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01"/>
  <workbookPr filterPrivacy="1" codeName="ThisWorkbook" defaultThemeVersion="124226"/>
  <xr:revisionPtr revIDLastSave="0" documentId="13_ncr:1_{48FD547C-F2B9-46BC-B264-8C46C989B5D2}" xr6:coauthVersionLast="38" xr6:coauthVersionMax="38" xr10:uidLastSave="{00000000-0000-0000-0000-000000000000}"/>
  <bookViews>
    <workbookView xWindow="360" yWindow="345" windowWidth="10725" windowHeight="5130" tabRatio="837" activeTab="2" xr2:uid="{00000000-000D-0000-FFFF-FFFF00000000}"/>
  </bookViews>
  <sheets>
    <sheet name="Monthly Data" sheetId="1" r:id="rId1"/>
    <sheet name="Customer Data" sheetId="2" r:id="rId2"/>
    <sheet name="CDM" sheetId="36" r:id="rId3"/>
    <sheet name="Weather" sheetId="4" r:id="rId4"/>
    <sheet name="Employment" sheetId="5" r:id="rId5"/>
    <sheet name="Res OLS Model" sheetId="6" r:id="rId6"/>
    <sheet name="Res Predicted Monthly" sheetId="11" r:id="rId7"/>
    <sheet name="GS &lt; 50 OLS Model" sheetId="7" r:id="rId8"/>
    <sheet name="GS &lt; 50 Predicted Monthly" sheetId="12" r:id="rId9"/>
    <sheet name="GS &gt; 50 OLS Model" sheetId="8" r:id="rId10"/>
    <sheet name="GS &gt; 50 Predicted Monthly" sheetId="13" r:id="rId11"/>
    <sheet name="Intermediate OLS Model" sheetId="9" r:id="rId12"/>
    <sheet name="Intermediate Predicted Monthly" sheetId="14" r:id="rId13"/>
    <sheet name="Large Use OLS Model" sheetId="10" r:id="rId14"/>
    <sheet name="Large Use Predicted Monthly" sheetId="15" r:id="rId15"/>
    <sheet name="Model Annual Summary" sheetId="16" r:id="rId16"/>
    <sheet name="Res Normalized Monthly" sheetId="22" r:id="rId17"/>
    <sheet name="GS &lt; 50 Normalized Monthly" sheetId="23" r:id="rId18"/>
    <sheet name="GS &gt; 50 Normalized Monthly" sheetId="24" r:id="rId19"/>
    <sheet name="Intermediate Normalized Monthly" sheetId="25" r:id="rId20"/>
    <sheet name="Large Use Normalized Monthly" sheetId="26" r:id="rId21"/>
    <sheet name="Connection count " sheetId="17" r:id="rId22"/>
    <sheet name="Normalized Annual Summary" sheetId="18" r:id="rId23"/>
    <sheet name="kW Forecast" sheetId="19" r:id="rId24"/>
    <sheet name="CDM Adjustments" sheetId="20" r:id="rId25"/>
    <sheet name="Data for App. 2 IB" sheetId="40" r:id="rId26"/>
    <sheet name="Summary Tables" sheetId="21" r:id="rId27"/>
    <sheet name="20 Year Trend-&gt;" sheetId="35" r:id="rId28"/>
    <sheet name="Res NM 20yr Trend" sheetId="27" r:id="rId29"/>
    <sheet name="GS &lt; 50 NM 20yr Trend" sheetId="28" r:id="rId30"/>
    <sheet name="GS &gt; 50 NM 20yr Trend" sheetId="29" r:id="rId31"/>
    <sheet name="Intermediate NM 20yr Trend" sheetId="30" r:id="rId32"/>
    <sheet name="Large Use NM 20yr Trend" sheetId="31" r:id="rId33"/>
    <sheet name="Normalized AS 20yr Trend" sheetId="34" r:id="rId34"/>
    <sheet name="kW Forecast  20 yr Trend" sheetId="39" r:id="rId35"/>
    <sheet name="Summary Tables 20yr Trend" sheetId="33" r:id="rId36"/>
  </sheets>
  <calcPr calcId="179021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" i="20" l="1"/>
  <c r="K8" i="20"/>
  <c r="H15" i="17"/>
  <c r="M56" i="36"/>
  <c r="H8" i="36"/>
  <c r="AB44" i="19"/>
  <c r="AB8" i="19"/>
  <c r="N56" i="36"/>
  <c r="H17" i="36"/>
  <c r="AA44" i="19"/>
  <c r="AA8" i="19"/>
  <c r="AC8" i="19"/>
  <c r="O56" i="36"/>
  <c r="I8" i="36"/>
  <c r="AB45" i="19"/>
  <c r="AB9" i="19"/>
  <c r="P56" i="36"/>
  <c r="I17" i="36"/>
  <c r="AA45" i="19"/>
  <c r="AA9" i="19"/>
  <c r="AC9" i="19"/>
  <c r="Q56" i="36"/>
  <c r="J8" i="36"/>
  <c r="AB46" i="19"/>
  <c r="AB10" i="19"/>
  <c r="R56" i="36"/>
  <c r="J17" i="36"/>
  <c r="AA46" i="19"/>
  <c r="AA10" i="19"/>
  <c r="AC10" i="19"/>
  <c r="AD10" i="19"/>
  <c r="S56" i="36"/>
  <c r="K8" i="36"/>
  <c r="AB47" i="19"/>
  <c r="AB11" i="19"/>
  <c r="T56" i="36"/>
  <c r="K17" i="36"/>
  <c r="AA47" i="19"/>
  <c r="AA11" i="19"/>
  <c r="AC11" i="19"/>
  <c r="AD11" i="19"/>
  <c r="U56" i="36"/>
  <c r="L8" i="36"/>
  <c r="AB48" i="19"/>
  <c r="AB12" i="19"/>
  <c r="V56" i="36"/>
  <c r="L17" i="36"/>
  <c r="AA48" i="19"/>
  <c r="AA12" i="19"/>
  <c r="AC12" i="19"/>
  <c r="AD12" i="19"/>
  <c r="W56" i="36"/>
  <c r="M8" i="36"/>
  <c r="AB49" i="19"/>
  <c r="AB13" i="19"/>
  <c r="X56" i="36"/>
  <c r="M17" i="36"/>
  <c r="AA49" i="19"/>
  <c r="AA13" i="19"/>
  <c r="AC13" i="19"/>
  <c r="AD13" i="19"/>
  <c r="Y56" i="36"/>
  <c r="N8" i="36"/>
  <c r="AB50" i="19"/>
  <c r="AB14" i="19"/>
  <c r="Z56" i="36"/>
  <c r="N17" i="36"/>
  <c r="AA50" i="19"/>
  <c r="AA14" i="19"/>
  <c r="AC14" i="19"/>
  <c r="AD14" i="19"/>
  <c r="AD20" i="19"/>
  <c r="H56" i="36"/>
  <c r="E17" i="36"/>
  <c r="AL2" i="1"/>
  <c r="AL3" i="1"/>
  <c r="AL4" i="1"/>
  <c r="AL5" i="1"/>
  <c r="AL6" i="1"/>
  <c r="AL7" i="1"/>
  <c r="AL8" i="1"/>
  <c r="AL9" i="1"/>
  <c r="AL10" i="1"/>
  <c r="AL11" i="1"/>
  <c r="AL12" i="1"/>
  <c r="AL13" i="1"/>
  <c r="J56" i="36"/>
  <c r="F17" i="36"/>
  <c r="AL14" i="1"/>
  <c r="AL15" i="1"/>
  <c r="AL16" i="1"/>
  <c r="AL17" i="1"/>
  <c r="AL18" i="1"/>
  <c r="AL19" i="1"/>
  <c r="AL20" i="1"/>
  <c r="AL21" i="1"/>
  <c r="AL22" i="1"/>
  <c r="AL23" i="1"/>
  <c r="AL24" i="1"/>
  <c r="AL25" i="1"/>
  <c r="L56" i="36"/>
  <c r="G17" i="36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BF5" i="18"/>
  <c r="BG5" i="18"/>
  <c r="BF6" i="18"/>
  <c r="BG6" i="18"/>
  <c r="BF7" i="18"/>
  <c r="BG7" i="18"/>
  <c r="BF8" i="18"/>
  <c r="BG8" i="18"/>
  <c r="BF9" i="18"/>
  <c r="BG9" i="18"/>
  <c r="BF10" i="18"/>
  <c r="BG10" i="18"/>
  <c r="BF11" i="18"/>
  <c r="BG11" i="18"/>
  <c r="BF12" i="18"/>
  <c r="BG12" i="18"/>
  <c r="BF13" i="18"/>
  <c r="BG13" i="18"/>
  <c r="BF14" i="18"/>
  <c r="BG14" i="18"/>
  <c r="BI16" i="18"/>
  <c r="AA20" i="19"/>
  <c r="AB20" i="19"/>
  <c r="AB25" i="19"/>
  <c r="AB63" i="19"/>
  <c r="AD21" i="19"/>
  <c r="BI17" i="18"/>
  <c r="AA21" i="19"/>
  <c r="AB21" i="19"/>
  <c r="AB26" i="19"/>
  <c r="AB64" i="19"/>
  <c r="M55" i="36"/>
  <c r="H7" i="36"/>
  <c r="V44" i="19"/>
  <c r="V8" i="19"/>
  <c r="N55" i="36"/>
  <c r="H16" i="36"/>
  <c r="AD38" i="1"/>
  <c r="AE38" i="1"/>
  <c r="AD39" i="1"/>
  <c r="AE39" i="1"/>
  <c r="AD40" i="1"/>
  <c r="AE40" i="1"/>
  <c r="AD41" i="1"/>
  <c r="AE41" i="1"/>
  <c r="H55" i="36"/>
  <c r="E16" i="36"/>
  <c r="AD2" i="1"/>
  <c r="AE2" i="1"/>
  <c r="AD3" i="1"/>
  <c r="AE3" i="1"/>
  <c r="AD4" i="1"/>
  <c r="AE4" i="1"/>
  <c r="AD5" i="1"/>
  <c r="AE5" i="1"/>
  <c r="AD6" i="1"/>
  <c r="AE6" i="1"/>
  <c r="AD7" i="1"/>
  <c r="AE7" i="1"/>
  <c r="AD8" i="1"/>
  <c r="AE8" i="1"/>
  <c r="AD9" i="1"/>
  <c r="AE9" i="1"/>
  <c r="AD10" i="1"/>
  <c r="AE10" i="1"/>
  <c r="AD11" i="1"/>
  <c r="AE11" i="1"/>
  <c r="AD12" i="1"/>
  <c r="AE12" i="1"/>
  <c r="AD13" i="1"/>
  <c r="AE13" i="1"/>
  <c r="J55" i="36"/>
  <c r="F16" i="36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L55" i="36"/>
  <c r="G16" i="36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P55" i="36"/>
  <c r="I16" i="36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R55" i="36"/>
  <c r="J16" i="36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T55" i="36"/>
  <c r="K16" i="36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V55" i="36"/>
  <c r="L16" i="36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X55" i="36"/>
  <c r="M16" i="36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Z55" i="36"/>
  <c r="N16" i="36"/>
  <c r="AD110" i="1"/>
  <c r="AE110" i="1"/>
  <c r="AD111" i="1"/>
  <c r="AE111" i="1"/>
  <c r="AD112" i="1"/>
  <c r="AE112" i="1"/>
  <c r="AD113" i="1"/>
  <c r="AE113" i="1"/>
  <c r="AD114" i="1"/>
  <c r="AE114" i="1"/>
  <c r="AD115" i="1"/>
  <c r="AE115" i="1"/>
  <c r="AD116" i="1"/>
  <c r="AE116" i="1"/>
  <c r="AD117" i="1"/>
  <c r="AE117" i="1"/>
  <c r="AD118" i="1"/>
  <c r="AE118" i="1"/>
  <c r="AD119" i="1"/>
  <c r="AE119" i="1"/>
  <c r="AD120" i="1"/>
  <c r="AE120" i="1"/>
  <c r="AD121" i="1"/>
  <c r="AE121" i="1"/>
  <c r="U33" i="19"/>
  <c r="U44" i="19"/>
  <c r="U8" i="19"/>
  <c r="W8" i="19"/>
  <c r="O55" i="36"/>
  <c r="I7" i="36"/>
  <c r="V45" i="19"/>
  <c r="V9" i="19"/>
  <c r="U34" i="19"/>
  <c r="U45" i="19"/>
  <c r="U9" i="19"/>
  <c r="W9" i="19"/>
  <c r="Q55" i="36"/>
  <c r="J7" i="36"/>
  <c r="V46" i="19"/>
  <c r="V10" i="19"/>
  <c r="U35" i="19"/>
  <c r="U46" i="19"/>
  <c r="U10" i="19"/>
  <c r="W10" i="19"/>
  <c r="X10" i="19"/>
  <c r="S55" i="36"/>
  <c r="K7" i="36"/>
  <c r="V47" i="19"/>
  <c r="V11" i="19"/>
  <c r="U36" i="19"/>
  <c r="U47" i="19"/>
  <c r="U11" i="19"/>
  <c r="W11" i="19"/>
  <c r="X11" i="19"/>
  <c r="U55" i="36"/>
  <c r="L7" i="36"/>
  <c r="V48" i="19"/>
  <c r="V12" i="19"/>
  <c r="U37" i="19"/>
  <c r="U48" i="19"/>
  <c r="U12" i="19"/>
  <c r="W12" i="19"/>
  <c r="X12" i="19"/>
  <c r="W55" i="36"/>
  <c r="M7" i="36"/>
  <c r="V49" i="19"/>
  <c r="V13" i="19"/>
  <c r="U38" i="19"/>
  <c r="U49" i="19"/>
  <c r="U13" i="19"/>
  <c r="W13" i="19"/>
  <c r="X13" i="19"/>
  <c r="Y55" i="36"/>
  <c r="N7" i="36"/>
  <c r="V50" i="19"/>
  <c r="V14" i="19"/>
  <c r="U39" i="19"/>
  <c r="U50" i="19"/>
  <c r="U14" i="19"/>
  <c r="W14" i="19"/>
  <c r="X14" i="19"/>
  <c r="X20" i="19"/>
  <c r="AX6" i="18"/>
  <c r="AX7" i="18"/>
  <c r="AX8" i="18"/>
  <c r="AX9" i="18"/>
  <c r="AX10" i="18"/>
  <c r="AX11" i="18"/>
  <c r="AX12" i="18"/>
  <c r="AX13" i="18"/>
  <c r="AX14" i="18"/>
  <c r="AZ5" i="18"/>
  <c r="AZ6" i="18"/>
  <c r="AZ7" i="18"/>
  <c r="AZ8" i="18"/>
  <c r="AZ9" i="18"/>
  <c r="AZ10" i="18"/>
  <c r="AZ11" i="18"/>
  <c r="AZ12" i="18"/>
  <c r="AZ13" i="18"/>
  <c r="AZ14" i="18"/>
  <c r="AZ15" i="18"/>
  <c r="AZ16" i="18"/>
  <c r="U20" i="19"/>
  <c r="V20" i="19"/>
  <c r="V25" i="19"/>
  <c r="V63" i="19"/>
  <c r="X21" i="19"/>
  <c r="AZ17" i="18"/>
  <c r="U21" i="19"/>
  <c r="V21" i="19"/>
  <c r="V26" i="19"/>
  <c r="V64" i="19"/>
  <c r="G54" i="36"/>
  <c r="E6" i="36"/>
  <c r="P41" i="19"/>
  <c r="P5" i="19"/>
  <c r="H54" i="36"/>
  <c r="E15" i="36"/>
  <c r="O41" i="19"/>
  <c r="O5" i="19"/>
  <c r="Q5" i="19"/>
  <c r="I54" i="36"/>
  <c r="F6" i="36"/>
  <c r="P42" i="19"/>
  <c r="P6" i="19"/>
  <c r="J54" i="36"/>
  <c r="F15" i="36"/>
  <c r="O42" i="19"/>
  <c r="O6" i="19"/>
  <c r="Q6" i="19"/>
  <c r="K54" i="36"/>
  <c r="G6" i="36"/>
  <c r="P43" i="19"/>
  <c r="P7" i="19"/>
  <c r="L54" i="36"/>
  <c r="G15" i="36"/>
  <c r="O43" i="19"/>
  <c r="O7" i="19"/>
  <c r="Q7" i="19"/>
  <c r="R7" i="19"/>
  <c r="M54" i="36"/>
  <c r="H6" i="36"/>
  <c r="P44" i="19"/>
  <c r="P8" i="19"/>
  <c r="N54" i="36"/>
  <c r="H15" i="36"/>
  <c r="O44" i="19"/>
  <c r="O8" i="19"/>
  <c r="Q8" i="19"/>
  <c r="R8" i="19"/>
  <c r="O54" i="36"/>
  <c r="I6" i="36"/>
  <c r="P45" i="19"/>
  <c r="P9" i="19"/>
  <c r="P54" i="36"/>
  <c r="I15" i="36"/>
  <c r="O45" i="19"/>
  <c r="O9" i="19"/>
  <c r="Q9" i="19"/>
  <c r="R9" i="19"/>
  <c r="Q54" i="36"/>
  <c r="J6" i="36"/>
  <c r="P46" i="19"/>
  <c r="P10" i="19"/>
  <c r="R54" i="36"/>
  <c r="J15" i="36"/>
  <c r="O46" i="19"/>
  <c r="O10" i="19"/>
  <c r="Q10" i="19"/>
  <c r="R10" i="19"/>
  <c r="S54" i="36"/>
  <c r="K6" i="36"/>
  <c r="P47" i="19"/>
  <c r="P11" i="19"/>
  <c r="T54" i="36"/>
  <c r="K15" i="36"/>
  <c r="O47" i="19"/>
  <c r="O11" i="19"/>
  <c r="Q11" i="19"/>
  <c r="R11" i="19"/>
  <c r="U54" i="36"/>
  <c r="L6" i="36"/>
  <c r="P48" i="19"/>
  <c r="P12" i="19"/>
  <c r="V54" i="36"/>
  <c r="L15" i="36"/>
  <c r="O48" i="19"/>
  <c r="O12" i="19"/>
  <c r="Q12" i="19"/>
  <c r="R12" i="19"/>
  <c r="W54" i="36"/>
  <c r="M6" i="36"/>
  <c r="P49" i="19"/>
  <c r="P13" i="19"/>
  <c r="X54" i="36"/>
  <c r="M15" i="36"/>
  <c r="O49" i="19"/>
  <c r="O13" i="19"/>
  <c r="Q13" i="19"/>
  <c r="R13" i="19"/>
  <c r="Y54" i="36"/>
  <c r="N6" i="36"/>
  <c r="P50" i="19"/>
  <c r="P14" i="19"/>
  <c r="Z54" i="36"/>
  <c r="N15" i="36"/>
  <c r="O50" i="19"/>
  <c r="O14" i="19"/>
  <c r="Q14" i="19"/>
  <c r="R14" i="19"/>
  <c r="R20" i="19"/>
  <c r="F47" i="4"/>
  <c r="F48" i="4"/>
  <c r="F49" i="4"/>
  <c r="F50" i="4"/>
  <c r="F51" i="4"/>
  <c r="F52" i="4"/>
  <c r="F53" i="4"/>
  <c r="F54" i="4"/>
  <c r="F55" i="4"/>
  <c r="F56" i="4"/>
  <c r="F60" i="4"/>
  <c r="H69" i="4"/>
  <c r="D2" i="26"/>
  <c r="D14" i="26"/>
  <c r="D26" i="26"/>
  <c r="D38" i="26"/>
  <c r="D50" i="26"/>
  <c r="D62" i="26"/>
  <c r="D74" i="26"/>
  <c r="D86" i="26"/>
  <c r="D98" i="26"/>
  <c r="D110" i="26"/>
  <c r="D122" i="26"/>
  <c r="D134" i="26"/>
  <c r="L134" i="26"/>
  <c r="R134" i="26"/>
  <c r="G47" i="4"/>
  <c r="G48" i="4"/>
  <c r="G49" i="4"/>
  <c r="G50" i="4"/>
  <c r="G51" i="4"/>
  <c r="G52" i="4"/>
  <c r="G53" i="4"/>
  <c r="G54" i="4"/>
  <c r="G55" i="4"/>
  <c r="G56" i="4"/>
  <c r="G60" i="4"/>
  <c r="H70" i="4"/>
  <c r="D3" i="26"/>
  <c r="D15" i="26"/>
  <c r="D27" i="26"/>
  <c r="D39" i="26"/>
  <c r="D51" i="26"/>
  <c r="D63" i="26"/>
  <c r="D75" i="26"/>
  <c r="D87" i="26"/>
  <c r="D99" i="26"/>
  <c r="D111" i="26"/>
  <c r="D123" i="26"/>
  <c r="D135" i="26"/>
  <c r="L135" i="26"/>
  <c r="R135" i="26"/>
  <c r="H47" i="4"/>
  <c r="H48" i="4"/>
  <c r="H49" i="4"/>
  <c r="H50" i="4"/>
  <c r="H51" i="4"/>
  <c r="H52" i="4"/>
  <c r="H53" i="4"/>
  <c r="H54" i="4"/>
  <c r="H55" i="4"/>
  <c r="H56" i="4"/>
  <c r="H60" i="4"/>
  <c r="H71" i="4"/>
  <c r="D4" i="26"/>
  <c r="D16" i="26"/>
  <c r="D28" i="26"/>
  <c r="D40" i="26"/>
  <c r="D52" i="26"/>
  <c r="D64" i="26"/>
  <c r="D76" i="26"/>
  <c r="D88" i="26"/>
  <c r="D100" i="26"/>
  <c r="D112" i="26"/>
  <c r="D124" i="26"/>
  <c r="D136" i="26"/>
  <c r="L136" i="26"/>
  <c r="R136" i="26"/>
  <c r="I47" i="4"/>
  <c r="I48" i="4"/>
  <c r="I49" i="4"/>
  <c r="I50" i="4"/>
  <c r="I51" i="4"/>
  <c r="I52" i="4"/>
  <c r="I53" i="4"/>
  <c r="I54" i="4"/>
  <c r="I55" i="4"/>
  <c r="I56" i="4"/>
  <c r="I60" i="4"/>
  <c r="H72" i="4"/>
  <c r="D5" i="26"/>
  <c r="D17" i="26"/>
  <c r="D29" i="26"/>
  <c r="D41" i="26"/>
  <c r="D53" i="26"/>
  <c r="D65" i="26"/>
  <c r="D77" i="26"/>
  <c r="D89" i="26"/>
  <c r="D101" i="26"/>
  <c r="D113" i="26"/>
  <c r="D125" i="26"/>
  <c r="D137" i="26"/>
  <c r="L137" i="26"/>
  <c r="R137" i="26"/>
  <c r="L2" i="26"/>
  <c r="R2" i="26"/>
  <c r="L3" i="26"/>
  <c r="R3" i="26"/>
  <c r="L4" i="26"/>
  <c r="R4" i="26"/>
  <c r="L5" i="26"/>
  <c r="R5" i="26"/>
  <c r="J47" i="4"/>
  <c r="J48" i="4"/>
  <c r="J49" i="4"/>
  <c r="J50" i="4"/>
  <c r="J51" i="4"/>
  <c r="J52" i="4"/>
  <c r="J53" i="4"/>
  <c r="J54" i="4"/>
  <c r="J55" i="4"/>
  <c r="J56" i="4"/>
  <c r="J60" i="4"/>
  <c r="H73" i="4"/>
  <c r="D6" i="26"/>
  <c r="L6" i="26"/>
  <c r="R6" i="26"/>
  <c r="K47" i="4"/>
  <c r="K48" i="4"/>
  <c r="K49" i="4"/>
  <c r="K50" i="4"/>
  <c r="K51" i="4"/>
  <c r="K52" i="4"/>
  <c r="K53" i="4"/>
  <c r="K54" i="4"/>
  <c r="K55" i="4"/>
  <c r="K56" i="4"/>
  <c r="K60" i="4"/>
  <c r="H74" i="4"/>
  <c r="D7" i="26"/>
  <c r="L7" i="26"/>
  <c r="R7" i="26"/>
  <c r="L47" i="4"/>
  <c r="L48" i="4"/>
  <c r="L49" i="4"/>
  <c r="L50" i="4"/>
  <c r="L51" i="4"/>
  <c r="L52" i="4"/>
  <c r="L53" i="4"/>
  <c r="L54" i="4"/>
  <c r="L55" i="4"/>
  <c r="L56" i="4"/>
  <c r="L60" i="4"/>
  <c r="H75" i="4"/>
  <c r="D8" i="26"/>
  <c r="L8" i="26"/>
  <c r="R8" i="26"/>
  <c r="M47" i="4"/>
  <c r="M48" i="4"/>
  <c r="M49" i="4"/>
  <c r="M50" i="4"/>
  <c r="M51" i="4"/>
  <c r="M52" i="4"/>
  <c r="M53" i="4"/>
  <c r="M54" i="4"/>
  <c r="M55" i="4"/>
  <c r="M56" i="4"/>
  <c r="M60" i="4"/>
  <c r="H76" i="4"/>
  <c r="D9" i="26"/>
  <c r="L9" i="26"/>
  <c r="R9" i="26"/>
  <c r="N47" i="4"/>
  <c r="N48" i="4"/>
  <c r="N49" i="4"/>
  <c r="N50" i="4"/>
  <c r="N51" i="4"/>
  <c r="N52" i="4"/>
  <c r="N53" i="4"/>
  <c r="N54" i="4"/>
  <c r="N55" i="4"/>
  <c r="N56" i="4"/>
  <c r="N60" i="4"/>
  <c r="H77" i="4"/>
  <c r="D10" i="26"/>
  <c r="L10" i="26"/>
  <c r="R10" i="26"/>
  <c r="O47" i="4"/>
  <c r="O48" i="4"/>
  <c r="O49" i="4"/>
  <c r="O50" i="4"/>
  <c r="O51" i="4"/>
  <c r="O52" i="4"/>
  <c r="O53" i="4"/>
  <c r="O54" i="4"/>
  <c r="O55" i="4"/>
  <c r="O56" i="4"/>
  <c r="O60" i="4"/>
  <c r="H78" i="4"/>
  <c r="D11" i="26"/>
  <c r="L11" i="26"/>
  <c r="R11" i="26"/>
  <c r="P47" i="4"/>
  <c r="P48" i="4"/>
  <c r="P49" i="4"/>
  <c r="P50" i="4"/>
  <c r="P51" i="4"/>
  <c r="P52" i="4"/>
  <c r="P53" i="4"/>
  <c r="P54" i="4"/>
  <c r="P55" i="4"/>
  <c r="P56" i="4"/>
  <c r="P60" i="4"/>
  <c r="H79" i="4"/>
  <c r="D12" i="26"/>
  <c r="L12" i="26"/>
  <c r="R12" i="26"/>
  <c r="Q47" i="4"/>
  <c r="Q48" i="4"/>
  <c r="Q49" i="4"/>
  <c r="Q50" i="4"/>
  <c r="Q51" i="4"/>
  <c r="Q52" i="4"/>
  <c r="Q53" i="4"/>
  <c r="Q54" i="4"/>
  <c r="Q55" i="4"/>
  <c r="Q56" i="4"/>
  <c r="Q60" i="4"/>
  <c r="H80" i="4"/>
  <c r="D13" i="26"/>
  <c r="L13" i="26"/>
  <c r="R13" i="26"/>
  <c r="L14" i="26"/>
  <c r="R14" i="26"/>
  <c r="L15" i="26"/>
  <c r="R15" i="26"/>
  <c r="L16" i="26"/>
  <c r="R16" i="26"/>
  <c r="L17" i="26"/>
  <c r="R17" i="26"/>
  <c r="D18" i="26"/>
  <c r="L18" i="26"/>
  <c r="R18" i="26"/>
  <c r="D19" i="26"/>
  <c r="L19" i="26"/>
  <c r="R19" i="26"/>
  <c r="D20" i="26"/>
  <c r="L20" i="26"/>
  <c r="R20" i="26"/>
  <c r="D21" i="26"/>
  <c r="L21" i="26"/>
  <c r="R21" i="26"/>
  <c r="D22" i="26"/>
  <c r="L22" i="26"/>
  <c r="R22" i="26"/>
  <c r="D23" i="26"/>
  <c r="L23" i="26"/>
  <c r="R23" i="26"/>
  <c r="D24" i="26"/>
  <c r="L24" i="26"/>
  <c r="R24" i="26"/>
  <c r="D25" i="26"/>
  <c r="L25" i="26"/>
  <c r="R25" i="26"/>
  <c r="L26" i="26"/>
  <c r="R26" i="26"/>
  <c r="L27" i="26"/>
  <c r="R27" i="26"/>
  <c r="L28" i="26"/>
  <c r="R28" i="26"/>
  <c r="L29" i="26"/>
  <c r="R29" i="26"/>
  <c r="D30" i="26"/>
  <c r="L30" i="26"/>
  <c r="R30" i="26"/>
  <c r="D31" i="26"/>
  <c r="L31" i="26"/>
  <c r="R31" i="26"/>
  <c r="D32" i="26"/>
  <c r="L32" i="26"/>
  <c r="R32" i="26"/>
  <c r="D33" i="26"/>
  <c r="L33" i="26"/>
  <c r="R33" i="26"/>
  <c r="D34" i="26"/>
  <c r="L34" i="26"/>
  <c r="R34" i="26"/>
  <c r="D35" i="26"/>
  <c r="L35" i="26"/>
  <c r="R35" i="26"/>
  <c r="D36" i="26"/>
  <c r="L36" i="26"/>
  <c r="R36" i="26"/>
  <c r="D37" i="26"/>
  <c r="L37" i="26"/>
  <c r="R37" i="26"/>
  <c r="L38" i="26"/>
  <c r="R38" i="26"/>
  <c r="L39" i="26"/>
  <c r="R39" i="26"/>
  <c r="L40" i="26"/>
  <c r="R40" i="26"/>
  <c r="L41" i="26"/>
  <c r="R41" i="26"/>
  <c r="D42" i="26"/>
  <c r="L42" i="26"/>
  <c r="R42" i="26"/>
  <c r="D43" i="26"/>
  <c r="L43" i="26"/>
  <c r="R43" i="26"/>
  <c r="D44" i="26"/>
  <c r="L44" i="26"/>
  <c r="R44" i="26"/>
  <c r="D45" i="26"/>
  <c r="L45" i="26"/>
  <c r="R45" i="26"/>
  <c r="D46" i="26"/>
  <c r="L46" i="26"/>
  <c r="R46" i="26"/>
  <c r="D47" i="26"/>
  <c r="L47" i="26"/>
  <c r="R47" i="26"/>
  <c r="D48" i="26"/>
  <c r="L48" i="26"/>
  <c r="R48" i="26"/>
  <c r="D49" i="26"/>
  <c r="L49" i="26"/>
  <c r="R49" i="26"/>
  <c r="L50" i="26"/>
  <c r="R50" i="26"/>
  <c r="L51" i="26"/>
  <c r="R51" i="26"/>
  <c r="L52" i="26"/>
  <c r="R52" i="26"/>
  <c r="L53" i="26"/>
  <c r="R53" i="26"/>
  <c r="D54" i="26"/>
  <c r="L54" i="26"/>
  <c r="R54" i="26"/>
  <c r="D55" i="26"/>
  <c r="L55" i="26"/>
  <c r="R55" i="26"/>
  <c r="D56" i="26"/>
  <c r="L56" i="26"/>
  <c r="R56" i="26"/>
  <c r="D57" i="26"/>
  <c r="L57" i="26"/>
  <c r="R57" i="26"/>
  <c r="D58" i="26"/>
  <c r="L58" i="26"/>
  <c r="R58" i="26"/>
  <c r="D59" i="26"/>
  <c r="L59" i="26"/>
  <c r="R59" i="26"/>
  <c r="D60" i="26"/>
  <c r="L60" i="26"/>
  <c r="R60" i="26"/>
  <c r="D61" i="26"/>
  <c r="L61" i="26"/>
  <c r="R61" i="26"/>
  <c r="L62" i="26"/>
  <c r="R62" i="26"/>
  <c r="L63" i="26"/>
  <c r="R63" i="26"/>
  <c r="L64" i="26"/>
  <c r="R64" i="26"/>
  <c r="L65" i="26"/>
  <c r="R65" i="26"/>
  <c r="D66" i="26"/>
  <c r="L66" i="26"/>
  <c r="R66" i="26"/>
  <c r="D67" i="26"/>
  <c r="L67" i="26"/>
  <c r="R67" i="26"/>
  <c r="D68" i="26"/>
  <c r="L68" i="26"/>
  <c r="R68" i="26"/>
  <c r="D69" i="26"/>
  <c r="L69" i="26"/>
  <c r="R69" i="26"/>
  <c r="D70" i="26"/>
  <c r="L70" i="26"/>
  <c r="R70" i="26"/>
  <c r="D71" i="26"/>
  <c r="L71" i="26"/>
  <c r="R71" i="26"/>
  <c r="D72" i="26"/>
  <c r="L72" i="26"/>
  <c r="R72" i="26"/>
  <c r="D73" i="26"/>
  <c r="L73" i="26"/>
  <c r="R73" i="26"/>
  <c r="L74" i="26"/>
  <c r="R74" i="26"/>
  <c r="L75" i="26"/>
  <c r="R75" i="26"/>
  <c r="L76" i="26"/>
  <c r="R76" i="26"/>
  <c r="L77" i="26"/>
  <c r="R77" i="26"/>
  <c r="D78" i="26"/>
  <c r="L78" i="26"/>
  <c r="R78" i="26"/>
  <c r="D79" i="26"/>
  <c r="L79" i="26"/>
  <c r="R79" i="26"/>
  <c r="D80" i="26"/>
  <c r="L80" i="26"/>
  <c r="R80" i="26"/>
  <c r="D81" i="26"/>
  <c r="L81" i="26"/>
  <c r="R81" i="26"/>
  <c r="D82" i="26"/>
  <c r="L82" i="26"/>
  <c r="R82" i="26"/>
  <c r="D83" i="26"/>
  <c r="L83" i="26"/>
  <c r="R83" i="26"/>
  <c r="D84" i="26"/>
  <c r="L84" i="26"/>
  <c r="R84" i="26"/>
  <c r="D85" i="26"/>
  <c r="L85" i="26"/>
  <c r="R85" i="26"/>
  <c r="L86" i="26"/>
  <c r="R86" i="26"/>
  <c r="L87" i="26"/>
  <c r="R87" i="26"/>
  <c r="L88" i="26"/>
  <c r="R88" i="26"/>
  <c r="L89" i="26"/>
  <c r="R89" i="26"/>
  <c r="D90" i="26"/>
  <c r="L90" i="26"/>
  <c r="R90" i="26"/>
  <c r="D91" i="26"/>
  <c r="L91" i="26"/>
  <c r="R91" i="26"/>
  <c r="D92" i="26"/>
  <c r="L92" i="26"/>
  <c r="R92" i="26"/>
  <c r="D93" i="26"/>
  <c r="L93" i="26"/>
  <c r="R93" i="26"/>
  <c r="D94" i="26"/>
  <c r="L94" i="26"/>
  <c r="R94" i="26"/>
  <c r="D95" i="26"/>
  <c r="L95" i="26"/>
  <c r="R95" i="26"/>
  <c r="D96" i="26"/>
  <c r="L96" i="26"/>
  <c r="R96" i="26"/>
  <c r="D97" i="26"/>
  <c r="L97" i="26"/>
  <c r="R97" i="26"/>
  <c r="L98" i="26"/>
  <c r="R98" i="26"/>
  <c r="L99" i="26"/>
  <c r="R99" i="26"/>
  <c r="L100" i="26"/>
  <c r="R100" i="26"/>
  <c r="L101" i="26"/>
  <c r="R101" i="26"/>
  <c r="D102" i="26"/>
  <c r="L102" i="26"/>
  <c r="R102" i="26"/>
  <c r="D103" i="26"/>
  <c r="L103" i="26"/>
  <c r="R103" i="26"/>
  <c r="D104" i="26"/>
  <c r="L104" i="26"/>
  <c r="R104" i="26"/>
  <c r="D105" i="26"/>
  <c r="L105" i="26"/>
  <c r="R105" i="26"/>
  <c r="D106" i="26"/>
  <c r="L106" i="26"/>
  <c r="R106" i="26"/>
  <c r="D107" i="26"/>
  <c r="L107" i="26"/>
  <c r="R107" i="26"/>
  <c r="D108" i="26"/>
  <c r="L108" i="26"/>
  <c r="R108" i="26"/>
  <c r="D109" i="26"/>
  <c r="L109" i="26"/>
  <c r="R109" i="26"/>
  <c r="L110" i="26"/>
  <c r="R110" i="26"/>
  <c r="L111" i="26"/>
  <c r="R111" i="26"/>
  <c r="L112" i="26"/>
  <c r="R112" i="26"/>
  <c r="L113" i="26"/>
  <c r="R113" i="26"/>
  <c r="D114" i="26"/>
  <c r="L114" i="26"/>
  <c r="R114" i="26"/>
  <c r="D115" i="26"/>
  <c r="L115" i="26"/>
  <c r="R115" i="26"/>
  <c r="D116" i="26"/>
  <c r="L116" i="26"/>
  <c r="R116" i="26"/>
  <c r="D117" i="26"/>
  <c r="L117" i="26"/>
  <c r="R117" i="26"/>
  <c r="D118" i="26"/>
  <c r="L118" i="26"/>
  <c r="R118" i="26"/>
  <c r="D119" i="26"/>
  <c r="L119" i="26"/>
  <c r="R119" i="26"/>
  <c r="D120" i="26"/>
  <c r="L120" i="26"/>
  <c r="R120" i="26"/>
  <c r="D121" i="26"/>
  <c r="L121" i="26"/>
  <c r="R121" i="26"/>
  <c r="L122" i="26"/>
  <c r="R122" i="26"/>
  <c r="L123" i="26"/>
  <c r="R123" i="26"/>
  <c r="L124" i="26"/>
  <c r="R124" i="26"/>
  <c r="L125" i="26"/>
  <c r="R125" i="26"/>
  <c r="D126" i="26"/>
  <c r="L126" i="26"/>
  <c r="R126" i="26"/>
  <c r="D127" i="26"/>
  <c r="L127" i="26"/>
  <c r="R127" i="26"/>
  <c r="D128" i="26"/>
  <c r="L128" i="26"/>
  <c r="R128" i="26"/>
  <c r="D129" i="26"/>
  <c r="L129" i="26"/>
  <c r="R129" i="26"/>
  <c r="D130" i="26"/>
  <c r="L130" i="26"/>
  <c r="R130" i="26"/>
  <c r="D131" i="26"/>
  <c r="L131" i="26"/>
  <c r="R131" i="26"/>
  <c r="D132" i="26"/>
  <c r="L132" i="26"/>
  <c r="R132" i="26"/>
  <c r="D133" i="26"/>
  <c r="L133" i="26"/>
  <c r="R133" i="26"/>
  <c r="D138" i="26"/>
  <c r="L138" i="26"/>
  <c r="R138" i="26"/>
  <c r="D139" i="26"/>
  <c r="L139" i="26"/>
  <c r="R139" i="26"/>
  <c r="D140" i="26"/>
  <c r="L140" i="26"/>
  <c r="R140" i="26"/>
  <c r="D141" i="26"/>
  <c r="L141" i="26"/>
  <c r="R141" i="26"/>
  <c r="D142" i="26"/>
  <c r="L142" i="26"/>
  <c r="R142" i="26"/>
  <c r="D143" i="26"/>
  <c r="L143" i="26"/>
  <c r="R143" i="26"/>
  <c r="D144" i="26"/>
  <c r="L144" i="26"/>
  <c r="R144" i="26"/>
  <c r="D145" i="26"/>
  <c r="L145" i="26"/>
  <c r="R145" i="26"/>
  <c r="D146" i="26"/>
  <c r="L146" i="26"/>
  <c r="R146" i="26"/>
  <c r="D147" i="26"/>
  <c r="L147" i="26"/>
  <c r="R147" i="26"/>
  <c r="D148" i="26"/>
  <c r="L148" i="26"/>
  <c r="R148" i="26"/>
  <c r="D149" i="26"/>
  <c r="L149" i="26"/>
  <c r="R149" i="26"/>
  <c r="D150" i="26"/>
  <c r="L150" i="26"/>
  <c r="R150" i="26"/>
  <c r="D151" i="26"/>
  <c r="L151" i="26"/>
  <c r="R151" i="26"/>
  <c r="D152" i="26"/>
  <c r="L152" i="26"/>
  <c r="R152" i="26"/>
  <c r="D153" i="26"/>
  <c r="L153" i="26"/>
  <c r="R153" i="26"/>
  <c r="D154" i="26"/>
  <c r="L154" i="26"/>
  <c r="R154" i="26"/>
  <c r="D155" i="26"/>
  <c r="L155" i="26"/>
  <c r="R155" i="26"/>
  <c r="D156" i="26"/>
  <c r="L156" i="26"/>
  <c r="R156" i="26"/>
  <c r="D157" i="26"/>
  <c r="L157" i="26"/>
  <c r="R157" i="26"/>
  <c r="AQ16" i="18"/>
  <c r="O20" i="19"/>
  <c r="P20" i="19"/>
  <c r="P25" i="19"/>
  <c r="P63" i="19"/>
  <c r="R21" i="19"/>
  <c r="AQ17" i="18"/>
  <c r="O21" i="19"/>
  <c r="P21" i="19"/>
  <c r="P26" i="19"/>
  <c r="P64" i="19"/>
  <c r="G53" i="36"/>
  <c r="E5" i="36"/>
  <c r="J41" i="19"/>
  <c r="J5" i="19"/>
  <c r="H53" i="36"/>
  <c r="E14" i="36"/>
  <c r="I41" i="19"/>
  <c r="I5" i="19"/>
  <c r="K5" i="19"/>
  <c r="I53" i="36"/>
  <c r="F5" i="36"/>
  <c r="J42" i="19"/>
  <c r="J6" i="19"/>
  <c r="J53" i="36"/>
  <c r="F14" i="36"/>
  <c r="I42" i="19"/>
  <c r="I6" i="19"/>
  <c r="K6" i="19"/>
  <c r="K53" i="36"/>
  <c r="G5" i="36"/>
  <c r="J43" i="19"/>
  <c r="J7" i="19"/>
  <c r="L53" i="36"/>
  <c r="G14" i="36"/>
  <c r="I43" i="19"/>
  <c r="I7" i="19"/>
  <c r="K7" i="19"/>
  <c r="L7" i="19"/>
  <c r="M53" i="36"/>
  <c r="H5" i="36"/>
  <c r="J44" i="19"/>
  <c r="J8" i="19"/>
  <c r="N53" i="36"/>
  <c r="H14" i="36"/>
  <c r="I44" i="19"/>
  <c r="I8" i="19"/>
  <c r="K8" i="19"/>
  <c r="L8" i="19"/>
  <c r="O53" i="36"/>
  <c r="I5" i="36"/>
  <c r="J45" i="19"/>
  <c r="J9" i="19"/>
  <c r="P53" i="36"/>
  <c r="I14" i="36"/>
  <c r="I45" i="19"/>
  <c r="I9" i="19"/>
  <c r="K9" i="19"/>
  <c r="L9" i="19"/>
  <c r="Q53" i="36"/>
  <c r="J5" i="36"/>
  <c r="J46" i="19"/>
  <c r="J10" i="19"/>
  <c r="R53" i="36"/>
  <c r="J14" i="36"/>
  <c r="I46" i="19"/>
  <c r="I10" i="19"/>
  <c r="K10" i="19"/>
  <c r="L10" i="19"/>
  <c r="S53" i="36"/>
  <c r="K5" i="36"/>
  <c r="J47" i="19"/>
  <c r="J11" i="19"/>
  <c r="T53" i="36"/>
  <c r="K14" i="36"/>
  <c r="I47" i="19"/>
  <c r="I11" i="19"/>
  <c r="K11" i="19"/>
  <c r="L11" i="19"/>
  <c r="U53" i="36"/>
  <c r="L5" i="36"/>
  <c r="J48" i="19"/>
  <c r="J12" i="19"/>
  <c r="V53" i="36"/>
  <c r="L14" i="36"/>
  <c r="I48" i="19"/>
  <c r="I12" i="19"/>
  <c r="K12" i="19"/>
  <c r="L12" i="19"/>
  <c r="W53" i="36"/>
  <c r="M5" i="36"/>
  <c r="J49" i="19"/>
  <c r="J13" i="19"/>
  <c r="X53" i="36"/>
  <c r="M14" i="36"/>
  <c r="I49" i="19"/>
  <c r="I13" i="19"/>
  <c r="K13" i="19"/>
  <c r="L13" i="19"/>
  <c r="Y53" i="36"/>
  <c r="N5" i="36"/>
  <c r="J50" i="19"/>
  <c r="J14" i="19"/>
  <c r="Z53" i="36"/>
  <c r="N14" i="36"/>
  <c r="I50" i="19"/>
  <c r="I14" i="19"/>
  <c r="K14" i="19"/>
  <c r="L14" i="19"/>
  <c r="L20" i="19"/>
  <c r="J20" i="19"/>
  <c r="J25" i="19"/>
  <c r="J63" i="19"/>
  <c r="L21" i="19"/>
  <c r="J21" i="19"/>
  <c r="J26" i="19"/>
  <c r="J64" i="19"/>
  <c r="G52" i="36"/>
  <c r="E4" i="36"/>
  <c r="D41" i="19"/>
  <c r="D5" i="19"/>
  <c r="H52" i="36"/>
  <c r="E13" i="36"/>
  <c r="N2" i="1"/>
  <c r="O2" i="1"/>
  <c r="N3" i="1"/>
  <c r="O3" i="1"/>
  <c r="N4" i="1"/>
  <c r="O4" i="1"/>
  <c r="N5" i="1"/>
  <c r="O5" i="1"/>
  <c r="N6" i="1"/>
  <c r="O6" i="1"/>
  <c r="N7" i="1"/>
  <c r="O7" i="1"/>
  <c r="N8" i="1"/>
  <c r="O8" i="1"/>
  <c r="N9" i="1"/>
  <c r="O9" i="1"/>
  <c r="N10" i="1"/>
  <c r="O10" i="1"/>
  <c r="N11" i="1"/>
  <c r="O11" i="1"/>
  <c r="N12" i="1"/>
  <c r="O12" i="1"/>
  <c r="N13" i="1"/>
  <c r="O13" i="1"/>
  <c r="J52" i="36"/>
  <c r="F13" i="36"/>
  <c r="N14" i="1"/>
  <c r="O14" i="1"/>
  <c r="N15" i="1"/>
  <c r="O15" i="1"/>
  <c r="N16" i="1"/>
  <c r="O16" i="1"/>
  <c r="N17" i="1"/>
  <c r="O17" i="1"/>
  <c r="N18" i="1"/>
  <c r="O18" i="1"/>
  <c r="N19" i="1"/>
  <c r="O19" i="1"/>
  <c r="N20" i="1"/>
  <c r="O20" i="1"/>
  <c r="N21" i="1"/>
  <c r="O21" i="1"/>
  <c r="N22" i="1"/>
  <c r="O22" i="1"/>
  <c r="N23" i="1"/>
  <c r="O23" i="1"/>
  <c r="N24" i="1"/>
  <c r="O24" i="1"/>
  <c r="N25" i="1"/>
  <c r="O25" i="1"/>
  <c r="L52" i="36"/>
  <c r="G13" i="36"/>
  <c r="N26" i="1"/>
  <c r="O26" i="1"/>
  <c r="N27" i="1"/>
  <c r="O27" i="1"/>
  <c r="N28" i="1"/>
  <c r="O28" i="1"/>
  <c r="N29" i="1"/>
  <c r="O29" i="1"/>
  <c r="N30" i="1"/>
  <c r="O30" i="1"/>
  <c r="N31" i="1"/>
  <c r="O31" i="1"/>
  <c r="N32" i="1"/>
  <c r="O32" i="1"/>
  <c r="N33" i="1"/>
  <c r="O33" i="1"/>
  <c r="N34" i="1"/>
  <c r="O34" i="1"/>
  <c r="N35" i="1"/>
  <c r="O35" i="1"/>
  <c r="N36" i="1"/>
  <c r="O36" i="1"/>
  <c r="N37" i="1"/>
  <c r="O37" i="1"/>
  <c r="N52" i="36"/>
  <c r="H13" i="36"/>
  <c r="N38" i="1"/>
  <c r="O38" i="1"/>
  <c r="N39" i="1"/>
  <c r="O39" i="1"/>
  <c r="N40" i="1"/>
  <c r="O40" i="1"/>
  <c r="N41" i="1"/>
  <c r="O41" i="1"/>
  <c r="N42" i="1"/>
  <c r="O42" i="1"/>
  <c r="N43" i="1"/>
  <c r="O43" i="1"/>
  <c r="N44" i="1"/>
  <c r="O44" i="1"/>
  <c r="N45" i="1"/>
  <c r="O45" i="1"/>
  <c r="N46" i="1"/>
  <c r="O46" i="1"/>
  <c r="N47" i="1"/>
  <c r="O47" i="1"/>
  <c r="N48" i="1"/>
  <c r="O48" i="1"/>
  <c r="N49" i="1"/>
  <c r="O49" i="1"/>
  <c r="P52" i="36"/>
  <c r="I13" i="36"/>
  <c r="N50" i="1"/>
  <c r="O50" i="1"/>
  <c r="N51" i="1"/>
  <c r="O51" i="1"/>
  <c r="N52" i="1"/>
  <c r="O52" i="1"/>
  <c r="N53" i="1"/>
  <c r="O53" i="1"/>
  <c r="N54" i="1"/>
  <c r="O54" i="1"/>
  <c r="N55" i="1"/>
  <c r="O55" i="1"/>
  <c r="N56" i="1"/>
  <c r="O56" i="1"/>
  <c r="N57" i="1"/>
  <c r="O57" i="1"/>
  <c r="N58" i="1"/>
  <c r="O58" i="1"/>
  <c r="N59" i="1"/>
  <c r="O59" i="1"/>
  <c r="N60" i="1"/>
  <c r="O60" i="1"/>
  <c r="N61" i="1"/>
  <c r="O61" i="1"/>
  <c r="R52" i="36"/>
  <c r="J13" i="36"/>
  <c r="N62" i="1"/>
  <c r="O62" i="1"/>
  <c r="N63" i="1"/>
  <c r="O63" i="1"/>
  <c r="N64" i="1"/>
  <c r="O64" i="1"/>
  <c r="N65" i="1"/>
  <c r="O65" i="1"/>
  <c r="N66" i="1"/>
  <c r="O66" i="1"/>
  <c r="N67" i="1"/>
  <c r="O67" i="1"/>
  <c r="N68" i="1"/>
  <c r="O68" i="1"/>
  <c r="N69" i="1"/>
  <c r="O69" i="1"/>
  <c r="N70" i="1"/>
  <c r="O70" i="1"/>
  <c r="N71" i="1"/>
  <c r="O71" i="1"/>
  <c r="N72" i="1"/>
  <c r="O72" i="1"/>
  <c r="N73" i="1"/>
  <c r="O73" i="1"/>
  <c r="T52" i="36"/>
  <c r="K13" i="36"/>
  <c r="N74" i="1"/>
  <c r="O74" i="1"/>
  <c r="N75" i="1"/>
  <c r="O75" i="1"/>
  <c r="N76" i="1"/>
  <c r="O76" i="1"/>
  <c r="N77" i="1"/>
  <c r="O77" i="1"/>
  <c r="N78" i="1"/>
  <c r="O78" i="1"/>
  <c r="N79" i="1"/>
  <c r="O79" i="1"/>
  <c r="N80" i="1"/>
  <c r="O80" i="1"/>
  <c r="N81" i="1"/>
  <c r="O81" i="1"/>
  <c r="N82" i="1"/>
  <c r="O82" i="1"/>
  <c r="N83" i="1"/>
  <c r="O83" i="1"/>
  <c r="N84" i="1"/>
  <c r="O84" i="1"/>
  <c r="N85" i="1"/>
  <c r="O85" i="1"/>
  <c r="V52" i="36"/>
  <c r="L13" i="36"/>
  <c r="N86" i="1"/>
  <c r="O86" i="1"/>
  <c r="N87" i="1"/>
  <c r="O87" i="1"/>
  <c r="N88" i="1"/>
  <c r="O88" i="1"/>
  <c r="N89" i="1"/>
  <c r="O89" i="1"/>
  <c r="N90" i="1"/>
  <c r="O90" i="1"/>
  <c r="N91" i="1"/>
  <c r="O91" i="1"/>
  <c r="N92" i="1"/>
  <c r="O92" i="1"/>
  <c r="N93" i="1"/>
  <c r="O93" i="1"/>
  <c r="N94" i="1"/>
  <c r="O94" i="1"/>
  <c r="N95" i="1"/>
  <c r="O95" i="1"/>
  <c r="N96" i="1"/>
  <c r="O96" i="1"/>
  <c r="N97" i="1"/>
  <c r="O97" i="1"/>
  <c r="X52" i="36"/>
  <c r="M13" i="36"/>
  <c r="N98" i="1"/>
  <c r="O98" i="1"/>
  <c r="N99" i="1"/>
  <c r="O99" i="1"/>
  <c r="N100" i="1"/>
  <c r="O100" i="1"/>
  <c r="N101" i="1"/>
  <c r="O101" i="1"/>
  <c r="N102" i="1"/>
  <c r="O102" i="1"/>
  <c r="N103" i="1"/>
  <c r="O103" i="1"/>
  <c r="N104" i="1"/>
  <c r="O104" i="1"/>
  <c r="N105" i="1"/>
  <c r="O105" i="1"/>
  <c r="N106" i="1"/>
  <c r="O106" i="1"/>
  <c r="N107" i="1"/>
  <c r="O107" i="1"/>
  <c r="N108" i="1"/>
  <c r="O108" i="1"/>
  <c r="N109" i="1"/>
  <c r="O109" i="1"/>
  <c r="Z52" i="36"/>
  <c r="N13" i="36"/>
  <c r="N110" i="1"/>
  <c r="O110" i="1"/>
  <c r="N111" i="1"/>
  <c r="O111" i="1"/>
  <c r="N112" i="1"/>
  <c r="O112" i="1"/>
  <c r="N113" i="1"/>
  <c r="O113" i="1"/>
  <c r="N114" i="1"/>
  <c r="O114" i="1"/>
  <c r="N115" i="1"/>
  <c r="O115" i="1"/>
  <c r="N116" i="1"/>
  <c r="O116" i="1"/>
  <c r="N117" i="1"/>
  <c r="O117" i="1"/>
  <c r="N118" i="1"/>
  <c r="O118" i="1"/>
  <c r="N119" i="1"/>
  <c r="O119" i="1"/>
  <c r="N120" i="1"/>
  <c r="O120" i="1"/>
  <c r="N121" i="1"/>
  <c r="O121" i="1"/>
  <c r="C30" i="19"/>
  <c r="C41" i="19"/>
  <c r="C5" i="19"/>
  <c r="E5" i="19"/>
  <c r="I52" i="36"/>
  <c r="F4" i="36"/>
  <c r="D42" i="19"/>
  <c r="D6" i="19"/>
  <c r="C31" i="19"/>
  <c r="C42" i="19"/>
  <c r="C6" i="19"/>
  <c r="E6" i="19"/>
  <c r="K52" i="36"/>
  <c r="G4" i="36"/>
  <c r="D43" i="19"/>
  <c r="D7" i="19"/>
  <c r="C32" i="19"/>
  <c r="C43" i="19"/>
  <c r="C7" i="19"/>
  <c r="E7" i="19"/>
  <c r="F7" i="19"/>
  <c r="M52" i="36"/>
  <c r="H4" i="36"/>
  <c r="D44" i="19"/>
  <c r="D8" i="19"/>
  <c r="C33" i="19"/>
  <c r="C44" i="19"/>
  <c r="C8" i="19"/>
  <c r="E8" i="19"/>
  <c r="F8" i="19"/>
  <c r="O52" i="36"/>
  <c r="I4" i="36"/>
  <c r="D45" i="19"/>
  <c r="D9" i="19"/>
  <c r="C34" i="19"/>
  <c r="C45" i="19"/>
  <c r="C9" i="19"/>
  <c r="E9" i="19"/>
  <c r="F9" i="19"/>
  <c r="Q52" i="36"/>
  <c r="J4" i="36"/>
  <c r="D46" i="19"/>
  <c r="D10" i="19"/>
  <c r="C35" i="19"/>
  <c r="C46" i="19"/>
  <c r="C10" i="19"/>
  <c r="E10" i="19"/>
  <c r="F10" i="19"/>
  <c r="S52" i="36"/>
  <c r="K4" i="36"/>
  <c r="D47" i="19"/>
  <c r="D11" i="19"/>
  <c r="C36" i="19"/>
  <c r="C47" i="19"/>
  <c r="C11" i="19"/>
  <c r="E11" i="19"/>
  <c r="F11" i="19"/>
  <c r="U52" i="36"/>
  <c r="L4" i="36"/>
  <c r="D48" i="19"/>
  <c r="D12" i="19"/>
  <c r="C37" i="19"/>
  <c r="C48" i="19"/>
  <c r="C12" i="19"/>
  <c r="E12" i="19"/>
  <c r="F12" i="19"/>
  <c r="W52" i="36"/>
  <c r="M4" i="36"/>
  <c r="D49" i="19"/>
  <c r="D13" i="19"/>
  <c r="C38" i="19"/>
  <c r="C49" i="19"/>
  <c r="C13" i="19"/>
  <c r="E13" i="19"/>
  <c r="F13" i="19"/>
  <c r="Y52" i="36"/>
  <c r="N4" i="36"/>
  <c r="D50" i="19"/>
  <c r="D14" i="19"/>
  <c r="C39" i="19"/>
  <c r="C50" i="19"/>
  <c r="C14" i="19"/>
  <c r="E14" i="19"/>
  <c r="F14" i="19"/>
  <c r="F20" i="19"/>
  <c r="F15" i="4"/>
  <c r="F16" i="4"/>
  <c r="F17" i="4"/>
  <c r="F18" i="4"/>
  <c r="F19" i="4"/>
  <c r="F20" i="4"/>
  <c r="F21" i="4"/>
  <c r="F22" i="4"/>
  <c r="F23" i="4"/>
  <c r="F24" i="4"/>
  <c r="F28" i="4"/>
  <c r="G69" i="4"/>
  <c r="D2" i="24"/>
  <c r="D14" i="24"/>
  <c r="D26" i="24"/>
  <c r="D38" i="24"/>
  <c r="D50" i="24"/>
  <c r="D62" i="24"/>
  <c r="D74" i="24"/>
  <c r="D86" i="24"/>
  <c r="D98" i="24"/>
  <c r="D110" i="24"/>
  <c r="D122" i="24"/>
  <c r="D134" i="24"/>
  <c r="Q134" i="24"/>
  <c r="E2" i="24"/>
  <c r="E14" i="24"/>
  <c r="E26" i="24"/>
  <c r="E38" i="24"/>
  <c r="E50" i="24"/>
  <c r="E62" i="24"/>
  <c r="E74" i="24"/>
  <c r="E86" i="24"/>
  <c r="E98" i="24"/>
  <c r="E110" i="24"/>
  <c r="E122" i="24"/>
  <c r="E134" i="24"/>
  <c r="R134" i="24"/>
  <c r="AB134" i="24"/>
  <c r="G15" i="4"/>
  <c r="G16" i="4"/>
  <c r="G17" i="4"/>
  <c r="G18" i="4"/>
  <c r="G19" i="4"/>
  <c r="G20" i="4"/>
  <c r="G21" i="4"/>
  <c r="G22" i="4"/>
  <c r="G23" i="4"/>
  <c r="G24" i="4"/>
  <c r="G28" i="4"/>
  <c r="G70" i="4"/>
  <c r="D3" i="24"/>
  <c r="D15" i="24"/>
  <c r="D27" i="24"/>
  <c r="D39" i="24"/>
  <c r="D51" i="24"/>
  <c r="D63" i="24"/>
  <c r="D75" i="24"/>
  <c r="D87" i="24"/>
  <c r="D99" i="24"/>
  <c r="D111" i="24"/>
  <c r="D123" i="24"/>
  <c r="D135" i="24"/>
  <c r="Q135" i="24"/>
  <c r="E3" i="24"/>
  <c r="E15" i="24"/>
  <c r="E27" i="24"/>
  <c r="E39" i="24"/>
  <c r="E51" i="24"/>
  <c r="E63" i="24"/>
  <c r="E75" i="24"/>
  <c r="E87" i="24"/>
  <c r="E99" i="24"/>
  <c r="E111" i="24"/>
  <c r="E123" i="24"/>
  <c r="E135" i="24"/>
  <c r="R135" i="24"/>
  <c r="AB135" i="24"/>
  <c r="H15" i="4"/>
  <c r="H16" i="4"/>
  <c r="H17" i="4"/>
  <c r="H18" i="4"/>
  <c r="H19" i="4"/>
  <c r="H20" i="4"/>
  <c r="H21" i="4"/>
  <c r="H22" i="4"/>
  <c r="H23" i="4"/>
  <c r="H24" i="4"/>
  <c r="H28" i="4"/>
  <c r="G71" i="4"/>
  <c r="D4" i="24"/>
  <c r="D16" i="24"/>
  <c r="D28" i="24"/>
  <c r="D40" i="24"/>
  <c r="D52" i="24"/>
  <c r="D64" i="24"/>
  <c r="D76" i="24"/>
  <c r="D88" i="24"/>
  <c r="D100" i="24"/>
  <c r="D112" i="24"/>
  <c r="D124" i="24"/>
  <c r="D136" i="24"/>
  <c r="Q136" i="24"/>
  <c r="E4" i="24"/>
  <c r="E16" i="24"/>
  <c r="E28" i="24"/>
  <c r="E40" i="24"/>
  <c r="E52" i="24"/>
  <c r="E64" i="24"/>
  <c r="E76" i="24"/>
  <c r="E88" i="24"/>
  <c r="E100" i="24"/>
  <c r="E112" i="24"/>
  <c r="E124" i="24"/>
  <c r="E136" i="24"/>
  <c r="R136" i="24"/>
  <c r="AB136" i="24"/>
  <c r="I15" i="4"/>
  <c r="I16" i="4"/>
  <c r="I17" i="4"/>
  <c r="I18" i="4"/>
  <c r="I19" i="4"/>
  <c r="I20" i="4"/>
  <c r="I21" i="4"/>
  <c r="I22" i="4"/>
  <c r="I23" i="4"/>
  <c r="I24" i="4"/>
  <c r="I28" i="4"/>
  <c r="G72" i="4"/>
  <c r="D5" i="24"/>
  <c r="D17" i="24"/>
  <c r="D29" i="24"/>
  <c r="D41" i="24"/>
  <c r="D53" i="24"/>
  <c r="D65" i="24"/>
  <c r="D77" i="24"/>
  <c r="D89" i="24"/>
  <c r="D101" i="24"/>
  <c r="D113" i="24"/>
  <c r="D125" i="24"/>
  <c r="D137" i="24"/>
  <c r="Q137" i="24"/>
  <c r="E5" i="24"/>
  <c r="E17" i="24"/>
  <c r="E29" i="24"/>
  <c r="E41" i="24"/>
  <c r="E53" i="24"/>
  <c r="E65" i="24"/>
  <c r="E77" i="24"/>
  <c r="E89" i="24"/>
  <c r="E101" i="24"/>
  <c r="E113" i="24"/>
  <c r="E125" i="24"/>
  <c r="E137" i="24"/>
  <c r="R137" i="24"/>
  <c r="AB137" i="24"/>
  <c r="Q2" i="24"/>
  <c r="R2" i="24"/>
  <c r="AB2" i="24"/>
  <c r="Q3" i="24"/>
  <c r="R3" i="24"/>
  <c r="AB3" i="24"/>
  <c r="Q4" i="24"/>
  <c r="R4" i="24"/>
  <c r="AB4" i="24"/>
  <c r="Q5" i="24"/>
  <c r="R5" i="24"/>
  <c r="AB5" i="24"/>
  <c r="J15" i="4"/>
  <c r="J16" i="4"/>
  <c r="J17" i="4"/>
  <c r="J18" i="4"/>
  <c r="J19" i="4"/>
  <c r="J20" i="4"/>
  <c r="J21" i="4"/>
  <c r="J22" i="4"/>
  <c r="J23" i="4"/>
  <c r="J24" i="4"/>
  <c r="J28" i="4"/>
  <c r="G73" i="4"/>
  <c r="D6" i="24"/>
  <c r="Q6" i="24"/>
  <c r="E6" i="24"/>
  <c r="R6" i="24"/>
  <c r="AB6" i="24"/>
  <c r="K15" i="4"/>
  <c r="K16" i="4"/>
  <c r="K17" i="4"/>
  <c r="K18" i="4"/>
  <c r="K19" i="4"/>
  <c r="K20" i="4"/>
  <c r="K21" i="4"/>
  <c r="K22" i="4"/>
  <c r="K23" i="4"/>
  <c r="K24" i="4"/>
  <c r="K28" i="4"/>
  <c r="G74" i="4"/>
  <c r="D7" i="24"/>
  <c r="Q7" i="24"/>
  <c r="E7" i="24"/>
  <c r="R7" i="24"/>
  <c r="AB7" i="24"/>
  <c r="L15" i="4"/>
  <c r="L16" i="4"/>
  <c r="L17" i="4"/>
  <c r="L18" i="4"/>
  <c r="L19" i="4"/>
  <c r="L20" i="4"/>
  <c r="L21" i="4"/>
  <c r="L22" i="4"/>
  <c r="L23" i="4"/>
  <c r="L24" i="4"/>
  <c r="L28" i="4"/>
  <c r="G75" i="4"/>
  <c r="D8" i="24"/>
  <c r="Q8" i="24"/>
  <c r="E8" i="24"/>
  <c r="R8" i="24"/>
  <c r="AB8" i="24"/>
  <c r="M15" i="4"/>
  <c r="M16" i="4"/>
  <c r="M17" i="4"/>
  <c r="M18" i="4"/>
  <c r="M19" i="4"/>
  <c r="M20" i="4"/>
  <c r="M21" i="4"/>
  <c r="M22" i="4"/>
  <c r="M23" i="4"/>
  <c r="M24" i="4"/>
  <c r="M28" i="4"/>
  <c r="G76" i="4"/>
  <c r="D9" i="24"/>
  <c r="Q9" i="24"/>
  <c r="E9" i="24"/>
  <c r="R9" i="24"/>
  <c r="AB9" i="24"/>
  <c r="N15" i="4"/>
  <c r="N16" i="4"/>
  <c r="N17" i="4"/>
  <c r="N18" i="4"/>
  <c r="N19" i="4"/>
  <c r="N20" i="4"/>
  <c r="N21" i="4"/>
  <c r="N22" i="4"/>
  <c r="N23" i="4"/>
  <c r="N24" i="4"/>
  <c r="N28" i="4"/>
  <c r="G77" i="4"/>
  <c r="D10" i="24"/>
  <c r="Q10" i="24"/>
  <c r="E10" i="24"/>
  <c r="R10" i="24"/>
  <c r="AB10" i="24"/>
  <c r="O15" i="4"/>
  <c r="O16" i="4"/>
  <c r="O17" i="4"/>
  <c r="O18" i="4"/>
  <c r="O19" i="4"/>
  <c r="O20" i="4"/>
  <c r="O21" i="4"/>
  <c r="O22" i="4"/>
  <c r="O23" i="4"/>
  <c r="O24" i="4"/>
  <c r="O28" i="4"/>
  <c r="G78" i="4"/>
  <c r="D11" i="24"/>
  <c r="Q11" i="24"/>
  <c r="E11" i="24"/>
  <c r="R11" i="24"/>
  <c r="AB11" i="24"/>
  <c r="P15" i="4"/>
  <c r="P16" i="4"/>
  <c r="P17" i="4"/>
  <c r="P18" i="4"/>
  <c r="P19" i="4"/>
  <c r="P20" i="4"/>
  <c r="P21" i="4"/>
  <c r="P22" i="4"/>
  <c r="P23" i="4"/>
  <c r="P24" i="4"/>
  <c r="P28" i="4"/>
  <c r="G79" i="4"/>
  <c r="D12" i="24"/>
  <c r="Q12" i="24"/>
  <c r="E12" i="24"/>
  <c r="R12" i="24"/>
  <c r="AB12" i="24"/>
  <c r="Q15" i="4"/>
  <c r="Q16" i="4"/>
  <c r="Q17" i="4"/>
  <c r="Q18" i="4"/>
  <c r="Q19" i="4"/>
  <c r="Q20" i="4"/>
  <c r="Q21" i="4"/>
  <c r="Q22" i="4"/>
  <c r="Q23" i="4"/>
  <c r="Q24" i="4"/>
  <c r="Q28" i="4"/>
  <c r="G80" i="4"/>
  <c r="D13" i="24"/>
  <c r="Q13" i="24"/>
  <c r="E13" i="24"/>
  <c r="R13" i="24"/>
  <c r="AB13" i="24"/>
  <c r="Q14" i="24"/>
  <c r="R14" i="24"/>
  <c r="AB14" i="24"/>
  <c r="Q15" i="24"/>
  <c r="R15" i="24"/>
  <c r="AB15" i="24"/>
  <c r="Q16" i="24"/>
  <c r="R16" i="24"/>
  <c r="AB16" i="24"/>
  <c r="Q17" i="24"/>
  <c r="R17" i="24"/>
  <c r="AB17" i="24"/>
  <c r="D18" i="24"/>
  <c r="Q18" i="24"/>
  <c r="E18" i="24"/>
  <c r="R18" i="24"/>
  <c r="AB18" i="24"/>
  <c r="D19" i="24"/>
  <c r="Q19" i="24"/>
  <c r="E19" i="24"/>
  <c r="R19" i="24"/>
  <c r="AB19" i="24"/>
  <c r="D20" i="24"/>
  <c r="Q20" i="24"/>
  <c r="E20" i="24"/>
  <c r="R20" i="24"/>
  <c r="AB20" i="24"/>
  <c r="D21" i="24"/>
  <c r="Q21" i="24"/>
  <c r="E21" i="24"/>
  <c r="R21" i="24"/>
  <c r="AB21" i="24"/>
  <c r="D22" i="24"/>
  <c r="Q22" i="24"/>
  <c r="E22" i="24"/>
  <c r="R22" i="24"/>
  <c r="AB22" i="24"/>
  <c r="D23" i="24"/>
  <c r="Q23" i="24"/>
  <c r="E23" i="24"/>
  <c r="R23" i="24"/>
  <c r="AB23" i="24"/>
  <c r="D24" i="24"/>
  <c r="Q24" i="24"/>
  <c r="E24" i="24"/>
  <c r="R24" i="24"/>
  <c r="AB24" i="24"/>
  <c r="D25" i="24"/>
  <c r="Q25" i="24"/>
  <c r="E25" i="24"/>
  <c r="R25" i="24"/>
  <c r="AB25" i="24"/>
  <c r="Q26" i="24"/>
  <c r="R26" i="24"/>
  <c r="AB26" i="24"/>
  <c r="Q27" i="24"/>
  <c r="R27" i="24"/>
  <c r="AB27" i="24"/>
  <c r="Q28" i="24"/>
  <c r="R28" i="24"/>
  <c r="AB28" i="24"/>
  <c r="Q29" i="24"/>
  <c r="R29" i="24"/>
  <c r="AB29" i="24"/>
  <c r="D30" i="24"/>
  <c r="Q30" i="24"/>
  <c r="E30" i="24"/>
  <c r="R30" i="24"/>
  <c r="AB30" i="24"/>
  <c r="D31" i="24"/>
  <c r="Q31" i="24"/>
  <c r="E31" i="24"/>
  <c r="R31" i="24"/>
  <c r="AB31" i="24"/>
  <c r="D32" i="24"/>
  <c r="Q32" i="24"/>
  <c r="E32" i="24"/>
  <c r="R32" i="24"/>
  <c r="AB32" i="24"/>
  <c r="D33" i="24"/>
  <c r="Q33" i="24"/>
  <c r="E33" i="24"/>
  <c r="R33" i="24"/>
  <c r="AB33" i="24"/>
  <c r="D34" i="24"/>
  <c r="Q34" i="24"/>
  <c r="E34" i="24"/>
  <c r="R34" i="24"/>
  <c r="AB34" i="24"/>
  <c r="D35" i="24"/>
  <c r="Q35" i="24"/>
  <c r="E35" i="24"/>
  <c r="R35" i="24"/>
  <c r="AB35" i="24"/>
  <c r="D36" i="24"/>
  <c r="Q36" i="24"/>
  <c r="E36" i="24"/>
  <c r="R36" i="24"/>
  <c r="AB36" i="24"/>
  <c r="D37" i="24"/>
  <c r="Q37" i="24"/>
  <c r="E37" i="24"/>
  <c r="R37" i="24"/>
  <c r="AB37" i="24"/>
  <c r="Q38" i="24"/>
  <c r="R38" i="24"/>
  <c r="AB38" i="24"/>
  <c r="Q39" i="24"/>
  <c r="R39" i="24"/>
  <c r="AB39" i="24"/>
  <c r="Q40" i="24"/>
  <c r="R40" i="24"/>
  <c r="AB40" i="24"/>
  <c r="Q41" i="24"/>
  <c r="R41" i="24"/>
  <c r="AB41" i="24"/>
  <c r="D42" i="24"/>
  <c r="Q42" i="24"/>
  <c r="E42" i="24"/>
  <c r="R42" i="24"/>
  <c r="AB42" i="24"/>
  <c r="D43" i="24"/>
  <c r="Q43" i="24"/>
  <c r="E43" i="24"/>
  <c r="R43" i="24"/>
  <c r="AB43" i="24"/>
  <c r="D44" i="24"/>
  <c r="Q44" i="24"/>
  <c r="E44" i="24"/>
  <c r="R44" i="24"/>
  <c r="AB44" i="24"/>
  <c r="D45" i="24"/>
  <c r="Q45" i="24"/>
  <c r="E45" i="24"/>
  <c r="R45" i="24"/>
  <c r="AB45" i="24"/>
  <c r="D46" i="24"/>
  <c r="Q46" i="24"/>
  <c r="E46" i="24"/>
  <c r="R46" i="24"/>
  <c r="AB46" i="24"/>
  <c r="D47" i="24"/>
  <c r="Q47" i="24"/>
  <c r="E47" i="24"/>
  <c r="R47" i="24"/>
  <c r="AB47" i="24"/>
  <c r="D48" i="24"/>
  <c r="Q48" i="24"/>
  <c r="E48" i="24"/>
  <c r="R48" i="24"/>
  <c r="AB48" i="24"/>
  <c r="D49" i="24"/>
  <c r="Q49" i="24"/>
  <c r="E49" i="24"/>
  <c r="R49" i="24"/>
  <c r="AB49" i="24"/>
  <c r="Q50" i="24"/>
  <c r="R50" i="24"/>
  <c r="AB50" i="24"/>
  <c r="Q51" i="24"/>
  <c r="R51" i="24"/>
  <c r="AB51" i="24"/>
  <c r="Q52" i="24"/>
  <c r="R52" i="24"/>
  <c r="AB52" i="24"/>
  <c r="Q53" i="24"/>
  <c r="R53" i="24"/>
  <c r="AB53" i="24"/>
  <c r="D54" i="24"/>
  <c r="Q54" i="24"/>
  <c r="E54" i="24"/>
  <c r="R54" i="24"/>
  <c r="AB54" i="24"/>
  <c r="D55" i="24"/>
  <c r="Q55" i="24"/>
  <c r="E55" i="24"/>
  <c r="R55" i="24"/>
  <c r="AB55" i="24"/>
  <c r="D56" i="24"/>
  <c r="Q56" i="24"/>
  <c r="E56" i="24"/>
  <c r="R56" i="24"/>
  <c r="AB56" i="24"/>
  <c r="D57" i="24"/>
  <c r="Q57" i="24"/>
  <c r="E57" i="24"/>
  <c r="R57" i="24"/>
  <c r="AB57" i="24"/>
  <c r="D58" i="24"/>
  <c r="Q58" i="24"/>
  <c r="E58" i="24"/>
  <c r="R58" i="24"/>
  <c r="AB58" i="24"/>
  <c r="D59" i="24"/>
  <c r="Q59" i="24"/>
  <c r="E59" i="24"/>
  <c r="R59" i="24"/>
  <c r="AB59" i="24"/>
  <c r="D60" i="24"/>
  <c r="Q60" i="24"/>
  <c r="E60" i="24"/>
  <c r="R60" i="24"/>
  <c r="AB60" i="24"/>
  <c r="D61" i="24"/>
  <c r="Q61" i="24"/>
  <c r="E61" i="24"/>
  <c r="R61" i="24"/>
  <c r="AB61" i="24"/>
  <c r="Q62" i="24"/>
  <c r="R62" i="24"/>
  <c r="AB62" i="24"/>
  <c r="Q63" i="24"/>
  <c r="R63" i="24"/>
  <c r="AB63" i="24"/>
  <c r="Q64" i="24"/>
  <c r="R64" i="24"/>
  <c r="AB64" i="24"/>
  <c r="Q65" i="24"/>
  <c r="R65" i="24"/>
  <c r="AB65" i="24"/>
  <c r="D66" i="24"/>
  <c r="Q66" i="24"/>
  <c r="E66" i="24"/>
  <c r="R66" i="24"/>
  <c r="AB66" i="24"/>
  <c r="D67" i="24"/>
  <c r="Q67" i="24"/>
  <c r="E67" i="24"/>
  <c r="R67" i="24"/>
  <c r="AB67" i="24"/>
  <c r="D68" i="24"/>
  <c r="Q68" i="24"/>
  <c r="E68" i="24"/>
  <c r="R68" i="24"/>
  <c r="AB68" i="24"/>
  <c r="D69" i="24"/>
  <c r="Q69" i="24"/>
  <c r="E69" i="24"/>
  <c r="R69" i="24"/>
  <c r="AB69" i="24"/>
  <c r="D70" i="24"/>
  <c r="Q70" i="24"/>
  <c r="E70" i="24"/>
  <c r="R70" i="24"/>
  <c r="AB70" i="24"/>
  <c r="D71" i="24"/>
  <c r="Q71" i="24"/>
  <c r="E71" i="24"/>
  <c r="R71" i="24"/>
  <c r="AB71" i="24"/>
  <c r="D72" i="24"/>
  <c r="Q72" i="24"/>
  <c r="E72" i="24"/>
  <c r="R72" i="24"/>
  <c r="AB72" i="24"/>
  <c r="D73" i="24"/>
  <c r="Q73" i="24"/>
  <c r="E73" i="24"/>
  <c r="R73" i="24"/>
  <c r="AB73" i="24"/>
  <c r="Q74" i="24"/>
  <c r="R74" i="24"/>
  <c r="AB74" i="24"/>
  <c r="Q75" i="24"/>
  <c r="R75" i="24"/>
  <c r="AB75" i="24"/>
  <c r="Q76" i="24"/>
  <c r="R76" i="24"/>
  <c r="AB76" i="24"/>
  <c r="Q77" i="24"/>
  <c r="R77" i="24"/>
  <c r="AB77" i="24"/>
  <c r="D78" i="24"/>
  <c r="Q78" i="24"/>
  <c r="E78" i="24"/>
  <c r="R78" i="24"/>
  <c r="AB78" i="24"/>
  <c r="D79" i="24"/>
  <c r="Q79" i="24"/>
  <c r="E79" i="24"/>
  <c r="R79" i="24"/>
  <c r="AB79" i="24"/>
  <c r="D80" i="24"/>
  <c r="Q80" i="24"/>
  <c r="E80" i="24"/>
  <c r="R80" i="24"/>
  <c r="AB80" i="24"/>
  <c r="D81" i="24"/>
  <c r="Q81" i="24"/>
  <c r="E81" i="24"/>
  <c r="R81" i="24"/>
  <c r="AB81" i="24"/>
  <c r="D82" i="24"/>
  <c r="Q82" i="24"/>
  <c r="E82" i="24"/>
  <c r="R82" i="24"/>
  <c r="AB82" i="24"/>
  <c r="D83" i="24"/>
  <c r="Q83" i="24"/>
  <c r="E83" i="24"/>
  <c r="R83" i="24"/>
  <c r="AB83" i="24"/>
  <c r="D84" i="24"/>
  <c r="Q84" i="24"/>
  <c r="E84" i="24"/>
  <c r="R84" i="24"/>
  <c r="AB84" i="24"/>
  <c r="D85" i="24"/>
  <c r="Q85" i="24"/>
  <c r="E85" i="24"/>
  <c r="R85" i="24"/>
  <c r="AB85" i="24"/>
  <c r="Q86" i="24"/>
  <c r="R86" i="24"/>
  <c r="AB86" i="24"/>
  <c r="Q87" i="24"/>
  <c r="R87" i="24"/>
  <c r="AB87" i="24"/>
  <c r="Q88" i="24"/>
  <c r="R88" i="24"/>
  <c r="AB88" i="24"/>
  <c r="Q89" i="24"/>
  <c r="R89" i="24"/>
  <c r="AB89" i="24"/>
  <c r="D90" i="24"/>
  <c r="Q90" i="24"/>
  <c r="E90" i="24"/>
  <c r="R90" i="24"/>
  <c r="AB90" i="24"/>
  <c r="D91" i="24"/>
  <c r="Q91" i="24"/>
  <c r="E91" i="24"/>
  <c r="R91" i="24"/>
  <c r="AB91" i="24"/>
  <c r="D92" i="24"/>
  <c r="Q92" i="24"/>
  <c r="E92" i="24"/>
  <c r="R92" i="24"/>
  <c r="AB92" i="24"/>
  <c r="D93" i="24"/>
  <c r="Q93" i="24"/>
  <c r="E93" i="24"/>
  <c r="R93" i="24"/>
  <c r="AB93" i="24"/>
  <c r="D94" i="24"/>
  <c r="Q94" i="24"/>
  <c r="E94" i="24"/>
  <c r="R94" i="24"/>
  <c r="AB94" i="24"/>
  <c r="D95" i="24"/>
  <c r="Q95" i="24"/>
  <c r="E95" i="24"/>
  <c r="R95" i="24"/>
  <c r="AB95" i="24"/>
  <c r="D96" i="24"/>
  <c r="Q96" i="24"/>
  <c r="E96" i="24"/>
  <c r="R96" i="24"/>
  <c r="AB96" i="24"/>
  <c r="D97" i="24"/>
  <c r="Q97" i="24"/>
  <c r="E97" i="24"/>
  <c r="R97" i="24"/>
  <c r="AB97" i="24"/>
  <c r="Q98" i="24"/>
  <c r="R98" i="24"/>
  <c r="AB98" i="24"/>
  <c r="Q99" i="24"/>
  <c r="R99" i="24"/>
  <c r="AB99" i="24"/>
  <c r="Q100" i="24"/>
  <c r="R100" i="24"/>
  <c r="AB100" i="24"/>
  <c r="Q101" i="24"/>
  <c r="R101" i="24"/>
  <c r="AB101" i="24"/>
  <c r="D102" i="24"/>
  <c r="Q102" i="24"/>
  <c r="E102" i="24"/>
  <c r="R102" i="24"/>
  <c r="AB102" i="24"/>
  <c r="D103" i="24"/>
  <c r="Q103" i="24"/>
  <c r="E103" i="24"/>
  <c r="R103" i="24"/>
  <c r="AB103" i="24"/>
  <c r="D104" i="24"/>
  <c r="Q104" i="24"/>
  <c r="E104" i="24"/>
  <c r="R104" i="24"/>
  <c r="AB104" i="24"/>
  <c r="D105" i="24"/>
  <c r="Q105" i="24"/>
  <c r="E105" i="24"/>
  <c r="R105" i="24"/>
  <c r="AB105" i="24"/>
  <c r="D106" i="24"/>
  <c r="Q106" i="24"/>
  <c r="E106" i="24"/>
  <c r="R106" i="24"/>
  <c r="AB106" i="24"/>
  <c r="D107" i="24"/>
  <c r="Q107" i="24"/>
  <c r="E107" i="24"/>
  <c r="R107" i="24"/>
  <c r="AB107" i="24"/>
  <c r="D108" i="24"/>
  <c r="Q108" i="24"/>
  <c r="E108" i="24"/>
  <c r="R108" i="24"/>
  <c r="AB108" i="24"/>
  <c r="D109" i="24"/>
  <c r="Q109" i="24"/>
  <c r="E109" i="24"/>
  <c r="R109" i="24"/>
  <c r="AB109" i="24"/>
  <c r="Q110" i="24"/>
  <c r="R110" i="24"/>
  <c r="AB110" i="24"/>
  <c r="Q111" i="24"/>
  <c r="R111" i="24"/>
  <c r="AB111" i="24"/>
  <c r="Q112" i="24"/>
  <c r="R112" i="24"/>
  <c r="AB112" i="24"/>
  <c r="Q113" i="24"/>
  <c r="R113" i="24"/>
  <c r="AB113" i="24"/>
  <c r="D114" i="24"/>
  <c r="Q114" i="24"/>
  <c r="E114" i="24"/>
  <c r="R114" i="24"/>
  <c r="AB114" i="24"/>
  <c r="D115" i="24"/>
  <c r="Q115" i="24"/>
  <c r="E115" i="24"/>
  <c r="R115" i="24"/>
  <c r="AB115" i="24"/>
  <c r="D116" i="24"/>
  <c r="Q116" i="24"/>
  <c r="E116" i="24"/>
  <c r="R116" i="24"/>
  <c r="AB116" i="24"/>
  <c r="D117" i="24"/>
  <c r="Q117" i="24"/>
  <c r="E117" i="24"/>
  <c r="R117" i="24"/>
  <c r="AB117" i="24"/>
  <c r="D118" i="24"/>
  <c r="Q118" i="24"/>
  <c r="E118" i="24"/>
  <c r="R118" i="24"/>
  <c r="AB118" i="24"/>
  <c r="D119" i="24"/>
  <c r="Q119" i="24"/>
  <c r="E119" i="24"/>
  <c r="R119" i="24"/>
  <c r="AB119" i="24"/>
  <c r="D120" i="24"/>
  <c r="Q120" i="24"/>
  <c r="E120" i="24"/>
  <c r="R120" i="24"/>
  <c r="AB120" i="24"/>
  <c r="D121" i="24"/>
  <c r="Q121" i="24"/>
  <c r="E121" i="24"/>
  <c r="R121" i="24"/>
  <c r="AB121" i="24"/>
  <c r="Q122" i="24"/>
  <c r="R122" i="24"/>
  <c r="AB122" i="24"/>
  <c r="Q123" i="24"/>
  <c r="R123" i="24"/>
  <c r="AB123" i="24"/>
  <c r="Q124" i="24"/>
  <c r="R124" i="24"/>
  <c r="AB124" i="24"/>
  <c r="Q125" i="24"/>
  <c r="R125" i="24"/>
  <c r="AB125" i="24"/>
  <c r="D126" i="24"/>
  <c r="Q126" i="24"/>
  <c r="E126" i="24"/>
  <c r="R126" i="24"/>
  <c r="AB126" i="24"/>
  <c r="D127" i="24"/>
  <c r="Q127" i="24"/>
  <c r="E127" i="24"/>
  <c r="R127" i="24"/>
  <c r="AB127" i="24"/>
  <c r="D128" i="24"/>
  <c r="Q128" i="24"/>
  <c r="E128" i="24"/>
  <c r="R128" i="24"/>
  <c r="AB128" i="24"/>
  <c r="D129" i="24"/>
  <c r="Q129" i="24"/>
  <c r="E129" i="24"/>
  <c r="R129" i="24"/>
  <c r="AB129" i="24"/>
  <c r="D130" i="24"/>
  <c r="Q130" i="24"/>
  <c r="E130" i="24"/>
  <c r="R130" i="24"/>
  <c r="AB130" i="24"/>
  <c r="D131" i="24"/>
  <c r="Q131" i="24"/>
  <c r="E131" i="24"/>
  <c r="R131" i="24"/>
  <c r="AB131" i="24"/>
  <c r="D132" i="24"/>
  <c r="Q132" i="24"/>
  <c r="E132" i="24"/>
  <c r="R132" i="24"/>
  <c r="AB132" i="24"/>
  <c r="D133" i="24"/>
  <c r="Q133" i="24"/>
  <c r="E133" i="24"/>
  <c r="R133" i="24"/>
  <c r="AB133" i="24"/>
  <c r="D138" i="24"/>
  <c r="Q138" i="24"/>
  <c r="E138" i="24"/>
  <c r="R138" i="24"/>
  <c r="AB138" i="24"/>
  <c r="D139" i="24"/>
  <c r="Q139" i="24"/>
  <c r="E139" i="24"/>
  <c r="R139" i="24"/>
  <c r="AB139" i="24"/>
  <c r="D140" i="24"/>
  <c r="Q140" i="24"/>
  <c r="E140" i="24"/>
  <c r="R140" i="24"/>
  <c r="AB140" i="24"/>
  <c r="D141" i="24"/>
  <c r="Q141" i="24"/>
  <c r="E141" i="24"/>
  <c r="R141" i="24"/>
  <c r="AB141" i="24"/>
  <c r="D142" i="24"/>
  <c r="Q142" i="24"/>
  <c r="E142" i="24"/>
  <c r="R142" i="24"/>
  <c r="AB142" i="24"/>
  <c r="D143" i="24"/>
  <c r="Q143" i="24"/>
  <c r="E143" i="24"/>
  <c r="R143" i="24"/>
  <c r="AB143" i="24"/>
  <c r="D144" i="24"/>
  <c r="Q144" i="24"/>
  <c r="E144" i="24"/>
  <c r="R144" i="24"/>
  <c r="AB144" i="24"/>
  <c r="D145" i="24"/>
  <c r="Q145" i="24"/>
  <c r="E145" i="24"/>
  <c r="R145" i="24"/>
  <c r="AB145" i="24"/>
  <c r="D146" i="24"/>
  <c r="Q146" i="24"/>
  <c r="E146" i="24"/>
  <c r="R146" i="24"/>
  <c r="AB146" i="24"/>
  <c r="D147" i="24"/>
  <c r="Q147" i="24"/>
  <c r="E147" i="24"/>
  <c r="R147" i="24"/>
  <c r="AB147" i="24"/>
  <c r="D148" i="24"/>
  <c r="Q148" i="24"/>
  <c r="E148" i="24"/>
  <c r="R148" i="24"/>
  <c r="AB148" i="24"/>
  <c r="D149" i="24"/>
  <c r="Q149" i="24"/>
  <c r="E149" i="24"/>
  <c r="R149" i="24"/>
  <c r="AB149" i="24"/>
  <c r="D150" i="24"/>
  <c r="Q150" i="24"/>
  <c r="E150" i="24"/>
  <c r="R150" i="24"/>
  <c r="AB150" i="24"/>
  <c r="D151" i="24"/>
  <c r="Q151" i="24"/>
  <c r="E151" i="24"/>
  <c r="R151" i="24"/>
  <c r="AB151" i="24"/>
  <c r="D152" i="24"/>
  <c r="Q152" i="24"/>
  <c r="E152" i="24"/>
  <c r="R152" i="24"/>
  <c r="AB152" i="24"/>
  <c r="D153" i="24"/>
  <c r="Q153" i="24"/>
  <c r="E153" i="24"/>
  <c r="R153" i="24"/>
  <c r="AB153" i="24"/>
  <c r="D154" i="24"/>
  <c r="Q154" i="24"/>
  <c r="E154" i="24"/>
  <c r="R154" i="24"/>
  <c r="AB154" i="24"/>
  <c r="D155" i="24"/>
  <c r="Q155" i="24"/>
  <c r="E155" i="24"/>
  <c r="R155" i="24"/>
  <c r="AB155" i="24"/>
  <c r="D156" i="24"/>
  <c r="Q156" i="24"/>
  <c r="E156" i="24"/>
  <c r="R156" i="24"/>
  <c r="AB156" i="24"/>
  <c r="D157" i="24"/>
  <c r="Q157" i="24"/>
  <c r="E157" i="24"/>
  <c r="R157" i="24"/>
  <c r="AB157" i="24"/>
  <c r="Y16" i="18"/>
  <c r="C20" i="19"/>
  <c r="D20" i="19"/>
  <c r="D25" i="19"/>
  <c r="D63" i="19"/>
  <c r="F21" i="19"/>
  <c r="Y17" i="18"/>
  <c r="C21" i="19"/>
  <c r="D21" i="19"/>
  <c r="D26" i="19"/>
  <c r="D64" i="19"/>
  <c r="AD19" i="19"/>
  <c r="BI15" i="18"/>
  <c r="AA19" i="19"/>
  <c r="AB19" i="19"/>
  <c r="AB24" i="19"/>
  <c r="AB62" i="19"/>
  <c r="X19" i="19"/>
  <c r="U19" i="19"/>
  <c r="V19" i="19"/>
  <c r="V24" i="19"/>
  <c r="V62" i="19"/>
  <c r="R19" i="19"/>
  <c r="AQ15" i="18"/>
  <c r="O19" i="19"/>
  <c r="P19" i="19"/>
  <c r="P24" i="19"/>
  <c r="P62" i="19"/>
  <c r="L19" i="19"/>
  <c r="J19" i="19"/>
  <c r="J24" i="19"/>
  <c r="J62" i="19"/>
  <c r="F19" i="19"/>
  <c r="Y15" i="18"/>
  <c r="C19" i="19"/>
  <c r="D19" i="19"/>
  <c r="D24" i="19"/>
  <c r="D62" i="19"/>
  <c r="BJ14" i="18"/>
  <c r="BJ15" i="18"/>
  <c r="BJ16" i="18"/>
  <c r="BJ17" i="18"/>
  <c r="BK17" i="18"/>
  <c r="F14" i="20"/>
  <c r="G14" i="20"/>
  <c r="H14" i="20"/>
  <c r="J14" i="20"/>
  <c r="K14" i="20"/>
  <c r="AY17" i="40"/>
  <c r="BK16" i="18"/>
  <c r="AY16" i="40"/>
  <c r="BK15" i="18"/>
  <c r="AY15" i="40"/>
  <c r="D2" i="22"/>
  <c r="D14" i="22"/>
  <c r="D26" i="22"/>
  <c r="D38" i="22"/>
  <c r="D50" i="22"/>
  <c r="D62" i="22"/>
  <c r="D74" i="22"/>
  <c r="D86" i="22"/>
  <c r="D98" i="22"/>
  <c r="D110" i="22"/>
  <c r="D122" i="22"/>
  <c r="D134" i="22"/>
  <c r="D146" i="22"/>
  <c r="M146" i="22"/>
  <c r="E2" i="22"/>
  <c r="E14" i="22"/>
  <c r="E26" i="22"/>
  <c r="E38" i="22"/>
  <c r="E50" i="22"/>
  <c r="E62" i="22"/>
  <c r="E74" i="22"/>
  <c r="E86" i="22"/>
  <c r="E98" i="22"/>
  <c r="E110" i="22"/>
  <c r="E122" i="22"/>
  <c r="E134" i="22"/>
  <c r="E146" i="22"/>
  <c r="N146" i="22"/>
  <c r="T146" i="22"/>
  <c r="D3" i="22"/>
  <c r="D15" i="22"/>
  <c r="D27" i="22"/>
  <c r="D39" i="22"/>
  <c r="D51" i="22"/>
  <c r="D63" i="22"/>
  <c r="D75" i="22"/>
  <c r="D87" i="22"/>
  <c r="D99" i="22"/>
  <c r="D111" i="22"/>
  <c r="D123" i="22"/>
  <c r="D135" i="22"/>
  <c r="D147" i="22"/>
  <c r="M147" i="22"/>
  <c r="E3" i="22"/>
  <c r="E15" i="22"/>
  <c r="E27" i="22"/>
  <c r="E39" i="22"/>
  <c r="E51" i="22"/>
  <c r="E63" i="22"/>
  <c r="E75" i="22"/>
  <c r="E87" i="22"/>
  <c r="E99" i="22"/>
  <c r="E111" i="22"/>
  <c r="E123" i="22"/>
  <c r="E135" i="22"/>
  <c r="E147" i="22"/>
  <c r="N147" i="22"/>
  <c r="T147" i="22"/>
  <c r="D4" i="22"/>
  <c r="D16" i="22"/>
  <c r="D28" i="22"/>
  <c r="D40" i="22"/>
  <c r="D52" i="22"/>
  <c r="D64" i="22"/>
  <c r="D76" i="22"/>
  <c r="D88" i="22"/>
  <c r="D100" i="22"/>
  <c r="D112" i="22"/>
  <c r="D124" i="22"/>
  <c r="D136" i="22"/>
  <c r="D148" i="22"/>
  <c r="M148" i="22"/>
  <c r="E4" i="22"/>
  <c r="E16" i="22"/>
  <c r="E28" i="22"/>
  <c r="E40" i="22"/>
  <c r="E52" i="22"/>
  <c r="E64" i="22"/>
  <c r="E76" i="22"/>
  <c r="E88" i="22"/>
  <c r="E100" i="22"/>
  <c r="E112" i="22"/>
  <c r="E124" i="22"/>
  <c r="E136" i="22"/>
  <c r="E148" i="22"/>
  <c r="N148" i="22"/>
  <c r="T148" i="22"/>
  <c r="D5" i="22"/>
  <c r="D17" i="22"/>
  <c r="D29" i="22"/>
  <c r="D41" i="22"/>
  <c r="D53" i="22"/>
  <c r="D65" i="22"/>
  <c r="D77" i="22"/>
  <c r="D89" i="22"/>
  <c r="D101" i="22"/>
  <c r="D113" i="22"/>
  <c r="D125" i="22"/>
  <c r="D137" i="22"/>
  <c r="D149" i="22"/>
  <c r="M149" i="22"/>
  <c r="E5" i="22"/>
  <c r="E17" i="22"/>
  <c r="E29" i="22"/>
  <c r="E41" i="22"/>
  <c r="E53" i="22"/>
  <c r="E65" i="22"/>
  <c r="E77" i="22"/>
  <c r="E89" i="22"/>
  <c r="E101" i="22"/>
  <c r="E113" i="22"/>
  <c r="E125" i="22"/>
  <c r="E137" i="22"/>
  <c r="E149" i="22"/>
  <c r="N149" i="22"/>
  <c r="T149" i="22"/>
  <c r="M2" i="22"/>
  <c r="N2" i="22"/>
  <c r="T2" i="22"/>
  <c r="M3" i="22"/>
  <c r="N3" i="22"/>
  <c r="T3" i="22"/>
  <c r="M4" i="22"/>
  <c r="N4" i="22"/>
  <c r="T4" i="22"/>
  <c r="M5" i="22"/>
  <c r="N5" i="22"/>
  <c r="T5" i="22"/>
  <c r="D6" i="22"/>
  <c r="M6" i="22"/>
  <c r="E6" i="22"/>
  <c r="N6" i="22"/>
  <c r="T6" i="22"/>
  <c r="D7" i="22"/>
  <c r="M7" i="22"/>
  <c r="E7" i="22"/>
  <c r="N7" i="22"/>
  <c r="T7" i="22"/>
  <c r="D8" i="22"/>
  <c r="M8" i="22"/>
  <c r="E8" i="22"/>
  <c r="N8" i="22"/>
  <c r="T8" i="22"/>
  <c r="D9" i="22"/>
  <c r="M9" i="22"/>
  <c r="E9" i="22"/>
  <c r="N9" i="22"/>
  <c r="T9" i="22"/>
  <c r="D10" i="22"/>
  <c r="M10" i="22"/>
  <c r="E10" i="22"/>
  <c r="N10" i="22"/>
  <c r="T10" i="22"/>
  <c r="D11" i="22"/>
  <c r="M11" i="22"/>
  <c r="E11" i="22"/>
  <c r="N11" i="22"/>
  <c r="T11" i="22"/>
  <c r="D12" i="22"/>
  <c r="M12" i="22"/>
  <c r="E12" i="22"/>
  <c r="N12" i="22"/>
  <c r="T12" i="22"/>
  <c r="D13" i="22"/>
  <c r="M13" i="22"/>
  <c r="E13" i="22"/>
  <c r="N13" i="22"/>
  <c r="T13" i="22"/>
  <c r="M14" i="22"/>
  <c r="N14" i="22"/>
  <c r="T14" i="22"/>
  <c r="M15" i="22"/>
  <c r="N15" i="22"/>
  <c r="T15" i="22"/>
  <c r="M16" i="22"/>
  <c r="N16" i="22"/>
  <c r="T16" i="22"/>
  <c r="M17" i="22"/>
  <c r="N17" i="22"/>
  <c r="T17" i="22"/>
  <c r="D18" i="22"/>
  <c r="M18" i="22"/>
  <c r="E18" i="22"/>
  <c r="N18" i="22"/>
  <c r="T18" i="22"/>
  <c r="D19" i="22"/>
  <c r="M19" i="22"/>
  <c r="E19" i="22"/>
  <c r="N19" i="22"/>
  <c r="T19" i="22"/>
  <c r="D20" i="22"/>
  <c r="M20" i="22"/>
  <c r="E20" i="22"/>
  <c r="N20" i="22"/>
  <c r="T20" i="22"/>
  <c r="D21" i="22"/>
  <c r="M21" i="22"/>
  <c r="E21" i="22"/>
  <c r="N21" i="22"/>
  <c r="T21" i="22"/>
  <c r="D22" i="22"/>
  <c r="M22" i="22"/>
  <c r="E22" i="22"/>
  <c r="N22" i="22"/>
  <c r="T22" i="22"/>
  <c r="D23" i="22"/>
  <c r="M23" i="22"/>
  <c r="E23" i="22"/>
  <c r="N23" i="22"/>
  <c r="T23" i="22"/>
  <c r="D24" i="22"/>
  <c r="M24" i="22"/>
  <c r="E24" i="22"/>
  <c r="N24" i="22"/>
  <c r="T24" i="22"/>
  <c r="D25" i="22"/>
  <c r="M25" i="22"/>
  <c r="E25" i="22"/>
  <c r="N25" i="22"/>
  <c r="T25" i="22"/>
  <c r="M26" i="22"/>
  <c r="N26" i="22"/>
  <c r="T26" i="22"/>
  <c r="M27" i="22"/>
  <c r="N27" i="22"/>
  <c r="T27" i="22"/>
  <c r="M28" i="22"/>
  <c r="N28" i="22"/>
  <c r="T28" i="22"/>
  <c r="M29" i="22"/>
  <c r="N29" i="22"/>
  <c r="T29" i="22"/>
  <c r="D30" i="22"/>
  <c r="M30" i="22"/>
  <c r="E30" i="22"/>
  <c r="N30" i="22"/>
  <c r="T30" i="22"/>
  <c r="D31" i="22"/>
  <c r="M31" i="22"/>
  <c r="E31" i="22"/>
  <c r="N31" i="22"/>
  <c r="T31" i="22"/>
  <c r="D32" i="22"/>
  <c r="M32" i="22"/>
  <c r="E32" i="22"/>
  <c r="N32" i="22"/>
  <c r="T32" i="22"/>
  <c r="D33" i="22"/>
  <c r="M33" i="22"/>
  <c r="E33" i="22"/>
  <c r="N33" i="22"/>
  <c r="T33" i="22"/>
  <c r="D34" i="22"/>
  <c r="M34" i="22"/>
  <c r="E34" i="22"/>
  <c r="N34" i="22"/>
  <c r="T34" i="22"/>
  <c r="D35" i="22"/>
  <c r="M35" i="22"/>
  <c r="E35" i="22"/>
  <c r="N35" i="22"/>
  <c r="T35" i="22"/>
  <c r="D36" i="22"/>
  <c r="M36" i="22"/>
  <c r="E36" i="22"/>
  <c r="N36" i="22"/>
  <c r="T36" i="22"/>
  <c r="D37" i="22"/>
  <c r="M37" i="22"/>
  <c r="E37" i="22"/>
  <c r="N37" i="22"/>
  <c r="T37" i="22"/>
  <c r="M38" i="22"/>
  <c r="N38" i="22"/>
  <c r="T38" i="22"/>
  <c r="M39" i="22"/>
  <c r="N39" i="22"/>
  <c r="T39" i="22"/>
  <c r="M40" i="22"/>
  <c r="N40" i="22"/>
  <c r="T40" i="22"/>
  <c r="M41" i="22"/>
  <c r="N41" i="22"/>
  <c r="T41" i="22"/>
  <c r="D42" i="22"/>
  <c r="M42" i="22"/>
  <c r="E42" i="22"/>
  <c r="N42" i="22"/>
  <c r="T42" i="22"/>
  <c r="D43" i="22"/>
  <c r="M43" i="22"/>
  <c r="E43" i="22"/>
  <c r="N43" i="22"/>
  <c r="T43" i="22"/>
  <c r="D44" i="22"/>
  <c r="M44" i="22"/>
  <c r="E44" i="22"/>
  <c r="N44" i="22"/>
  <c r="T44" i="22"/>
  <c r="D45" i="22"/>
  <c r="M45" i="22"/>
  <c r="E45" i="22"/>
  <c r="N45" i="22"/>
  <c r="T45" i="22"/>
  <c r="D46" i="22"/>
  <c r="M46" i="22"/>
  <c r="E46" i="22"/>
  <c r="N46" i="22"/>
  <c r="T46" i="22"/>
  <c r="D47" i="22"/>
  <c r="M47" i="22"/>
  <c r="E47" i="22"/>
  <c r="N47" i="22"/>
  <c r="T47" i="22"/>
  <c r="D48" i="22"/>
  <c r="M48" i="22"/>
  <c r="E48" i="22"/>
  <c r="N48" i="22"/>
  <c r="T48" i="22"/>
  <c r="D49" i="22"/>
  <c r="M49" i="22"/>
  <c r="E49" i="22"/>
  <c r="N49" i="22"/>
  <c r="T49" i="22"/>
  <c r="M50" i="22"/>
  <c r="N50" i="22"/>
  <c r="T50" i="22"/>
  <c r="M51" i="22"/>
  <c r="N51" i="22"/>
  <c r="T51" i="22"/>
  <c r="M52" i="22"/>
  <c r="N52" i="22"/>
  <c r="T52" i="22"/>
  <c r="M53" i="22"/>
  <c r="N53" i="22"/>
  <c r="T53" i="22"/>
  <c r="D54" i="22"/>
  <c r="M54" i="22"/>
  <c r="E54" i="22"/>
  <c r="N54" i="22"/>
  <c r="T54" i="22"/>
  <c r="D55" i="22"/>
  <c r="M55" i="22"/>
  <c r="E55" i="22"/>
  <c r="N55" i="22"/>
  <c r="T55" i="22"/>
  <c r="D56" i="22"/>
  <c r="M56" i="22"/>
  <c r="E56" i="22"/>
  <c r="N56" i="22"/>
  <c r="T56" i="22"/>
  <c r="D57" i="22"/>
  <c r="M57" i="22"/>
  <c r="E57" i="22"/>
  <c r="N57" i="22"/>
  <c r="T57" i="22"/>
  <c r="D58" i="22"/>
  <c r="M58" i="22"/>
  <c r="E58" i="22"/>
  <c r="N58" i="22"/>
  <c r="T58" i="22"/>
  <c r="D59" i="22"/>
  <c r="M59" i="22"/>
  <c r="E59" i="22"/>
  <c r="N59" i="22"/>
  <c r="T59" i="22"/>
  <c r="D60" i="22"/>
  <c r="M60" i="22"/>
  <c r="E60" i="22"/>
  <c r="N60" i="22"/>
  <c r="T60" i="22"/>
  <c r="D61" i="22"/>
  <c r="M61" i="22"/>
  <c r="E61" i="22"/>
  <c r="N61" i="22"/>
  <c r="T61" i="22"/>
  <c r="M62" i="22"/>
  <c r="N62" i="22"/>
  <c r="T62" i="22"/>
  <c r="M63" i="22"/>
  <c r="N63" i="22"/>
  <c r="T63" i="22"/>
  <c r="M64" i="22"/>
  <c r="N64" i="22"/>
  <c r="T64" i="22"/>
  <c r="M65" i="22"/>
  <c r="N65" i="22"/>
  <c r="T65" i="22"/>
  <c r="D66" i="22"/>
  <c r="M66" i="22"/>
  <c r="E66" i="22"/>
  <c r="N66" i="22"/>
  <c r="T66" i="22"/>
  <c r="D67" i="22"/>
  <c r="M67" i="22"/>
  <c r="E67" i="22"/>
  <c r="N67" i="22"/>
  <c r="T67" i="22"/>
  <c r="D68" i="22"/>
  <c r="M68" i="22"/>
  <c r="E68" i="22"/>
  <c r="N68" i="22"/>
  <c r="T68" i="22"/>
  <c r="D69" i="22"/>
  <c r="M69" i="22"/>
  <c r="E69" i="22"/>
  <c r="N69" i="22"/>
  <c r="T69" i="22"/>
  <c r="D70" i="22"/>
  <c r="M70" i="22"/>
  <c r="E70" i="22"/>
  <c r="N70" i="22"/>
  <c r="T70" i="22"/>
  <c r="D71" i="22"/>
  <c r="M71" i="22"/>
  <c r="E71" i="22"/>
  <c r="N71" i="22"/>
  <c r="T71" i="22"/>
  <c r="D72" i="22"/>
  <c r="M72" i="22"/>
  <c r="E72" i="22"/>
  <c r="N72" i="22"/>
  <c r="T72" i="22"/>
  <c r="D73" i="22"/>
  <c r="M73" i="22"/>
  <c r="E73" i="22"/>
  <c r="N73" i="22"/>
  <c r="T73" i="22"/>
  <c r="M74" i="22"/>
  <c r="N74" i="22"/>
  <c r="T74" i="22"/>
  <c r="M75" i="22"/>
  <c r="N75" i="22"/>
  <c r="T75" i="22"/>
  <c r="M76" i="22"/>
  <c r="N76" i="22"/>
  <c r="T76" i="22"/>
  <c r="M77" i="22"/>
  <c r="N77" i="22"/>
  <c r="T77" i="22"/>
  <c r="D78" i="22"/>
  <c r="M78" i="22"/>
  <c r="E78" i="22"/>
  <c r="N78" i="22"/>
  <c r="T78" i="22"/>
  <c r="D79" i="22"/>
  <c r="M79" i="22"/>
  <c r="E79" i="22"/>
  <c r="N79" i="22"/>
  <c r="T79" i="22"/>
  <c r="D80" i="22"/>
  <c r="M80" i="22"/>
  <c r="E80" i="22"/>
  <c r="N80" i="22"/>
  <c r="T80" i="22"/>
  <c r="D81" i="22"/>
  <c r="M81" i="22"/>
  <c r="E81" i="22"/>
  <c r="N81" i="22"/>
  <c r="T81" i="22"/>
  <c r="D82" i="22"/>
  <c r="M82" i="22"/>
  <c r="E82" i="22"/>
  <c r="N82" i="22"/>
  <c r="T82" i="22"/>
  <c r="D83" i="22"/>
  <c r="M83" i="22"/>
  <c r="E83" i="22"/>
  <c r="N83" i="22"/>
  <c r="T83" i="22"/>
  <c r="D84" i="22"/>
  <c r="M84" i="22"/>
  <c r="E84" i="22"/>
  <c r="N84" i="22"/>
  <c r="T84" i="22"/>
  <c r="D85" i="22"/>
  <c r="M85" i="22"/>
  <c r="E85" i="22"/>
  <c r="N85" i="22"/>
  <c r="T85" i="22"/>
  <c r="M86" i="22"/>
  <c r="N86" i="22"/>
  <c r="T86" i="22"/>
  <c r="M87" i="22"/>
  <c r="N87" i="22"/>
  <c r="T87" i="22"/>
  <c r="M88" i="22"/>
  <c r="N88" i="22"/>
  <c r="T88" i="22"/>
  <c r="M89" i="22"/>
  <c r="N89" i="22"/>
  <c r="T89" i="22"/>
  <c r="D90" i="22"/>
  <c r="M90" i="22"/>
  <c r="E90" i="22"/>
  <c r="N90" i="22"/>
  <c r="T90" i="22"/>
  <c r="D91" i="22"/>
  <c r="M91" i="22"/>
  <c r="E91" i="22"/>
  <c r="N91" i="22"/>
  <c r="T91" i="22"/>
  <c r="D92" i="22"/>
  <c r="M92" i="22"/>
  <c r="E92" i="22"/>
  <c r="N92" i="22"/>
  <c r="T92" i="22"/>
  <c r="D93" i="22"/>
  <c r="M93" i="22"/>
  <c r="E93" i="22"/>
  <c r="N93" i="22"/>
  <c r="T93" i="22"/>
  <c r="D94" i="22"/>
  <c r="M94" i="22"/>
  <c r="E94" i="22"/>
  <c r="N94" i="22"/>
  <c r="T94" i="22"/>
  <c r="D95" i="22"/>
  <c r="M95" i="22"/>
  <c r="E95" i="22"/>
  <c r="N95" i="22"/>
  <c r="T95" i="22"/>
  <c r="D96" i="22"/>
  <c r="M96" i="22"/>
  <c r="E96" i="22"/>
  <c r="N96" i="22"/>
  <c r="T96" i="22"/>
  <c r="D97" i="22"/>
  <c r="M97" i="22"/>
  <c r="E97" i="22"/>
  <c r="N97" i="22"/>
  <c r="T97" i="22"/>
  <c r="M98" i="22"/>
  <c r="N98" i="22"/>
  <c r="T98" i="22"/>
  <c r="M99" i="22"/>
  <c r="N99" i="22"/>
  <c r="T99" i="22"/>
  <c r="M100" i="22"/>
  <c r="N100" i="22"/>
  <c r="T100" i="22"/>
  <c r="M101" i="22"/>
  <c r="N101" i="22"/>
  <c r="T101" i="22"/>
  <c r="D102" i="22"/>
  <c r="M102" i="22"/>
  <c r="E102" i="22"/>
  <c r="N102" i="22"/>
  <c r="T102" i="22"/>
  <c r="D103" i="22"/>
  <c r="M103" i="22"/>
  <c r="E103" i="22"/>
  <c r="N103" i="22"/>
  <c r="T103" i="22"/>
  <c r="D104" i="22"/>
  <c r="M104" i="22"/>
  <c r="E104" i="22"/>
  <c r="N104" i="22"/>
  <c r="T104" i="22"/>
  <c r="D105" i="22"/>
  <c r="M105" i="22"/>
  <c r="E105" i="22"/>
  <c r="N105" i="22"/>
  <c r="T105" i="22"/>
  <c r="D106" i="22"/>
  <c r="M106" i="22"/>
  <c r="E106" i="22"/>
  <c r="N106" i="22"/>
  <c r="T106" i="22"/>
  <c r="D107" i="22"/>
  <c r="M107" i="22"/>
  <c r="E107" i="22"/>
  <c r="N107" i="22"/>
  <c r="T107" i="22"/>
  <c r="D108" i="22"/>
  <c r="M108" i="22"/>
  <c r="E108" i="22"/>
  <c r="N108" i="22"/>
  <c r="T108" i="22"/>
  <c r="D109" i="22"/>
  <c r="M109" i="22"/>
  <c r="E109" i="22"/>
  <c r="N109" i="22"/>
  <c r="T109" i="22"/>
  <c r="M110" i="22"/>
  <c r="N110" i="22"/>
  <c r="T110" i="22"/>
  <c r="M111" i="22"/>
  <c r="N111" i="22"/>
  <c r="T111" i="22"/>
  <c r="M112" i="22"/>
  <c r="N112" i="22"/>
  <c r="T112" i="22"/>
  <c r="M113" i="22"/>
  <c r="N113" i="22"/>
  <c r="T113" i="22"/>
  <c r="D114" i="22"/>
  <c r="M114" i="22"/>
  <c r="E114" i="22"/>
  <c r="N114" i="22"/>
  <c r="T114" i="22"/>
  <c r="D115" i="22"/>
  <c r="M115" i="22"/>
  <c r="E115" i="22"/>
  <c r="N115" i="22"/>
  <c r="T115" i="22"/>
  <c r="D116" i="22"/>
  <c r="M116" i="22"/>
  <c r="E116" i="22"/>
  <c r="N116" i="22"/>
  <c r="T116" i="22"/>
  <c r="D117" i="22"/>
  <c r="M117" i="22"/>
  <c r="E117" i="22"/>
  <c r="N117" i="22"/>
  <c r="T117" i="22"/>
  <c r="D118" i="22"/>
  <c r="M118" i="22"/>
  <c r="E118" i="22"/>
  <c r="N118" i="22"/>
  <c r="T118" i="22"/>
  <c r="D119" i="22"/>
  <c r="M119" i="22"/>
  <c r="E119" i="22"/>
  <c r="N119" i="22"/>
  <c r="T119" i="22"/>
  <c r="D120" i="22"/>
  <c r="M120" i="22"/>
  <c r="E120" i="22"/>
  <c r="N120" i="22"/>
  <c r="T120" i="22"/>
  <c r="D121" i="22"/>
  <c r="M121" i="22"/>
  <c r="E121" i="22"/>
  <c r="N121" i="22"/>
  <c r="T121" i="22"/>
  <c r="M122" i="22"/>
  <c r="N122" i="22"/>
  <c r="T122" i="22"/>
  <c r="M123" i="22"/>
  <c r="N123" i="22"/>
  <c r="T123" i="22"/>
  <c r="M124" i="22"/>
  <c r="N124" i="22"/>
  <c r="T124" i="22"/>
  <c r="M125" i="22"/>
  <c r="N125" i="22"/>
  <c r="T125" i="22"/>
  <c r="D126" i="22"/>
  <c r="M126" i="22"/>
  <c r="E126" i="22"/>
  <c r="N126" i="22"/>
  <c r="T126" i="22"/>
  <c r="D127" i="22"/>
  <c r="M127" i="22"/>
  <c r="E127" i="22"/>
  <c r="N127" i="22"/>
  <c r="T127" i="22"/>
  <c r="D128" i="22"/>
  <c r="M128" i="22"/>
  <c r="E128" i="22"/>
  <c r="N128" i="22"/>
  <c r="T128" i="22"/>
  <c r="D129" i="22"/>
  <c r="M129" i="22"/>
  <c r="E129" i="22"/>
  <c r="N129" i="22"/>
  <c r="T129" i="22"/>
  <c r="D130" i="22"/>
  <c r="M130" i="22"/>
  <c r="E130" i="22"/>
  <c r="N130" i="22"/>
  <c r="T130" i="22"/>
  <c r="D131" i="22"/>
  <c r="M131" i="22"/>
  <c r="E131" i="22"/>
  <c r="N131" i="22"/>
  <c r="T131" i="22"/>
  <c r="D132" i="22"/>
  <c r="M132" i="22"/>
  <c r="E132" i="22"/>
  <c r="N132" i="22"/>
  <c r="T132" i="22"/>
  <c r="D133" i="22"/>
  <c r="M133" i="22"/>
  <c r="E133" i="22"/>
  <c r="N133" i="22"/>
  <c r="T133" i="22"/>
  <c r="M134" i="22"/>
  <c r="N134" i="22"/>
  <c r="T134" i="22"/>
  <c r="M135" i="22"/>
  <c r="N135" i="22"/>
  <c r="T135" i="22"/>
  <c r="M136" i="22"/>
  <c r="N136" i="22"/>
  <c r="T136" i="22"/>
  <c r="M137" i="22"/>
  <c r="N137" i="22"/>
  <c r="T137" i="22"/>
  <c r="D138" i="22"/>
  <c r="M138" i="22"/>
  <c r="E138" i="22"/>
  <c r="N138" i="22"/>
  <c r="T138" i="22"/>
  <c r="D139" i="22"/>
  <c r="M139" i="22"/>
  <c r="E139" i="22"/>
  <c r="N139" i="22"/>
  <c r="T139" i="22"/>
  <c r="D140" i="22"/>
  <c r="M140" i="22"/>
  <c r="E140" i="22"/>
  <c r="N140" i="22"/>
  <c r="T140" i="22"/>
  <c r="D141" i="22"/>
  <c r="M141" i="22"/>
  <c r="E141" i="22"/>
  <c r="N141" i="22"/>
  <c r="T141" i="22"/>
  <c r="D142" i="22"/>
  <c r="M142" i="22"/>
  <c r="E142" i="22"/>
  <c r="N142" i="22"/>
  <c r="T142" i="22"/>
  <c r="D143" i="22"/>
  <c r="M143" i="22"/>
  <c r="E143" i="22"/>
  <c r="N143" i="22"/>
  <c r="T143" i="22"/>
  <c r="D144" i="22"/>
  <c r="M144" i="22"/>
  <c r="E144" i="22"/>
  <c r="N144" i="22"/>
  <c r="T144" i="22"/>
  <c r="D145" i="22"/>
  <c r="M145" i="22"/>
  <c r="E145" i="22"/>
  <c r="N145" i="22"/>
  <c r="T145" i="22"/>
  <c r="D150" i="22"/>
  <c r="M150" i="22"/>
  <c r="E150" i="22"/>
  <c r="N150" i="22"/>
  <c r="T150" i="22"/>
  <c r="D151" i="22"/>
  <c r="M151" i="22"/>
  <c r="E151" i="22"/>
  <c r="N151" i="22"/>
  <c r="T151" i="22"/>
  <c r="D152" i="22"/>
  <c r="M152" i="22"/>
  <c r="E152" i="22"/>
  <c r="N152" i="22"/>
  <c r="T152" i="22"/>
  <c r="D153" i="22"/>
  <c r="M153" i="22"/>
  <c r="E153" i="22"/>
  <c r="N153" i="22"/>
  <c r="T153" i="22"/>
  <c r="D154" i="22"/>
  <c r="M154" i="22"/>
  <c r="E154" i="22"/>
  <c r="N154" i="22"/>
  <c r="T154" i="22"/>
  <c r="D155" i="22"/>
  <c r="M155" i="22"/>
  <c r="E155" i="22"/>
  <c r="N155" i="22"/>
  <c r="T155" i="22"/>
  <c r="D156" i="22"/>
  <c r="M156" i="22"/>
  <c r="E156" i="22"/>
  <c r="N156" i="22"/>
  <c r="T156" i="22"/>
  <c r="D157" i="22"/>
  <c r="M157" i="22"/>
  <c r="E157" i="22"/>
  <c r="N157" i="22"/>
  <c r="T157" i="22"/>
  <c r="G17" i="18"/>
  <c r="Z50" i="36"/>
  <c r="N11" i="36"/>
  <c r="E110" i="1"/>
  <c r="E111" i="1"/>
  <c r="E112" i="1"/>
  <c r="E113" i="1"/>
  <c r="H50" i="36"/>
  <c r="E11" i="36"/>
  <c r="E2" i="1"/>
  <c r="E3" i="1"/>
  <c r="E4" i="1"/>
  <c r="E5" i="1"/>
  <c r="E6" i="1"/>
  <c r="E7" i="1"/>
  <c r="E8" i="1"/>
  <c r="E9" i="1"/>
  <c r="E10" i="1"/>
  <c r="E11" i="1"/>
  <c r="E12" i="1"/>
  <c r="E13" i="1"/>
  <c r="J50" i="36"/>
  <c r="F11" i="36"/>
  <c r="E14" i="1"/>
  <c r="E15" i="1"/>
  <c r="E16" i="1"/>
  <c r="E17" i="1"/>
  <c r="E18" i="1"/>
  <c r="E19" i="1"/>
  <c r="E20" i="1"/>
  <c r="E21" i="1"/>
  <c r="E22" i="1"/>
  <c r="E23" i="1"/>
  <c r="E24" i="1"/>
  <c r="E25" i="1"/>
  <c r="L50" i="36"/>
  <c r="G11" i="36"/>
  <c r="E26" i="1"/>
  <c r="E27" i="1"/>
  <c r="E28" i="1"/>
  <c r="E29" i="1"/>
  <c r="E30" i="1"/>
  <c r="E31" i="1"/>
  <c r="E32" i="1"/>
  <c r="E33" i="1"/>
  <c r="E34" i="1"/>
  <c r="E35" i="1"/>
  <c r="E36" i="1"/>
  <c r="E37" i="1"/>
  <c r="N50" i="36"/>
  <c r="H11" i="36"/>
  <c r="E38" i="1"/>
  <c r="E39" i="1"/>
  <c r="E40" i="1"/>
  <c r="E41" i="1"/>
  <c r="E42" i="1"/>
  <c r="E43" i="1"/>
  <c r="E44" i="1"/>
  <c r="E45" i="1"/>
  <c r="E46" i="1"/>
  <c r="E47" i="1"/>
  <c r="E48" i="1"/>
  <c r="E49" i="1"/>
  <c r="P50" i="36"/>
  <c r="I11" i="36"/>
  <c r="E50" i="1"/>
  <c r="E51" i="1"/>
  <c r="E52" i="1"/>
  <c r="E53" i="1"/>
  <c r="E54" i="1"/>
  <c r="E55" i="1"/>
  <c r="E56" i="1"/>
  <c r="E57" i="1"/>
  <c r="E58" i="1"/>
  <c r="E59" i="1"/>
  <c r="E60" i="1"/>
  <c r="E61" i="1"/>
  <c r="R50" i="36"/>
  <c r="J11" i="36"/>
  <c r="E62" i="1"/>
  <c r="E63" i="1"/>
  <c r="E64" i="1"/>
  <c r="E65" i="1"/>
  <c r="E66" i="1"/>
  <c r="E67" i="1"/>
  <c r="E68" i="1"/>
  <c r="E69" i="1"/>
  <c r="E70" i="1"/>
  <c r="E71" i="1"/>
  <c r="E72" i="1"/>
  <c r="E73" i="1"/>
  <c r="T50" i="36"/>
  <c r="K11" i="36"/>
  <c r="E74" i="1"/>
  <c r="E75" i="1"/>
  <c r="E76" i="1"/>
  <c r="E77" i="1"/>
  <c r="E78" i="1"/>
  <c r="E79" i="1"/>
  <c r="E80" i="1"/>
  <c r="E81" i="1"/>
  <c r="E82" i="1"/>
  <c r="E83" i="1"/>
  <c r="E84" i="1"/>
  <c r="E85" i="1"/>
  <c r="V50" i="36"/>
  <c r="L11" i="36"/>
  <c r="E86" i="1"/>
  <c r="E87" i="1"/>
  <c r="E88" i="1"/>
  <c r="E89" i="1"/>
  <c r="E90" i="1"/>
  <c r="E91" i="1"/>
  <c r="E92" i="1"/>
  <c r="E93" i="1"/>
  <c r="E94" i="1"/>
  <c r="E95" i="1"/>
  <c r="E96" i="1"/>
  <c r="E97" i="1"/>
  <c r="X50" i="36"/>
  <c r="M11" i="36"/>
  <c r="E98" i="1"/>
  <c r="E99" i="1"/>
  <c r="E100" i="1"/>
  <c r="E101" i="1"/>
  <c r="E102" i="1"/>
  <c r="E103" i="1"/>
  <c r="E104" i="1"/>
  <c r="E105" i="1"/>
  <c r="E106" i="1"/>
  <c r="E107" i="1"/>
  <c r="E108" i="1"/>
  <c r="E109" i="1"/>
  <c r="E114" i="1"/>
  <c r="E115" i="1"/>
  <c r="E116" i="1"/>
  <c r="E117" i="1"/>
  <c r="E118" i="1"/>
  <c r="E119" i="1"/>
  <c r="E120" i="1"/>
  <c r="E121" i="1"/>
  <c r="D14" i="18"/>
  <c r="H14" i="18"/>
  <c r="H15" i="18"/>
  <c r="H16" i="18"/>
  <c r="H17" i="18"/>
  <c r="I17" i="18"/>
  <c r="F8" i="20"/>
  <c r="G8" i="20"/>
  <c r="H8" i="20"/>
  <c r="L17" i="40"/>
  <c r="D2" i="23"/>
  <c r="D14" i="23"/>
  <c r="D26" i="23"/>
  <c r="D38" i="23"/>
  <c r="D50" i="23"/>
  <c r="D62" i="23"/>
  <c r="D74" i="23"/>
  <c r="D86" i="23"/>
  <c r="D98" i="23"/>
  <c r="D110" i="23"/>
  <c r="D122" i="23"/>
  <c r="D134" i="23"/>
  <c r="D146" i="23"/>
  <c r="N146" i="23"/>
  <c r="E2" i="23"/>
  <c r="E14" i="23"/>
  <c r="E26" i="23"/>
  <c r="E38" i="23"/>
  <c r="E50" i="23"/>
  <c r="E62" i="23"/>
  <c r="E74" i="23"/>
  <c r="E86" i="23"/>
  <c r="E98" i="23"/>
  <c r="E110" i="23"/>
  <c r="E122" i="23"/>
  <c r="E134" i="23"/>
  <c r="E146" i="23"/>
  <c r="O146" i="23"/>
  <c r="V146" i="23"/>
  <c r="D3" i="23"/>
  <c r="D15" i="23"/>
  <c r="D27" i="23"/>
  <c r="D39" i="23"/>
  <c r="D51" i="23"/>
  <c r="D63" i="23"/>
  <c r="D75" i="23"/>
  <c r="D87" i="23"/>
  <c r="D99" i="23"/>
  <c r="D111" i="23"/>
  <c r="D123" i="23"/>
  <c r="D135" i="23"/>
  <c r="D147" i="23"/>
  <c r="N147" i="23"/>
  <c r="E3" i="23"/>
  <c r="E15" i="23"/>
  <c r="E27" i="23"/>
  <c r="E39" i="23"/>
  <c r="E51" i="23"/>
  <c r="E63" i="23"/>
  <c r="E75" i="23"/>
  <c r="E87" i="23"/>
  <c r="E99" i="23"/>
  <c r="E111" i="23"/>
  <c r="E123" i="23"/>
  <c r="E135" i="23"/>
  <c r="E147" i="23"/>
  <c r="O147" i="23"/>
  <c r="V147" i="23"/>
  <c r="D4" i="23"/>
  <c r="D16" i="23"/>
  <c r="D28" i="23"/>
  <c r="D40" i="23"/>
  <c r="D52" i="23"/>
  <c r="D64" i="23"/>
  <c r="D76" i="23"/>
  <c r="D88" i="23"/>
  <c r="D100" i="23"/>
  <c r="D112" i="23"/>
  <c r="D124" i="23"/>
  <c r="D136" i="23"/>
  <c r="D148" i="23"/>
  <c r="N148" i="23"/>
  <c r="E4" i="23"/>
  <c r="E16" i="23"/>
  <c r="E28" i="23"/>
  <c r="E40" i="23"/>
  <c r="E52" i="23"/>
  <c r="E64" i="23"/>
  <c r="E76" i="23"/>
  <c r="E88" i="23"/>
  <c r="E100" i="23"/>
  <c r="E112" i="23"/>
  <c r="E124" i="23"/>
  <c r="E136" i="23"/>
  <c r="E148" i="23"/>
  <c r="O148" i="23"/>
  <c r="V148" i="23"/>
  <c r="D5" i="23"/>
  <c r="D17" i="23"/>
  <c r="D29" i="23"/>
  <c r="D41" i="23"/>
  <c r="D53" i="23"/>
  <c r="D65" i="23"/>
  <c r="D77" i="23"/>
  <c r="D89" i="23"/>
  <c r="D101" i="23"/>
  <c r="D113" i="23"/>
  <c r="D125" i="23"/>
  <c r="D137" i="23"/>
  <c r="D149" i="23"/>
  <c r="N149" i="23"/>
  <c r="E5" i="23"/>
  <c r="E17" i="23"/>
  <c r="E29" i="23"/>
  <c r="E41" i="23"/>
  <c r="E53" i="23"/>
  <c r="E65" i="23"/>
  <c r="E77" i="23"/>
  <c r="E89" i="23"/>
  <c r="E101" i="23"/>
  <c r="E113" i="23"/>
  <c r="E125" i="23"/>
  <c r="E137" i="23"/>
  <c r="E149" i="23"/>
  <c r="O149" i="23"/>
  <c r="V149" i="23"/>
  <c r="N2" i="23"/>
  <c r="O2" i="23"/>
  <c r="V2" i="23"/>
  <c r="N3" i="23"/>
  <c r="O3" i="23"/>
  <c r="V3" i="23"/>
  <c r="N4" i="23"/>
  <c r="O4" i="23"/>
  <c r="V4" i="23"/>
  <c r="N5" i="23"/>
  <c r="O5" i="23"/>
  <c r="V5" i="23"/>
  <c r="D6" i="23"/>
  <c r="N6" i="23"/>
  <c r="E6" i="23"/>
  <c r="O6" i="23"/>
  <c r="V6" i="23"/>
  <c r="D7" i="23"/>
  <c r="N7" i="23"/>
  <c r="E7" i="23"/>
  <c r="O7" i="23"/>
  <c r="V7" i="23"/>
  <c r="D8" i="23"/>
  <c r="N8" i="23"/>
  <c r="E8" i="23"/>
  <c r="O8" i="23"/>
  <c r="V8" i="23"/>
  <c r="D9" i="23"/>
  <c r="N9" i="23"/>
  <c r="E9" i="23"/>
  <c r="O9" i="23"/>
  <c r="V9" i="23"/>
  <c r="D10" i="23"/>
  <c r="N10" i="23"/>
  <c r="E10" i="23"/>
  <c r="O10" i="23"/>
  <c r="V10" i="23"/>
  <c r="D11" i="23"/>
  <c r="N11" i="23"/>
  <c r="E11" i="23"/>
  <c r="O11" i="23"/>
  <c r="V11" i="23"/>
  <c r="D12" i="23"/>
  <c r="N12" i="23"/>
  <c r="E12" i="23"/>
  <c r="O12" i="23"/>
  <c r="V12" i="23"/>
  <c r="D13" i="23"/>
  <c r="N13" i="23"/>
  <c r="E13" i="23"/>
  <c r="O13" i="23"/>
  <c r="V13" i="23"/>
  <c r="N14" i="23"/>
  <c r="O14" i="23"/>
  <c r="V14" i="23"/>
  <c r="N15" i="23"/>
  <c r="O15" i="23"/>
  <c r="V15" i="23"/>
  <c r="N16" i="23"/>
  <c r="O16" i="23"/>
  <c r="V16" i="23"/>
  <c r="N17" i="23"/>
  <c r="O17" i="23"/>
  <c r="V17" i="23"/>
  <c r="D18" i="23"/>
  <c r="N18" i="23"/>
  <c r="E18" i="23"/>
  <c r="O18" i="23"/>
  <c r="V18" i="23"/>
  <c r="D19" i="23"/>
  <c r="N19" i="23"/>
  <c r="E19" i="23"/>
  <c r="O19" i="23"/>
  <c r="V19" i="23"/>
  <c r="D20" i="23"/>
  <c r="N20" i="23"/>
  <c r="E20" i="23"/>
  <c r="O20" i="23"/>
  <c r="V20" i="23"/>
  <c r="D21" i="23"/>
  <c r="N21" i="23"/>
  <c r="E21" i="23"/>
  <c r="O21" i="23"/>
  <c r="V21" i="23"/>
  <c r="D22" i="23"/>
  <c r="N22" i="23"/>
  <c r="E22" i="23"/>
  <c r="O22" i="23"/>
  <c r="V22" i="23"/>
  <c r="D23" i="23"/>
  <c r="N23" i="23"/>
  <c r="E23" i="23"/>
  <c r="O23" i="23"/>
  <c r="V23" i="23"/>
  <c r="D24" i="23"/>
  <c r="N24" i="23"/>
  <c r="E24" i="23"/>
  <c r="O24" i="23"/>
  <c r="V24" i="23"/>
  <c r="D25" i="23"/>
  <c r="N25" i="23"/>
  <c r="E25" i="23"/>
  <c r="O25" i="23"/>
  <c r="V25" i="23"/>
  <c r="N26" i="23"/>
  <c r="O26" i="23"/>
  <c r="V26" i="23"/>
  <c r="N27" i="23"/>
  <c r="O27" i="23"/>
  <c r="V27" i="23"/>
  <c r="N28" i="23"/>
  <c r="O28" i="23"/>
  <c r="V28" i="23"/>
  <c r="N29" i="23"/>
  <c r="O29" i="23"/>
  <c r="V29" i="23"/>
  <c r="D30" i="23"/>
  <c r="N30" i="23"/>
  <c r="E30" i="23"/>
  <c r="O30" i="23"/>
  <c r="V30" i="23"/>
  <c r="D31" i="23"/>
  <c r="N31" i="23"/>
  <c r="E31" i="23"/>
  <c r="O31" i="23"/>
  <c r="V31" i="23"/>
  <c r="D32" i="23"/>
  <c r="N32" i="23"/>
  <c r="E32" i="23"/>
  <c r="O32" i="23"/>
  <c r="V32" i="23"/>
  <c r="D33" i="23"/>
  <c r="N33" i="23"/>
  <c r="E33" i="23"/>
  <c r="O33" i="23"/>
  <c r="V33" i="23"/>
  <c r="D34" i="23"/>
  <c r="N34" i="23"/>
  <c r="E34" i="23"/>
  <c r="O34" i="23"/>
  <c r="V34" i="23"/>
  <c r="D35" i="23"/>
  <c r="N35" i="23"/>
  <c r="E35" i="23"/>
  <c r="O35" i="23"/>
  <c r="V35" i="23"/>
  <c r="D36" i="23"/>
  <c r="N36" i="23"/>
  <c r="E36" i="23"/>
  <c r="O36" i="23"/>
  <c r="V36" i="23"/>
  <c r="D37" i="23"/>
  <c r="N37" i="23"/>
  <c r="E37" i="23"/>
  <c r="O37" i="23"/>
  <c r="V37" i="23"/>
  <c r="N38" i="23"/>
  <c r="O38" i="23"/>
  <c r="V38" i="23"/>
  <c r="N39" i="23"/>
  <c r="O39" i="23"/>
  <c r="V39" i="23"/>
  <c r="N40" i="23"/>
  <c r="O40" i="23"/>
  <c r="V40" i="23"/>
  <c r="N41" i="23"/>
  <c r="O41" i="23"/>
  <c r="V41" i="23"/>
  <c r="D42" i="23"/>
  <c r="N42" i="23"/>
  <c r="E42" i="23"/>
  <c r="O42" i="23"/>
  <c r="V42" i="23"/>
  <c r="D43" i="23"/>
  <c r="N43" i="23"/>
  <c r="E43" i="23"/>
  <c r="O43" i="23"/>
  <c r="V43" i="23"/>
  <c r="D44" i="23"/>
  <c r="N44" i="23"/>
  <c r="E44" i="23"/>
  <c r="O44" i="23"/>
  <c r="V44" i="23"/>
  <c r="D45" i="23"/>
  <c r="N45" i="23"/>
  <c r="E45" i="23"/>
  <c r="O45" i="23"/>
  <c r="V45" i="23"/>
  <c r="D46" i="23"/>
  <c r="N46" i="23"/>
  <c r="E46" i="23"/>
  <c r="O46" i="23"/>
  <c r="V46" i="23"/>
  <c r="D47" i="23"/>
  <c r="N47" i="23"/>
  <c r="E47" i="23"/>
  <c r="O47" i="23"/>
  <c r="V47" i="23"/>
  <c r="D48" i="23"/>
  <c r="N48" i="23"/>
  <c r="E48" i="23"/>
  <c r="O48" i="23"/>
  <c r="V48" i="23"/>
  <c r="D49" i="23"/>
  <c r="N49" i="23"/>
  <c r="E49" i="23"/>
  <c r="O49" i="23"/>
  <c r="V49" i="23"/>
  <c r="N50" i="23"/>
  <c r="O50" i="23"/>
  <c r="V50" i="23"/>
  <c r="N51" i="23"/>
  <c r="O51" i="23"/>
  <c r="V51" i="23"/>
  <c r="N52" i="23"/>
  <c r="O52" i="23"/>
  <c r="V52" i="23"/>
  <c r="N53" i="23"/>
  <c r="O53" i="23"/>
  <c r="V53" i="23"/>
  <c r="D54" i="23"/>
  <c r="N54" i="23"/>
  <c r="E54" i="23"/>
  <c r="O54" i="23"/>
  <c r="V54" i="23"/>
  <c r="D55" i="23"/>
  <c r="N55" i="23"/>
  <c r="E55" i="23"/>
  <c r="O55" i="23"/>
  <c r="V55" i="23"/>
  <c r="D56" i="23"/>
  <c r="N56" i="23"/>
  <c r="E56" i="23"/>
  <c r="O56" i="23"/>
  <c r="V56" i="23"/>
  <c r="D57" i="23"/>
  <c r="N57" i="23"/>
  <c r="E57" i="23"/>
  <c r="O57" i="23"/>
  <c r="V57" i="23"/>
  <c r="D58" i="23"/>
  <c r="N58" i="23"/>
  <c r="E58" i="23"/>
  <c r="O58" i="23"/>
  <c r="V58" i="23"/>
  <c r="D59" i="23"/>
  <c r="N59" i="23"/>
  <c r="E59" i="23"/>
  <c r="O59" i="23"/>
  <c r="V59" i="23"/>
  <c r="D60" i="23"/>
  <c r="N60" i="23"/>
  <c r="E60" i="23"/>
  <c r="O60" i="23"/>
  <c r="V60" i="23"/>
  <c r="D61" i="23"/>
  <c r="N61" i="23"/>
  <c r="E61" i="23"/>
  <c r="O61" i="23"/>
  <c r="V61" i="23"/>
  <c r="N62" i="23"/>
  <c r="O62" i="23"/>
  <c r="V62" i="23"/>
  <c r="N63" i="23"/>
  <c r="O63" i="23"/>
  <c r="V63" i="23"/>
  <c r="N64" i="23"/>
  <c r="O64" i="23"/>
  <c r="V64" i="23"/>
  <c r="N65" i="23"/>
  <c r="O65" i="23"/>
  <c r="V65" i="23"/>
  <c r="D66" i="23"/>
  <c r="N66" i="23"/>
  <c r="E66" i="23"/>
  <c r="O66" i="23"/>
  <c r="V66" i="23"/>
  <c r="D67" i="23"/>
  <c r="N67" i="23"/>
  <c r="E67" i="23"/>
  <c r="O67" i="23"/>
  <c r="V67" i="23"/>
  <c r="D68" i="23"/>
  <c r="N68" i="23"/>
  <c r="E68" i="23"/>
  <c r="O68" i="23"/>
  <c r="V68" i="23"/>
  <c r="D69" i="23"/>
  <c r="N69" i="23"/>
  <c r="E69" i="23"/>
  <c r="O69" i="23"/>
  <c r="V69" i="23"/>
  <c r="D70" i="23"/>
  <c r="N70" i="23"/>
  <c r="E70" i="23"/>
  <c r="O70" i="23"/>
  <c r="V70" i="23"/>
  <c r="D71" i="23"/>
  <c r="N71" i="23"/>
  <c r="E71" i="23"/>
  <c r="O71" i="23"/>
  <c r="V71" i="23"/>
  <c r="D72" i="23"/>
  <c r="N72" i="23"/>
  <c r="E72" i="23"/>
  <c r="O72" i="23"/>
  <c r="V72" i="23"/>
  <c r="D73" i="23"/>
  <c r="N73" i="23"/>
  <c r="E73" i="23"/>
  <c r="O73" i="23"/>
  <c r="V73" i="23"/>
  <c r="N74" i="23"/>
  <c r="O74" i="23"/>
  <c r="V74" i="23"/>
  <c r="N75" i="23"/>
  <c r="O75" i="23"/>
  <c r="V75" i="23"/>
  <c r="N76" i="23"/>
  <c r="O76" i="23"/>
  <c r="V76" i="23"/>
  <c r="N77" i="23"/>
  <c r="O77" i="23"/>
  <c r="V77" i="23"/>
  <c r="D78" i="23"/>
  <c r="N78" i="23"/>
  <c r="E78" i="23"/>
  <c r="O78" i="23"/>
  <c r="V78" i="23"/>
  <c r="D79" i="23"/>
  <c r="N79" i="23"/>
  <c r="E79" i="23"/>
  <c r="O79" i="23"/>
  <c r="V79" i="23"/>
  <c r="D80" i="23"/>
  <c r="N80" i="23"/>
  <c r="E80" i="23"/>
  <c r="O80" i="23"/>
  <c r="V80" i="23"/>
  <c r="D81" i="23"/>
  <c r="N81" i="23"/>
  <c r="E81" i="23"/>
  <c r="O81" i="23"/>
  <c r="V81" i="23"/>
  <c r="D82" i="23"/>
  <c r="N82" i="23"/>
  <c r="E82" i="23"/>
  <c r="O82" i="23"/>
  <c r="V82" i="23"/>
  <c r="D83" i="23"/>
  <c r="N83" i="23"/>
  <c r="E83" i="23"/>
  <c r="O83" i="23"/>
  <c r="V83" i="23"/>
  <c r="D84" i="23"/>
  <c r="N84" i="23"/>
  <c r="E84" i="23"/>
  <c r="O84" i="23"/>
  <c r="V84" i="23"/>
  <c r="D85" i="23"/>
  <c r="N85" i="23"/>
  <c r="E85" i="23"/>
  <c r="O85" i="23"/>
  <c r="V85" i="23"/>
  <c r="N86" i="23"/>
  <c r="O86" i="23"/>
  <c r="V86" i="23"/>
  <c r="N87" i="23"/>
  <c r="O87" i="23"/>
  <c r="V87" i="23"/>
  <c r="N88" i="23"/>
  <c r="O88" i="23"/>
  <c r="V88" i="23"/>
  <c r="N89" i="23"/>
  <c r="O89" i="23"/>
  <c r="V89" i="23"/>
  <c r="D90" i="23"/>
  <c r="N90" i="23"/>
  <c r="E90" i="23"/>
  <c r="O90" i="23"/>
  <c r="V90" i="23"/>
  <c r="D91" i="23"/>
  <c r="N91" i="23"/>
  <c r="E91" i="23"/>
  <c r="O91" i="23"/>
  <c r="V91" i="23"/>
  <c r="D92" i="23"/>
  <c r="N92" i="23"/>
  <c r="E92" i="23"/>
  <c r="O92" i="23"/>
  <c r="V92" i="23"/>
  <c r="D93" i="23"/>
  <c r="N93" i="23"/>
  <c r="E93" i="23"/>
  <c r="O93" i="23"/>
  <c r="V93" i="23"/>
  <c r="D94" i="23"/>
  <c r="N94" i="23"/>
  <c r="E94" i="23"/>
  <c r="O94" i="23"/>
  <c r="V94" i="23"/>
  <c r="D95" i="23"/>
  <c r="N95" i="23"/>
  <c r="E95" i="23"/>
  <c r="O95" i="23"/>
  <c r="V95" i="23"/>
  <c r="D96" i="23"/>
  <c r="N96" i="23"/>
  <c r="E96" i="23"/>
  <c r="O96" i="23"/>
  <c r="V96" i="23"/>
  <c r="D97" i="23"/>
  <c r="N97" i="23"/>
  <c r="E97" i="23"/>
  <c r="O97" i="23"/>
  <c r="V97" i="23"/>
  <c r="N98" i="23"/>
  <c r="O98" i="23"/>
  <c r="V98" i="23"/>
  <c r="N99" i="23"/>
  <c r="O99" i="23"/>
  <c r="V99" i="23"/>
  <c r="N100" i="23"/>
  <c r="O100" i="23"/>
  <c r="V100" i="23"/>
  <c r="N101" i="23"/>
  <c r="O101" i="23"/>
  <c r="V101" i="23"/>
  <c r="D102" i="23"/>
  <c r="N102" i="23"/>
  <c r="E102" i="23"/>
  <c r="O102" i="23"/>
  <c r="V102" i="23"/>
  <c r="D103" i="23"/>
  <c r="N103" i="23"/>
  <c r="E103" i="23"/>
  <c r="O103" i="23"/>
  <c r="V103" i="23"/>
  <c r="D104" i="23"/>
  <c r="N104" i="23"/>
  <c r="E104" i="23"/>
  <c r="O104" i="23"/>
  <c r="V104" i="23"/>
  <c r="D105" i="23"/>
  <c r="N105" i="23"/>
  <c r="E105" i="23"/>
  <c r="O105" i="23"/>
  <c r="V105" i="23"/>
  <c r="D106" i="23"/>
  <c r="N106" i="23"/>
  <c r="E106" i="23"/>
  <c r="O106" i="23"/>
  <c r="V106" i="23"/>
  <c r="D107" i="23"/>
  <c r="N107" i="23"/>
  <c r="E107" i="23"/>
  <c r="O107" i="23"/>
  <c r="V107" i="23"/>
  <c r="D108" i="23"/>
  <c r="N108" i="23"/>
  <c r="E108" i="23"/>
  <c r="O108" i="23"/>
  <c r="V108" i="23"/>
  <c r="D109" i="23"/>
  <c r="N109" i="23"/>
  <c r="E109" i="23"/>
  <c r="O109" i="23"/>
  <c r="V109" i="23"/>
  <c r="N110" i="23"/>
  <c r="O110" i="23"/>
  <c r="V110" i="23"/>
  <c r="N111" i="23"/>
  <c r="O111" i="23"/>
  <c r="V111" i="23"/>
  <c r="N112" i="23"/>
  <c r="O112" i="23"/>
  <c r="V112" i="23"/>
  <c r="N113" i="23"/>
  <c r="O113" i="23"/>
  <c r="V113" i="23"/>
  <c r="D114" i="23"/>
  <c r="N114" i="23"/>
  <c r="E114" i="23"/>
  <c r="O114" i="23"/>
  <c r="V114" i="23"/>
  <c r="D115" i="23"/>
  <c r="N115" i="23"/>
  <c r="E115" i="23"/>
  <c r="O115" i="23"/>
  <c r="V115" i="23"/>
  <c r="D116" i="23"/>
  <c r="N116" i="23"/>
  <c r="E116" i="23"/>
  <c r="O116" i="23"/>
  <c r="V116" i="23"/>
  <c r="D117" i="23"/>
  <c r="N117" i="23"/>
  <c r="E117" i="23"/>
  <c r="O117" i="23"/>
  <c r="V117" i="23"/>
  <c r="D118" i="23"/>
  <c r="N118" i="23"/>
  <c r="E118" i="23"/>
  <c r="O118" i="23"/>
  <c r="V118" i="23"/>
  <c r="D119" i="23"/>
  <c r="N119" i="23"/>
  <c r="E119" i="23"/>
  <c r="O119" i="23"/>
  <c r="V119" i="23"/>
  <c r="D120" i="23"/>
  <c r="N120" i="23"/>
  <c r="E120" i="23"/>
  <c r="O120" i="23"/>
  <c r="V120" i="23"/>
  <c r="D121" i="23"/>
  <c r="N121" i="23"/>
  <c r="E121" i="23"/>
  <c r="O121" i="23"/>
  <c r="V121" i="23"/>
  <c r="N122" i="23"/>
  <c r="O122" i="23"/>
  <c r="V122" i="23"/>
  <c r="N123" i="23"/>
  <c r="O123" i="23"/>
  <c r="V123" i="23"/>
  <c r="N124" i="23"/>
  <c r="O124" i="23"/>
  <c r="V124" i="23"/>
  <c r="N125" i="23"/>
  <c r="O125" i="23"/>
  <c r="V125" i="23"/>
  <c r="D126" i="23"/>
  <c r="N126" i="23"/>
  <c r="E126" i="23"/>
  <c r="O126" i="23"/>
  <c r="V126" i="23"/>
  <c r="D127" i="23"/>
  <c r="N127" i="23"/>
  <c r="E127" i="23"/>
  <c r="O127" i="23"/>
  <c r="V127" i="23"/>
  <c r="D128" i="23"/>
  <c r="N128" i="23"/>
  <c r="E128" i="23"/>
  <c r="O128" i="23"/>
  <c r="V128" i="23"/>
  <c r="D129" i="23"/>
  <c r="N129" i="23"/>
  <c r="E129" i="23"/>
  <c r="O129" i="23"/>
  <c r="V129" i="23"/>
  <c r="D130" i="23"/>
  <c r="N130" i="23"/>
  <c r="E130" i="23"/>
  <c r="O130" i="23"/>
  <c r="V130" i="23"/>
  <c r="D131" i="23"/>
  <c r="N131" i="23"/>
  <c r="E131" i="23"/>
  <c r="O131" i="23"/>
  <c r="V131" i="23"/>
  <c r="D132" i="23"/>
  <c r="N132" i="23"/>
  <c r="E132" i="23"/>
  <c r="O132" i="23"/>
  <c r="V132" i="23"/>
  <c r="D133" i="23"/>
  <c r="N133" i="23"/>
  <c r="E133" i="23"/>
  <c r="O133" i="23"/>
  <c r="V133" i="23"/>
  <c r="N134" i="23"/>
  <c r="O134" i="23"/>
  <c r="V134" i="23"/>
  <c r="N135" i="23"/>
  <c r="O135" i="23"/>
  <c r="V135" i="23"/>
  <c r="N136" i="23"/>
  <c r="O136" i="23"/>
  <c r="V136" i="23"/>
  <c r="N137" i="23"/>
  <c r="O137" i="23"/>
  <c r="V137" i="23"/>
  <c r="D138" i="23"/>
  <c r="N138" i="23"/>
  <c r="E138" i="23"/>
  <c r="O138" i="23"/>
  <c r="V138" i="23"/>
  <c r="D139" i="23"/>
  <c r="N139" i="23"/>
  <c r="E139" i="23"/>
  <c r="O139" i="23"/>
  <c r="V139" i="23"/>
  <c r="D140" i="23"/>
  <c r="N140" i="23"/>
  <c r="E140" i="23"/>
  <c r="O140" i="23"/>
  <c r="V140" i="23"/>
  <c r="D141" i="23"/>
  <c r="N141" i="23"/>
  <c r="E141" i="23"/>
  <c r="O141" i="23"/>
  <c r="V141" i="23"/>
  <c r="D142" i="23"/>
  <c r="N142" i="23"/>
  <c r="E142" i="23"/>
  <c r="O142" i="23"/>
  <c r="V142" i="23"/>
  <c r="D143" i="23"/>
  <c r="N143" i="23"/>
  <c r="E143" i="23"/>
  <c r="O143" i="23"/>
  <c r="V143" i="23"/>
  <c r="D144" i="23"/>
  <c r="N144" i="23"/>
  <c r="E144" i="23"/>
  <c r="O144" i="23"/>
  <c r="V144" i="23"/>
  <c r="D145" i="23"/>
  <c r="N145" i="23"/>
  <c r="E145" i="23"/>
  <c r="O145" i="23"/>
  <c r="V145" i="23"/>
  <c r="D150" i="23"/>
  <c r="N150" i="23"/>
  <c r="E150" i="23"/>
  <c r="O150" i="23"/>
  <c r="V150" i="23"/>
  <c r="D151" i="23"/>
  <c r="N151" i="23"/>
  <c r="E151" i="23"/>
  <c r="O151" i="23"/>
  <c r="V151" i="23"/>
  <c r="D152" i="23"/>
  <c r="N152" i="23"/>
  <c r="E152" i="23"/>
  <c r="O152" i="23"/>
  <c r="V152" i="23"/>
  <c r="D153" i="23"/>
  <c r="N153" i="23"/>
  <c r="E153" i="23"/>
  <c r="O153" i="23"/>
  <c r="V153" i="23"/>
  <c r="D154" i="23"/>
  <c r="N154" i="23"/>
  <c r="E154" i="23"/>
  <c r="O154" i="23"/>
  <c r="V154" i="23"/>
  <c r="D155" i="23"/>
  <c r="N155" i="23"/>
  <c r="E155" i="23"/>
  <c r="O155" i="23"/>
  <c r="V155" i="23"/>
  <c r="D156" i="23"/>
  <c r="N156" i="23"/>
  <c r="E156" i="23"/>
  <c r="O156" i="23"/>
  <c r="V156" i="23"/>
  <c r="D157" i="23"/>
  <c r="N157" i="23"/>
  <c r="E157" i="23"/>
  <c r="O157" i="23"/>
  <c r="V157" i="23"/>
  <c r="P17" i="18"/>
  <c r="Z51" i="36"/>
  <c r="N12" i="36"/>
  <c r="I110" i="1"/>
  <c r="I111" i="1"/>
  <c r="I112" i="1"/>
  <c r="I113" i="1"/>
  <c r="H51" i="36"/>
  <c r="E12" i="36"/>
  <c r="I2" i="1"/>
  <c r="I3" i="1"/>
  <c r="I4" i="1"/>
  <c r="I5" i="1"/>
  <c r="I6" i="1"/>
  <c r="I7" i="1"/>
  <c r="I8" i="1"/>
  <c r="I9" i="1"/>
  <c r="I10" i="1"/>
  <c r="I11" i="1"/>
  <c r="I12" i="1"/>
  <c r="I13" i="1"/>
  <c r="J51" i="36"/>
  <c r="F12" i="36"/>
  <c r="I14" i="1"/>
  <c r="I15" i="1"/>
  <c r="I16" i="1"/>
  <c r="I17" i="1"/>
  <c r="I18" i="1"/>
  <c r="I19" i="1"/>
  <c r="I20" i="1"/>
  <c r="I21" i="1"/>
  <c r="I22" i="1"/>
  <c r="I23" i="1"/>
  <c r="I24" i="1"/>
  <c r="I25" i="1"/>
  <c r="L51" i="36"/>
  <c r="G12" i="36"/>
  <c r="I26" i="1"/>
  <c r="I27" i="1"/>
  <c r="I28" i="1"/>
  <c r="I29" i="1"/>
  <c r="I30" i="1"/>
  <c r="I31" i="1"/>
  <c r="I32" i="1"/>
  <c r="I33" i="1"/>
  <c r="I34" i="1"/>
  <c r="I35" i="1"/>
  <c r="I36" i="1"/>
  <c r="I37" i="1"/>
  <c r="N51" i="36"/>
  <c r="H12" i="36"/>
  <c r="I38" i="1"/>
  <c r="I39" i="1"/>
  <c r="I40" i="1"/>
  <c r="I41" i="1"/>
  <c r="I42" i="1"/>
  <c r="I43" i="1"/>
  <c r="I44" i="1"/>
  <c r="I45" i="1"/>
  <c r="I46" i="1"/>
  <c r="I47" i="1"/>
  <c r="I48" i="1"/>
  <c r="I49" i="1"/>
  <c r="P51" i="36"/>
  <c r="I12" i="36"/>
  <c r="I50" i="1"/>
  <c r="I51" i="1"/>
  <c r="I52" i="1"/>
  <c r="I53" i="1"/>
  <c r="I54" i="1"/>
  <c r="I55" i="1"/>
  <c r="I56" i="1"/>
  <c r="I57" i="1"/>
  <c r="I58" i="1"/>
  <c r="I59" i="1"/>
  <c r="I60" i="1"/>
  <c r="I61" i="1"/>
  <c r="R51" i="36"/>
  <c r="J12" i="36"/>
  <c r="I62" i="1"/>
  <c r="I63" i="1"/>
  <c r="I64" i="1"/>
  <c r="I65" i="1"/>
  <c r="I66" i="1"/>
  <c r="I67" i="1"/>
  <c r="I68" i="1"/>
  <c r="I69" i="1"/>
  <c r="I70" i="1"/>
  <c r="I71" i="1"/>
  <c r="I72" i="1"/>
  <c r="I73" i="1"/>
  <c r="T51" i="36"/>
  <c r="K12" i="36"/>
  <c r="I74" i="1"/>
  <c r="I75" i="1"/>
  <c r="I76" i="1"/>
  <c r="I77" i="1"/>
  <c r="I78" i="1"/>
  <c r="I79" i="1"/>
  <c r="I80" i="1"/>
  <c r="I81" i="1"/>
  <c r="I82" i="1"/>
  <c r="I83" i="1"/>
  <c r="I84" i="1"/>
  <c r="I85" i="1"/>
  <c r="V51" i="36"/>
  <c r="L12" i="36"/>
  <c r="I86" i="1"/>
  <c r="I87" i="1"/>
  <c r="I88" i="1"/>
  <c r="I89" i="1"/>
  <c r="I90" i="1"/>
  <c r="I91" i="1"/>
  <c r="I92" i="1"/>
  <c r="I93" i="1"/>
  <c r="I94" i="1"/>
  <c r="I95" i="1"/>
  <c r="I96" i="1"/>
  <c r="I97" i="1"/>
  <c r="X51" i="36"/>
  <c r="M12" i="36"/>
  <c r="I98" i="1"/>
  <c r="I99" i="1"/>
  <c r="I100" i="1"/>
  <c r="I101" i="1"/>
  <c r="I102" i="1"/>
  <c r="I103" i="1"/>
  <c r="I104" i="1"/>
  <c r="I105" i="1"/>
  <c r="I106" i="1"/>
  <c r="I107" i="1"/>
  <c r="I108" i="1"/>
  <c r="I109" i="1"/>
  <c r="I114" i="1"/>
  <c r="I115" i="1"/>
  <c r="I116" i="1"/>
  <c r="I117" i="1"/>
  <c r="I118" i="1"/>
  <c r="I119" i="1"/>
  <c r="I120" i="1"/>
  <c r="I121" i="1"/>
  <c r="M14" i="18"/>
  <c r="Q14" i="18"/>
  <c r="Q15" i="18"/>
  <c r="Q16" i="18"/>
  <c r="Q17" i="18"/>
  <c r="R17" i="18"/>
  <c r="F9" i="20"/>
  <c r="G9" i="20"/>
  <c r="H9" i="20"/>
  <c r="J9" i="20"/>
  <c r="K9" i="20"/>
  <c r="Q17" i="40"/>
  <c r="V14" i="18"/>
  <c r="Z14" i="18"/>
  <c r="Z15" i="18"/>
  <c r="Z16" i="18"/>
  <c r="Z17" i="18"/>
  <c r="AA17" i="18"/>
  <c r="F10" i="20"/>
  <c r="G10" i="20"/>
  <c r="H10" i="20"/>
  <c r="J10" i="20"/>
  <c r="K10" i="20"/>
  <c r="W17" i="40"/>
  <c r="T110" i="1"/>
  <c r="T111" i="1"/>
  <c r="T112" i="1"/>
  <c r="T113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4" i="1"/>
  <c r="T115" i="1"/>
  <c r="T116" i="1"/>
  <c r="T117" i="1"/>
  <c r="T118" i="1"/>
  <c r="T119" i="1"/>
  <c r="T120" i="1"/>
  <c r="T121" i="1"/>
  <c r="AE14" i="18"/>
  <c r="AI14" i="18"/>
  <c r="AI15" i="18"/>
  <c r="AI16" i="18"/>
  <c r="AI17" i="18"/>
  <c r="AJ17" i="18"/>
  <c r="F11" i="20"/>
  <c r="G11" i="20"/>
  <c r="H11" i="20"/>
  <c r="J11" i="20"/>
  <c r="K11" i="20"/>
  <c r="AD17" i="40"/>
  <c r="Y110" i="1"/>
  <c r="Y111" i="1"/>
  <c r="Y112" i="1"/>
  <c r="Y113" i="1"/>
  <c r="Y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4" i="1"/>
  <c r="Y115" i="1"/>
  <c r="Y116" i="1"/>
  <c r="Y117" i="1"/>
  <c r="Y118" i="1"/>
  <c r="Y119" i="1"/>
  <c r="Y120" i="1"/>
  <c r="Y121" i="1"/>
  <c r="AN14" i="18"/>
  <c r="AR14" i="18"/>
  <c r="AR15" i="18"/>
  <c r="AR16" i="18"/>
  <c r="AR17" i="18"/>
  <c r="AS17" i="18"/>
  <c r="F12" i="20"/>
  <c r="G12" i="20"/>
  <c r="H12" i="20"/>
  <c r="J12" i="20"/>
  <c r="K12" i="20"/>
  <c r="AK17" i="40"/>
  <c r="AW14" i="18"/>
  <c r="BA14" i="18"/>
  <c r="BA15" i="18"/>
  <c r="BA16" i="18"/>
  <c r="BA17" i="18"/>
  <c r="BB17" i="18"/>
  <c r="F13" i="20"/>
  <c r="G13" i="20"/>
  <c r="H13" i="20"/>
  <c r="J13" i="20"/>
  <c r="K13" i="20"/>
  <c r="AR17" i="40"/>
  <c r="E17" i="40"/>
  <c r="F28" i="20"/>
  <c r="G28" i="20"/>
  <c r="H28" i="20"/>
  <c r="J28" i="20"/>
  <c r="K28" i="20"/>
  <c r="BA17" i="40"/>
  <c r="BA16" i="40"/>
  <c r="AD18" i="19"/>
  <c r="BI14" i="18"/>
  <c r="AA18" i="19"/>
  <c r="AB18" i="19"/>
  <c r="AB23" i="19"/>
  <c r="BA15" i="40"/>
  <c r="F27" i="20"/>
  <c r="G27" i="20"/>
  <c r="H27" i="20"/>
  <c r="J27" i="20"/>
  <c r="K27" i="20"/>
  <c r="AT17" i="40"/>
  <c r="AT16" i="40"/>
  <c r="X18" i="19"/>
  <c r="U18" i="19"/>
  <c r="V18" i="19"/>
  <c r="V23" i="19"/>
  <c r="AT15" i="40"/>
  <c r="F26" i="20"/>
  <c r="G26" i="20"/>
  <c r="H26" i="20"/>
  <c r="J26" i="20"/>
  <c r="K26" i="20"/>
  <c r="AM17" i="40"/>
  <c r="AM16" i="40"/>
  <c r="R18" i="19"/>
  <c r="AQ14" i="18"/>
  <c r="O18" i="19"/>
  <c r="P18" i="19"/>
  <c r="P23" i="19"/>
  <c r="AM15" i="40"/>
  <c r="F25" i="20"/>
  <c r="G25" i="20"/>
  <c r="H25" i="20"/>
  <c r="J25" i="20"/>
  <c r="K25" i="20"/>
  <c r="AF17" i="40"/>
  <c r="AF16" i="40"/>
  <c r="L18" i="19"/>
  <c r="J18" i="19"/>
  <c r="J23" i="19"/>
  <c r="AF15" i="40"/>
  <c r="BB16" i="18"/>
  <c r="AR16" i="40"/>
  <c r="BB15" i="18"/>
  <c r="AR15" i="40"/>
  <c r="AS16" i="18"/>
  <c r="AK16" i="40"/>
  <c r="AS15" i="18"/>
  <c r="AK15" i="40"/>
  <c r="AJ16" i="18"/>
  <c r="AD16" i="40"/>
  <c r="AJ15" i="18"/>
  <c r="AD15" i="40"/>
  <c r="F24" i="20"/>
  <c r="G24" i="20"/>
  <c r="H24" i="20"/>
  <c r="J24" i="20"/>
  <c r="K24" i="20"/>
  <c r="Y17" i="40"/>
  <c r="Y16" i="40"/>
  <c r="F18" i="19"/>
  <c r="Y14" i="18"/>
  <c r="C18" i="19"/>
  <c r="D18" i="19"/>
  <c r="D23" i="19"/>
  <c r="Y15" i="40"/>
  <c r="AA16" i="18"/>
  <c r="W16" i="40"/>
  <c r="BF15" i="40"/>
  <c r="BM15" i="40"/>
  <c r="BT15" i="40"/>
  <c r="AA15" i="18"/>
  <c r="W15" i="40"/>
  <c r="P16" i="18"/>
  <c r="R16" i="18"/>
  <c r="Q16" i="40"/>
  <c r="P15" i="18"/>
  <c r="R15" i="18"/>
  <c r="Q15" i="40"/>
  <c r="G16" i="18"/>
  <c r="I16" i="18"/>
  <c r="L16" i="40"/>
  <c r="G15" i="18"/>
  <c r="I15" i="18"/>
  <c r="L15" i="40"/>
  <c r="E15" i="40"/>
  <c r="E16" i="40"/>
  <c r="G15" i="40"/>
  <c r="G16" i="40"/>
  <c r="G17" i="40"/>
  <c r="F6" i="40"/>
  <c r="Y6" i="18"/>
  <c r="V6" i="18"/>
  <c r="Z6" i="18"/>
  <c r="AA6" i="18"/>
  <c r="C53" i="19"/>
  <c r="E31" i="19"/>
  <c r="E53" i="19"/>
  <c r="D53" i="19"/>
  <c r="Y6" i="40"/>
  <c r="AQ6" i="18"/>
  <c r="AN6" i="18"/>
  <c r="AR6" i="18"/>
  <c r="AS6" i="18"/>
  <c r="O53" i="19"/>
  <c r="P53" i="19"/>
  <c r="AM6" i="40"/>
  <c r="G6" i="40"/>
  <c r="F7" i="40"/>
  <c r="Y7" i="18"/>
  <c r="V7" i="18"/>
  <c r="Z7" i="18"/>
  <c r="AA7" i="18"/>
  <c r="C54" i="19"/>
  <c r="E32" i="19"/>
  <c r="E54" i="19"/>
  <c r="D54" i="19"/>
  <c r="Y7" i="40"/>
  <c r="AQ7" i="18"/>
  <c r="AN7" i="18"/>
  <c r="AR7" i="18"/>
  <c r="AS7" i="18"/>
  <c r="O54" i="19"/>
  <c r="P54" i="19"/>
  <c r="AM7" i="40"/>
  <c r="G7" i="40"/>
  <c r="F8" i="40"/>
  <c r="Y8" i="18"/>
  <c r="V8" i="18"/>
  <c r="Z8" i="18"/>
  <c r="AA8" i="18"/>
  <c r="C55" i="19"/>
  <c r="E33" i="19"/>
  <c r="E55" i="19"/>
  <c r="D55" i="19"/>
  <c r="Y8" i="40"/>
  <c r="AQ8" i="18"/>
  <c r="AN8" i="18"/>
  <c r="AR8" i="18"/>
  <c r="AS8" i="18"/>
  <c r="O55" i="19"/>
  <c r="P55" i="19"/>
  <c r="AM8" i="40"/>
  <c r="G8" i="40"/>
  <c r="F9" i="40"/>
  <c r="Y9" i="18"/>
  <c r="V9" i="18"/>
  <c r="Z9" i="18"/>
  <c r="AA9" i="18"/>
  <c r="C56" i="19"/>
  <c r="E34" i="19"/>
  <c r="E56" i="19"/>
  <c r="D56" i="19"/>
  <c r="Y9" i="40"/>
  <c r="AQ9" i="18"/>
  <c r="AN9" i="18"/>
  <c r="AR9" i="18"/>
  <c r="AS9" i="18"/>
  <c r="O56" i="19"/>
  <c r="P56" i="19"/>
  <c r="AM9" i="40"/>
  <c r="G9" i="40"/>
  <c r="F10" i="40"/>
  <c r="Y10" i="18"/>
  <c r="V10" i="18"/>
  <c r="Z10" i="18"/>
  <c r="AA10" i="18"/>
  <c r="C57" i="19"/>
  <c r="E35" i="19"/>
  <c r="E57" i="19"/>
  <c r="D57" i="19"/>
  <c r="Y10" i="40"/>
  <c r="AQ10" i="18"/>
  <c r="AN10" i="18"/>
  <c r="AR10" i="18"/>
  <c r="AS10" i="18"/>
  <c r="O57" i="19"/>
  <c r="P57" i="19"/>
  <c r="AM10" i="40"/>
  <c r="G10" i="40"/>
  <c r="F11" i="40"/>
  <c r="Y11" i="18"/>
  <c r="V11" i="18"/>
  <c r="Z11" i="18"/>
  <c r="AA11" i="18"/>
  <c r="C58" i="19"/>
  <c r="E36" i="19"/>
  <c r="E58" i="19"/>
  <c r="D58" i="19"/>
  <c r="Y11" i="40"/>
  <c r="AQ11" i="18"/>
  <c r="AN11" i="18"/>
  <c r="AR11" i="18"/>
  <c r="AS11" i="18"/>
  <c r="O58" i="19"/>
  <c r="P58" i="19"/>
  <c r="AM11" i="40"/>
  <c r="G11" i="40"/>
  <c r="F12" i="40"/>
  <c r="Y12" i="18"/>
  <c r="V12" i="18"/>
  <c r="Z12" i="18"/>
  <c r="AA12" i="18"/>
  <c r="C59" i="19"/>
  <c r="E37" i="19"/>
  <c r="E59" i="19"/>
  <c r="D59" i="19"/>
  <c r="Y12" i="40"/>
  <c r="AQ12" i="18"/>
  <c r="AN12" i="18"/>
  <c r="AR12" i="18"/>
  <c r="AS12" i="18"/>
  <c r="O59" i="19"/>
  <c r="P59" i="19"/>
  <c r="AM12" i="40"/>
  <c r="G12" i="40"/>
  <c r="F13" i="40"/>
  <c r="Y13" i="18"/>
  <c r="V13" i="18"/>
  <c r="Z13" i="18"/>
  <c r="AA13" i="18"/>
  <c r="C60" i="19"/>
  <c r="E38" i="19"/>
  <c r="E60" i="19"/>
  <c r="D60" i="19"/>
  <c r="Y13" i="40"/>
  <c r="AQ13" i="18"/>
  <c r="AN13" i="18"/>
  <c r="AR13" i="18"/>
  <c r="AS13" i="18"/>
  <c r="O60" i="19"/>
  <c r="P60" i="19"/>
  <c r="AM13" i="40"/>
  <c r="G13" i="40"/>
  <c r="F14" i="40"/>
  <c r="AA14" i="18"/>
  <c r="C61" i="19"/>
  <c r="E39" i="19"/>
  <c r="E61" i="19"/>
  <c r="D61" i="19"/>
  <c r="Y14" i="40"/>
  <c r="AS14" i="18"/>
  <c r="O61" i="19"/>
  <c r="P61" i="19"/>
  <c r="AM14" i="40"/>
  <c r="G14" i="40"/>
  <c r="Y5" i="18"/>
  <c r="V5" i="18"/>
  <c r="Z5" i="18"/>
  <c r="AA5" i="18"/>
  <c r="C52" i="19"/>
  <c r="E30" i="19"/>
  <c r="E52" i="19"/>
  <c r="D52" i="19"/>
  <c r="Y5" i="40"/>
  <c r="AQ5" i="18"/>
  <c r="AN5" i="18"/>
  <c r="AR5" i="18"/>
  <c r="AS5" i="18"/>
  <c r="O52" i="19"/>
  <c r="P52" i="19"/>
  <c r="AM5" i="40"/>
  <c r="G5" i="40"/>
  <c r="F5" i="40"/>
  <c r="G5" i="18"/>
  <c r="D5" i="18"/>
  <c r="H5" i="18"/>
  <c r="I5" i="18"/>
  <c r="L5" i="40"/>
  <c r="P5" i="18"/>
  <c r="M5" i="18"/>
  <c r="Q5" i="18"/>
  <c r="R5" i="18"/>
  <c r="Q5" i="40"/>
  <c r="W5" i="40"/>
  <c r="AK5" i="40"/>
  <c r="AW5" i="18"/>
  <c r="AV5" i="18"/>
  <c r="AQ5" i="40"/>
  <c r="AR5" i="40"/>
  <c r="E5" i="40"/>
  <c r="G6" i="18"/>
  <c r="D6" i="18"/>
  <c r="H6" i="18"/>
  <c r="I6" i="18"/>
  <c r="L6" i="40"/>
  <c r="P6" i="18"/>
  <c r="M6" i="18"/>
  <c r="Q6" i="18"/>
  <c r="R6" i="18"/>
  <c r="Q6" i="40"/>
  <c r="W6" i="40"/>
  <c r="AK6" i="40"/>
  <c r="AW6" i="18"/>
  <c r="AV6" i="18"/>
  <c r="AQ6" i="40"/>
  <c r="AR6" i="40"/>
  <c r="E6" i="40"/>
  <c r="G7" i="18"/>
  <c r="D7" i="18"/>
  <c r="H7" i="18"/>
  <c r="I7" i="18"/>
  <c r="L7" i="40"/>
  <c r="P7" i="18"/>
  <c r="M7" i="18"/>
  <c r="Q7" i="18"/>
  <c r="R7" i="18"/>
  <c r="Q7" i="40"/>
  <c r="W7" i="40"/>
  <c r="AK7" i="40"/>
  <c r="AW7" i="18"/>
  <c r="AV7" i="18"/>
  <c r="AQ7" i="40"/>
  <c r="AR7" i="40"/>
  <c r="E7" i="40"/>
  <c r="G8" i="18"/>
  <c r="D8" i="18"/>
  <c r="H8" i="18"/>
  <c r="I8" i="18"/>
  <c r="L8" i="40"/>
  <c r="P8" i="18"/>
  <c r="M8" i="18"/>
  <c r="Q8" i="18"/>
  <c r="R8" i="18"/>
  <c r="Q8" i="40"/>
  <c r="W8" i="40"/>
  <c r="AK8" i="40"/>
  <c r="AW8" i="18"/>
  <c r="AV8" i="18"/>
  <c r="AQ8" i="40"/>
  <c r="AR8" i="40"/>
  <c r="E8" i="40"/>
  <c r="G9" i="18"/>
  <c r="D9" i="18"/>
  <c r="H9" i="18"/>
  <c r="I9" i="18"/>
  <c r="L9" i="40"/>
  <c r="P9" i="18"/>
  <c r="M9" i="18"/>
  <c r="Q9" i="18"/>
  <c r="R9" i="18"/>
  <c r="Q9" i="40"/>
  <c r="W9" i="40"/>
  <c r="AK9" i="40"/>
  <c r="AW9" i="18"/>
  <c r="AV9" i="18"/>
  <c r="AQ9" i="40"/>
  <c r="AR9" i="40"/>
  <c r="E9" i="40"/>
  <c r="G10" i="18"/>
  <c r="D10" i="18"/>
  <c r="H10" i="18"/>
  <c r="I10" i="18"/>
  <c r="L10" i="40"/>
  <c r="P10" i="18"/>
  <c r="M10" i="18"/>
  <c r="Q10" i="18"/>
  <c r="R10" i="18"/>
  <c r="Q10" i="40"/>
  <c r="W10" i="40"/>
  <c r="AK10" i="40"/>
  <c r="AW10" i="18"/>
  <c r="AV10" i="18"/>
  <c r="AQ10" i="40"/>
  <c r="AR10" i="40"/>
  <c r="E10" i="40"/>
  <c r="G11" i="18"/>
  <c r="D11" i="18"/>
  <c r="H11" i="18"/>
  <c r="I11" i="18"/>
  <c r="L11" i="40"/>
  <c r="P11" i="18"/>
  <c r="M11" i="18"/>
  <c r="Q11" i="18"/>
  <c r="R11" i="18"/>
  <c r="Q11" i="40"/>
  <c r="W11" i="40"/>
  <c r="AK11" i="40"/>
  <c r="AW11" i="18"/>
  <c r="AV11" i="18"/>
  <c r="AQ11" i="40"/>
  <c r="AR11" i="40"/>
  <c r="E11" i="40"/>
  <c r="G12" i="18"/>
  <c r="D12" i="18"/>
  <c r="H12" i="18"/>
  <c r="I12" i="18"/>
  <c r="L12" i="40"/>
  <c r="P12" i="18"/>
  <c r="M12" i="18"/>
  <c r="Q12" i="18"/>
  <c r="R12" i="18"/>
  <c r="Q12" i="40"/>
  <c r="W12" i="40"/>
  <c r="AK12" i="40"/>
  <c r="AW12" i="18"/>
  <c r="AV12" i="18"/>
  <c r="AQ12" i="40"/>
  <c r="AR12" i="40"/>
  <c r="E12" i="40"/>
  <c r="G13" i="18"/>
  <c r="D13" i="18"/>
  <c r="H13" i="18"/>
  <c r="I13" i="18"/>
  <c r="L13" i="40"/>
  <c r="P13" i="18"/>
  <c r="M13" i="18"/>
  <c r="Q13" i="18"/>
  <c r="R13" i="18"/>
  <c r="Q13" i="40"/>
  <c r="W13" i="40"/>
  <c r="AK13" i="40"/>
  <c r="AW13" i="18"/>
  <c r="AV13" i="18"/>
  <c r="AQ13" i="40"/>
  <c r="AR13" i="40"/>
  <c r="E13" i="40"/>
  <c r="G14" i="18"/>
  <c r="I14" i="18"/>
  <c r="L14" i="40"/>
  <c r="P14" i="18"/>
  <c r="R14" i="18"/>
  <c r="Q14" i="40"/>
  <c r="W14" i="40"/>
  <c r="AK14" i="40"/>
  <c r="AV14" i="18"/>
  <c r="AQ14" i="40"/>
  <c r="AR14" i="40"/>
  <c r="E14" i="40"/>
  <c r="U6" i="18"/>
  <c r="V6" i="40"/>
  <c r="D6" i="40"/>
  <c r="U7" i="18"/>
  <c r="V7" i="40"/>
  <c r="D7" i="40"/>
  <c r="U8" i="18"/>
  <c r="V8" i="40"/>
  <c r="D8" i="40"/>
  <c r="U9" i="18"/>
  <c r="V9" i="40"/>
  <c r="D9" i="40"/>
  <c r="U10" i="18"/>
  <c r="V10" i="40"/>
  <c r="D10" i="40"/>
  <c r="U11" i="18"/>
  <c r="V11" i="40"/>
  <c r="D11" i="40"/>
  <c r="U12" i="18"/>
  <c r="V12" i="40"/>
  <c r="D12" i="40"/>
  <c r="U13" i="18"/>
  <c r="V13" i="40"/>
  <c r="D13" i="40"/>
  <c r="U14" i="18"/>
  <c r="V14" i="40"/>
  <c r="D14" i="40"/>
  <c r="U5" i="18"/>
  <c r="V5" i="40"/>
  <c r="D5" i="40"/>
  <c r="C6" i="40"/>
  <c r="C7" i="40"/>
  <c r="C8" i="40"/>
  <c r="C9" i="40"/>
  <c r="C10" i="40"/>
  <c r="C11" i="40"/>
  <c r="C12" i="40"/>
  <c r="C13" i="40"/>
  <c r="C14" i="40"/>
  <c r="G15" i="17"/>
  <c r="O15" i="40"/>
  <c r="C15" i="40"/>
  <c r="H16" i="17"/>
  <c r="G16" i="17"/>
  <c r="O16" i="40"/>
  <c r="C16" i="40"/>
  <c r="H17" i="17"/>
  <c r="G17" i="17"/>
  <c r="O17" i="40"/>
  <c r="C17" i="40"/>
  <c r="C5" i="40"/>
  <c r="BR6" i="40"/>
  <c r="BR7" i="40"/>
  <c r="BR8" i="40"/>
  <c r="BR9" i="40"/>
  <c r="BR10" i="40"/>
  <c r="BR11" i="40"/>
  <c r="BR12" i="40"/>
  <c r="BR13" i="40"/>
  <c r="BR14" i="40"/>
  <c r="BR15" i="40"/>
  <c r="BR16" i="40"/>
  <c r="BR17" i="40"/>
  <c r="BR5" i="40"/>
  <c r="BK6" i="40"/>
  <c r="BK7" i="40"/>
  <c r="BK8" i="40"/>
  <c r="BK9" i="40"/>
  <c r="BK10" i="40"/>
  <c r="BK11" i="40"/>
  <c r="BK12" i="40"/>
  <c r="BK13" i="40"/>
  <c r="BK14" i="40"/>
  <c r="BK15" i="40"/>
  <c r="BK16" i="40"/>
  <c r="BK17" i="40"/>
  <c r="BK5" i="40"/>
  <c r="BD6" i="40"/>
  <c r="BD7" i="40"/>
  <c r="BD8" i="40"/>
  <c r="BD9" i="40"/>
  <c r="BD10" i="40"/>
  <c r="BD11" i="40"/>
  <c r="BD12" i="40"/>
  <c r="BD13" i="40"/>
  <c r="BD14" i="40"/>
  <c r="BD15" i="40"/>
  <c r="BD16" i="40"/>
  <c r="BD17" i="40"/>
  <c r="BD5" i="40"/>
  <c r="AW6" i="40"/>
  <c r="AW7" i="40"/>
  <c r="AW8" i="40"/>
  <c r="AW9" i="40"/>
  <c r="AW10" i="40"/>
  <c r="AW11" i="40"/>
  <c r="AW12" i="40"/>
  <c r="AW13" i="40"/>
  <c r="AW14" i="40"/>
  <c r="AW15" i="40"/>
  <c r="AW16" i="40"/>
  <c r="AW17" i="40"/>
  <c r="AW5" i="40"/>
  <c r="AP6" i="40"/>
  <c r="AP7" i="40"/>
  <c r="AP8" i="40"/>
  <c r="AP9" i="40"/>
  <c r="AP10" i="40"/>
  <c r="AP11" i="40"/>
  <c r="AP12" i="40"/>
  <c r="AP13" i="40"/>
  <c r="AP14" i="40"/>
  <c r="AP15" i="40"/>
  <c r="AP16" i="40"/>
  <c r="AP17" i="40"/>
  <c r="AP5" i="40"/>
  <c r="AI6" i="40"/>
  <c r="AI7" i="40"/>
  <c r="AI8" i="40"/>
  <c r="AI9" i="40"/>
  <c r="AI10" i="40"/>
  <c r="AI11" i="40"/>
  <c r="AI12" i="40"/>
  <c r="AI13" i="40"/>
  <c r="AI14" i="40"/>
  <c r="AI15" i="40"/>
  <c r="AI16" i="40"/>
  <c r="AI17" i="40"/>
  <c r="AI5" i="40"/>
  <c r="AB6" i="40"/>
  <c r="AB7" i="40"/>
  <c r="AB8" i="40"/>
  <c r="AB9" i="40"/>
  <c r="AB10" i="40"/>
  <c r="AB11" i="40"/>
  <c r="AB12" i="40"/>
  <c r="AB13" i="40"/>
  <c r="AB14" i="40"/>
  <c r="AB15" i="40"/>
  <c r="AB16" i="40"/>
  <c r="AB17" i="40"/>
  <c r="AB5" i="40"/>
  <c r="U5" i="40"/>
  <c r="U6" i="40"/>
  <c r="U7" i="40"/>
  <c r="U8" i="40"/>
  <c r="U9" i="40"/>
  <c r="U10" i="40"/>
  <c r="U11" i="40"/>
  <c r="U12" i="40"/>
  <c r="U13" i="40"/>
  <c r="U14" i="40"/>
  <c r="U15" i="40"/>
  <c r="U16" i="40"/>
  <c r="U17" i="40"/>
  <c r="K5" i="17"/>
  <c r="O6" i="40"/>
  <c r="O7" i="40"/>
  <c r="O8" i="40"/>
  <c r="O9" i="40"/>
  <c r="O10" i="40"/>
  <c r="O11" i="40"/>
  <c r="O12" i="40"/>
  <c r="O13" i="40"/>
  <c r="O14" i="40"/>
  <c r="O5" i="40"/>
  <c r="J6" i="40"/>
  <c r="J7" i="40"/>
  <c r="J8" i="40"/>
  <c r="J9" i="40"/>
  <c r="J10" i="40"/>
  <c r="J11" i="40"/>
  <c r="J12" i="40"/>
  <c r="J13" i="40"/>
  <c r="J14" i="40"/>
  <c r="J15" i="40"/>
  <c r="J16" i="40"/>
  <c r="J17" i="40"/>
  <c r="J5" i="40"/>
  <c r="BT5" i="40"/>
  <c r="BT6" i="40"/>
  <c r="BT7" i="40"/>
  <c r="BT8" i="40"/>
  <c r="BT9" i="40"/>
  <c r="BT10" i="40"/>
  <c r="BT11" i="40"/>
  <c r="BT12" i="40"/>
  <c r="BT13" i="40"/>
  <c r="BT14" i="40"/>
  <c r="BT16" i="40"/>
  <c r="BT17" i="40"/>
  <c r="BS6" i="40"/>
  <c r="BS7" i="40"/>
  <c r="BS8" i="40"/>
  <c r="BS9" i="40"/>
  <c r="BS10" i="40"/>
  <c r="BS11" i="40"/>
  <c r="BS12" i="40"/>
  <c r="BS13" i="40"/>
  <c r="BS14" i="40"/>
  <c r="BS5" i="40"/>
  <c r="BO16" i="40"/>
  <c r="BO17" i="40"/>
  <c r="BO15" i="40"/>
  <c r="BN6" i="40"/>
  <c r="BN7" i="40"/>
  <c r="BN8" i="40"/>
  <c r="BN9" i="40"/>
  <c r="BN10" i="40"/>
  <c r="BN11" i="40"/>
  <c r="BN12" i="40"/>
  <c r="BN13" i="40"/>
  <c r="BN14" i="40"/>
  <c r="BN5" i="40"/>
  <c r="BM6" i="40"/>
  <c r="BM7" i="40"/>
  <c r="BM8" i="40"/>
  <c r="BM9" i="40"/>
  <c r="BM10" i="40"/>
  <c r="BM11" i="40"/>
  <c r="BM12" i="40"/>
  <c r="BM13" i="40"/>
  <c r="BM14" i="40"/>
  <c r="BM16" i="40"/>
  <c r="BM17" i="40"/>
  <c r="BM5" i="40"/>
  <c r="BL6" i="40"/>
  <c r="BL7" i="40"/>
  <c r="BL8" i="40"/>
  <c r="BL9" i="40"/>
  <c r="BL10" i="40"/>
  <c r="BL11" i="40"/>
  <c r="BL12" i="40"/>
  <c r="BL13" i="40"/>
  <c r="BL14" i="40"/>
  <c r="BL5" i="40"/>
  <c r="BH16" i="40"/>
  <c r="BH17" i="40"/>
  <c r="BH15" i="40"/>
  <c r="BG6" i="40"/>
  <c r="BG7" i="40"/>
  <c r="BG8" i="40"/>
  <c r="BG9" i="40"/>
  <c r="BG10" i="40"/>
  <c r="BG11" i="40"/>
  <c r="BG12" i="40"/>
  <c r="BG13" i="40"/>
  <c r="BG14" i="40"/>
  <c r="BG5" i="40"/>
  <c r="BF14" i="40"/>
  <c r="BF16" i="40"/>
  <c r="BF17" i="40"/>
  <c r="BE6" i="40"/>
  <c r="BF6" i="40"/>
  <c r="BE7" i="40"/>
  <c r="BF7" i="40"/>
  <c r="BE8" i="40"/>
  <c r="BF8" i="40"/>
  <c r="BE9" i="40"/>
  <c r="BF9" i="40"/>
  <c r="BE10" i="40"/>
  <c r="BF10" i="40"/>
  <c r="BE11" i="40"/>
  <c r="BF11" i="40"/>
  <c r="BE12" i="40"/>
  <c r="BF12" i="40"/>
  <c r="BE13" i="40"/>
  <c r="BF13" i="40"/>
  <c r="BE5" i="40"/>
  <c r="BF5" i="40"/>
  <c r="BE14" i="40"/>
  <c r="BQ2" i="40"/>
  <c r="BJ2" i="40"/>
  <c r="BC2" i="40"/>
  <c r="BO14" i="40"/>
  <c r="BO13" i="40"/>
  <c r="BO12" i="40"/>
  <c r="BO11" i="40"/>
  <c r="BO10" i="40"/>
  <c r="BO9" i="40"/>
  <c r="BO8" i="40"/>
  <c r="BO7" i="40"/>
  <c r="BO6" i="40"/>
  <c r="BO5" i="40"/>
  <c r="BH14" i="40"/>
  <c r="BH13" i="40"/>
  <c r="BH12" i="40"/>
  <c r="BH11" i="40"/>
  <c r="BH10" i="40"/>
  <c r="BH9" i="40"/>
  <c r="BH8" i="40"/>
  <c r="BH7" i="40"/>
  <c r="BH6" i="40"/>
  <c r="BH5" i="40"/>
  <c r="BJ13" i="18"/>
  <c r="BJ12" i="18"/>
  <c r="BJ11" i="18"/>
  <c r="BJ10" i="18"/>
  <c r="BJ9" i="18"/>
  <c r="BJ8" i="18"/>
  <c r="BJ7" i="18"/>
  <c r="BJ6" i="18"/>
  <c r="BJ5" i="18"/>
  <c r="BB14" i="18"/>
  <c r="BA13" i="18"/>
  <c r="BB13" i="18"/>
  <c r="BA12" i="18"/>
  <c r="BB12" i="18"/>
  <c r="BA11" i="18"/>
  <c r="BB11" i="18"/>
  <c r="BA10" i="18"/>
  <c r="BB10" i="18"/>
  <c r="BA9" i="18"/>
  <c r="BB9" i="18"/>
  <c r="BA8" i="18"/>
  <c r="BB8" i="18"/>
  <c r="BA7" i="18"/>
  <c r="BB7" i="18"/>
  <c r="BA6" i="18"/>
  <c r="BB6" i="18"/>
  <c r="BA5" i="18"/>
  <c r="BB5" i="18"/>
  <c r="BK14" i="18"/>
  <c r="BI13" i="18"/>
  <c r="BK13" i="18"/>
  <c r="BI12" i="18"/>
  <c r="BK12" i="18"/>
  <c r="BI11" i="18"/>
  <c r="BK11" i="18"/>
  <c r="BI10" i="18"/>
  <c r="BK10" i="18"/>
  <c r="BI9" i="18"/>
  <c r="BK9" i="18"/>
  <c r="BI8" i="18"/>
  <c r="BK8" i="18"/>
  <c r="BI7" i="18"/>
  <c r="BK7" i="18"/>
  <c r="BI6" i="18"/>
  <c r="BK6" i="18"/>
  <c r="BI5" i="18"/>
  <c r="BK5" i="18"/>
  <c r="AZ6" i="40"/>
  <c r="BA6" i="40"/>
  <c r="AZ7" i="40"/>
  <c r="BA7" i="40"/>
  <c r="AZ8" i="40"/>
  <c r="BA8" i="40"/>
  <c r="AZ9" i="40"/>
  <c r="BA9" i="40"/>
  <c r="AZ10" i="40"/>
  <c r="BA10" i="40"/>
  <c r="AZ11" i="40"/>
  <c r="BA11" i="40"/>
  <c r="AZ12" i="40"/>
  <c r="BA12" i="40"/>
  <c r="AZ13" i="40"/>
  <c r="BA13" i="40"/>
  <c r="AZ14" i="40"/>
  <c r="BA14" i="40"/>
  <c r="AZ5" i="40"/>
  <c r="BA5" i="40"/>
  <c r="AX6" i="40"/>
  <c r="AY6" i="40"/>
  <c r="AX7" i="40"/>
  <c r="AY7" i="40"/>
  <c r="AX8" i="40"/>
  <c r="AY8" i="40"/>
  <c r="AX9" i="40"/>
  <c r="AY9" i="40"/>
  <c r="AX10" i="40"/>
  <c r="AY10" i="40"/>
  <c r="AX11" i="40"/>
  <c r="AY11" i="40"/>
  <c r="AX12" i="40"/>
  <c r="AY12" i="40"/>
  <c r="AX13" i="40"/>
  <c r="AY13" i="40"/>
  <c r="AX14" i="40"/>
  <c r="AY14" i="40"/>
  <c r="AX5" i="40"/>
  <c r="AY5" i="40"/>
  <c r="AV2" i="40"/>
  <c r="AS6" i="40"/>
  <c r="AT6" i="40"/>
  <c r="AS7" i="40"/>
  <c r="AT7" i="40"/>
  <c r="AS8" i="40"/>
  <c r="AT8" i="40"/>
  <c r="AS9" i="40"/>
  <c r="AT9" i="40"/>
  <c r="AS10" i="40"/>
  <c r="AT10" i="40"/>
  <c r="AS11" i="40"/>
  <c r="AT11" i="40"/>
  <c r="AS12" i="40"/>
  <c r="AT12" i="40"/>
  <c r="AS13" i="40"/>
  <c r="AT13" i="40"/>
  <c r="AS14" i="40"/>
  <c r="AT14" i="40"/>
  <c r="AS5" i="40"/>
  <c r="AT5" i="40"/>
  <c r="AO2" i="40"/>
  <c r="W39" i="19"/>
  <c r="W61" i="19"/>
  <c r="U61" i="19"/>
  <c r="V61" i="19"/>
  <c r="W38" i="19"/>
  <c r="W60" i="19"/>
  <c r="U60" i="19"/>
  <c r="V60" i="19"/>
  <c r="W37" i="19"/>
  <c r="W59" i="19"/>
  <c r="U59" i="19"/>
  <c r="V59" i="19"/>
  <c r="W36" i="19"/>
  <c r="W58" i="19"/>
  <c r="U58" i="19"/>
  <c r="V58" i="19"/>
  <c r="W35" i="19"/>
  <c r="W57" i="19"/>
  <c r="U57" i="19"/>
  <c r="V57" i="19"/>
  <c r="W34" i="19"/>
  <c r="W56" i="19"/>
  <c r="U56" i="19"/>
  <c r="V56" i="19"/>
  <c r="W33" i="19"/>
  <c r="W55" i="19"/>
  <c r="U55" i="19"/>
  <c r="V55" i="19"/>
  <c r="U32" i="19"/>
  <c r="W32" i="19"/>
  <c r="W54" i="19"/>
  <c r="U54" i="19"/>
  <c r="V54" i="19"/>
  <c r="U31" i="19"/>
  <c r="W31" i="19"/>
  <c r="W53" i="19"/>
  <c r="U53" i="19"/>
  <c r="V53" i="19"/>
  <c r="U30" i="19"/>
  <c r="W30" i="19"/>
  <c r="W52" i="19"/>
  <c r="U52" i="19"/>
  <c r="V52" i="19"/>
  <c r="AE6" i="40"/>
  <c r="AF6" i="40"/>
  <c r="AE7" i="40"/>
  <c r="AF7" i="40"/>
  <c r="AE8" i="40"/>
  <c r="AF8" i="40"/>
  <c r="AE9" i="40"/>
  <c r="AF9" i="40"/>
  <c r="AE10" i="40"/>
  <c r="AF10" i="40"/>
  <c r="AE11" i="40"/>
  <c r="AF11" i="40"/>
  <c r="AE12" i="40"/>
  <c r="AF12" i="40"/>
  <c r="AE13" i="40"/>
  <c r="AF13" i="40"/>
  <c r="AE14" i="40"/>
  <c r="AF14" i="40"/>
  <c r="AE5" i="40"/>
  <c r="AF5" i="40"/>
  <c r="AC6" i="40"/>
  <c r="AD6" i="40"/>
  <c r="AC7" i="40"/>
  <c r="AD7" i="40"/>
  <c r="AC8" i="40"/>
  <c r="AD8" i="40"/>
  <c r="AC9" i="40"/>
  <c r="AD9" i="40"/>
  <c r="AC10" i="40"/>
  <c r="AD10" i="40"/>
  <c r="AC11" i="40"/>
  <c r="AD11" i="40"/>
  <c r="AC12" i="40"/>
  <c r="AD12" i="40"/>
  <c r="AC13" i="40"/>
  <c r="AD13" i="40"/>
  <c r="AC14" i="40"/>
  <c r="AD14" i="40"/>
  <c r="AC5" i="40"/>
  <c r="AD5" i="40"/>
  <c r="AJ6" i="40"/>
  <c r="AJ7" i="40"/>
  <c r="AJ8" i="40"/>
  <c r="AJ9" i="40"/>
  <c r="AJ10" i="40"/>
  <c r="AJ11" i="40"/>
  <c r="AJ12" i="40"/>
  <c r="AJ13" i="40"/>
  <c r="AJ14" i="40"/>
  <c r="AJ5" i="40"/>
  <c r="AH2" i="40"/>
  <c r="AL14" i="40"/>
  <c r="AJ14" i="18"/>
  <c r="AL13" i="40"/>
  <c r="AE13" i="18"/>
  <c r="AI13" i="18"/>
  <c r="AJ13" i="18"/>
  <c r="AL12" i="40"/>
  <c r="AE12" i="18"/>
  <c r="AI12" i="18"/>
  <c r="AJ12" i="18"/>
  <c r="AL11" i="40"/>
  <c r="AE11" i="18"/>
  <c r="AI11" i="18"/>
  <c r="AJ11" i="18"/>
  <c r="AL10" i="40"/>
  <c r="AE10" i="18"/>
  <c r="AI10" i="18"/>
  <c r="AJ10" i="18"/>
  <c r="AL9" i="40"/>
  <c r="AE9" i="18"/>
  <c r="AI9" i="18"/>
  <c r="AJ9" i="18"/>
  <c r="AL8" i="40"/>
  <c r="AE8" i="18"/>
  <c r="AI8" i="18"/>
  <c r="AJ8" i="18"/>
  <c r="AL7" i="40"/>
  <c r="AE7" i="18"/>
  <c r="AI7" i="18"/>
  <c r="AJ7" i="18"/>
  <c r="AL6" i="40"/>
  <c r="AE6" i="18"/>
  <c r="AI6" i="18"/>
  <c r="AJ6" i="18"/>
  <c r="AL5" i="40"/>
  <c r="AE5" i="18"/>
  <c r="AI5" i="18"/>
  <c r="AJ5" i="18"/>
  <c r="I53" i="19"/>
  <c r="J53" i="19"/>
  <c r="I54" i="19"/>
  <c r="J54" i="19"/>
  <c r="I55" i="19"/>
  <c r="J55" i="19"/>
  <c r="I56" i="19"/>
  <c r="J56" i="19"/>
  <c r="I57" i="19"/>
  <c r="J57" i="19"/>
  <c r="I58" i="19"/>
  <c r="J58" i="19"/>
  <c r="I59" i="19"/>
  <c r="J59" i="19"/>
  <c r="I60" i="19"/>
  <c r="J60" i="19"/>
  <c r="I61" i="19"/>
  <c r="J61" i="19"/>
  <c r="I52" i="19"/>
  <c r="J52" i="19"/>
  <c r="P6" i="40"/>
  <c r="P7" i="40"/>
  <c r="P8" i="40"/>
  <c r="P9" i="40"/>
  <c r="P10" i="40"/>
  <c r="P11" i="40"/>
  <c r="P12" i="40"/>
  <c r="P13" i="40"/>
  <c r="P14" i="40"/>
  <c r="P5" i="40"/>
  <c r="K6" i="40"/>
  <c r="K7" i="40"/>
  <c r="K8" i="40"/>
  <c r="K9" i="40"/>
  <c r="K10" i="40"/>
  <c r="K11" i="40"/>
  <c r="K12" i="40"/>
  <c r="K13" i="40"/>
  <c r="K14" i="40"/>
  <c r="K5" i="40"/>
  <c r="F2" i="1"/>
  <c r="C2" i="22"/>
  <c r="F3" i="1"/>
  <c r="C3" i="22"/>
  <c r="F4" i="1"/>
  <c r="C4" i="22"/>
  <c r="F5" i="1"/>
  <c r="C5" i="22"/>
  <c r="F6" i="1"/>
  <c r="C6" i="22"/>
  <c r="F7" i="1"/>
  <c r="C7" i="22"/>
  <c r="F8" i="1"/>
  <c r="C8" i="22"/>
  <c r="F9" i="1"/>
  <c r="C9" i="22"/>
  <c r="F10" i="1"/>
  <c r="C10" i="22"/>
  <c r="F11" i="1"/>
  <c r="C11" i="22"/>
  <c r="F12" i="1"/>
  <c r="C12" i="22"/>
  <c r="F13" i="1"/>
  <c r="C13" i="22"/>
  <c r="F14" i="1"/>
  <c r="C14" i="22"/>
  <c r="F15" i="1"/>
  <c r="C15" i="22"/>
  <c r="F16" i="1"/>
  <c r="C16" i="22"/>
  <c r="F17" i="1"/>
  <c r="C17" i="22"/>
  <c r="F18" i="1"/>
  <c r="C18" i="22"/>
  <c r="F19" i="1"/>
  <c r="C19" i="22"/>
  <c r="F20" i="1"/>
  <c r="C20" i="22"/>
  <c r="F21" i="1"/>
  <c r="C21" i="22"/>
  <c r="F22" i="1"/>
  <c r="C22" i="22"/>
  <c r="F23" i="1"/>
  <c r="C23" i="22"/>
  <c r="F24" i="1"/>
  <c r="C24" i="22"/>
  <c r="F25" i="1"/>
  <c r="C25" i="22"/>
  <c r="F26" i="1"/>
  <c r="C26" i="22"/>
  <c r="F27" i="1"/>
  <c r="C27" i="22"/>
  <c r="F28" i="1"/>
  <c r="C28" i="22"/>
  <c r="F29" i="1"/>
  <c r="C29" i="22"/>
  <c r="F30" i="1"/>
  <c r="C30" i="22"/>
  <c r="F31" i="1"/>
  <c r="C31" i="22"/>
  <c r="F32" i="1"/>
  <c r="C32" i="22"/>
  <c r="F33" i="1"/>
  <c r="C33" i="22"/>
  <c r="F34" i="1"/>
  <c r="C34" i="22"/>
  <c r="F35" i="1"/>
  <c r="C35" i="22"/>
  <c r="F36" i="1"/>
  <c r="C36" i="22"/>
  <c r="F37" i="1"/>
  <c r="C37" i="22"/>
  <c r="F38" i="1"/>
  <c r="C38" i="22"/>
  <c r="F39" i="1"/>
  <c r="C39" i="22"/>
  <c r="F40" i="1"/>
  <c r="C40" i="22"/>
  <c r="F41" i="1"/>
  <c r="C41" i="22"/>
  <c r="F42" i="1"/>
  <c r="C42" i="22"/>
  <c r="F43" i="1"/>
  <c r="C43" i="22"/>
  <c r="F44" i="1"/>
  <c r="C44" i="22"/>
  <c r="F45" i="1"/>
  <c r="C45" i="22"/>
  <c r="F46" i="1"/>
  <c r="C46" i="22"/>
  <c r="F47" i="1"/>
  <c r="C47" i="22"/>
  <c r="F48" i="1"/>
  <c r="C48" i="22"/>
  <c r="F49" i="1"/>
  <c r="C49" i="22"/>
  <c r="F50" i="1"/>
  <c r="C50" i="22"/>
  <c r="F51" i="1"/>
  <c r="C51" i="22"/>
  <c r="F52" i="1"/>
  <c r="C52" i="22"/>
  <c r="F53" i="1"/>
  <c r="C53" i="22"/>
  <c r="F54" i="1"/>
  <c r="C54" i="22"/>
  <c r="F55" i="1"/>
  <c r="C55" i="22"/>
  <c r="F56" i="1"/>
  <c r="C56" i="22"/>
  <c r="F57" i="1"/>
  <c r="C57" i="22"/>
  <c r="F58" i="1"/>
  <c r="C58" i="22"/>
  <c r="F59" i="1"/>
  <c r="C59" i="22"/>
  <c r="F60" i="1"/>
  <c r="C60" i="22"/>
  <c r="F61" i="1"/>
  <c r="C61" i="22"/>
  <c r="F62" i="1"/>
  <c r="C62" i="22"/>
  <c r="F63" i="1"/>
  <c r="C63" i="22"/>
  <c r="F64" i="1"/>
  <c r="C64" i="22"/>
  <c r="F65" i="1"/>
  <c r="C65" i="22"/>
  <c r="F66" i="1"/>
  <c r="C66" i="22"/>
  <c r="F67" i="1"/>
  <c r="C67" i="22"/>
  <c r="F68" i="1"/>
  <c r="C68" i="22"/>
  <c r="F69" i="1"/>
  <c r="C69" i="22"/>
  <c r="F70" i="1"/>
  <c r="C70" i="22"/>
  <c r="F71" i="1"/>
  <c r="C71" i="22"/>
  <c r="F72" i="1"/>
  <c r="C72" i="22"/>
  <c r="F73" i="1"/>
  <c r="C73" i="22"/>
  <c r="F74" i="1"/>
  <c r="C74" i="22"/>
  <c r="F75" i="1"/>
  <c r="C75" i="22"/>
  <c r="F76" i="1"/>
  <c r="C76" i="22"/>
  <c r="F77" i="1"/>
  <c r="C77" i="22"/>
  <c r="F78" i="1"/>
  <c r="C78" i="22"/>
  <c r="F79" i="1"/>
  <c r="C79" i="22"/>
  <c r="F80" i="1"/>
  <c r="C80" i="22"/>
  <c r="F81" i="1"/>
  <c r="C81" i="22"/>
  <c r="F82" i="1"/>
  <c r="C82" i="22"/>
  <c r="F83" i="1"/>
  <c r="C83" i="22"/>
  <c r="F84" i="1"/>
  <c r="C84" i="22"/>
  <c r="F85" i="1"/>
  <c r="C85" i="22"/>
  <c r="F86" i="1"/>
  <c r="C86" i="22"/>
  <c r="F87" i="1"/>
  <c r="C87" i="22"/>
  <c r="F88" i="1"/>
  <c r="C88" i="22"/>
  <c r="F89" i="1"/>
  <c r="C89" i="22"/>
  <c r="F90" i="1"/>
  <c r="C90" i="22"/>
  <c r="F91" i="1"/>
  <c r="C91" i="22"/>
  <c r="F92" i="1"/>
  <c r="C92" i="22"/>
  <c r="F93" i="1"/>
  <c r="C93" i="22"/>
  <c r="F94" i="1"/>
  <c r="C94" i="22"/>
  <c r="F95" i="1"/>
  <c r="C95" i="22"/>
  <c r="F96" i="1"/>
  <c r="C96" i="22"/>
  <c r="F97" i="1"/>
  <c r="C97" i="22"/>
  <c r="F98" i="1"/>
  <c r="C98" i="22"/>
  <c r="F99" i="1"/>
  <c r="C99" i="22"/>
  <c r="F100" i="1"/>
  <c r="C100" i="22"/>
  <c r="F101" i="1"/>
  <c r="C101" i="22"/>
  <c r="F102" i="1"/>
  <c r="C102" i="22"/>
  <c r="F103" i="1"/>
  <c r="C103" i="22"/>
  <c r="F104" i="1"/>
  <c r="C104" i="22"/>
  <c r="F105" i="1"/>
  <c r="C105" i="22"/>
  <c r="F106" i="1"/>
  <c r="C106" i="22"/>
  <c r="F107" i="1"/>
  <c r="C107" i="22"/>
  <c r="F108" i="1"/>
  <c r="C108" i="22"/>
  <c r="F109" i="1"/>
  <c r="C109" i="22"/>
  <c r="F110" i="1"/>
  <c r="C110" i="22"/>
  <c r="F111" i="1"/>
  <c r="C111" i="22"/>
  <c r="F112" i="1"/>
  <c r="C112" i="22"/>
  <c r="F113" i="1"/>
  <c r="C113" i="22"/>
  <c r="F114" i="1"/>
  <c r="C114" i="22"/>
  <c r="F115" i="1"/>
  <c r="C115" i="22"/>
  <c r="F116" i="1"/>
  <c r="C116" i="22"/>
  <c r="F117" i="1"/>
  <c r="C117" i="22"/>
  <c r="F118" i="1"/>
  <c r="C118" i="22"/>
  <c r="F119" i="1"/>
  <c r="C119" i="22"/>
  <c r="F120" i="1"/>
  <c r="C120" i="22"/>
  <c r="F121" i="1"/>
  <c r="C121" i="22"/>
  <c r="E5" i="18"/>
  <c r="U2" i="1"/>
  <c r="C2" i="25"/>
  <c r="U3" i="1"/>
  <c r="C3" i="25"/>
  <c r="U4" i="1"/>
  <c r="C4" i="25"/>
  <c r="U5" i="1"/>
  <c r="C5" i="25"/>
  <c r="U6" i="1"/>
  <c r="C6" i="25"/>
  <c r="U7" i="1"/>
  <c r="C7" i="25"/>
  <c r="U8" i="1"/>
  <c r="C8" i="25"/>
  <c r="U9" i="1"/>
  <c r="C9" i="25"/>
  <c r="U10" i="1"/>
  <c r="C10" i="25"/>
  <c r="U11" i="1"/>
  <c r="C11" i="25"/>
  <c r="U12" i="1"/>
  <c r="C12" i="25"/>
  <c r="U13" i="1"/>
  <c r="C13" i="25"/>
  <c r="U14" i="1"/>
  <c r="C14" i="25"/>
  <c r="U15" i="1"/>
  <c r="C15" i="25"/>
  <c r="U16" i="1"/>
  <c r="C16" i="25"/>
  <c r="U17" i="1"/>
  <c r="C17" i="25"/>
  <c r="U18" i="1"/>
  <c r="C18" i="25"/>
  <c r="U19" i="1"/>
  <c r="C19" i="25"/>
  <c r="U20" i="1"/>
  <c r="C20" i="25"/>
  <c r="U21" i="1"/>
  <c r="C21" i="25"/>
  <c r="U22" i="1"/>
  <c r="C22" i="25"/>
  <c r="U23" i="1"/>
  <c r="C23" i="25"/>
  <c r="U24" i="1"/>
  <c r="C24" i="25"/>
  <c r="U25" i="1"/>
  <c r="C25" i="25"/>
  <c r="U26" i="1"/>
  <c r="C26" i="25"/>
  <c r="U27" i="1"/>
  <c r="C27" i="25"/>
  <c r="U28" i="1"/>
  <c r="C28" i="25"/>
  <c r="U29" i="1"/>
  <c r="C29" i="25"/>
  <c r="U30" i="1"/>
  <c r="C30" i="25"/>
  <c r="U31" i="1"/>
  <c r="C31" i="25"/>
  <c r="U32" i="1"/>
  <c r="C32" i="25"/>
  <c r="U33" i="1"/>
  <c r="C33" i="25"/>
  <c r="U34" i="1"/>
  <c r="C34" i="25"/>
  <c r="U35" i="1"/>
  <c r="C35" i="25"/>
  <c r="U36" i="1"/>
  <c r="C36" i="25"/>
  <c r="U37" i="1"/>
  <c r="C37" i="25"/>
  <c r="U38" i="1"/>
  <c r="C38" i="25"/>
  <c r="U39" i="1"/>
  <c r="C39" i="25"/>
  <c r="U40" i="1"/>
  <c r="C40" i="25"/>
  <c r="U41" i="1"/>
  <c r="C41" i="25"/>
  <c r="U42" i="1"/>
  <c r="C42" i="25"/>
  <c r="U43" i="1"/>
  <c r="C43" i="25"/>
  <c r="U44" i="1"/>
  <c r="C44" i="25"/>
  <c r="U45" i="1"/>
  <c r="C45" i="25"/>
  <c r="U46" i="1"/>
  <c r="C46" i="25"/>
  <c r="U47" i="1"/>
  <c r="C47" i="25"/>
  <c r="U48" i="1"/>
  <c r="C48" i="25"/>
  <c r="U49" i="1"/>
  <c r="C49" i="25"/>
  <c r="U50" i="1"/>
  <c r="C50" i="25"/>
  <c r="U51" i="1"/>
  <c r="C51" i="25"/>
  <c r="U52" i="1"/>
  <c r="C52" i="25"/>
  <c r="U53" i="1"/>
  <c r="C53" i="25"/>
  <c r="U54" i="1"/>
  <c r="C54" i="25"/>
  <c r="U55" i="1"/>
  <c r="C55" i="25"/>
  <c r="U56" i="1"/>
  <c r="C56" i="25"/>
  <c r="U57" i="1"/>
  <c r="C57" i="25"/>
  <c r="U58" i="1"/>
  <c r="C58" i="25"/>
  <c r="U59" i="1"/>
  <c r="C59" i="25"/>
  <c r="U60" i="1"/>
  <c r="C60" i="25"/>
  <c r="U61" i="1"/>
  <c r="C61" i="25"/>
  <c r="U62" i="1"/>
  <c r="C62" i="25"/>
  <c r="U63" i="1"/>
  <c r="C63" i="25"/>
  <c r="U64" i="1"/>
  <c r="C64" i="25"/>
  <c r="U65" i="1"/>
  <c r="C65" i="25"/>
  <c r="U66" i="1"/>
  <c r="C66" i="25"/>
  <c r="U67" i="1"/>
  <c r="C67" i="25"/>
  <c r="U68" i="1"/>
  <c r="C68" i="25"/>
  <c r="U69" i="1"/>
  <c r="C69" i="25"/>
  <c r="U70" i="1"/>
  <c r="C70" i="25"/>
  <c r="U71" i="1"/>
  <c r="C71" i="25"/>
  <c r="U72" i="1"/>
  <c r="C72" i="25"/>
  <c r="U73" i="1"/>
  <c r="C73" i="25"/>
  <c r="U74" i="1"/>
  <c r="C74" i="25"/>
  <c r="U75" i="1"/>
  <c r="C75" i="25"/>
  <c r="U76" i="1"/>
  <c r="C76" i="25"/>
  <c r="U77" i="1"/>
  <c r="C77" i="25"/>
  <c r="U78" i="1"/>
  <c r="C78" i="25"/>
  <c r="U79" i="1"/>
  <c r="C79" i="25"/>
  <c r="U80" i="1"/>
  <c r="C80" i="25"/>
  <c r="U81" i="1"/>
  <c r="C81" i="25"/>
  <c r="U82" i="1"/>
  <c r="C82" i="25"/>
  <c r="U83" i="1"/>
  <c r="C83" i="25"/>
  <c r="U84" i="1"/>
  <c r="C84" i="25"/>
  <c r="U85" i="1"/>
  <c r="C85" i="25"/>
  <c r="U86" i="1"/>
  <c r="C86" i="25"/>
  <c r="U87" i="1"/>
  <c r="C87" i="25"/>
  <c r="U88" i="1"/>
  <c r="C88" i="25"/>
  <c r="U89" i="1"/>
  <c r="C89" i="25"/>
  <c r="U90" i="1"/>
  <c r="C90" i="25"/>
  <c r="U91" i="1"/>
  <c r="C91" i="25"/>
  <c r="U92" i="1"/>
  <c r="C92" i="25"/>
  <c r="U93" i="1"/>
  <c r="C93" i="25"/>
  <c r="U94" i="1"/>
  <c r="C94" i="25"/>
  <c r="U95" i="1"/>
  <c r="C95" i="25"/>
  <c r="U96" i="1"/>
  <c r="C96" i="25"/>
  <c r="U97" i="1"/>
  <c r="C97" i="25"/>
  <c r="U98" i="1"/>
  <c r="C98" i="25"/>
  <c r="U99" i="1"/>
  <c r="C99" i="25"/>
  <c r="U100" i="1"/>
  <c r="C100" i="25"/>
  <c r="U101" i="1"/>
  <c r="C101" i="25"/>
  <c r="U102" i="1"/>
  <c r="C102" i="25"/>
  <c r="U103" i="1"/>
  <c r="C103" i="25"/>
  <c r="U104" i="1"/>
  <c r="C104" i="25"/>
  <c r="U105" i="1"/>
  <c r="C105" i="25"/>
  <c r="U106" i="1"/>
  <c r="C106" i="25"/>
  <c r="U107" i="1"/>
  <c r="C107" i="25"/>
  <c r="U108" i="1"/>
  <c r="C108" i="25"/>
  <c r="U109" i="1"/>
  <c r="C109" i="25"/>
  <c r="U110" i="1"/>
  <c r="C110" i="25"/>
  <c r="U111" i="1"/>
  <c r="C111" i="25"/>
  <c r="U112" i="1"/>
  <c r="C112" i="25"/>
  <c r="U113" i="1"/>
  <c r="C113" i="25"/>
  <c r="U114" i="1"/>
  <c r="C114" i="25"/>
  <c r="U115" i="1"/>
  <c r="C115" i="25"/>
  <c r="U116" i="1"/>
  <c r="C116" i="25"/>
  <c r="U117" i="1"/>
  <c r="C117" i="25"/>
  <c r="U118" i="1"/>
  <c r="C118" i="25"/>
  <c r="U119" i="1"/>
  <c r="C119" i="25"/>
  <c r="U120" i="1"/>
  <c r="C120" i="25"/>
  <c r="U121" i="1"/>
  <c r="C121" i="25"/>
  <c r="AF5" i="18"/>
  <c r="AA2" i="40"/>
  <c r="AA61" i="19"/>
  <c r="AB61" i="19"/>
  <c r="AA60" i="19"/>
  <c r="AB60" i="19"/>
  <c r="AA59" i="19"/>
  <c r="AB59" i="19"/>
  <c r="AA58" i="19"/>
  <c r="AB58" i="19"/>
  <c r="AA57" i="19"/>
  <c r="AB57" i="19"/>
  <c r="AA56" i="19"/>
  <c r="AB56" i="19"/>
  <c r="AA55" i="19"/>
  <c r="AB55" i="19"/>
  <c r="AA54" i="19"/>
  <c r="AB54" i="19"/>
  <c r="AA53" i="19"/>
  <c r="AB53" i="19"/>
  <c r="AA52" i="19"/>
  <c r="AB52" i="19"/>
  <c r="AC53" i="19"/>
  <c r="AC54" i="19"/>
  <c r="AC55" i="19"/>
  <c r="AC56" i="19"/>
  <c r="AC57" i="19"/>
  <c r="AC58" i="19"/>
  <c r="AC59" i="19"/>
  <c r="AC60" i="19"/>
  <c r="AC61" i="19"/>
  <c r="AC52" i="19"/>
  <c r="Q53" i="19"/>
  <c r="Q54" i="19"/>
  <c r="Q55" i="19"/>
  <c r="Q56" i="19"/>
  <c r="Q57" i="19"/>
  <c r="Q58" i="19"/>
  <c r="Q59" i="19"/>
  <c r="Q60" i="19"/>
  <c r="Q61" i="19"/>
  <c r="Q52" i="19"/>
  <c r="AA62" i="19"/>
  <c r="AA63" i="19"/>
  <c r="AA64" i="19"/>
  <c r="AA26" i="19"/>
  <c r="U62" i="19"/>
  <c r="U63" i="19"/>
  <c r="U64" i="19"/>
  <c r="U26" i="19"/>
  <c r="AC39" i="19"/>
  <c r="AC38" i="19"/>
  <c r="AC37" i="19"/>
  <c r="AC36" i="19"/>
  <c r="AC35" i="19"/>
  <c r="AC34" i="19"/>
  <c r="AC33" i="19"/>
  <c r="AC32" i="19"/>
  <c r="AC31" i="19"/>
  <c r="AC30" i="19"/>
  <c r="Q39" i="19"/>
  <c r="Q38" i="19"/>
  <c r="Q37" i="19"/>
  <c r="Q36" i="19"/>
  <c r="Q35" i="19"/>
  <c r="Q34" i="19"/>
  <c r="Q33" i="19"/>
  <c r="Q32" i="19"/>
  <c r="Q31" i="19"/>
  <c r="Q30" i="19"/>
  <c r="O62" i="19"/>
  <c r="O63" i="19"/>
  <c r="O64" i="19"/>
  <c r="O26" i="19"/>
  <c r="K53" i="19"/>
  <c r="K54" i="19"/>
  <c r="K55" i="19"/>
  <c r="K56" i="19"/>
  <c r="K57" i="19"/>
  <c r="K58" i="19"/>
  <c r="K59" i="19"/>
  <c r="K60" i="19"/>
  <c r="K61" i="19"/>
  <c r="K52" i="19"/>
  <c r="K39" i="19"/>
  <c r="K38" i="19"/>
  <c r="K37" i="19"/>
  <c r="K36" i="19"/>
  <c r="K35" i="19"/>
  <c r="K34" i="19"/>
  <c r="K33" i="19"/>
  <c r="K32" i="19"/>
  <c r="K31" i="19"/>
  <c r="K30" i="19"/>
  <c r="I62" i="19"/>
  <c r="I63" i="19"/>
  <c r="I64" i="19"/>
  <c r="Z61" i="19"/>
  <c r="Z60" i="19"/>
  <c r="Z59" i="19"/>
  <c r="Z58" i="19"/>
  <c r="Z57" i="19"/>
  <c r="Z56" i="19"/>
  <c r="Z55" i="19"/>
  <c r="Z54" i="19"/>
  <c r="Z53" i="19"/>
  <c r="Z52" i="19"/>
  <c r="T61" i="19"/>
  <c r="T60" i="19"/>
  <c r="T59" i="19"/>
  <c r="T58" i="19"/>
  <c r="T57" i="19"/>
  <c r="T56" i="19"/>
  <c r="T55" i="19"/>
  <c r="T54" i="19"/>
  <c r="T53" i="19"/>
  <c r="T52" i="19"/>
  <c r="N61" i="19"/>
  <c r="N60" i="19"/>
  <c r="N59" i="19"/>
  <c r="N58" i="19"/>
  <c r="N57" i="19"/>
  <c r="N56" i="19"/>
  <c r="N55" i="19"/>
  <c r="N54" i="19"/>
  <c r="N53" i="19"/>
  <c r="N52" i="19"/>
  <c r="H61" i="19"/>
  <c r="H60" i="19"/>
  <c r="H59" i="19"/>
  <c r="H58" i="19"/>
  <c r="H57" i="19"/>
  <c r="H56" i="19"/>
  <c r="H55" i="19"/>
  <c r="H54" i="19"/>
  <c r="H53" i="19"/>
  <c r="H52" i="19"/>
  <c r="C25" i="19"/>
  <c r="C63" i="19"/>
  <c r="C26" i="19"/>
  <c r="C64" i="19"/>
  <c r="C24" i="19"/>
  <c r="C62" i="19"/>
  <c r="C23" i="19"/>
  <c r="B53" i="19"/>
  <c r="B54" i="19"/>
  <c r="B55" i="19"/>
  <c r="B56" i="19"/>
  <c r="B57" i="19"/>
  <c r="B58" i="19"/>
  <c r="B59" i="19"/>
  <c r="B60" i="19"/>
  <c r="B61" i="19"/>
  <c r="B52" i="19"/>
  <c r="X6" i="40"/>
  <c r="X7" i="40"/>
  <c r="X8" i="40"/>
  <c r="X9" i="40"/>
  <c r="X10" i="40"/>
  <c r="X11" i="40"/>
  <c r="X12" i="40"/>
  <c r="X13" i="40"/>
  <c r="X14" i="40"/>
  <c r="X5" i="40"/>
  <c r="J14" i="1"/>
  <c r="C14" i="23"/>
  <c r="J15" i="1"/>
  <c r="C15" i="23"/>
  <c r="J16" i="1"/>
  <c r="C16" i="23"/>
  <c r="J17" i="1"/>
  <c r="C17" i="23"/>
  <c r="J2" i="1"/>
  <c r="C2" i="23"/>
  <c r="J3" i="1"/>
  <c r="C3" i="23"/>
  <c r="J4" i="1"/>
  <c r="C4" i="23"/>
  <c r="J5" i="1"/>
  <c r="C5" i="23"/>
  <c r="J6" i="1"/>
  <c r="C6" i="23"/>
  <c r="J7" i="1"/>
  <c r="C7" i="23"/>
  <c r="J8" i="1"/>
  <c r="C8" i="23"/>
  <c r="J9" i="1"/>
  <c r="C9" i="23"/>
  <c r="J10" i="1"/>
  <c r="C10" i="23"/>
  <c r="J11" i="1"/>
  <c r="C11" i="23"/>
  <c r="J12" i="1"/>
  <c r="C12" i="23"/>
  <c r="J13" i="1"/>
  <c r="C13" i="23"/>
  <c r="J18" i="1"/>
  <c r="C18" i="23"/>
  <c r="J19" i="1"/>
  <c r="C19" i="23"/>
  <c r="J20" i="1"/>
  <c r="C20" i="23"/>
  <c r="J21" i="1"/>
  <c r="C21" i="23"/>
  <c r="J22" i="1"/>
  <c r="C22" i="23"/>
  <c r="J23" i="1"/>
  <c r="C23" i="23"/>
  <c r="J24" i="1"/>
  <c r="C24" i="23"/>
  <c r="J25" i="1"/>
  <c r="C25" i="23"/>
  <c r="J26" i="1"/>
  <c r="C26" i="23"/>
  <c r="J27" i="1"/>
  <c r="C27" i="23"/>
  <c r="J28" i="1"/>
  <c r="C28" i="23"/>
  <c r="J29" i="1"/>
  <c r="C29" i="23"/>
  <c r="J30" i="1"/>
  <c r="C30" i="23"/>
  <c r="J31" i="1"/>
  <c r="C31" i="23"/>
  <c r="J32" i="1"/>
  <c r="C32" i="23"/>
  <c r="J33" i="1"/>
  <c r="C33" i="23"/>
  <c r="J34" i="1"/>
  <c r="C34" i="23"/>
  <c r="J35" i="1"/>
  <c r="C35" i="23"/>
  <c r="J36" i="1"/>
  <c r="C36" i="23"/>
  <c r="J37" i="1"/>
  <c r="C37" i="23"/>
  <c r="J38" i="1"/>
  <c r="C38" i="23"/>
  <c r="J39" i="1"/>
  <c r="C39" i="23"/>
  <c r="J40" i="1"/>
  <c r="C40" i="23"/>
  <c r="J41" i="1"/>
  <c r="C41" i="23"/>
  <c r="J42" i="1"/>
  <c r="C42" i="23"/>
  <c r="J43" i="1"/>
  <c r="C43" i="23"/>
  <c r="J44" i="1"/>
  <c r="C44" i="23"/>
  <c r="J45" i="1"/>
  <c r="C45" i="23"/>
  <c r="J46" i="1"/>
  <c r="C46" i="23"/>
  <c r="J47" i="1"/>
  <c r="C47" i="23"/>
  <c r="J48" i="1"/>
  <c r="C48" i="23"/>
  <c r="J49" i="1"/>
  <c r="C49" i="23"/>
  <c r="J50" i="1"/>
  <c r="C50" i="23"/>
  <c r="J51" i="1"/>
  <c r="C51" i="23"/>
  <c r="J52" i="1"/>
  <c r="C52" i="23"/>
  <c r="J53" i="1"/>
  <c r="C53" i="23"/>
  <c r="J54" i="1"/>
  <c r="C54" i="23"/>
  <c r="J55" i="1"/>
  <c r="C55" i="23"/>
  <c r="J56" i="1"/>
  <c r="C56" i="23"/>
  <c r="J57" i="1"/>
  <c r="C57" i="23"/>
  <c r="J58" i="1"/>
  <c r="C58" i="23"/>
  <c r="J59" i="1"/>
  <c r="C59" i="23"/>
  <c r="J60" i="1"/>
  <c r="C60" i="23"/>
  <c r="J61" i="1"/>
  <c r="C61" i="23"/>
  <c r="J62" i="1"/>
  <c r="C62" i="23"/>
  <c r="J63" i="1"/>
  <c r="C63" i="23"/>
  <c r="J64" i="1"/>
  <c r="C64" i="23"/>
  <c r="J65" i="1"/>
  <c r="C65" i="23"/>
  <c r="J66" i="1"/>
  <c r="C66" i="23"/>
  <c r="J67" i="1"/>
  <c r="C67" i="23"/>
  <c r="J68" i="1"/>
  <c r="C68" i="23"/>
  <c r="J69" i="1"/>
  <c r="C69" i="23"/>
  <c r="J70" i="1"/>
  <c r="C70" i="23"/>
  <c r="J71" i="1"/>
  <c r="C71" i="23"/>
  <c r="J72" i="1"/>
  <c r="C72" i="23"/>
  <c r="J73" i="1"/>
  <c r="C73" i="23"/>
  <c r="J74" i="1"/>
  <c r="C74" i="23"/>
  <c r="J75" i="1"/>
  <c r="C75" i="23"/>
  <c r="J76" i="1"/>
  <c r="C76" i="23"/>
  <c r="J77" i="1"/>
  <c r="C77" i="23"/>
  <c r="J78" i="1"/>
  <c r="C78" i="23"/>
  <c r="J79" i="1"/>
  <c r="C79" i="23"/>
  <c r="J80" i="1"/>
  <c r="C80" i="23"/>
  <c r="J81" i="1"/>
  <c r="C81" i="23"/>
  <c r="J82" i="1"/>
  <c r="C82" i="23"/>
  <c r="J83" i="1"/>
  <c r="C83" i="23"/>
  <c r="J84" i="1"/>
  <c r="C84" i="23"/>
  <c r="J85" i="1"/>
  <c r="C85" i="23"/>
  <c r="J86" i="1"/>
  <c r="C86" i="23"/>
  <c r="J87" i="1"/>
  <c r="C87" i="23"/>
  <c r="J88" i="1"/>
  <c r="C88" i="23"/>
  <c r="J89" i="1"/>
  <c r="C89" i="23"/>
  <c r="J90" i="1"/>
  <c r="C90" i="23"/>
  <c r="J91" i="1"/>
  <c r="C91" i="23"/>
  <c r="J92" i="1"/>
  <c r="C92" i="23"/>
  <c r="J93" i="1"/>
  <c r="C93" i="23"/>
  <c r="J94" i="1"/>
  <c r="C94" i="23"/>
  <c r="J95" i="1"/>
  <c r="C95" i="23"/>
  <c r="J96" i="1"/>
  <c r="C96" i="23"/>
  <c r="J97" i="1"/>
  <c r="C97" i="23"/>
  <c r="J98" i="1"/>
  <c r="C98" i="23"/>
  <c r="J99" i="1"/>
  <c r="C99" i="23"/>
  <c r="J100" i="1"/>
  <c r="C100" i="23"/>
  <c r="J101" i="1"/>
  <c r="C101" i="23"/>
  <c r="J102" i="1"/>
  <c r="C102" i="23"/>
  <c r="J103" i="1"/>
  <c r="C103" i="23"/>
  <c r="J104" i="1"/>
  <c r="C104" i="23"/>
  <c r="J105" i="1"/>
  <c r="C105" i="23"/>
  <c r="J106" i="1"/>
  <c r="C106" i="23"/>
  <c r="J107" i="1"/>
  <c r="C107" i="23"/>
  <c r="J108" i="1"/>
  <c r="C108" i="23"/>
  <c r="J109" i="1"/>
  <c r="C109" i="23"/>
  <c r="J110" i="1"/>
  <c r="C110" i="23"/>
  <c r="J111" i="1"/>
  <c r="C111" i="23"/>
  <c r="J112" i="1"/>
  <c r="C112" i="23"/>
  <c r="J113" i="1"/>
  <c r="C113" i="23"/>
  <c r="J114" i="1"/>
  <c r="C114" i="23"/>
  <c r="J115" i="1"/>
  <c r="C115" i="23"/>
  <c r="J116" i="1"/>
  <c r="C116" i="23"/>
  <c r="J117" i="1"/>
  <c r="C117" i="23"/>
  <c r="J118" i="1"/>
  <c r="C118" i="23"/>
  <c r="J119" i="1"/>
  <c r="C119" i="23"/>
  <c r="J120" i="1"/>
  <c r="C120" i="23"/>
  <c r="J121" i="1"/>
  <c r="C121" i="23"/>
  <c r="N6" i="18"/>
  <c r="N7" i="18"/>
  <c r="N8" i="18"/>
  <c r="N9" i="18"/>
  <c r="N10" i="18"/>
  <c r="N11" i="18"/>
  <c r="N12" i="18"/>
  <c r="N13" i="18"/>
  <c r="N14" i="18"/>
  <c r="N5" i="18"/>
  <c r="T2" i="40"/>
  <c r="C110" i="24"/>
  <c r="C111" i="24"/>
  <c r="C112" i="24"/>
  <c r="C113" i="24"/>
  <c r="C2" i="24"/>
  <c r="C3" i="24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4" i="24"/>
  <c r="C115" i="24"/>
  <c r="C116" i="24"/>
  <c r="C117" i="24"/>
  <c r="C118" i="24"/>
  <c r="C119" i="24"/>
  <c r="C120" i="24"/>
  <c r="C121" i="24"/>
  <c r="W14" i="18"/>
  <c r="W13" i="18"/>
  <c r="W12" i="18"/>
  <c r="W11" i="18"/>
  <c r="W10" i="18"/>
  <c r="W9" i="18"/>
  <c r="W8" i="18"/>
  <c r="W7" i="18"/>
  <c r="W6" i="18"/>
  <c r="W5" i="18"/>
  <c r="N2" i="40"/>
  <c r="E6" i="18"/>
  <c r="E7" i="18"/>
  <c r="E8" i="18"/>
  <c r="E9" i="18"/>
  <c r="E10" i="18"/>
  <c r="E11" i="18"/>
  <c r="E12" i="18"/>
  <c r="E13" i="18"/>
  <c r="E14" i="18"/>
  <c r="K32" i="2"/>
  <c r="K29" i="2"/>
  <c r="K35" i="2"/>
  <c r="AM6" i="17"/>
  <c r="K20" i="2"/>
  <c r="K17" i="2"/>
  <c r="K23" i="2"/>
  <c r="AM5" i="17"/>
  <c r="AN6" i="17"/>
  <c r="AM7" i="17"/>
  <c r="AN7" i="17"/>
  <c r="AM8" i="17"/>
  <c r="AN8" i="17"/>
  <c r="AM9" i="17"/>
  <c r="AN9" i="17"/>
  <c r="AM10" i="17"/>
  <c r="AN10" i="17"/>
  <c r="AM11" i="17"/>
  <c r="AN11" i="17"/>
  <c r="AM12" i="17"/>
  <c r="AN12" i="17"/>
  <c r="AM13" i="17"/>
  <c r="AN13" i="17"/>
  <c r="AP14" i="17"/>
  <c r="AQ14" i="17"/>
  <c r="AN15" i="17"/>
  <c r="AM15" i="17"/>
  <c r="I32" i="2"/>
  <c r="I29" i="2"/>
  <c r="I35" i="2"/>
  <c r="AE6" i="17"/>
  <c r="I20" i="2"/>
  <c r="I17" i="2"/>
  <c r="I23" i="2"/>
  <c r="AE5" i="17"/>
  <c r="AF6" i="17"/>
  <c r="AE7" i="17"/>
  <c r="AF7" i="17"/>
  <c r="AE8" i="17"/>
  <c r="AF8" i="17"/>
  <c r="AE9" i="17"/>
  <c r="AF9" i="17"/>
  <c r="AE10" i="17"/>
  <c r="AF10" i="17"/>
  <c r="AE11" i="17"/>
  <c r="AF11" i="17"/>
  <c r="AE12" i="17"/>
  <c r="AF12" i="17"/>
  <c r="AE13" i="17"/>
  <c r="AF13" i="17"/>
  <c r="AF15" i="17"/>
  <c r="J32" i="2"/>
  <c r="J29" i="2"/>
  <c r="J35" i="2"/>
  <c r="AI6" i="17"/>
  <c r="J20" i="2"/>
  <c r="J17" i="2"/>
  <c r="J23" i="2"/>
  <c r="AI5" i="17"/>
  <c r="AJ6" i="17"/>
  <c r="AI7" i="17"/>
  <c r="AJ7" i="17"/>
  <c r="AI8" i="17"/>
  <c r="AJ8" i="17"/>
  <c r="AI9" i="17"/>
  <c r="AJ9" i="17"/>
  <c r="AI10" i="17"/>
  <c r="AJ10" i="17"/>
  <c r="AI11" i="17"/>
  <c r="AJ11" i="17"/>
  <c r="AI12" i="17"/>
  <c r="AJ12" i="17"/>
  <c r="AI13" i="17"/>
  <c r="AJ13" i="17"/>
  <c r="AI14" i="17"/>
  <c r="AJ14" i="17"/>
  <c r="AJ15" i="17"/>
  <c r="AN16" i="17"/>
  <c r="AN17" i="17"/>
  <c r="AF5" i="19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AH5" i="19"/>
  <c r="AG5" i="19"/>
  <c r="AI5" i="19"/>
  <c r="AF6" i="19"/>
  <c r="AH6" i="19"/>
  <c r="AG6" i="19"/>
  <c r="AI6" i="19"/>
  <c r="AF7" i="19"/>
  <c r="AH7" i="19"/>
  <c r="AG7" i="19"/>
  <c r="AI7" i="19"/>
  <c r="AJ7" i="19"/>
  <c r="AF8" i="19"/>
  <c r="AH8" i="19"/>
  <c r="AG8" i="19"/>
  <c r="AI8" i="19"/>
  <c r="AJ8" i="19"/>
  <c r="AF9" i="19"/>
  <c r="AH9" i="19"/>
  <c r="AG9" i="19"/>
  <c r="AI9" i="19"/>
  <c r="AJ9" i="19"/>
  <c r="AF10" i="19"/>
  <c r="AH10" i="19"/>
  <c r="AG10" i="19"/>
  <c r="AI10" i="19"/>
  <c r="AJ10" i="19"/>
  <c r="AF11" i="19"/>
  <c r="AH11" i="19"/>
  <c r="AG11" i="19"/>
  <c r="AI11" i="19"/>
  <c r="AJ11" i="19"/>
  <c r="AF12" i="19"/>
  <c r="AH12" i="19"/>
  <c r="AG12" i="19"/>
  <c r="AI12" i="19"/>
  <c r="AJ12" i="19"/>
  <c r="AF13" i="19"/>
  <c r="AH13" i="19"/>
  <c r="AG13" i="19"/>
  <c r="AI13" i="19"/>
  <c r="AJ13" i="19"/>
  <c r="AF14" i="19"/>
  <c r="AH14" i="19"/>
  <c r="AG14" i="19"/>
  <c r="AI14" i="19"/>
  <c r="AJ14" i="19"/>
  <c r="AJ18" i="19"/>
  <c r="AL5" i="39"/>
  <c r="AN5" i="39"/>
  <c r="AM5" i="39"/>
  <c r="AO5" i="39"/>
  <c r="AF5" i="39"/>
  <c r="AF6" i="39"/>
  <c r="AL6" i="39"/>
  <c r="AN6" i="39"/>
  <c r="AM6" i="39"/>
  <c r="AO6" i="39"/>
  <c r="AF7" i="39"/>
  <c r="AL7" i="39"/>
  <c r="AN7" i="39"/>
  <c r="AM7" i="39"/>
  <c r="AO7" i="39"/>
  <c r="AP7" i="39"/>
  <c r="AF8" i="39"/>
  <c r="AL8" i="39"/>
  <c r="AN8" i="39"/>
  <c r="AM8" i="39"/>
  <c r="AO8" i="39"/>
  <c r="AP8" i="39"/>
  <c r="AF9" i="39"/>
  <c r="AL9" i="39"/>
  <c r="AN9" i="39"/>
  <c r="AM9" i="39"/>
  <c r="AO9" i="39"/>
  <c r="AP9" i="39"/>
  <c r="AL10" i="39"/>
  <c r="AN10" i="39"/>
  <c r="AM10" i="39"/>
  <c r="AO10" i="39"/>
  <c r="AP10" i="39"/>
  <c r="AL11" i="39"/>
  <c r="AN11" i="39"/>
  <c r="AM11" i="39"/>
  <c r="AO11" i="39"/>
  <c r="AP11" i="39"/>
  <c r="AL12" i="39"/>
  <c r="AN12" i="39"/>
  <c r="AM12" i="39"/>
  <c r="AO12" i="39"/>
  <c r="AP12" i="39"/>
  <c r="AL13" i="39"/>
  <c r="AN13" i="39"/>
  <c r="AM13" i="39"/>
  <c r="AO13" i="39"/>
  <c r="AP13" i="39"/>
  <c r="AL14" i="39"/>
  <c r="AN14" i="39"/>
  <c r="AM14" i="39"/>
  <c r="AO14" i="39"/>
  <c r="AP14" i="39"/>
  <c r="AP18" i="39"/>
  <c r="AP19" i="39"/>
  <c r="AP20" i="39"/>
  <c r="AP21" i="39"/>
  <c r="AF10" i="39"/>
  <c r="AF11" i="39"/>
  <c r="AF12" i="39"/>
  <c r="AH12" i="39"/>
  <c r="AG12" i="39"/>
  <c r="AI12" i="39"/>
  <c r="AF13" i="39"/>
  <c r="AH13" i="39"/>
  <c r="AG13" i="39"/>
  <c r="AI13" i="39"/>
  <c r="AF14" i="39"/>
  <c r="AH14" i="39"/>
  <c r="AG14" i="39"/>
  <c r="AI14" i="39"/>
  <c r="AJ14" i="39"/>
  <c r="AJ18" i="39"/>
  <c r="AJ19" i="39"/>
  <c r="AJ20" i="39"/>
  <c r="AJ21" i="39"/>
  <c r="AL5" i="19"/>
  <c r="AN5" i="19"/>
  <c r="AM5" i="19"/>
  <c r="AO5" i="19"/>
  <c r="AL6" i="19"/>
  <c r="AN6" i="19"/>
  <c r="AM6" i="19"/>
  <c r="AO6" i="19"/>
  <c r="AL7" i="19"/>
  <c r="AN7" i="19"/>
  <c r="AM7" i="19"/>
  <c r="AO7" i="19"/>
  <c r="AP7" i="19"/>
  <c r="AL8" i="19"/>
  <c r="AN8" i="19"/>
  <c r="AM8" i="19"/>
  <c r="AO8" i="19"/>
  <c r="AP8" i="19"/>
  <c r="AL9" i="19"/>
  <c r="AN9" i="19"/>
  <c r="AM9" i="19"/>
  <c r="AO9" i="19"/>
  <c r="AP9" i="19"/>
  <c r="AL10" i="19"/>
  <c r="AN10" i="19"/>
  <c r="AM10" i="19"/>
  <c r="AO10" i="19"/>
  <c r="AP10" i="19"/>
  <c r="AL11" i="19"/>
  <c r="AN11" i="19"/>
  <c r="AM11" i="19"/>
  <c r="AO11" i="19"/>
  <c r="AP11" i="19"/>
  <c r="AL12" i="19"/>
  <c r="AN12" i="19"/>
  <c r="AM12" i="19"/>
  <c r="AO12" i="19"/>
  <c r="AP12" i="19"/>
  <c r="AL13" i="19"/>
  <c r="AN13" i="19"/>
  <c r="AM13" i="19"/>
  <c r="AO13" i="19"/>
  <c r="AP13" i="19"/>
  <c r="AL14" i="19"/>
  <c r="AN14" i="19"/>
  <c r="AM14" i="19"/>
  <c r="AO14" i="19"/>
  <c r="AP14" i="19"/>
  <c r="AP18" i="19"/>
  <c r="AP19" i="19"/>
  <c r="AP20" i="19"/>
  <c r="AP21" i="19"/>
  <c r="B6" i="18"/>
  <c r="B7" i="18"/>
  <c r="B8" i="18"/>
  <c r="B9" i="18"/>
  <c r="B10" i="18"/>
  <c r="B11" i="18"/>
  <c r="B12" i="18"/>
  <c r="B13" i="18"/>
  <c r="B14" i="18"/>
  <c r="K14" i="18"/>
  <c r="T14" i="18"/>
  <c r="AC14" i="18"/>
  <c r="AL14" i="18"/>
  <c r="BM14" i="18"/>
  <c r="BN14" i="18"/>
  <c r="AE14" i="17"/>
  <c r="BO14" i="18"/>
  <c r="BP14" i="18"/>
  <c r="BQ14" i="18"/>
  <c r="AG18" i="19"/>
  <c r="AH18" i="19"/>
  <c r="B6" i="34"/>
  <c r="B7" i="34"/>
  <c r="B8" i="34"/>
  <c r="B9" i="34"/>
  <c r="B10" i="34"/>
  <c r="B11" i="34"/>
  <c r="B12" i="34"/>
  <c r="B13" i="34"/>
  <c r="B14" i="34"/>
  <c r="B15" i="34"/>
  <c r="B16" i="34"/>
  <c r="B17" i="34"/>
  <c r="K17" i="34"/>
  <c r="T17" i="34"/>
  <c r="AC17" i="34"/>
  <c r="A2" i="30"/>
  <c r="B2" i="30"/>
  <c r="A3" i="30"/>
  <c r="B3" i="30"/>
  <c r="A4" i="30"/>
  <c r="B4" i="30"/>
  <c r="A5" i="30"/>
  <c r="B5" i="30"/>
  <c r="A6" i="30"/>
  <c r="B6" i="30"/>
  <c r="A7" i="30"/>
  <c r="B7" i="30"/>
  <c r="A8" i="30"/>
  <c r="B8" i="30"/>
  <c r="A9" i="30"/>
  <c r="B9" i="30"/>
  <c r="A10" i="30"/>
  <c r="B10" i="30"/>
  <c r="A11" i="30"/>
  <c r="B11" i="30"/>
  <c r="A12" i="30"/>
  <c r="B12" i="30"/>
  <c r="A13" i="30"/>
  <c r="B13" i="30"/>
  <c r="A14" i="30"/>
  <c r="B14" i="30"/>
  <c r="A15" i="30"/>
  <c r="B15" i="30"/>
  <c r="A16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A64" i="30"/>
  <c r="B64" i="30"/>
  <c r="A65" i="30"/>
  <c r="B65" i="30"/>
  <c r="A66" i="30"/>
  <c r="B66" i="30"/>
  <c r="A67" i="30"/>
  <c r="B67" i="30"/>
  <c r="A68" i="30"/>
  <c r="B68" i="30"/>
  <c r="A69" i="30"/>
  <c r="B69" i="30"/>
  <c r="A70" i="30"/>
  <c r="B70" i="30"/>
  <c r="A71" i="30"/>
  <c r="B71" i="30"/>
  <c r="A72" i="30"/>
  <c r="B72" i="30"/>
  <c r="A73" i="30"/>
  <c r="B73" i="30"/>
  <c r="A74" i="30"/>
  <c r="B74" i="30"/>
  <c r="A75" i="30"/>
  <c r="B75" i="30"/>
  <c r="A76" i="30"/>
  <c r="B76" i="30"/>
  <c r="A77" i="30"/>
  <c r="B77" i="30"/>
  <c r="A78" i="30"/>
  <c r="B78" i="30"/>
  <c r="A79" i="30"/>
  <c r="B79" i="30"/>
  <c r="A80" i="30"/>
  <c r="B80" i="30"/>
  <c r="A81" i="30"/>
  <c r="B81" i="30"/>
  <c r="A82" i="30"/>
  <c r="B82" i="30"/>
  <c r="A83" i="30"/>
  <c r="B83" i="30"/>
  <c r="A84" i="30"/>
  <c r="B84" i="30"/>
  <c r="A85" i="30"/>
  <c r="B85" i="30"/>
  <c r="A86" i="30"/>
  <c r="B86" i="30"/>
  <c r="A87" i="30"/>
  <c r="B87" i="30"/>
  <c r="A88" i="30"/>
  <c r="B88" i="30"/>
  <c r="A89" i="30"/>
  <c r="B89" i="30"/>
  <c r="A90" i="30"/>
  <c r="B90" i="30"/>
  <c r="A91" i="30"/>
  <c r="B91" i="30"/>
  <c r="A92" i="30"/>
  <c r="B92" i="30"/>
  <c r="A93" i="30"/>
  <c r="B93" i="30"/>
  <c r="A94" i="30"/>
  <c r="B94" i="30"/>
  <c r="A95" i="30"/>
  <c r="B95" i="30"/>
  <c r="A96" i="30"/>
  <c r="B96" i="30"/>
  <c r="A97" i="30"/>
  <c r="B97" i="30"/>
  <c r="A98" i="30"/>
  <c r="B98" i="30"/>
  <c r="A99" i="30"/>
  <c r="B99" i="30"/>
  <c r="A100" i="30"/>
  <c r="B100" i="30"/>
  <c r="A101" i="30"/>
  <c r="B101" i="30"/>
  <c r="A102" i="30"/>
  <c r="B102" i="30"/>
  <c r="A103" i="30"/>
  <c r="B103" i="30"/>
  <c r="A104" i="30"/>
  <c r="B104" i="30"/>
  <c r="A105" i="30"/>
  <c r="B105" i="30"/>
  <c r="A106" i="30"/>
  <c r="B106" i="30"/>
  <c r="A107" i="30"/>
  <c r="B107" i="30"/>
  <c r="A108" i="30"/>
  <c r="B108" i="30"/>
  <c r="A109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K2" i="30"/>
  <c r="D2" i="30"/>
  <c r="L2" i="30"/>
  <c r="AZ2" i="1"/>
  <c r="E2" i="30"/>
  <c r="M2" i="30"/>
  <c r="F2" i="30"/>
  <c r="N2" i="30"/>
  <c r="G2" i="30"/>
  <c r="O2" i="30"/>
  <c r="H2" i="30"/>
  <c r="P2" i="30"/>
  <c r="I2" i="30"/>
  <c r="Q2" i="30"/>
  <c r="R2" i="30"/>
  <c r="K3" i="30"/>
  <c r="BC3" i="1"/>
  <c r="D3" i="30"/>
  <c r="L3" i="30"/>
  <c r="AZ3" i="1"/>
  <c r="E3" i="30"/>
  <c r="M3" i="30"/>
  <c r="F3" i="30"/>
  <c r="N3" i="30"/>
  <c r="G3" i="30"/>
  <c r="O3" i="30"/>
  <c r="H3" i="30"/>
  <c r="P3" i="30"/>
  <c r="I3" i="30"/>
  <c r="Q3" i="30"/>
  <c r="R3" i="30"/>
  <c r="K4" i="30"/>
  <c r="BC4" i="1"/>
  <c r="D4" i="30"/>
  <c r="L4" i="30"/>
  <c r="AZ4" i="1"/>
  <c r="E4" i="30"/>
  <c r="M4" i="30"/>
  <c r="F4" i="30"/>
  <c r="N4" i="30"/>
  <c r="G4" i="30"/>
  <c r="O4" i="30"/>
  <c r="H4" i="30"/>
  <c r="P4" i="30"/>
  <c r="I4" i="30"/>
  <c r="Q4" i="30"/>
  <c r="R4" i="30"/>
  <c r="K5" i="30"/>
  <c r="BC5" i="1"/>
  <c r="D5" i="30"/>
  <c r="L5" i="30"/>
  <c r="AZ5" i="1"/>
  <c r="E5" i="30"/>
  <c r="M5" i="30"/>
  <c r="F5" i="30"/>
  <c r="N5" i="30"/>
  <c r="G5" i="30"/>
  <c r="O5" i="30"/>
  <c r="H5" i="30"/>
  <c r="P5" i="30"/>
  <c r="I5" i="30"/>
  <c r="Q5" i="30"/>
  <c r="R5" i="30"/>
  <c r="K6" i="30"/>
  <c r="BC6" i="1"/>
  <c r="D6" i="30"/>
  <c r="L6" i="30"/>
  <c r="AZ6" i="1"/>
  <c r="E6" i="30"/>
  <c r="M6" i="30"/>
  <c r="F6" i="30"/>
  <c r="N6" i="30"/>
  <c r="G6" i="30"/>
  <c r="O6" i="30"/>
  <c r="H6" i="30"/>
  <c r="P6" i="30"/>
  <c r="I6" i="30"/>
  <c r="Q6" i="30"/>
  <c r="R6" i="30"/>
  <c r="K7" i="30"/>
  <c r="BC7" i="1"/>
  <c r="D7" i="30"/>
  <c r="L7" i="30"/>
  <c r="AZ7" i="1"/>
  <c r="E7" i="30"/>
  <c r="M7" i="30"/>
  <c r="F7" i="30"/>
  <c r="N7" i="30"/>
  <c r="G7" i="30"/>
  <c r="O7" i="30"/>
  <c r="H7" i="30"/>
  <c r="P7" i="30"/>
  <c r="I7" i="30"/>
  <c r="Q7" i="30"/>
  <c r="R7" i="30"/>
  <c r="K8" i="30"/>
  <c r="BC8" i="1"/>
  <c r="D8" i="30"/>
  <c r="L8" i="30"/>
  <c r="AZ8" i="1"/>
  <c r="E8" i="30"/>
  <c r="M8" i="30"/>
  <c r="F8" i="30"/>
  <c r="N8" i="30"/>
  <c r="G8" i="30"/>
  <c r="O8" i="30"/>
  <c r="H8" i="30"/>
  <c r="P8" i="30"/>
  <c r="I8" i="30"/>
  <c r="Q8" i="30"/>
  <c r="R8" i="30"/>
  <c r="K9" i="30"/>
  <c r="BC9" i="1"/>
  <c r="D9" i="30"/>
  <c r="L9" i="30"/>
  <c r="AZ9" i="1"/>
  <c r="E9" i="30"/>
  <c r="M9" i="30"/>
  <c r="F9" i="30"/>
  <c r="N9" i="30"/>
  <c r="G9" i="30"/>
  <c r="O9" i="30"/>
  <c r="H9" i="30"/>
  <c r="P9" i="30"/>
  <c r="I9" i="30"/>
  <c r="Q9" i="30"/>
  <c r="R9" i="30"/>
  <c r="K10" i="30"/>
  <c r="BC10" i="1"/>
  <c r="D10" i="30"/>
  <c r="L10" i="30"/>
  <c r="AZ10" i="1"/>
  <c r="E10" i="30"/>
  <c r="M10" i="30"/>
  <c r="F10" i="30"/>
  <c r="N10" i="30"/>
  <c r="G10" i="30"/>
  <c r="O10" i="30"/>
  <c r="H10" i="30"/>
  <c r="P10" i="30"/>
  <c r="I10" i="30"/>
  <c r="Q10" i="30"/>
  <c r="R10" i="30"/>
  <c r="K11" i="30"/>
  <c r="BC11" i="1"/>
  <c r="D11" i="30"/>
  <c r="L11" i="30"/>
  <c r="AZ11" i="1"/>
  <c r="E11" i="30"/>
  <c r="M11" i="30"/>
  <c r="F11" i="30"/>
  <c r="N11" i="30"/>
  <c r="G11" i="30"/>
  <c r="O11" i="30"/>
  <c r="H11" i="30"/>
  <c r="P11" i="30"/>
  <c r="I11" i="30"/>
  <c r="Q11" i="30"/>
  <c r="R11" i="30"/>
  <c r="K12" i="30"/>
  <c r="BC12" i="1"/>
  <c r="D12" i="30"/>
  <c r="L12" i="30"/>
  <c r="AZ12" i="1"/>
  <c r="E12" i="30"/>
  <c r="M12" i="30"/>
  <c r="F12" i="30"/>
  <c r="N12" i="30"/>
  <c r="G12" i="30"/>
  <c r="O12" i="30"/>
  <c r="H12" i="30"/>
  <c r="P12" i="30"/>
  <c r="I12" i="30"/>
  <c r="Q12" i="30"/>
  <c r="R12" i="30"/>
  <c r="K13" i="30"/>
  <c r="BC13" i="1"/>
  <c r="D13" i="30"/>
  <c r="L13" i="30"/>
  <c r="AZ13" i="1"/>
  <c r="E13" i="30"/>
  <c r="M13" i="30"/>
  <c r="F13" i="30"/>
  <c r="N13" i="30"/>
  <c r="G13" i="30"/>
  <c r="O13" i="30"/>
  <c r="H13" i="30"/>
  <c r="P13" i="30"/>
  <c r="I13" i="30"/>
  <c r="Q13" i="30"/>
  <c r="R13" i="30"/>
  <c r="K14" i="30"/>
  <c r="BC14" i="1"/>
  <c r="D14" i="30"/>
  <c r="L14" i="30"/>
  <c r="AZ14" i="1"/>
  <c r="E14" i="30"/>
  <c r="M14" i="30"/>
  <c r="BI14" i="1"/>
  <c r="F14" i="30"/>
  <c r="N14" i="30"/>
  <c r="BJ14" i="1"/>
  <c r="G14" i="30"/>
  <c r="O14" i="30"/>
  <c r="BQ14" i="1"/>
  <c r="H14" i="30"/>
  <c r="P14" i="30"/>
  <c r="BS14" i="1"/>
  <c r="I14" i="30"/>
  <c r="Q14" i="30"/>
  <c r="R14" i="30"/>
  <c r="K15" i="30"/>
  <c r="BC15" i="1"/>
  <c r="D15" i="30"/>
  <c r="L15" i="30"/>
  <c r="AZ15" i="1"/>
  <c r="E15" i="30"/>
  <c r="M15" i="30"/>
  <c r="BI15" i="1"/>
  <c r="F15" i="30"/>
  <c r="N15" i="30"/>
  <c r="BJ15" i="1"/>
  <c r="G15" i="30"/>
  <c r="O15" i="30"/>
  <c r="BQ15" i="1"/>
  <c r="H15" i="30"/>
  <c r="P15" i="30"/>
  <c r="I15" i="30"/>
  <c r="Q15" i="30"/>
  <c r="R15" i="30"/>
  <c r="K16" i="30"/>
  <c r="BC16" i="1"/>
  <c r="D16" i="30"/>
  <c r="L16" i="30"/>
  <c r="AZ16" i="1"/>
  <c r="E16" i="30"/>
  <c r="M16" i="30"/>
  <c r="BI16" i="1"/>
  <c r="F16" i="30"/>
  <c r="N16" i="30"/>
  <c r="BJ16" i="1"/>
  <c r="G16" i="30"/>
  <c r="O16" i="30"/>
  <c r="BQ16" i="1"/>
  <c r="H16" i="30"/>
  <c r="P16" i="30"/>
  <c r="BS16" i="1"/>
  <c r="I16" i="30"/>
  <c r="Q16" i="30"/>
  <c r="R16" i="30"/>
  <c r="K17" i="30"/>
  <c r="BC17" i="1"/>
  <c r="D17" i="30"/>
  <c r="L17" i="30"/>
  <c r="AZ17" i="1"/>
  <c r="E17" i="30"/>
  <c r="M17" i="30"/>
  <c r="BI17" i="1"/>
  <c r="F17" i="30"/>
  <c r="N17" i="30"/>
  <c r="BJ17" i="1"/>
  <c r="G17" i="30"/>
  <c r="O17" i="30"/>
  <c r="BQ17" i="1"/>
  <c r="H17" i="30"/>
  <c r="P17" i="30"/>
  <c r="BS17" i="1"/>
  <c r="I17" i="30"/>
  <c r="Q17" i="30"/>
  <c r="R17" i="30"/>
  <c r="K18" i="30"/>
  <c r="BC18" i="1"/>
  <c r="D18" i="30"/>
  <c r="L18" i="30"/>
  <c r="AZ18" i="1"/>
  <c r="E18" i="30"/>
  <c r="M18" i="30"/>
  <c r="BI18" i="1"/>
  <c r="F18" i="30"/>
  <c r="N18" i="30"/>
  <c r="BJ18" i="1"/>
  <c r="G18" i="30"/>
  <c r="O18" i="30"/>
  <c r="BQ18" i="1"/>
  <c r="H18" i="30"/>
  <c r="P18" i="30"/>
  <c r="BS18" i="1"/>
  <c r="I18" i="30"/>
  <c r="Q18" i="30"/>
  <c r="R18" i="30"/>
  <c r="K19" i="30"/>
  <c r="BC19" i="1"/>
  <c r="D19" i="30"/>
  <c r="L19" i="30"/>
  <c r="AZ19" i="1"/>
  <c r="E19" i="30"/>
  <c r="M19" i="30"/>
  <c r="BI19" i="1"/>
  <c r="F19" i="30"/>
  <c r="N19" i="30"/>
  <c r="BJ19" i="1"/>
  <c r="G19" i="30"/>
  <c r="O19" i="30"/>
  <c r="BQ19" i="1"/>
  <c r="H19" i="30"/>
  <c r="P19" i="30"/>
  <c r="BS19" i="1"/>
  <c r="I19" i="30"/>
  <c r="Q19" i="30"/>
  <c r="R19" i="30"/>
  <c r="K20" i="30"/>
  <c r="BC20" i="1"/>
  <c r="D20" i="30"/>
  <c r="L20" i="30"/>
  <c r="AZ20" i="1"/>
  <c r="E20" i="30"/>
  <c r="M20" i="30"/>
  <c r="BI20" i="1"/>
  <c r="F20" i="30"/>
  <c r="N20" i="30"/>
  <c r="BJ20" i="1"/>
  <c r="G20" i="30"/>
  <c r="O20" i="30"/>
  <c r="BQ20" i="1"/>
  <c r="H20" i="30"/>
  <c r="P20" i="30"/>
  <c r="BS20" i="1"/>
  <c r="I20" i="30"/>
  <c r="Q20" i="30"/>
  <c r="R20" i="30"/>
  <c r="K21" i="30"/>
  <c r="BC21" i="1"/>
  <c r="D21" i="30"/>
  <c r="L21" i="30"/>
  <c r="AZ21" i="1"/>
  <c r="E21" i="30"/>
  <c r="M21" i="30"/>
  <c r="BI21" i="1"/>
  <c r="F21" i="30"/>
  <c r="N21" i="30"/>
  <c r="BJ21" i="1"/>
  <c r="G21" i="30"/>
  <c r="O21" i="30"/>
  <c r="BQ21" i="1"/>
  <c r="H21" i="30"/>
  <c r="P21" i="30"/>
  <c r="BS21" i="1"/>
  <c r="I21" i="30"/>
  <c r="Q21" i="30"/>
  <c r="R21" i="30"/>
  <c r="K22" i="30"/>
  <c r="BC22" i="1"/>
  <c r="D22" i="30"/>
  <c r="L22" i="30"/>
  <c r="AZ22" i="1"/>
  <c r="E22" i="30"/>
  <c r="M22" i="30"/>
  <c r="BI22" i="1"/>
  <c r="F22" i="30"/>
  <c r="N22" i="30"/>
  <c r="BJ22" i="1"/>
  <c r="G22" i="30"/>
  <c r="O22" i="30"/>
  <c r="BQ22" i="1"/>
  <c r="H22" i="30"/>
  <c r="P22" i="30"/>
  <c r="BS22" i="1"/>
  <c r="I22" i="30"/>
  <c r="Q22" i="30"/>
  <c r="R22" i="30"/>
  <c r="K23" i="30"/>
  <c r="BC23" i="1"/>
  <c r="D23" i="30"/>
  <c r="L23" i="30"/>
  <c r="AZ23" i="1"/>
  <c r="E23" i="30"/>
  <c r="M23" i="30"/>
  <c r="BI23" i="1"/>
  <c r="F23" i="30"/>
  <c r="N23" i="30"/>
  <c r="BJ23" i="1"/>
  <c r="G23" i="30"/>
  <c r="O23" i="30"/>
  <c r="BQ23" i="1"/>
  <c r="H23" i="30"/>
  <c r="P23" i="30"/>
  <c r="BS23" i="1"/>
  <c r="I23" i="30"/>
  <c r="Q23" i="30"/>
  <c r="R23" i="30"/>
  <c r="K24" i="30"/>
  <c r="BC24" i="1"/>
  <c r="D24" i="30"/>
  <c r="L24" i="30"/>
  <c r="AZ24" i="1"/>
  <c r="E24" i="30"/>
  <c r="M24" i="30"/>
  <c r="BI24" i="1"/>
  <c r="F24" i="30"/>
  <c r="N24" i="30"/>
  <c r="BJ24" i="1"/>
  <c r="G24" i="30"/>
  <c r="O24" i="30"/>
  <c r="BQ24" i="1"/>
  <c r="H24" i="30"/>
  <c r="P24" i="30"/>
  <c r="BS24" i="1"/>
  <c r="I24" i="30"/>
  <c r="Q24" i="30"/>
  <c r="R24" i="30"/>
  <c r="K25" i="30"/>
  <c r="BC25" i="1"/>
  <c r="D25" i="30"/>
  <c r="L25" i="30"/>
  <c r="AZ25" i="1"/>
  <c r="E25" i="30"/>
  <c r="M25" i="30"/>
  <c r="BI25" i="1"/>
  <c r="F25" i="30"/>
  <c r="N25" i="30"/>
  <c r="BJ25" i="1"/>
  <c r="G25" i="30"/>
  <c r="O25" i="30"/>
  <c r="BQ25" i="1"/>
  <c r="H25" i="30"/>
  <c r="P25" i="30"/>
  <c r="BS25" i="1"/>
  <c r="I25" i="30"/>
  <c r="Q25" i="30"/>
  <c r="R25" i="30"/>
  <c r="K26" i="30"/>
  <c r="BC26" i="1"/>
  <c r="D26" i="30"/>
  <c r="L26" i="30"/>
  <c r="AZ26" i="1"/>
  <c r="E26" i="30"/>
  <c r="M26" i="30"/>
  <c r="BI26" i="1"/>
  <c r="F26" i="30"/>
  <c r="N26" i="30"/>
  <c r="BJ26" i="1"/>
  <c r="G26" i="30"/>
  <c r="O26" i="30"/>
  <c r="BQ26" i="1"/>
  <c r="H26" i="30"/>
  <c r="P26" i="30"/>
  <c r="BS26" i="1"/>
  <c r="I26" i="30"/>
  <c r="Q26" i="30"/>
  <c r="R26" i="30"/>
  <c r="K27" i="30"/>
  <c r="BC27" i="1"/>
  <c r="D27" i="30"/>
  <c r="L27" i="30"/>
  <c r="AZ27" i="1"/>
  <c r="E27" i="30"/>
  <c r="M27" i="30"/>
  <c r="BI27" i="1"/>
  <c r="F27" i="30"/>
  <c r="N27" i="30"/>
  <c r="BJ27" i="1"/>
  <c r="G27" i="30"/>
  <c r="O27" i="30"/>
  <c r="BQ27" i="1"/>
  <c r="H27" i="30"/>
  <c r="P27" i="30"/>
  <c r="BS27" i="1"/>
  <c r="I27" i="30"/>
  <c r="Q27" i="30"/>
  <c r="R27" i="30"/>
  <c r="K28" i="30"/>
  <c r="BC28" i="1"/>
  <c r="D28" i="30"/>
  <c r="L28" i="30"/>
  <c r="AZ28" i="1"/>
  <c r="E28" i="30"/>
  <c r="M28" i="30"/>
  <c r="BI28" i="1"/>
  <c r="F28" i="30"/>
  <c r="N28" i="30"/>
  <c r="BJ28" i="1"/>
  <c r="G28" i="30"/>
  <c r="O28" i="30"/>
  <c r="BQ28" i="1"/>
  <c r="H28" i="30"/>
  <c r="P28" i="30"/>
  <c r="BS28" i="1"/>
  <c r="I28" i="30"/>
  <c r="Q28" i="30"/>
  <c r="R28" i="30"/>
  <c r="K29" i="30"/>
  <c r="BC29" i="1"/>
  <c r="D29" i="30"/>
  <c r="L29" i="30"/>
  <c r="AZ29" i="1"/>
  <c r="E29" i="30"/>
  <c r="M29" i="30"/>
  <c r="BI29" i="1"/>
  <c r="F29" i="30"/>
  <c r="N29" i="30"/>
  <c r="BJ29" i="1"/>
  <c r="G29" i="30"/>
  <c r="O29" i="30"/>
  <c r="BQ29" i="1"/>
  <c r="H29" i="30"/>
  <c r="P29" i="30"/>
  <c r="BS29" i="1"/>
  <c r="I29" i="30"/>
  <c r="Q29" i="30"/>
  <c r="R29" i="30"/>
  <c r="K30" i="30"/>
  <c r="BC30" i="1"/>
  <c r="D30" i="30"/>
  <c r="L30" i="30"/>
  <c r="AZ30" i="1"/>
  <c r="E30" i="30"/>
  <c r="M30" i="30"/>
  <c r="BI30" i="1"/>
  <c r="F30" i="30"/>
  <c r="N30" i="30"/>
  <c r="BJ30" i="1"/>
  <c r="G30" i="30"/>
  <c r="O30" i="30"/>
  <c r="BQ30" i="1"/>
  <c r="H30" i="30"/>
  <c r="P30" i="30"/>
  <c r="BS30" i="1"/>
  <c r="I30" i="30"/>
  <c r="Q30" i="30"/>
  <c r="R30" i="30"/>
  <c r="K31" i="30"/>
  <c r="BC31" i="1"/>
  <c r="D31" i="30"/>
  <c r="L31" i="30"/>
  <c r="AZ31" i="1"/>
  <c r="E31" i="30"/>
  <c r="M31" i="30"/>
  <c r="BI31" i="1"/>
  <c r="F31" i="30"/>
  <c r="N31" i="30"/>
  <c r="BJ31" i="1"/>
  <c r="G31" i="30"/>
  <c r="O31" i="30"/>
  <c r="BQ31" i="1"/>
  <c r="H31" i="30"/>
  <c r="P31" i="30"/>
  <c r="BS31" i="1"/>
  <c r="I31" i="30"/>
  <c r="Q31" i="30"/>
  <c r="R31" i="30"/>
  <c r="K32" i="30"/>
  <c r="BC32" i="1"/>
  <c r="D32" i="30"/>
  <c r="L32" i="30"/>
  <c r="AZ32" i="1"/>
  <c r="E32" i="30"/>
  <c r="M32" i="30"/>
  <c r="BI32" i="1"/>
  <c r="F32" i="30"/>
  <c r="N32" i="30"/>
  <c r="BJ32" i="1"/>
  <c r="G32" i="30"/>
  <c r="O32" i="30"/>
  <c r="BQ32" i="1"/>
  <c r="H32" i="30"/>
  <c r="P32" i="30"/>
  <c r="BS32" i="1"/>
  <c r="I32" i="30"/>
  <c r="Q32" i="30"/>
  <c r="R32" i="30"/>
  <c r="K33" i="30"/>
  <c r="BC33" i="1"/>
  <c r="D33" i="30"/>
  <c r="L33" i="30"/>
  <c r="AZ33" i="1"/>
  <c r="E33" i="30"/>
  <c r="M33" i="30"/>
  <c r="BI33" i="1"/>
  <c r="F33" i="30"/>
  <c r="N33" i="30"/>
  <c r="BJ33" i="1"/>
  <c r="G33" i="30"/>
  <c r="O33" i="30"/>
  <c r="BQ33" i="1"/>
  <c r="H33" i="30"/>
  <c r="P33" i="30"/>
  <c r="BS33" i="1"/>
  <c r="I33" i="30"/>
  <c r="Q33" i="30"/>
  <c r="R33" i="30"/>
  <c r="K34" i="30"/>
  <c r="BC34" i="1"/>
  <c r="D34" i="30"/>
  <c r="L34" i="30"/>
  <c r="AZ34" i="1"/>
  <c r="E34" i="30"/>
  <c r="M34" i="30"/>
  <c r="BI34" i="1"/>
  <c r="F34" i="30"/>
  <c r="N34" i="30"/>
  <c r="BJ34" i="1"/>
  <c r="G34" i="30"/>
  <c r="O34" i="30"/>
  <c r="BQ34" i="1"/>
  <c r="H34" i="30"/>
  <c r="P34" i="30"/>
  <c r="BS34" i="1"/>
  <c r="I34" i="30"/>
  <c r="Q34" i="30"/>
  <c r="R34" i="30"/>
  <c r="K35" i="30"/>
  <c r="BC35" i="1"/>
  <c r="D35" i="30"/>
  <c r="L35" i="30"/>
  <c r="AZ35" i="1"/>
  <c r="E35" i="30"/>
  <c r="M35" i="30"/>
  <c r="BI35" i="1"/>
  <c r="F35" i="30"/>
  <c r="N35" i="30"/>
  <c r="BJ35" i="1"/>
  <c r="G35" i="30"/>
  <c r="O35" i="30"/>
  <c r="BQ35" i="1"/>
  <c r="H35" i="30"/>
  <c r="P35" i="30"/>
  <c r="BS35" i="1"/>
  <c r="I35" i="30"/>
  <c r="Q35" i="30"/>
  <c r="R35" i="30"/>
  <c r="K36" i="30"/>
  <c r="BC36" i="1"/>
  <c r="D36" i="30"/>
  <c r="L36" i="30"/>
  <c r="AZ36" i="1"/>
  <c r="E36" i="30"/>
  <c r="M36" i="30"/>
  <c r="BI36" i="1"/>
  <c r="F36" i="30"/>
  <c r="N36" i="30"/>
  <c r="BJ36" i="1"/>
  <c r="G36" i="30"/>
  <c r="O36" i="30"/>
  <c r="BQ36" i="1"/>
  <c r="H36" i="30"/>
  <c r="P36" i="30"/>
  <c r="BS36" i="1"/>
  <c r="I36" i="30"/>
  <c r="Q36" i="30"/>
  <c r="R36" i="30"/>
  <c r="K37" i="30"/>
  <c r="BC37" i="1"/>
  <c r="D37" i="30"/>
  <c r="L37" i="30"/>
  <c r="AZ37" i="1"/>
  <c r="E37" i="30"/>
  <c r="M37" i="30"/>
  <c r="BI37" i="1"/>
  <c r="F37" i="30"/>
  <c r="N37" i="30"/>
  <c r="BJ37" i="1"/>
  <c r="G37" i="30"/>
  <c r="O37" i="30"/>
  <c r="BQ37" i="1"/>
  <c r="H37" i="30"/>
  <c r="P37" i="30"/>
  <c r="BS37" i="1"/>
  <c r="I37" i="30"/>
  <c r="Q37" i="30"/>
  <c r="R37" i="30"/>
  <c r="K38" i="30"/>
  <c r="BC38" i="1"/>
  <c r="D38" i="30"/>
  <c r="L38" i="30"/>
  <c r="AZ38" i="1"/>
  <c r="E38" i="30"/>
  <c r="M38" i="30"/>
  <c r="BI38" i="1"/>
  <c r="F38" i="30"/>
  <c r="N38" i="30"/>
  <c r="BJ38" i="1"/>
  <c r="G38" i="30"/>
  <c r="O38" i="30"/>
  <c r="BQ38" i="1"/>
  <c r="H38" i="30"/>
  <c r="P38" i="30"/>
  <c r="BS38" i="1"/>
  <c r="I38" i="30"/>
  <c r="Q38" i="30"/>
  <c r="R38" i="30"/>
  <c r="K39" i="30"/>
  <c r="BC39" i="1"/>
  <c r="D39" i="30"/>
  <c r="L39" i="30"/>
  <c r="AZ39" i="1"/>
  <c r="E39" i="30"/>
  <c r="M39" i="30"/>
  <c r="BI39" i="1"/>
  <c r="F39" i="30"/>
  <c r="N39" i="30"/>
  <c r="BJ39" i="1"/>
  <c r="G39" i="30"/>
  <c r="O39" i="30"/>
  <c r="BQ39" i="1"/>
  <c r="H39" i="30"/>
  <c r="P39" i="30"/>
  <c r="BS39" i="1"/>
  <c r="I39" i="30"/>
  <c r="Q39" i="30"/>
  <c r="R39" i="30"/>
  <c r="K40" i="30"/>
  <c r="BC40" i="1"/>
  <c r="D40" i="30"/>
  <c r="L40" i="30"/>
  <c r="AZ40" i="1"/>
  <c r="E40" i="30"/>
  <c r="M40" i="30"/>
  <c r="BI40" i="1"/>
  <c r="F40" i="30"/>
  <c r="N40" i="30"/>
  <c r="BJ40" i="1"/>
  <c r="G40" i="30"/>
  <c r="O40" i="30"/>
  <c r="BQ40" i="1"/>
  <c r="H40" i="30"/>
  <c r="P40" i="30"/>
  <c r="BS40" i="1"/>
  <c r="I40" i="30"/>
  <c r="Q40" i="30"/>
  <c r="R40" i="30"/>
  <c r="K41" i="30"/>
  <c r="BC41" i="1"/>
  <c r="D41" i="30"/>
  <c r="L41" i="30"/>
  <c r="AZ41" i="1"/>
  <c r="E41" i="30"/>
  <c r="M41" i="30"/>
  <c r="BI41" i="1"/>
  <c r="F41" i="30"/>
  <c r="N41" i="30"/>
  <c r="BJ41" i="1"/>
  <c r="G41" i="30"/>
  <c r="O41" i="30"/>
  <c r="BQ41" i="1"/>
  <c r="H41" i="30"/>
  <c r="P41" i="30"/>
  <c r="BS41" i="1"/>
  <c r="I41" i="30"/>
  <c r="Q41" i="30"/>
  <c r="R41" i="30"/>
  <c r="K42" i="30"/>
  <c r="BC42" i="1"/>
  <c r="D42" i="30"/>
  <c r="L42" i="30"/>
  <c r="AZ42" i="1"/>
  <c r="E42" i="30"/>
  <c r="M42" i="30"/>
  <c r="BI42" i="1"/>
  <c r="F42" i="30"/>
  <c r="N42" i="30"/>
  <c r="BJ42" i="1"/>
  <c r="G42" i="30"/>
  <c r="O42" i="30"/>
  <c r="BQ42" i="1"/>
  <c r="H42" i="30"/>
  <c r="P42" i="30"/>
  <c r="BS42" i="1"/>
  <c r="I42" i="30"/>
  <c r="Q42" i="30"/>
  <c r="R42" i="30"/>
  <c r="K43" i="30"/>
  <c r="BC43" i="1"/>
  <c r="D43" i="30"/>
  <c r="L43" i="30"/>
  <c r="AZ43" i="1"/>
  <c r="E43" i="30"/>
  <c r="M43" i="30"/>
  <c r="BI43" i="1"/>
  <c r="F43" i="30"/>
  <c r="N43" i="30"/>
  <c r="BJ43" i="1"/>
  <c r="G43" i="30"/>
  <c r="O43" i="30"/>
  <c r="BQ43" i="1"/>
  <c r="H43" i="30"/>
  <c r="P43" i="30"/>
  <c r="BS43" i="1"/>
  <c r="I43" i="30"/>
  <c r="Q43" i="30"/>
  <c r="R43" i="30"/>
  <c r="K44" i="30"/>
  <c r="BC44" i="1"/>
  <c r="D44" i="30"/>
  <c r="L44" i="30"/>
  <c r="AZ44" i="1"/>
  <c r="E44" i="30"/>
  <c r="M44" i="30"/>
  <c r="BI44" i="1"/>
  <c r="F44" i="30"/>
  <c r="N44" i="30"/>
  <c r="BJ44" i="1"/>
  <c r="G44" i="30"/>
  <c r="O44" i="30"/>
  <c r="BQ44" i="1"/>
  <c r="H44" i="30"/>
  <c r="P44" i="30"/>
  <c r="BS44" i="1"/>
  <c r="I44" i="30"/>
  <c r="Q44" i="30"/>
  <c r="R44" i="30"/>
  <c r="K45" i="30"/>
  <c r="BC45" i="1"/>
  <c r="D45" i="30"/>
  <c r="L45" i="30"/>
  <c r="AZ45" i="1"/>
  <c r="E45" i="30"/>
  <c r="M45" i="30"/>
  <c r="BI45" i="1"/>
  <c r="F45" i="30"/>
  <c r="N45" i="30"/>
  <c r="BJ45" i="1"/>
  <c r="G45" i="30"/>
  <c r="O45" i="30"/>
  <c r="BQ45" i="1"/>
  <c r="H45" i="30"/>
  <c r="P45" i="30"/>
  <c r="BS45" i="1"/>
  <c r="I45" i="30"/>
  <c r="Q45" i="30"/>
  <c r="R45" i="30"/>
  <c r="K46" i="30"/>
  <c r="BC46" i="1"/>
  <c r="D46" i="30"/>
  <c r="L46" i="30"/>
  <c r="AZ46" i="1"/>
  <c r="E46" i="30"/>
  <c r="M46" i="30"/>
  <c r="BI46" i="1"/>
  <c r="F46" i="30"/>
  <c r="N46" i="30"/>
  <c r="BJ46" i="1"/>
  <c r="G46" i="30"/>
  <c r="O46" i="30"/>
  <c r="BQ46" i="1"/>
  <c r="H46" i="30"/>
  <c r="P46" i="30"/>
  <c r="BS46" i="1"/>
  <c r="I46" i="30"/>
  <c r="Q46" i="30"/>
  <c r="R46" i="30"/>
  <c r="K47" i="30"/>
  <c r="BC47" i="1"/>
  <c r="D47" i="30"/>
  <c r="L47" i="30"/>
  <c r="AZ47" i="1"/>
  <c r="E47" i="30"/>
  <c r="M47" i="30"/>
  <c r="BI47" i="1"/>
  <c r="F47" i="30"/>
  <c r="N47" i="30"/>
  <c r="BJ47" i="1"/>
  <c r="G47" i="30"/>
  <c r="O47" i="30"/>
  <c r="BQ47" i="1"/>
  <c r="H47" i="30"/>
  <c r="P47" i="30"/>
  <c r="BS47" i="1"/>
  <c r="I47" i="30"/>
  <c r="Q47" i="30"/>
  <c r="R47" i="30"/>
  <c r="K48" i="30"/>
  <c r="BC48" i="1"/>
  <c r="D48" i="30"/>
  <c r="L48" i="30"/>
  <c r="AZ48" i="1"/>
  <c r="E48" i="30"/>
  <c r="M48" i="30"/>
  <c r="BI48" i="1"/>
  <c r="F48" i="30"/>
  <c r="N48" i="30"/>
  <c r="BJ48" i="1"/>
  <c r="G48" i="30"/>
  <c r="O48" i="30"/>
  <c r="BQ48" i="1"/>
  <c r="H48" i="30"/>
  <c r="P48" i="30"/>
  <c r="BS48" i="1"/>
  <c r="I48" i="30"/>
  <c r="Q48" i="30"/>
  <c r="R48" i="30"/>
  <c r="K49" i="30"/>
  <c r="BC49" i="1"/>
  <c r="D49" i="30"/>
  <c r="L49" i="30"/>
  <c r="AZ49" i="1"/>
  <c r="E49" i="30"/>
  <c r="M49" i="30"/>
  <c r="BI49" i="1"/>
  <c r="F49" i="30"/>
  <c r="N49" i="30"/>
  <c r="BJ49" i="1"/>
  <c r="G49" i="30"/>
  <c r="O49" i="30"/>
  <c r="BQ49" i="1"/>
  <c r="H49" i="30"/>
  <c r="P49" i="30"/>
  <c r="BS49" i="1"/>
  <c r="I49" i="30"/>
  <c r="Q49" i="30"/>
  <c r="R49" i="30"/>
  <c r="K50" i="30"/>
  <c r="BC50" i="1"/>
  <c r="D50" i="30"/>
  <c r="L50" i="30"/>
  <c r="AZ50" i="1"/>
  <c r="E50" i="30"/>
  <c r="M50" i="30"/>
  <c r="BI50" i="1"/>
  <c r="F50" i="30"/>
  <c r="N50" i="30"/>
  <c r="BJ50" i="1"/>
  <c r="G50" i="30"/>
  <c r="O50" i="30"/>
  <c r="BQ50" i="1"/>
  <c r="H50" i="30"/>
  <c r="P50" i="30"/>
  <c r="BS50" i="1"/>
  <c r="I50" i="30"/>
  <c r="Q50" i="30"/>
  <c r="R50" i="30"/>
  <c r="K51" i="30"/>
  <c r="BC51" i="1"/>
  <c r="D51" i="30"/>
  <c r="L51" i="30"/>
  <c r="AZ51" i="1"/>
  <c r="E51" i="30"/>
  <c r="M51" i="30"/>
  <c r="BI51" i="1"/>
  <c r="F51" i="30"/>
  <c r="N51" i="30"/>
  <c r="BJ51" i="1"/>
  <c r="G51" i="30"/>
  <c r="O51" i="30"/>
  <c r="BQ51" i="1"/>
  <c r="H51" i="30"/>
  <c r="P51" i="30"/>
  <c r="BS51" i="1"/>
  <c r="I51" i="30"/>
  <c r="Q51" i="30"/>
  <c r="R51" i="30"/>
  <c r="K52" i="30"/>
  <c r="BC52" i="1"/>
  <c r="D52" i="30"/>
  <c r="L52" i="30"/>
  <c r="AZ52" i="1"/>
  <c r="E52" i="30"/>
  <c r="M52" i="30"/>
  <c r="BI52" i="1"/>
  <c r="F52" i="30"/>
  <c r="N52" i="30"/>
  <c r="BJ52" i="1"/>
  <c r="G52" i="30"/>
  <c r="O52" i="30"/>
  <c r="BQ52" i="1"/>
  <c r="H52" i="30"/>
  <c r="P52" i="30"/>
  <c r="BS52" i="1"/>
  <c r="I52" i="30"/>
  <c r="Q52" i="30"/>
  <c r="R52" i="30"/>
  <c r="K53" i="30"/>
  <c r="BC53" i="1"/>
  <c r="D53" i="30"/>
  <c r="L53" i="30"/>
  <c r="AZ53" i="1"/>
  <c r="E53" i="30"/>
  <c r="M53" i="30"/>
  <c r="BI53" i="1"/>
  <c r="F53" i="30"/>
  <c r="N53" i="30"/>
  <c r="BJ53" i="1"/>
  <c r="G53" i="30"/>
  <c r="O53" i="30"/>
  <c r="BQ53" i="1"/>
  <c r="H53" i="30"/>
  <c r="P53" i="30"/>
  <c r="BS53" i="1"/>
  <c r="I53" i="30"/>
  <c r="Q53" i="30"/>
  <c r="R53" i="30"/>
  <c r="K54" i="30"/>
  <c r="BC54" i="1"/>
  <c r="D54" i="30"/>
  <c r="L54" i="30"/>
  <c r="AZ54" i="1"/>
  <c r="E54" i="30"/>
  <c r="M54" i="30"/>
  <c r="BI54" i="1"/>
  <c r="F54" i="30"/>
  <c r="N54" i="30"/>
  <c r="BJ54" i="1"/>
  <c r="G54" i="30"/>
  <c r="O54" i="30"/>
  <c r="BQ54" i="1"/>
  <c r="H54" i="30"/>
  <c r="P54" i="30"/>
  <c r="BS54" i="1"/>
  <c r="I54" i="30"/>
  <c r="Q54" i="30"/>
  <c r="R54" i="30"/>
  <c r="K55" i="30"/>
  <c r="BC55" i="1"/>
  <c r="D55" i="30"/>
  <c r="L55" i="30"/>
  <c r="AZ55" i="1"/>
  <c r="E55" i="30"/>
  <c r="M55" i="30"/>
  <c r="BI55" i="1"/>
  <c r="F55" i="30"/>
  <c r="N55" i="30"/>
  <c r="BJ55" i="1"/>
  <c r="G55" i="30"/>
  <c r="O55" i="30"/>
  <c r="BQ55" i="1"/>
  <c r="H55" i="30"/>
  <c r="P55" i="30"/>
  <c r="BS55" i="1"/>
  <c r="I55" i="30"/>
  <c r="Q55" i="30"/>
  <c r="R55" i="30"/>
  <c r="K56" i="30"/>
  <c r="BC56" i="1"/>
  <c r="D56" i="30"/>
  <c r="L56" i="30"/>
  <c r="AZ56" i="1"/>
  <c r="E56" i="30"/>
  <c r="M56" i="30"/>
  <c r="BI56" i="1"/>
  <c r="F56" i="30"/>
  <c r="N56" i="30"/>
  <c r="BJ56" i="1"/>
  <c r="G56" i="30"/>
  <c r="O56" i="30"/>
  <c r="BQ56" i="1"/>
  <c r="H56" i="30"/>
  <c r="P56" i="30"/>
  <c r="BS56" i="1"/>
  <c r="I56" i="30"/>
  <c r="Q56" i="30"/>
  <c r="R56" i="30"/>
  <c r="K57" i="30"/>
  <c r="BC57" i="1"/>
  <c r="D57" i="30"/>
  <c r="L57" i="30"/>
  <c r="AZ57" i="1"/>
  <c r="E57" i="30"/>
  <c r="M57" i="30"/>
  <c r="BI57" i="1"/>
  <c r="F57" i="30"/>
  <c r="N57" i="30"/>
  <c r="BJ57" i="1"/>
  <c r="G57" i="30"/>
  <c r="O57" i="30"/>
  <c r="BQ57" i="1"/>
  <c r="H57" i="30"/>
  <c r="P57" i="30"/>
  <c r="BS57" i="1"/>
  <c r="I57" i="30"/>
  <c r="Q57" i="30"/>
  <c r="R57" i="30"/>
  <c r="K58" i="30"/>
  <c r="BC58" i="1"/>
  <c r="D58" i="30"/>
  <c r="L58" i="30"/>
  <c r="AZ58" i="1"/>
  <c r="E58" i="30"/>
  <c r="M58" i="30"/>
  <c r="BI58" i="1"/>
  <c r="F58" i="30"/>
  <c r="N58" i="30"/>
  <c r="BJ58" i="1"/>
  <c r="G58" i="30"/>
  <c r="O58" i="30"/>
  <c r="BQ58" i="1"/>
  <c r="H58" i="30"/>
  <c r="P58" i="30"/>
  <c r="BS58" i="1"/>
  <c r="I58" i="30"/>
  <c r="Q58" i="30"/>
  <c r="R58" i="30"/>
  <c r="K59" i="30"/>
  <c r="BC59" i="1"/>
  <c r="D59" i="30"/>
  <c r="L59" i="30"/>
  <c r="AZ59" i="1"/>
  <c r="E59" i="30"/>
  <c r="M59" i="30"/>
  <c r="BI59" i="1"/>
  <c r="F59" i="30"/>
  <c r="N59" i="30"/>
  <c r="BJ59" i="1"/>
  <c r="G59" i="30"/>
  <c r="O59" i="30"/>
  <c r="BQ59" i="1"/>
  <c r="H59" i="30"/>
  <c r="P59" i="30"/>
  <c r="BS59" i="1"/>
  <c r="I59" i="30"/>
  <c r="Q59" i="30"/>
  <c r="R59" i="30"/>
  <c r="K60" i="30"/>
  <c r="BC60" i="1"/>
  <c r="D60" i="30"/>
  <c r="L60" i="30"/>
  <c r="AZ60" i="1"/>
  <c r="E60" i="30"/>
  <c r="M60" i="30"/>
  <c r="BI60" i="1"/>
  <c r="F60" i="30"/>
  <c r="N60" i="30"/>
  <c r="BJ60" i="1"/>
  <c r="G60" i="30"/>
  <c r="O60" i="30"/>
  <c r="BQ60" i="1"/>
  <c r="H60" i="30"/>
  <c r="P60" i="30"/>
  <c r="BS60" i="1"/>
  <c r="I60" i="30"/>
  <c r="Q60" i="30"/>
  <c r="R60" i="30"/>
  <c r="K61" i="30"/>
  <c r="BC61" i="1"/>
  <c r="D61" i="30"/>
  <c r="L61" i="30"/>
  <c r="AZ61" i="1"/>
  <c r="E61" i="30"/>
  <c r="M61" i="30"/>
  <c r="BI61" i="1"/>
  <c r="F61" i="30"/>
  <c r="N61" i="30"/>
  <c r="BJ61" i="1"/>
  <c r="G61" i="30"/>
  <c r="O61" i="30"/>
  <c r="BQ61" i="1"/>
  <c r="H61" i="30"/>
  <c r="P61" i="30"/>
  <c r="BS61" i="1"/>
  <c r="I61" i="30"/>
  <c r="Q61" i="30"/>
  <c r="R61" i="30"/>
  <c r="K62" i="30"/>
  <c r="BC62" i="1"/>
  <c r="D62" i="30"/>
  <c r="L62" i="30"/>
  <c r="AZ62" i="1"/>
  <c r="E62" i="30"/>
  <c r="M62" i="30"/>
  <c r="BI62" i="1"/>
  <c r="F62" i="30"/>
  <c r="N62" i="30"/>
  <c r="BJ62" i="1"/>
  <c r="G62" i="30"/>
  <c r="O62" i="30"/>
  <c r="BQ62" i="1"/>
  <c r="H62" i="30"/>
  <c r="P62" i="30"/>
  <c r="BS62" i="1"/>
  <c r="I62" i="30"/>
  <c r="Q62" i="30"/>
  <c r="R62" i="30"/>
  <c r="K63" i="30"/>
  <c r="BC63" i="1"/>
  <c r="D63" i="30"/>
  <c r="L63" i="30"/>
  <c r="AZ63" i="1"/>
  <c r="E63" i="30"/>
  <c r="M63" i="30"/>
  <c r="BI63" i="1"/>
  <c r="F63" i="30"/>
  <c r="N63" i="30"/>
  <c r="BJ63" i="1"/>
  <c r="G63" i="30"/>
  <c r="O63" i="30"/>
  <c r="BQ63" i="1"/>
  <c r="H63" i="30"/>
  <c r="P63" i="30"/>
  <c r="BS63" i="1"/>
  <c r="I63" i="30"/>
  <c r="Q63" i="30"/>
  <c r="R63" i="30"/>
  <c r="K64" i="30"/>
  <c r="BC64" i="1"/>
  <c r="D64" i="30"/>
  <c r="L64" i="30"/>
  <c r="AZ64" i="1"/>
  <c r="E64" i="30"/>
  <c r="M64" i="30"/>
  <c r="BI64" i="1"/>
  <c r="F64" i="30"/>
  <c r="N64" i="30"/>
  <c r="BJ64" i="1"/>
  <c r="G64" i="30"/>
  <c r="O64" i="30"/>
  <c r="BQ64" i="1"/>
  <c r="H64" i="30"/>
  <c r="P64" i="30"/>
  <c r="BS64" i="1"/>
  <c r="I64" i="30"/>
  <c r="Q64" i="30"/>
  <c r="R64" i="30"/>
  <c r="K65" i="30"/>
  <c r="BC65" i="1"/>
  <c r="D65" i="30"/>
  <c r="L65" i="30"/>
  <c r="AZ65" i="1"/>
  <c r="E65" i="30"/>
  <c r="M65" i="30"/>
  <c r="BI65" i="1"/>
  <c r="F65" i="30"/>
  <c r="N65" i="30"/>
  <c r="BJ65" i="1"/>
  <c r="G65" i="30"/>
  <c r="O65" i="30"/>
  <c r="BQ65" i="1"/>
  <c r="H65" i="30"/>
  <c r="P65" i="30"/>
  <c r="BS65" i="1"/>
  <c r="I65" i="30"/>
  <c r="Q65" i="30"/>
  <c r="R65" i="30"/>
  <c r="K66" i="30"/>
  <c r="BC66" i="1"/>
  <c r="D66" i="30"/>
  <c r="L66" i="30"/>
  <c r="AZ66" i="1"/>
  <c r="E66" i="30"/>
  <c r="M66" i="30"/>
  <c r="BI66" i="1"/>
  <c r="F66" i="30"/>
  <c r="N66" i="30"/>
  <c r="BJ66" i="1"/>
  <c r="G66" i="30"/>
  <c r="O66" i="30"/>
  <c r="BQ66" i="1"/>
  <c r="H66" i="30"/>
  <c r="P66" i="30"/>
  <c r="BS66" i="1"/>
  <c r="I66" i="30"/>
  <c r="Q66" i="30"/>
  <c r="R66" i="30"/>
  <c r="K67" i="30"/>
  <c r="BC67" i="1"/>
  <c r="D67" i="30"/>
  <c r="L67" i="30"/>
  <c r="AZ67" i="1"/>
  <c r="E67" i="30"/>
  <c r="M67" i="30"/>
  <c r="BI67" i="1"/>
  <c r="F67" i="30"/>
  <c r="N67" i="30"/>
  <c r="BJ67" i="1"/>
  <c r="G67" i="30"/>
  <c r="O67" i="30"/>
  <c r="BQ67" i="1"/>
  <c r="H67" i="30"/>
  <c r="P67" i="30"/>
  <c r="BS67" i="1"/>
  <c r="I67" i="30"/>
  <c r="Q67" i="30"/>
  <c r="R67" i="30"/>
  <c r="K68" i="30"/>
  <c r="BC68" i="1"/>
  <c r="D68" i="30"/>
  <c r="L68" i="30"/>
  <c r="AZ68" i="1"/>
  <c r="E68" i="30"/>
  <c r="M68" i="30"/>
  <c r="BI68" i="1"/>
  <c r="F68" i="30"/>
  <c r="N68" i="30"/>
  <c r="BJ68" i="1"/>
  <c r="G68" i="30"/>
  <c r="O68" i="30"/>
  <c r="BQ68" i="1"/>
  <c r="H68" i="30"/>
  <c r="P68" i="30"/>
  <c r="BS68" i="1"/>
  <c r="I68" i="30"/>
  <c r="Q68" i="30"/>
  <c r="R68" i="30"/>
  <c r="K69" i="30"/>
  <c r="BC69" i="1"/>
  <c r="D69" i="30"/>
  <c r="L69" i="30"/>
  <c r="AZ69" i="1"/>
  <c r="E69" i="30"/>
  <c r="M69" i="30"/>
  <c r="BI69" i="1"/>
  <c r="F69" i="30"/>
  <c r="N69" i="30"/>
  <c r="BJ69" i="1"/>
  <c r="G69" i="30"/>
  <c r="O69" i="30"/>
  <c r="BQ69" i="1"/>
  <c r="H69" i="30"/>
  <c r="P69" i="30"/>
  <c r="BS69" i="1"/>
  <c r="I69" i="30"/>
  <c r="Q69" i="30"/>
  <c r="R69" i="30"/>
  <c r="K70" i="30"/>
  <c r="BC70" i="1"/>
  <c r="D70" i="30"/>
  <c r="L70" i="30"/>
  <c r="AZ70" i="1"/>
  <c r="E70" i="30"/>
  <c r="M70" i="30"/>
  <c r="BI70" i="1"/>
  <c r="F70" i="30"/>
  <c r="N70" i="30"/>
  <c r="BJ70" i="1"/>
  <c r="G70" i="30"/>
  <c r="O70" i="30"/>
  <c r="BQ70" i="1"/>
  <c r="H70" i="30"/>
  <c r="P70" i="30"/>
  <c r="BS70" i="1"/>
  <c r="I70" i="30"/>
  <c r="Q70" i="30"/>
  <c r="R70" i="30"/>
  <c r="K71" i="30"/>
  <c r="BC71" i="1"/>
  <c r="D71" i="30"/>
  <c r="L71" i="30"/>
  <c r="AZ71" i="1"/>
  <c r="E71" i="30"/>
  <c r="M71" i="30"/>
  <c r="BI71" i="1"/>
  <c r="F71" i="30"/>
  <c r="N71" i="30"/>
  <c r="BJ71" i="1"/>
  <c r="G71" i="30"/>
  <c r="O71" i="30"/>
  <c r="BQ71" i="1"/>
  <c r="H71" i="30"/>
  <c r="P71" i="30"/>
  <c r="BS71" i="1"/>
  <c r="I71" i="30"/>
  <c r="Q71" i="30"/>
  <c r="R71" i="30"/>
  <c r="K72" i="30"/>
  <c r="BC72" i="1"/>
  <c r="D72" i="30"/>
  <c r="L72" i="30"/>
  <c r="AZ72" i="1"/>
  <c r="E72" i="30"/>
  <c r="M72" i="30"/>
  <c r="BI72" i="1"/>
  <c r="F72" i="30"/>
  <c r="N72" i="30"/>
  <c r="BJ72" i="1"/>
  <c r="G72" i="30"/>
  <c r="O72" i="30"/>
  <c r="BQ72" i="1"/>
  <c r="H72" i="30"/>
  <c r="P72" i="30"/>
  <c r="BS72" i="1"/>
  <c r="I72" i="30"/>
  <c r="Q72" i="30"/>
  <c r="R72" i="30"/>
  <c r="K73" i="30"/>
  <c r="BC73" i="1"/>
  <c r="D73" i="30"/>
  <c r="L73" i="30"/>
  <c r="AZ73" i="1"/>
  <c r="E73" i="30"/>
  <c r="M73" i="30"/>
  <c r="BI73" i="1"/>
  <c r="F73" i="30"/>
  <c r="N73" i="30"/>
  <c r="BJ73" i="1"/>
  <c r="G73" i="30"/>
  <c r="O73" i="30"/>
  <c r="BQ73" i="1"/>
  <c r="H73" i="30"/>
  <c r="P73" i="30"/>
  <c r="BS73" i="1"/>
  <c r="I73" i="30"/>
  <c r="Q73" i="30"/>
  <c r="R73" i="30"/>
  <c r="K74" i="30"/>
  <c r="BC74" i="1"/>
  <c r="D74" i="30"/>
  <c r="L74" i="30"/>
  <c r="AZ74" i="1"/>
  <c r="E74" i="30"/>
  <c r="M74" i="30"/>
  <c r="BI74" i="1"/>
  <c r="F74" i="30"/>
  <c r="N74" i="30"/>
  <c r="BJ74" i="1"/>
  <c r="G74" i="30"/>
  <c r="O74" i="30"/>
  <c r="BQ74" i="1"/>
  <c r="H74" i="30"/>
  <c r="P74" i="30"/>
  <c r="BS74" i="1"/>
  <c r="I74" i="30"/>
  <c r="Q74" i="30"/>
  <c r="R74" i="30"/>
  <c r="K75" i="30"/>
  <c r="BC75" i="1"/>
  <c r="D75" i="30"/>
  <c r="L75" i="30"/>
  <c r="AZ75" i="1"/>
  <c r="E75" i="30"/>
  <c r="M75" i="30"/>
  <c r="BI75" i="1"/>
  <c r="F75" i="30"/>
  <c r="N75" i="30"/>
  <c r="BJ75" i="1"/>
  <c r="G75" i="30"/>
  <c r="O75" i="30"/>
  <c r="BQ75" i="1"/>
  <c r="H75" i="30"/>
  <c r="P75" i="30"/>
  <c r="BS75" i="1"/>
  <c r="I75" i="30"/>
  <c r="Q75" i="30"/>
  <c r="R75" i="30"/>
  <c r="K76" i="30"/>
  <c r="BC76" i="1"/>
  <c r="D76" i="30"/>
  <c r="L76" i="30"/>
  <c r="AZ76" i="1"/>
  <c r="E76" i="30"/>
  <c r="M76" i="30"/>
  <c r="BI76" i="1"/>
  <c r="F76" i="30"/>
  <c r="N76" i="30"/>
  <c r="BJ76" i="1"/>
  <c r="G76" i="30"/>
  <c r="O76" i="30"/>
  <c r="BQ76" i="1"/>
  <c r="H76" i="30"/>
  <c r="P76" i="30"/>
  <c r="BS76" i="1"/>
  <c r="I76" i="30"/>
  <c r="Q76" i="30"/>
  <c r="R76" i="30"/>
  <c r="K77" i="30"/>
  <c r="BC77" i="1"/>
  <c r="D77" i="30"/>
  <c r="L77" i="30"/>
  <c r="AZ77" i="1"/>
  <c r="E77" i="30"/>
  <c r="M77" i="30"/>
  <c r="BI77" i="1"/>
  <c r="F77" i="30"/>
  <c r="N77" i="30"/>
  <c r="BJ77" i="1"/>
  <c r="G77" i="30"/>
  <c r="O77" i="30"/>
  <c r="BQ77" i="1"/>
  <c r="H77" i="30"/>
  <c r="P77" i="30"/>
  <c r="BS77" i="1"/>
  <c r="I77" i="30"/>
  <c r="Q77" i="30"/>
  <c r="R77" i="30"/>
  <c r="K78" i="30"/>
  <c r="BC78" i="1"/>
  <c r="D78" i="30"/>
  <c r="L78" i="30"/>
  <c r="AZ78" i="1"/>
  <c r="E78" i="30"/>
  <c r="M78" i="30"/>
  <c r="BI78" i="1"/>
  <c r="F78" i="30"/>
  <c r="N78" i="30"/>
  <c r="BJ78" i="1"/>
  <c r="G78" i="30"/>
  <c r="O78" i="30"/>
  <c r="BQ78" i="1"/>
  <c r="H78" i="30"/>
  <c r="P78" i="30"/>
  <c r="BS78" i="1"/>
  <c r="I78" i="30"/>
  <c r="Q78" i="30"/>
  <c r="R78" i="30"/>
  <c r="K79" i="30"/>
  <c r="BC79" i="1"/>
  <c r="D79" i="30"/>
  <c r="L79" i="30"/>
  <c r="AZ79" i="1"/>
  <c r="E79" i="30"/>
  <c r="M79" i="30"/>
  <c r="BI79" i="1"/>
  <c r="F79" i="30"/>
  <c r="N79" i="30"/>
  <c r="BJ79" i="1"/>
  <c r="G79" i="30"/>
  <c r="O79" i="30"/>
  <c r="BQ79" i="1"/>
  <c r="H79" i="30"/>
  <c r="P79" i="30"/>
  <c r="BS79" i="1"/>
  <c r="I79" i="30"/>
  <c r="Q79" i="30"/>
  <c r="R79" i="30"/>
  <c r="K80" i="30"/>
  <c r="BC80" i="1"/>
  <c r="D80" i="30"/>
  <c r="L80" i="30"/>
  <c r="AZ80" i="1"/>
  <c r="E80" i="30"/>
  <c r="M80" i="30"/>
  <c r="BI80" i="1"/>
  <c r="F80" i="30"/>
  <c r="N80" i="30"/>
  <c r="BJ80" i="1"/>
  <c r="G80" i="30"/>
  <c r="O80" i="30"/>
  <c r="BQ80" i="1"/>
  <c r="H80" i="30"/>
  <c r="P80" i="30"/>
  <c r="BS80" i="1"/>
  <c r="I80" i="30"/>
  <c r="Q80" i="30"/>
  <c r="R80" i="30"/>
  <c r="K81" i="30"/>
  <c r="BC81" i="1"/>
  <c r="D81" i="30"/>
  <c r="L81" i="30"/>
  <c r="AZ81" i="1"/>
  <c r="E81" i="30"/>
  <c r="M81" i="30"/>
  <c r="BI81" i="1"/>
  <c r="F81" i="30"/>
  <c r="N81" i="30"/>
  <c r="BJ81" i="1"/>
  <c r="G81" i="30"/>
  <c r="O81" i="30"/>
  <c r="BQ81" i="1"/>
  <c r="H81" i="30"/>
  <c r="P81" i="30"/>
  <c r="BS81" i="1"/>
  <c r="I81" i="30"/>
  <c r="Q81" i="30"/>
  <c r="R81" i="30"/>
  <c r="K82" i="30"/>
  <c r="BC82" i="1"/>
  <c r="D82" i="30"/>
  <c r="L82" i="30"/>
  <c r="AZ82" i="1"/>
  <c r="E82" i="30"/>
  <c r="M82" i="30"/>
  <c r="BI82" i="1"/>
  <c r="F82" i="30"/>
  <c r="N82" i="30"/>
  <c r="BJ82" i="1"/>
  <c r="G82" i="30"/>
  <c r="O82" i="30"/>
  <c r="BQ82" i="1"/>
  <c r="H82" i="30"/>
  <c r="P82" i="30"/>
  <c r="BS82" i="1"/>
  <c r="I82" i="30"/>
  <c r="Q82" i="30"/>
  <c r="R82" i="30"/>
  <c r="K83" i="30"/>
  <c r="BC83" i="1"/>
  <c r="D83" i="30"/>
  <c r="L83" i="30"/>
  <c r="AZ83" i="1"/>
  <c r="E83" i="30"/>
  <c r="M83" i="30"/>
  <c r="BI83" i="1"/>
  <c r="F83" i="30"/>
  <c r="N83" i="30"/>
  <c r="BJ83" i="1"/>
  <c r="G83" i="30"/>
  <c r="O83" i="30"/>
  <c r="BQ83" i="1"/>
  <c r="H83" i="30"/>
  <c r="P83" i="30"/>
  <c r="BS83" i="1"/>
  <c r="I83" i="30"/>
  <c r="Q83" i="30"/>
  <c r="R83" i="30"/>
  <c r="K84" i="30"/>
  <c r="BC84" i="1"/>
  <c r="D84" i="30"/>
  <c r="L84" i="30"/>
  <c r="AZ84" i="1"/>
  <c r="E84" i="30"/>
  <c r="M84" i="30"/>
  <c r="BI84" i="1"/>
  <c r="F84" i="30"/>
  <c r="N84" i="30"/>
  <c r="BJ84" i="1"/>
  <c r="G84" i="30"/>
  <c r="O84" i="30"/>
  <c r="BQ84" i="1"/>
  <c r="H84" i="30"/>
  <c r="P84" i="30"/>
  <c r="BS84" i="1"/>
  <c r="I84" i="30"/>
  <c r="Q84" i="30"/>
  <c r="R84" i="30"/>
  <c r="K85" i="30"/>
  <c r="BC85" i="1"/>
  <c r="D85" i="30"/>
  <c r="L85" i="30"/>
  <c r="AZ85" i="1"/>
  <c r="E85" i="30"/>
  <c r="M85" i="30"/>
  <c r="BI85" i="1"/>
  <c r="F85" i="30"/>
  <c r="N85" i="30"/>
  <c r="BJ85" i="1"/>
  <c r="G85" i="30"/>
  <c r="O85" i="30"/>
  <c r="BQ85" i="1"/>
  <c r="H85" i="30"/>
  <c r="P85" i="30"/>
  <c r="BS85" i="1"/>
  <c r="I85" i="30"/>
  <c r="Q85" i="30"/>
  <c r="R85" i="30"/>
  <c r="K86" i="30"/>
  <c r="BC86" i="1"/>
  <c r="D86" i="30"/>
  <c r="L86" i="30"/>
  <c r="AZ86" i="1"/>
  <c r="E86" i="30"/>
  <c r="M86" i="30"/>
  <c r="BI86" i="1"/>
  <c r="F86" i="30"/>
  <c r="N86" i="30"/>
  <c r="BJ86" i="1"/>
  <c r="G86" i="30"/>
  <c r="O86" i="30"/>
  <c r="BQ86" i="1"/>
  <c r="H86" i="30"/>
  <c r="P86" i="30"/>
  <c r="BS86" i="1"/>
  <c r="I86" i="30"/>
  <c r="Q86" i="30"/>
  <c r="R86" i="30"/>
  <c r="K87" i="30"/>
  <c r="BC87" i="1"/>
  <c r="D87" i="30"/>
  <c r="L87" i="30"/>
  <c r="AZ87" i="1"/>
  <c r="E87" i="30"/>
  <c r="M87" i="30"/>
  <c r="BI87" i="1"/>
  <c r="F87" i="30"/>
  <c r="N87" i="30"/>
  <c r="BJ87" i="1"/>
  <c r="G87" i="30"/>
  <c r="O87" i="30"/>
  <c r="BQ87" i="1"/>
  <c r="H87" i="30"/>
  <c r="P87" i="30"/>
  <c r="BS87" i="1"/>
  <c r="I87" i="30"/>
  <c r="Q87" i="30"/>
  <c r="R87" i="30"/>
  <c r="K88" i="30"/>
  <c r="BC88" i="1"/>
  <c r="D88" i="30"/>
  <c r="L88" i="30"/>
  <c r="AZ88" i="1"/>
  <c r="E88" i="30"/>
  <c r="M88" i="30"/>
  <c r="BI88" i="1"/>
  <c r="F88" i="30"/>
  <c r="N88" i="30"/>
  <c r="BJ88" i="1"/>
  <c r="G88" i="30"/>
  <c r="O88" i="30"/>
  <c r="BQ88" i="1"/>
  <c r="H88" i="30"/>
  <c r="P88" i="30"/>
  <c r="BS88" i="1"/>
  <c r="I88" i="30"/>
  <c r="Q88" i="30"/>
  <c r="R88" i="30"/>
  <c r="K89" i="30"/>
  <c r="BC89" i="1"/>
  <c r="D89" i="30"/>
  <c r="L89" i="30"/>
  <c r="AZ89" i="1"/>
  <c r="E89" i="30"/>
  <c r="M89" i="30"/>
  <c r="BI89" i="1"/>
  <c r="F89" i="30"/>
  <c r="N89" i="30"/>
  <c r="BJ89" i="1"/>
  <c r="G89" i="30"/>
  <c r="O89" i="30"/>
  <c r="BQ89" i="1"/>
  <c r="H89" i="30"/>
  <c r="P89" i="30"/>
  <c r="BS89" i="1"/>
  <c r="I89" i="30"/>
  <c r="Q89" i="30"/>
  <c r="R89" i="30"/>
  <c r="K90" i="30"/>
  <c r="BC90" i="1"/>
  <c r="D90" i="30"/>
  <c r="L90" i="30"/>
  <c r="AZ90" i="1"/>
  <c r="E90" i="30"/>
  <c r="M90" i="30"/>
  <c r="BI90" i="1"/>
  <c r="F90" i="30"/>
  <c r="N90" i="30"/>
  <c r="BJ90" i="1"/>
  <c r="G90" i="30"/>
  <c r="O90" i="30"/>
  <c r="BQ90" i="1"/>
  <c r="H90" i="30"/>
  <c r="P90" i="30"/>
  <c r="BS90" i="1"/>
  <c r="I90" i="30"/>
  <c r="Q90" i="30"/>
  <c r="R90" i="30"/>
  <c r="K91" i="30"/>
  <c r="BC91" i="1"/>
  <c r="D91" i="30"/>
  <c r="L91" i="30"/>
  <c r="AZ91" i="1"/>
  <c r="E91" i="30"/>
  <c r="M91" i="30"/>
  <c r="BI91" i="1"/>
  <c r="F91" i="30"/>
  <c r="N91" i="30"/>
  <c r="BJ91" i="1"/>
  <c r="G91" i="30"/>
  <c r="O91" i="30"/>
  <c r="BQ91" i="1"/>
  <c r="H91" i="30"/>
  <c r="P91" i="30"/>
  <c r="BS91" i="1"/>
  <c r="I91" i="30"/>
  <c r="Q91" i="30"/>
  <c r="R91" i="30"/>
  <c r="K92" i="30"/>
  <c r="BC92" i="1"/>
  <c r="D92" i="30"/>
  <c r="L92" i="30"/>
  <c r="AZ92" i="1"/>
  <c r="E92" i="30"/>
  <c r="M92" i="30"/>
  <c r="BI92" i="1"/>
  <c r="F92" i="30"/>
  <c r="N92" i="30"/>
  <c r="BJ92" i="1"/>
  <c r="G92" i="30"/>
  <c r="O92" i="30"/>
  <c r="BQ92" i="1"/>
  <c r="H92" i="30"/>
  <c r="P92" i="30"/>
  <c r="BS92" i="1"/>
  <c r="I92" i="30"/>
  <c r="Q92" i="30"/>
  <c r="R92" i="30"/>
  <c r="K93" i="30"/>
  <c r="BC93" i="1"/>
  <c r="D93" i="30"/>
  <c r="L93" i="30"/>
  <c r="AZ93" i="1"/>
  <c r="E93" i="30"/>
  <c r="M93" i="30"/>
  <c r="BI93" i="1"/>
  <c r="F93" i="30"/>
  <c r="N93" i="30"/>
  <c r="BJ93" i="1"/>
  <c r="G93" i="30"/>
  <c r="O93" i="30"/>
  <c r="BQ93" i="1"/>
  <c r="H93" i="30"/>
  <c r="P93" i="30"/>
  <c r="BS93" i="1"/>
  <c r="I93" i="30"/>
  <c r="Q93" i="30"/>
  <c r="R93" i="30"/>
  <c r="K94" i="30"/>
  <c r="BC94" i="1"/>
  <c r="D94" i="30"/>
  <c r="L94" i="30"/>
  <c r="AZ94" i="1"/>
  <c r="E94" i="30"/>
  <c r="M94" i="30"/>
  <c r="BI94" i="1"/>
  <c r="F94" i="30"/>
  <c r="N94" i="30"/>
  <c r="BJ94" i="1"/>
  <c r="G94" i="30"/>
  <c r="O94" i="30"/>
  <c r="BQ94" i="1"/>
  <c r="H94" i="30"/>
  <c r="P94" i="30"/>
  <c r="BS94" i="1"/>
  <c r="I94" i="30"/>
  <c r="Q94" i="30"/>
  <c r="R94" i="30"/>
  <c r="K95" i="30"/>
  <c r="BC95" i="1"/>
  <c r="D95" i="30"/>
  <c r="L95" i="30"/>
  <c r="AZ95" i="1"/>
  <c r="E95" i="30"/>
  <c r="M95" i="30"/>
  <c r="BI95" i="1"/>
  <c r="F95" i="30"/>
  <c r="N95" i="30"/>
  <c r="BJ95" i="1"/>
  <c r="G95" i="30"/>
  <c r="O95" i="30"/>
  <c r="BQ95" i="1"/>
  <c r="H95" i="30"/>
  <c r="P95" i="30"/>
  <c r="BS95" i="1"/>
  <c r="I95" i="30"/>
  <c r="Q95" i="30"/>
  <c r="R95" i="30"/>
  <c r="K96" i="30"/>
  <c r="BC96" i="1"/>
  <c r="D96" i="30"/>
  <c r="L96" i="30"/>
  <c r="AZ96" i="1"/>
  <c r="E96" i="30"/>
  <c r="M96" i="30"/>
  <c r="BI96" i="1"/>
  <c r="F96" i="30"/>
  <c r="N96" i="30"/>
  <c r="BJ96" i="1"/>
  <c r="G96" i="30"/>
  <c r="O96" i="30"/>
  <c r="BQ96" i="1"/>
  <c r="H96" i="30"/>
  <c r="P96" i="30"/>
  <c r="BS96" i="1"/>
  <c r="I96" i="30"/>
  <c r="Q96" i="30"/>
  <c r="R96" i="30"/>
  <c r="K97" i="30"/>
  <c r="BC97" i="1"/>
  <c r="D97" i="30"/>
  <c r="L97" i="30"/>
  <c r="AZ97" i="1"/>
  <c r="E97" i="30"/>
  <c r="M97" i="30"/>
  <c r="BI97" i="1"/>
  <c r="F97" i="30"/>
  <c r="N97" i="30"/>
  <c r="BJ97" i="1"/>
  <c r="G97" i="30"/>
  <c r="O97" i="30"/>
  <c r="BQ97" i="1"/>
  <c r="H97" i="30"/>
  <c r="P97" i="30"/>
  <c r="BS97" i="1"/>
  <c r="I97" i="30"/>
  <c r="Q97" i="30"/>
  <c r="R97" i="30"/>
  <c r="K98" i="30"/>
  <c r="BC98" i="1"/>
  <c r="D98" i="30"/>
  <c r="L98" i="30"/>
  <c r="AZ98" i="1"/>
  <c r="E98" i="30"/>
  <c r="M98" i="30"/>
  <c r="BI98" i="1"/>
  <c r="F98" i="30"/>
  <c r="N98" i="30"/>
  <c r="BJ98" i="1"/>
  <c r="G98" i="30"/>
  <c r="O98" i="30"/>
  <c r="BQ98" i="1"/>
  <c r="H98" i="30"/>
  <c r="P98" i="30"/>
  <c r="BS98" i="1"/>
  <c r="I98" i="30"/>
  <c r="Q98" i="30"/>
  <c r="R98" i="30"/>
  <c r="K99" i="30"/>
  <c r="BC99" i="1"/>
  <c r="D99" i="30"/>
  <c r="L99" i="30"/>
  <c r="AZ99" i="1"/>
  <c r="E99" i="30"/>
  <c r="M99" i="30"/>
  <c r="BI99" i="1"/>
  <c r="F99" i="30"/>
  <c r="N99" i="30"/>
  <c r="BJ99" i="1"/>
  <c r="G99" i="30"/>
  <c r="O99" i="30"/>
  <c r="BQ99" i="1"/>
  <c r="H99" i="30"/>
  <c r="P99" i="30"/>
  <c r="BS99" i="1"/>
  <c r="I99" i="30"/>
  <c r="Q99" i="30"/>
  <c r="R99" i="30"/>
  <c r="K100" i="30"/>
  <c r="BC100" i="1"/>
  <c r="D100" i="30"/>
  <c r="L100" i="30"/>
  <c r="AZ100" i="1"/>
  <c r="E100" i="30"/>
  <c r="M100" i="30"/>
  <c r="BI100" i="1"/>
  <c r="F100" i="30"/>
  <c r="N100" i="30"/>
  <c r="BJ100" i="1"/>
  <c r="G100" i="30"/>
  <c r="O100" i="30"/>
  <c r="BQ100" i="1"/>
  <c r="H100" i="30"/>
  <c r="P100" i="30"/>
  <c r="BS100" i="1"/>
  <c r="I100" i="30"/>
  <c r="Q100" i="30"/>
  <c r="R100" i="30"/>
  <c r="K101" i="30"/>
  <c r="BC101" i="1"/>
  <c r="D101" i="30"/>
  <c r="L101" i="30"/>
  <c r="AZ101" i="1"/>
  <c r="E101" i="30"/>
  <c r="M101" i="30"/>
  <c r="BI101" i="1"/>
  <c r="F101" i="30"/>
  <c r="N101" i="30"/>
  <c r="BJ101" i="1"/>
  <c r="G101" i="30"/>
  <c r="O101" i="30"/>
  <c r="BQ101" i="1"/>
  <c r="H101" i="30"/>
  <c r="P101" i="30"/>
  <c r="BS101" i="1"/>
  <c r="I101" i="30"/>
  <c r="Q101" i="30"/>
  <c r="R101" i="30"/>
  <c r="K102" i="30"/>
  <c r="BC102" i="1"/>
  <c r="D102" i="30"/>
  <c r="L102" i="30"/>
  <c r="AZ102" i="1"/>
  <c r="E102" i="30"/>
  <c r="M102" i="30"/>
  <c r="BI102" i="1"/>
  <c r="F102" i="30"/>
  <c r="N102" i="30"/>
  <c r="BJ102" i="1"/>
  <c r="G102" i="30"/>
  <c r="O102" i="30"/>
  <c r="BQ102" i="1"/>
  <c r="H102" i="30"/>
  <c r="P102" i="30"/>
  <c r="BS102" i="1"/>
  <c r="I102" i="30"/>
  <c r="Q102" i="30"/>
  <c r="R102" i="30"/>
  <c r="K103" i="30"/>
  <c r="BC103" i="1"/>
  <c r="D103" i="30"/>
  <c r="L103" i="30"/>
  <c r="AZ103" i="1"/>
  <c r="E103" i="30"/>
  <c r="M103" i="30"/>
  <c r="BI103" i="1"/>
  <c r="F103" i="30"/>
  <c r="N103" i="30"/>
  <c r="BJ103" i="1"/>
  <c r="G103" i="30"/>
  <c r="O103" i="30"/>
  <c r="BQ103" i="1"/>
  <c r="H103" i="30"/>
  <c r="P103" i="30"/>
  <c r="BS103" i="1"/>
  <c r="I103" i="30"/>
  <c r="Q103" i="30"/>
  <c r="R103" i="30"/>
  <c r="K104" i="30"/>
  <c r="BC104" i="1"/>
  <c r="D104" i="30"/>
  <c r="L104" i="30"/>
  <c r="AZ104" i="1"/>
  <c r="E104" i="30"/>
  <c r="M104" i="30"/>
  <c r="BI104" i="1"/>
  <c r="F104" i="30"/>
  <c r="N104" i="30"/>
  <c r="BJ104" i="1"/>
  <c r="G104" i="30"/>
  <c r="O104" i="30"/>
  <c r="BQ104" i="1"/>
  <c r="H104" i="30"/>
  <c r="P104" i="30"/>
  <c r="BS104" i="1"/>
  <c r="I104" i="30"/>
  <c r="Q104" i="30"/>
  <c r="R104" i="30"/>
  <c r="K105" i="30"/>
  <c r="BC105" i="1"/>
  <c r="D105" i="30"/>
  <c r="L105" i="30"/>
  <c r="AZ105" i="1"/>
  <c r="E105" i="30"/>
  <c r="M105" i="30"/>
  <c r="BI105" i="1"/>
  <c r="F105" i="30"/>
  <c r="N105" i="30"/>
  <c r="BJ105" i="1"/>
  <c r="G105" i="30"/>
  <c r="O105" i="30"/>
  <c r="BQ105" i="1"/>
  <c r="H105" i="30"/>
  <c r="P105" i="30"/>
  <c r="BS105" i="1"/>
  <c r="I105" i="30"/>
  <c r="Q105" i="30"/>
  <c r="R105" i="30"/>
  <c r="K106" i="30"/>
  <c r="BC106" i="1"/>
  <c r="D106" i="30"/>
  <c r="L106" i="30"/>
  <c r="AZ106" i="1"/>
  <c r="E106" i="30"/>
  <c r="M106" i="30"/>
  <c r="BI106" i="1"/>
  <c r="F106" i="30"/>
  <c r="N106" i="30"/>
  <c r="BJ106" i="1"/>
  <c r="G106" i="30"/>
  <c r="O106" i="30"/>
  <c r="BQ106" i="1"/>
  <c r="H106" i="30"/>
  <c r="P106" i="30"/>
  <c r="BS106" i="1"/>
  <c r="I106" i="30"/>
  <c r="Q106" i="30"/>
  <c r="R106" i="30"/>
  <c r="K107" i="30"/>
  <c r="BC107" i="1"/>
  <c r="D107" i="30"/>
  <c r="L107" i="30"/>
  <c r="AZ107" i="1"/>
  <c r="E107" i="30"/>
  <c r="M107" i="30"/>
  <c r="BI107" i="1"/>
  <c r="F107" i="30"/>
  <c r="N107" i="30"/>
  <c r="BJ107" i="1"/>
  <c r="G107" i="30"/>
  <c r="O107" i="30"/>
  <c r="BQ107" i="1"/>
  <c r="H107" i="30"/>
  <c r="P107" i="30"/>
  <c r="BS107" i="1"/>
  <c r="I107" i="30"/>
  <c r="Q107" i="30"/>
  <c r="R107" i="30"/>
  <c r="K108" i="30"/>
  <c r="BC108" i="1"/>
  <c r="D108" i="30"/>
  <c r="L108" i="30"/>
  <c r="AZ108" i="1"/>
  <c r="E108" i="30"/>
  <c r="M108" i="30"/>
  <c r="BI108" i="1"/>
  <c r="F108" i="30"/>
  <c r="N108" i="30"/>
  <c r="BJ108" i="1"/>
  <c r="G108" i="30"/>
  <c r="O108" i="30"/>
  <c r="BQ108" i="1"/>
  <c r="H108" i="30"/>
  <c r="P108" i="30"/>
  <c r="BS108" i="1"/>
  <c r="I108" i="30"/>
  <c r="Q108" i="30"/>
  <c r="R108" i="30"/>
  <c r="K109" i="30"/>
  <c r="BC109" i="1"/>
  <c r="D109" i="30"/>
  <c r="L109" i="30"/>
  <c r="AZ109" i="1"/>
  <c r="E109" i="30"/>
  <c r="M109" i="30"/>
  <c r="BI109" i="1"/>
  <c r="F109" i="30"/>
  <c r="N109" i="30"/>
  <c r="BJ109" i="1"/>
  <c r="G109" i="30"/>
  <c r="O109" i="30"/>
  <c r="BQ109" i="1"/>
  <c r="H109" i="30"/>
  <c r="P109" i="30"/>
  <c r="BS109" i="1"/>
  <c r="I109" i="30"/>
  <c r="Q109" i="30"/>
  <c r="R109" i="30"/>
  <c r="K110" i="30"/>
  <c r="D110" i="30"/>
  <c r="L110" i="30"/>
  <c r="AZ110" i="1"/>
  <c r="E110" i="30"/>
  <c r="M110" i="30"/>
  <c r="BI110" i="1"/>
  <c r="F110" i="30"/>
  <c r="N110" i="30"/>
  <c r="BJ110" i="1"/>
  <c r="G110" i="30"/>
  <c r="O110" i="30"/>
  <c r="BQ110" i="1"/>
  <c r="H110" i="30"/>
  <c r="P110" i="30"/>
  <c r="I110" i="30"/>
  <c r="Q110" i="30"/>
  <c r="R110" i="30"/>
  <c r="K111" i="30"/>
  <c r="D111" i="30"/>
  <c r="L111" i="30"/>
  <c r="AZ111" i="1"/>
  <c r="E111" i="30"/>
  <c r="M111" i="30"/>
  <c r="BI111" i="1"/>
  <c r="F111" i="30"/>
  <c r="N111" i="30"/>
  <c r="BJ111" i="1"/>
  <c r="G111" i="30"/>
  <c r="O111" i="30"/>
  <c r="BQ111" i="1"/>
  <c r="H111" i="30"/>
  <c r="P111" i="30"/>
  <c r="I111" i="30"/>
  <c r="Q111" i="30"/>
  <c r="R111" i="30"/>
  <c r="K112" i="30"/>
  <c r="D112" i="30"/>
  <c r="L112" i="30"/>
  <c r="AZ112" i="1"/>
  <c r="E112" i="30"/>
  <c r="M112" i="30"/>
  <c r="BI112" i="1"/>
  <c r="F112" i="30"/>
  <c r="N112" i="30"/>
  <c r="BJ112" i="1"/>
  <c r="G112" i="30"/>
  <c r="O112" i="30"/>
  <c r="BQ112" i="1"/>
  <c r="H112" i="30"/>
  <c r="P112" i="30"/>
  <c r="I112" i="30"/>
  <c r="Q112" i="30"/>
  <c r="R112" i="30"/>
  <c r="K113" i="30"/>
  <c r="D113" i="30"/>
  <c r="L113" i="30"/>
  <c r="AZ113" i="1"/>
  <c r="E113" i="30"/>
  <c r="M113" i="30"/>
  <c r="BI113" i="1"/>
  <c r="F113" i="30"/>
  <c r="N113" i="30"/>
  <c r="BJ113" i="1"/>
  <c r="G113" i="30"/>
  <c r="O113" i="30"/>
  <c r="BQ113" i="1"/>
  <c r="H113" i="30"/>
  <c r="P113" i="30"/>
  <c r="I113" i="30"/>
  <c r="Q113" i="30"/>
  <c r="R113" i="30"/>
  <c r="K114" i="30"/>
  <c r="D114" i="30"/>
  <c r="L114" i="30"/>
  <c r="AZ114" i="1"/>
  <c r="E114" i="30"/>
  <c r="M114" i="30"/>
  <c r="BI114" i="1"/>
  <c r="F114" i="30"/>
  <c r="N114" i="30"/>
  <c r="BJ114" i="1"/>
  <c r="G114" i="30"/>
  <c r="O114" i="30"/>
  <c r="BQ114" i="1"/>
  <c r="H114" i="30"/>
  <c r="P114" i="30"/>
  <c r="I114" i="30"/>
  <c r="Q114" i="30"/>
  <c r="R114" i="30"/>
  <c r="K115" i="30"/>
  <c r="D115" i="30"/>
  <c r="L115" i="30"/>
  <c r="AZ115" i="1"/>
  <c r="E115" i="30"/>
  <c r="M115" i="30"/>
  <c r="BI115" i="1"/>
  <c r="F115" i="30"/>
  <c r="N115" i="30"/>
  <c r="BJ115" i="1"/>
  <c r="G115" i="30"/>
  <c r="O115" i="30"/>
  <c r="BQ115" i="1"/>
  <c r="H115" i="30"/>
  <c r="P115" i="30"/>
  <c r="I115" i="30"/>
  <c r="Q115" i="30"/>
  <c r="R115" i="30"/>
  <c r="K116" i="30"/>
  <c r="D116" i="30"/>
  <c r="L116" i="30"/>
  <c r="AZ116" i="1"/>
  <c r="E116" i="30"/>
  <c r="M116" i="30"/>
  <c r="BI116" i="1"/>
  <c r="F116" i="30"/>
  <c r="N116" i="30"/>
  <c r="BJ116" i="1"/>
  <c r="G116" i="30"/>
  <c r="O116" i="30"/>
  <c r="BQ116" i="1"/>
  <c r="H116" i="30"/>
  <c r="P116" i="30"/>
  <c r="I116" i="30"/>
  <c r="Q116" i="30"/>
  <c r="R116" i="30"/>
  <c r="K117" i="30"/>
  <c r="D117" i="30"/>
  <c r="L117" i="30"/>
  <c r="AZ117" i="1"/>
  <c r="E117" i="30"/>
  <c r="M117" i="30"/>
  <c r="BI117" i="1"/>
  <c r="F117" i="30"/>
  <c r="N117" i="30"/>
  <c r="BJ117" i="1"/>
  <c r="G117" i="30"/>
  <c r="O117" i="30"/>
  <c r="BQ117" i="1"/>
  <c r="H117" i="30"/>
  <c r="P117" i="30"/>
  <c r="I117" i="30"/>
  <c r="Q117" i="30"/>
  <c r="R117" i="30"/>
  <c r="K118" i="30"/>
  <c r="D118" i="30"/>
  <c r="L118" i="30"/>
  <c r="AZ118" i="1"/>
  <c r="E118" i="30"/>
  <c r="M118" i="30"/>
  <c r="BI118" i="1"/>
  <c r="F118" i="30"/>
  <c r="N118" i="30"/>
  <c r="BJ118" i="1"/>
  <c r="G118" i="30"/>
  <c r="O118" i="30"/>
  <c r="BQ118" i="1"/>
  <c r="H118" i="30"/>
  <c r="P118" i="30"/>
  <c r="I118" i="30"/>
  <c r="Q118" i="30"/>
  <c r="R118" i="30"/>
  <c r="K119" i="30"/>
  <c r="D119" i="30"/>
  <c r="L119" i="30"/>
  <c r="AZ119" i="1"/>
  <c r="E119" i="30"/>
  <c r="M119" i="30"/>
  <c r="BI119" i="1"/>
  <c r="F119" i="30"/>
  <c r="N119" i="30"/>
  <c r="BJ119" i="1"/>
  <c r="G119" i="30"/>
  <c r="O119" i="30"/>
  <c r="BQ119" i="1"/>
  <c r="H119" i="30"/>
  <c r="P119" i="30"/>
  <c r="I119" i="30"/>
  <c r="Q119" i="30"/>
  <c r="R119" i="30"/>
  <c r="K120" i="30"/>
  <c r="D120" i="30"/>
  <c r="L120" i="30"/>
  <c r="AZ120" i="1"/>
  <c r="E120" i="30"/>
  <c r="M120" i="30"/>
  <c r="BI120" i="1"/>
  <c r="F120" i="30"/>
  <c r="N120" i="30"/>
  <c r="BJ120" i="1"/>
  <c r="G120" i="30"/>
  <c r="O120" i="30"/>
  <c r="BQ120" i="1"/>
  <c r="H120" i="30"/>
  <c r="P120" i="30"/>
  <c r="I120" i="30"/>
  <c r="Q120" i="30"/>
  <c r="R120" i="30"/>
  <c r="K121" i="30"/>
  <c r="D121" i="30"/>
  <c r="L121" i="30"/>
  <c r="AZ121" i="1"/>
  <c r="E121" i="30"/>
  <c r="M121" i="30"/>
  <c r="BI121" i="1"/>
  <c r="F121" i="30"/>
  <c r="N121" i="30"/>
  <c r="BJ121" i="1"/>
  <c r="G121" i="30"/>
  <c r="O121" i="30"/>
  <c r="BQ121" i="1"/>
  <c r="H121" i="30"/>
  <c r="P121" i="30"/>
  <c r="I121" i="30"/>
  <c r="Q121" i="30"/>
  <c r="R121" i="30"/>
  <c r="K122" i="30"/>
  <c r="D122" i="30"/>
  <c r="L122" i="30"/>
  <c r="K3" i="5"/>
  <c r="E122" i="30"/>
  <c r="M122" i="30"/>
  <c r="F122" i="30"/>
  <c r="N122" i="30"/>
  <c r="G122" i="30"/>
  <c r="O122" i="30"/>
  <c r="H122" i="30"/>
  <c r="P122" i="30"/>
  <c r="I122" i="30"/>
  <c r="Q122" i="30"/>
  <c r="R122" i="30"/>
  <c r="K123" i="30"/>
  <c r="D123" i="30"/>
  <c r="L123" i="30"/>
  <c r="E123" i="30"/>
  <c r="M123" i="30"/>
  <c r="F123" i="30"/>
  <c r="N123" i="30"/>
  <c r="G123" i="30"/>
  <c r="O123" i="30"/>
  <c r="H123" i="30"/>
  <c r="P123" i="30"/>
  <c r="I123" i="30"/>
  <c r="Q123" i="30"/>
  <c r="R123" i="30"/>
  <c r="K124" i="30"/>
  <c r="D124" i="30"/>
  <c r="L124" i="30"/>
  <c r="E124" i="30"/>
  <c r="M124" i="30"/>
  <c r="F124" i="30"/>
  <c r="N124" i="30"/>
  <c r="G124" i="30"/>
  <c r="O124" i="30"/>
  <c r="H124" i="30"/>
  <c r="P124" i="30"/>
  <c r="I124" i="30"/>
  <c r="Q124" i="30"/>
  <c r="R124" i="30"/>
  <c r="K125" i="30"/>
  <c r="D125" i="30"/>
  <c r="L125" i="30"/>
  <c r="E125" i="30"/>
  <c r="M125" i="30"/>
  <c r="F125" i="30"/>
  <c r="N125" i="30"/>
  <c r="G125" i="30"/>
  <c r="O125" i="30"/>
  <c r="H125" i="30"/>
  <c r="P125" i="30"/>
  <c r="I125" i="30"/>
  <c r="Q125" i="30"/>
  <c r="R125" i="30"/>
  <c r="K126" i="30"/>
  <c r="D126" i="30"/>
  <c r="L126" i="30"/>
  <c r="E126" i="30"/>
  <c r="M126" i="30"/>
  <c r="F126" i="30"/>
  <c r="N126" i="30"/>
  <c r="G126" i="30"/>
  <c r="O126" i="30"/>
  <c r="H126" i="30"/>
  <c r="P126" i="30"/>
  <c r="I126" i="30"/>
  <c r="Q126" i="30"/>
  <c r="R126" i="30"/>
  <c r="K127" i="30"/>
  <c r="D127" i="30"/>
  <c r="L127" i="30"/>
  <c r="E127" i="30"/>
  <c r="M127" i="30"/>
  <c r="F127" i="30"/>
  <c r="N127" i="30"/>
  <c r="G127" i="30"/>
  <c r="O127" i="30"/>
  <c r="H127" i="30"/>
  <c r="P127" i="30"/>
  <c r="I127" i="30"/>
  <c r="Q127" i="30"/>
  <c r="R127" i="30"/>
  <c r="K128" i="30"/>
  <c r="D128" i="30"/>
  <c r="L128" i="30"/>
  <c r="E128" i="30"/>
  <c r="M128" i="30"/>
  <c r="F128" i="30"/>
  <c r="N128" i="30"/>
  <c r="G128" i="30"/>
  <c r="O128" i="30"/>
  <c r="H128" i="30"/>
  <c r="P128" i="30"/>
  <c r="I128" i="30"/>
  <c r="Q128" i="30"/>
  <c r="R128" i="30"/>
  <c r="K129" i="30"/>
  <c r="D129" i="30"/>
  <c r="L129" i="30"/>
  <c r="E129" i="30"/>
  <c r="M129" i="30"/>
  <c r="F129" i="30"/>
  <c r="N129" i="30"/>
  <c r="G129" i="30"/>
  <c r="O129" i="30"/>
  <c r="H129" i="30"/>
  <c r="P129" i="30"/>
  <c r="I129" i="30"/>
  <c r="Q129" i="30"/>
  <c r="R129" i="30"/>
  <c r="K130" i="30"/>
  <c r="D130" i="30"/>
  <c r="L130" i="30"/>
  <c r="E130" i="30"/>
  <c r="M130" i="30"/>
  <c r="F130" i="30"/>
  <c r="N130" i="30"/>
  <c r="G130" i="30"/>
  <c r="O130" i="30"/>
  <c r="H130" i="30"/>
  <c r="P130" i="30"/>
  <c r="I130" i="30"/>
  <c r="Q130" i="30"/>
  <c r="R130" i="30"/>
  <c r="K131" i="30"/>
  <c r="D131" i="30"/>
  <c r="L131" i="30"/>
  <c r="E131" i="30"/>
  <c r="M131" i="30"/>
  <c r="F131" i="30"/>
  <c r="N131" i="30"/>
  <c r="G131" i="30"/>
  <c r="O131" i="30"/>
  <c r="H131" i="30"/>
  <c r="P131" i="30"/>
  <c r="I131" i="30"/>
  <c r="Q131" i="30"/>
  <c r="R131" i="30"/>
  <c r="K132" i="30"/>
  <c r="D132" i="30"/>
  <c r="L132" i="30"/>
  <c r="E132" i="30"/>
  <c r="M132" i="30"/>
  <c r="F132" i="30"/>
  <c r="N132" i="30"/>
  <c r="G132" i="30"/>
  <c r="O132" i="30"/>
  <c r="H132" i="30"/>
  <c r="P132" i="30"/>
  <c r="I132" i="30"/>
  <c r="Q132" i="30"/>
  <c r="R132" i="30"/>
  <c r="K133" i="30"/>
  <c r="D133" i="30"/>
  <c r="L133" i="30"/>
  <c r="E133" i="30"/>
  <c r="M133" i="30"/>
  <c r="F133" i="30"/>
  <c r="N133" i="30"/>
  <c r="G133" i="30"/>
  <c r="O133" i="30"/>
  <c r="H133" i="30"/>
  <c r="P133" i="30"/>
  <c r="I133" i="30"/>
  <c r="Q133" i="30"/>
  <c r="R133" i="30"/>
  <c r="K134" i="30"/>
  <c r="D134" i="30"/>
  <c r="L134" i="30"/>
  <c r="K4" i="5"/>
  <c r="E134" i="30"/>
  <c r="M134" i="30"/>
  <c r="F134" i="30"/>
  <c r="N134" i="30"/>
  <c r="G134" i="30"/>
  <c r="O134" i="30"/>
  <c r="H134" i="30"/>
  <c r="P134" i="30"/>
  <c r="I134" i="30"/>
  <c r="Q134" i="30"/>
  <c r="R134" i="30"/>
  <c r="K135" i="30"/>
  <c r="D135" i="30"/>
  <c r="L135" i="30"/>
  <c r="E135" i="30"/>
  <c r="M135" i="30"/>
  <c r="F135" i="30"/>
  <c r="N135" i="30"/>
  <c r="G135" i="30"/>
  <c r="O135" i="30"/>
  <c r="H135" i="30"/>
  <c r="P135" i="30"/>
  <c r="I135" i="30"/>
  <c r="Q135" i="30"/>
  <c r="R135" i="30"/>
  <c r="K136" i="30"/>
  <c r="D136" i="30"/>
  <c r="L136" i="30"/>
  <c r="E136" i="30"/>
  <c r="M136" i="30"/>
  <c r="F136" i="30"/>
  <c r="N136" i="30"/>
  <c r="G136" i="30"/>
  <c r="O136" i="30"/>
  <c r="H136" i="30"/>
  <c r="P136" i="30"/>
  <c r="I136" i="30"/>
  <c r="Q136" i="30"/>
  <c r="R136" i="30"/>
  <c r="K137" i="30"/>
  <c r="D137" i="30"/>
  <c r="L137" i="30"/>
  <c r="E137" i="30"/>
  <c r="M137" i="30"/>
  <c r="F137" i="30"/>
  <c r="N137" i="30"/>
  <c r="G137" i="30"/>
  <c r="O137" i="30"/>
  <c r="H137" i="30"/>
  <c r="P137" i="30"/>
  <c r="I137" i="30"/>
  <c r="Q137" i="30"/>
  <c r="R137" i="30"/>
  <c r="K138" i="30"/>
  <c r="D138" i="30"/>
  <c r="L138" i="30"/>
  <c r="E138" i="30"/>
  <c r="M138" i="30"/>
  <c r="F138" i="30"/>
  <c r="N138" i="30"/>
  <c r="G138" i="30"/>
  <c r="O138" i="30"/>
  <c r="H138" i="30"/>
  <c r="P138" i="30"/>
  <c r="I138" i="30"/>
  <c r="Q138" i="30"/>
  <c r="R138" i="30"/>
  <c r="K139" i="30"/>
  <c r="D139" i="30"/>
  <c r="L139" i="30"/>
  <c r="E139" i="30"/>
  <c r="M139" i="30"/>
  <c r="F139" i="30"/>
  <c r="N139" i="30"/>
  <c r="G139" i="30"/>
  <c r="O139" i="30"/>
  <c r="H139" i="30"/>
  <c r="P139" i="30"/>
  <c r="I139" i="30"/>
  <c r="Q139" i="30"/>
  <c r="R139" i="30"/>
  <c r="K140" i="30"/>
  <c r="D140" i="30"/>
  <c r="L140" i="30"/>
  <c r="E140" i="30"/>
  <c r="M140" i="30"/>
  <c r="F140" i="30"/>
  <c r="N140" i="30"/>
  <c r="G140" i="30"/>
  <c r="O140" i="30"/>
  <c r="H140" i="30"/>
  <c r="P140" i="30"/>
  <c r="I140" i="30"/>
  <c r="Q140" i="30"/>
  <c r="R140" i="30"/>
  <c r="K141" i="30"/>
  <c r="D141" i="30"/>
  <c r="L141" i="30"/>
  <c r="E141" i="30"/>
  <c r="M141" i="30"/>
  <c r="F141" i="30"/>
  <c r="N141" i="30"/>
  <c r="G141" i="30"/>
  <c r="O141" i="30"/>
  <c r="H141" i="30"/>
  <c r="P141" i="30"/>
  <c r="I141" i="30"/>
  <c r="Q141" i="30"/>
  <c r="R141" i="30"/>
  <c r="K142" i="30"/>
  <c r="D142" i="30"/>
  <c r="L142" i="30"/>
  <c r="E142" i="30"/>
  <c r="M142" i="30"/>
  <c r="F142" i="30"/>
  <c r="N142" i="30"/>
  <c r="G142" i="30"/>
  <c r="O142" i="30"/>
  <c r="H142" i="30"/>
  <c r="P142" i="30"/>
  <c r="I142" i="30"/>
  <c r="Q142" i="30"/>
  <c r="R142" i="30"/>
  <c r="K143" i="30"/>
  <c r="D143" i="30"/>
  <c r="L143" i="30"/>
  <c r="E143" i="30"/>
  <c r="M143" i="30"/>
  <c r="F143" i="30"/>
  <c r="N143" i="30"/>
  <c r="G143" i="30"/>
  <c r="O143" i="30"/>
  <c r="H143" i="30"/>
  <c r="P143" i="30"/>
  <c r="I143" i="30"/>
  <c r="Q143" i="30"/>
  <c r="R143" i="30"/>
  <c r="K144" i="30"/>
  <c r="D144" i="30"/>
  <c r="L144" i="30"/>
  <c r="E144" i="30"/>
  <c r="M144" i="30"/>
  <c r="F144" i="30"/>
  <c r="N144" i="30"/>
  <c r="G144" i="30"/>
  <c r="O144" i="30"/>
  <c r="H144" i="30"/>
  <c r="P144" i="30"/>
  <c r="I144" i="30"/>
  <c r="Q144" i="30"/>
  <c r="R144" i="30"/>
  <c r="K145" i="30"/>
  <c r="D145" i="30"/>
  <c r="L145" i="30"/>
  <c r="E145" i="30"/>
  <c r="M145" i="30"/>
  <c r="F145" i="30"/>
  <c r="N145" i="30"/>
  <c r="G145" i="30"/>
  <c r="O145" i="30"/>
  <c r="H145" i="30"/>
  <c r="P145" i="30"/>
  <c r="I145" i="30"/>
  <c r="Q145" i="30"/>
  <c r="R145" i="30"/>
  <c r="K146" i="30"/>
  <c r="D146" i="30"/>
  <c r="L146" i="30"/>
  <c r="K5" i="5"/>
  <c r="E146" i="30"/>
  <c r="M146" i="30"/>
  <c r="F146" i="30"/>
  <c r="N146" i="30"/>
  <c r="G146" i="30"/>
  <c r="O146" i="30"/>
  <c r="H146" i="30"/>
  <c r="P146" i="30"/>
  <c r="I146" i="30"/>
  <c r="Q146" i="30"/>
  <c r="R146" i="30"/>
  <c r="K147" i="30"/>
  <c r="D147" i="30"/>
  <c r="L147" i="30"/>
  <c r="E147" i="30"/>
  <c r="M147" i="30"/>
  <c r="F147" i="30"/>
  <c r="N147" i="30"/>
  <c r="G147" i="30"/>
  <c r="O147" i="30"/>
  <c r="H147" i="30"/>
  <c r="P147" i="30"/>
  <c r="I147" i="30"/>
  <c r="Q147" i="30"/>
  <c r="R147" i="30"/>
  <c r="K148" i="30"/>
  <c r="D148" i="30"/>
  <c r="L148" i="30"/>
  <c r="E148" i="30"/>
  <c r="M148" i="30"/>
  <c r="F148" i="30"/>
  <c r="N148" i="30"/>
  <c r="G148" i="30"/>
  <c r="O148" i="30"/>
  <c r="H148" i="30"/>
  <c r="P148" i="30"/>
  <c r="I148" i="30"/>
  <c r="Q148" i="30"/>
  <c r="R148" i="30"/>
  <c r="K149" i="30"/>
  <c r="D149" i="30"/>
  <c r="L149" i="30"/>
  <c r="E149" i="30"/>
  <c r="M149" i="30"/>
  <c r="F149" i="30"/>
  <c r="N149" i="30"/>
  <c r="G149" i="30"/>
  <c r="O149" i="30"/>
  <c r="H149" i="30"/>
  <c r="P149" i="30"/>
  <c r="I149" i="30"/>
  <c r="Q149" i="30"/>
  <c r="R149" i="30"/>
  <c r="K150" i="30"/>
  <c r="D150" i="30"/>
  <c r="L150" i="30"/>
  <c r="E150" i="30"/>
  <c r="M150" i="30"/>
  <c r="F150" i="30"/>
  <c r="N150" i="30"/>
  <c r="G150" i="30"/>
  <c r="O150" i="30"/>
  <c r="H150" i="30"/>
  <c r="P150" i="30"/>
  <c r="I150" i="30"/>
  <c r="Q150" i="30"/>
  <c r="R150" i="30"/>
  <c r="K151" i="30"/>
  <c r="D151" i="30"/>
  <c r="L151" i="30"/>
  <c r="E151" i="30"/>
  <c r="M151" i="30"/>
  <c r="F151" i="30"/>
  <c r="N151" i="30"/>
  <c r="G151" i="30"/>
  <c r="O151" i="30"/>
  <c r="H151" i="30"/>
  <c r="P151" i="30"/>
  <c r="I151" i="30"/>
  <c r="Q151" i="30"/>
  <c r="R151" i="30"/>
  <c r="K152" i="30"/>
  <c r="D152" i="30"/>
  <c r="L152" i="30"/>
  <c r="E152" i="30"/>
  <c r="M152" i="30"/>
  <c r="F152" i="30"/>
  <c r="N152" i="30"/>
  <c r="G152" i="30"/>
  <c r="O152" i="30"/>
  <c r="H152" i="30"/>
  <c r="P152" i="30"/>
  <c r="I152" i="30"/>
  <c r="Q152" i="30"/>
  <c r="R152" i="30"/>
  <c r="K153" i="30"/>
  <c r="D153" i="30"/>
  <c r="L153" i="30"/>
  <c r="E153" i="30"/>
  <c r="M153" i="30"/>
  <c r="F153" i="30"/>
  <c r="N153" i="30"/>
  <c r="G153" i="30"/>
  <c r="O153" i="30"/>
  <c r="H153" i="30"/>
  <c r="P153" i="30"/>
  <c r="I153" i="30"/>
  <c r="Q153" i="30"/>
  <c r="R153" i="30"/>
  <c r="K154" i="30"/>
  <c r="D154" i="30"/>
  <c r="L154" i="30"/>
  <c r="E154" i="30"/>
  <c r="M154" i="30"/>
  <c r="F154" i="30"/>
  <c r="N154" i="30"/>
  <c r="G154" i="30"/>
  <c r="O154" i="30"/>
  <c r="H154" i="30"/>
  <c r="P154" i="30"/>
  <c r="I154" i="30"/>
  <c r="Q154" i="30"/>
  <c r="R154" i="30"/>
  <c r="K155" i="30"/>
  <c r="D155" i="30"/>
  <c r="L155" i="30"/>
  <c r="E155" i="30"/>
  <c r="M155" i="30"/>
  <c r="F155" i="30"/>
  <c r="N155" i="30"/>
  <c r="G155" i="30"/>
  <c r="O155" i="30"/>
  <c r="H155" i="30"/>
  <c r="P155" i="30"/>
  <c r="I155" i="30"/>
  <c r="Q155" i="30"/>
  <c r="R155" i="30"/>
  <c r="K156" i="30"/>
  <c r="D156" i="30"/>
  <c r="L156" i="30"/>
  <c r="E156" i="30"/>
  <c r="M156" i="30"/>
  <c r="F156" i="30"/>
  <c r="N156" i="30"/>
  <c r="G156" i="30"/>
  <c r="O156" i="30"/>
  <c r="H156" i="30"/>
  <c r="P156" i="30"/>
  <c r="I156" i="30"/>
  <c r="Q156" i="30"/>
  <c r="R156" i="30"/>
  <c r="K157" i="30"/>
  <c r="D157" i="30"/>
  <c r="L157" i="30"/>
  <c r="E157" i="30"/>
  <c r="M157" i="30"/>
  <c r="F157" i="30"/>
  <c r="N157" i="30"/>
  <c r="G157" i="30"/>
  <c r="O157" i="30"/>
  <c r="H157" i="30"/>
  <c r="P157" i="30"/>
  <c r="I157" i="30"/>
  <c r="Q157" i="30"/>
  <c r="R157" i="30"/>
  <c r="AH17" i="34"/>
  <c r="I21" i="39"/>
  <c r="AH10" i="39"/>
  <c r="D36" i="33"/>
  <c r="AH11" i="39"/>
  <c r="E36" i="33"/>
  <c r="F36" i="33"/>
  <c r="G36" i="33"/>
  <c r="H36" i="33"/>
  <c r="D37" i="33"/>
  <c r="E37" i="33"/>
  <c r="F37" i="33"/>
  <c r="G37" i="33"/>
  <c r="H37" i="33"/>
  <c r="C37" i="33"/>
  <c r="AH9" i="39"/>
  <c r="C36" i="33"/>
  <c r="Z30" i="39"/>
  <c r="Z31" i="39"/>
  <c r="Z32" i="39"/>
  <c r="Z33" i="39"/>
  <c r="Z34" i="39"/>
  <c r="Z35" i="39"/>
  <c r="AB35" i="39"/>
  <c r="D35" i="33"/>
  <c r="Z36" i="39"/>
  <c r="AB36" i="39"/>
  <c r="E35" i="33"/>
  <c r="Z37" i="39"/>
  <c r="AB37" i="39"/>
  <c r="F35" i="33"/>
  <c r="Z38" i="39"/>
  <c r="AB38" i="39"/>
  <c r="G35" i="33"/>
  <c r="Z39" i="39"/>
  <c r="AB39" i="39"/>
  <c r="H35" i="33"/>
  <c r="AB34" i="39"/>
  <c r="C35" i="33"/>
  <c r="T30" i="39"/>
  <c r="T31" i="39"/>
  <c r="T32" i="39"/>
  <c r="T33" i="39"/>
  <c r="T34" i="39"/>
  <c r="T35" i="39"/>
  <c r="V35" i="39"/>
  <c r="D34" i="33"/>
  <c r="T36" i="39"/>
  <c r="V36" i="39"/>
  <c r="E34" i="33"/>
  <c r="T37" i="39"/>
  <c r="V37" i="39"/>
  <c r="F34" i="33"/>
  <c r="T38" i="39"/>
  <c r="V38" i="39"/>
  <c r="G34" i="33"/>
  <c r="T39" i="39"/>
  <c r="V39" i="39"/>
  <c r="H34" i="33"/>
  <c r="V34" i="39"/>
  <c r="C34" i="33"/>
  <c r="H30" i="39"/>
  <c r="H31" i="39"/>
  <c r="H32" i="39"/>
  <c r="H33" i="39"/>
  <c r="H34" i="39"/>
  <c r="H35" i="39"/>
  <c r="J35" i="39"/>
  <c r="D32" i="33"/>
  <c r="H36" i="39"/>
  <c r="J36" i="39"/>
  <c r="E32" i="33"/>
  <c r="H37" i="39"/>
  <c r="J37" i="39"/>
  <c r="F32" i="33"/>
  <c r="H38" i="39"/>
  <c r="J38" i="39"/>
  <c r="G32" i="33"/>
  <c r="H39" i="39"/>
  <c r="J39" i="39"/>
  <c r="H32" i="33"/>
  <c r="N30" i="39"/>
  <c r="N31" i="39"/>
  <c r="N32" i="39"/>
  <c r="N33" i="39"/>
  <c r="N34" i="39"/>
  <c r="N35" i="39"/>
  <c r="P35" i="39"/>
  <c r="D33" i="33"/>
  <c r="N36" i="39"/>
  <c r="P36" i="39"/>
  <c r="E33" i="33"/>
  <c r="N37" i="39"/>
  <c r="P37" i="39"/>
  <c r="F33" i="33"/>
  <c r="N38" i="39"/>
  <c r="P38" i="39"/>
  <c r="G33" i="33"/>
  <c r="N39" i="39"/>
  <c r="P39" i="39"/>
  <c r="H33" i="33"/>
  <c r="P34" i="39"/>
  <c r="C33" i="33"/>
  <c r="J34" i="39"/>
  <c r="C32" i="33"/>
  <c r="B31" i="39"/>
  <c r="B32" i="39"/>
  <c r="B33" i="39"/>
  <c r="B34" i="39"/>
  <c r="B35" i="39"/>
  <c r="D35" i="39"/>
  <c r="D31" i="33"/>
  <c r="B36" i="39"/>
  <c r="D36" i="39"/>
  <c r="E31" i="33"/>
  <c r="B37" i="39"/>
  <c r="D37" i="39"/>
  <c r="F31" i="33"/>
  <c r="B38" i="39"/>
  <c r="D38" i="39"/>
  <c r="G31" i="33"/>
  <c r="B39" i="39"/>
  <c r="D39" i="39"/>
  <c r="H31" i="33"/>
  <c r="D34" i="39"/>
  <c r="C31" i="33"/>
  <c r="K14" i="34"/>
  <c r="T14" i="34"/>
  <c r="AC14" i="34"/>
  <c r="AL14" i="34"/>
  <c r="BM14" i="34"/>
  <c r="BS14" i="34"/>
  <c r="BT14" i="34"/>
  <c r="BU14" i="34"/>
  <c r="BV14" i="34"/>
  <c r="BW14" i="34"/>
  <c r="AM18" i="39"/>
  <c r="BN14" i="34"/>
  <c r="BO14" i="34"/>
  <c r="BP14" i="34"/>
  <c r="BQ14" i="34"/>
  <c r="AG18" i="39"/>
  <c r="K15" i="34"/>
  <c r="T15" i="34"/>
  <c r="AC15" i="34"/>
  <c r="AH15" i="34"/>
  <c r="I19" i="39"/>
  <c r="K16" i="34"/>
  <c r="T16" i="34"/>
  <c r="AC16" i="34"/>
  <c r="AH16" i="34"/>
  <c r="I20" i="39"/>
  <c r="AH14" i="34"/>
  <c r="I18" i="39"/>
  <c r="B42" i="39"/>
  <c r="N41" i="39"/>
  <c r="N5" i="39"/>
  <c r="H41" i="39"/>
  <c r="B41" i="39"/>
  <c r="D32" i="39"/>
  <c r="D31" i="39"/>
  <c r="P30" i="39"/>
  <c r="O30" i="39"/>
  <c r="J30" i="39"/>
  <c r="I30" i="39"/>
  <c r="D30" i="39"/>
  <c r="AL26" i="39"/>
  <c r="AF26" i="39"/>
  <c r="Z26" i="39"/>
  <c r="T26" i="39"/>
  <c r="N26" i="39"/>
  <c r="H26" i="39"/>
  <c r="B26" i="39"/>
  <c r="AL25" i="39"/>
  <c r="AF25" i="39"/>
  <c r="Z25" i="39"/>
  <c r="T25" i="39"/>
  <c r="N25" i="39"/>
  <c r="H25" i="39"/>
  <c r="B25" i="39"/>
  <c r="AL24" i="39"/>
  <c r="AF24" i="39"/>
  <c r="Z24" i="39"/>
  <c r="T24" i="39"/>
  <c r="N24" i="39"/>
  <c r="H24" i="39"/>
  <c r="B24" i="39"/>
  <c r="AL23" i="39"/>
  <c r="AF23" i="39"/>
  <c r="Z23" i="39"/>
  <c r="T23" i="39"/>
  <c r="N23" i="39"/>
  <c r="H23" i="39"/>
  <c r="B23" i="39"/>
  <c r="AG23" i="39"/>
  <c r="AH6" i="39"/>
  <c r="B6" i="39"/>
  <c r="H5" i="39"/>
  <c r="B5" i="39"/>
  <c r="E111" i="31"/>
  <c r="E123" i="31"/>
  <c r="E135" i="31"/>
  <c r="E147" i="31"/>
  <c r="E112" i="31"/>
  <c r="E124" i="31"/>
  <c r="E136" i="31"/>
  <c r="E148" i="31"/>
  <c r="E113" i="31"/>
  <c r="E125" i="31"/>
  <c r="E137" i="31"/>
  <c r="E149" i="31"/>
  <c r="E114" i="31"/>
  <c r="E126" i="31"/>
  <c r="E138" i="31"/>
  <c r="E150" i="31"/>
  <c r="E115" i="31"/>
  <c r="E127" i="31"/>
  <c r="E139" i="31"/>
  <c r="E151" i="31"/>
  <c r="E116" i="31"/>
  <c r="E128" i="31"/>
  <c r="E140" i="31"/>
  <c r="E152" i="31"/>
  <c r="E117" i="31"/>
  <c r="E129" i="31"/>
  <c r="E141" i="31"/>
  <c r="E153" i="31"/>
  <c r="E118" i="31"/>
  <c r="E130" i="31"/>
  <c r="E142" i="31"/>
  <c r="E154" i="31"/>
  <c r="E119" i="31"/>
  <c r="E131" i="31"/>
  <c r="E143" i="31"/>
  <c r="E155" i="31"/>
  <c r="E120" i="31"/>
  <c r="E132" i="31"/>
  <c r="E144" i="31"/>
  <c r="E156" i="31"/>
  <c r="E121" i="31"/>
  <c r="E133" i="31"/>
  <c r="E145" i="31"/>
  <c r="E157" i="31"/>
  <c r="E110" i="31"/>
  <c r="E122" i="31"/>
  <c r="E134" i="31"/>
  <c r="E146" i="31"/>
  <c r="BO15" i="1"/>
  <c r="BO27" i="1"/>
  <c r="BO39" i="1"/>
  <c r="BO51" i="1"/>
  <c r="BO63" i="1"/>
  <c r="BO75" i="1"/>
  <c r="BO87" i="1"/>
  <c r="BO99" i="1"/>
  <c r="BO111" i="1"/>
  <c r="H111" i="31"/>
  <c r="H123" i="31"/>
  <c r="BO16" i="1"/>
  <c r="BO28" i="1"/>
  <c r="BO40" i="1"/>
  <c r="BO52" i="1"/>
  <c r="BO64" i="1"/>
  <c r="BO76" i="1"/>
  <c r="BO88" i="1"/>
  <c r="BO100" i="1"/>
  <c r="BO112" i="1"/>
  <c r="H112" i="31"/>
  <c r="H124" i="31"/>
  <c r="BO17" i="1"/>
  <c r="BO29" i="1"/>
  <c r="BO41" i="1"/>
  <c r="BO53" i="1"/>
  <c r="BO65" i="1"/>
  <c r="BO77" i="1"/>
  <c r="BO89" i="1"/>
  <c r="BO101" i="1"/>
  <c r="BO113" i="1"/>
  <c r="H113" i="31"/>
  <c r="H125" i="31"/>
  <c r="BO18" i="1"/>
  <c r="BO30" i="1"/>
  <c r="BO42" i="1"/>
  <c r="BO54" i="1"/>
  <c r="BO66" i="1"/>
  <c r="BO78" i="1"/>
  <c r="BO90" i="1"/>
  <c r="BO102" i="1"/>
  <c r="BO114" i="1"/>
  <c r="H114" i="31"/>
  <c r="H126" i="31"/>
  <c r="BO19" i="1"/>
  <c r="BO31" i="1"/>
  <c r="BO43" i="1"/>
  <c r="BO55" i="1"/>
  <c r="BO67" i="1"/>
  <c r="BO79" i="1"/>
  <c r="BO91" i="1"/>
  <c r="BO103" i="1"/>
  <c r="BO115" i="1"/>
  <c r="H115" i="31"/>
  <c r="H127" i="31"/>
  <c r="BO20" i="1"/>
  <c r="BO32" i="1"/>
  <c r="BO44" i="1"/>
  <c r="BO56" i="1"/>
  <c r="BO68" i="1"/>
  <c r="BO80" i="1"/>
  <c r="BO92" i="1"/>
  <c r="BO104" i="1"/>
  <c r="BO116" i="1"/>
  <c r="H116" i="31"/>
  <c r="H128" i="31"/>
  <c r="BO21" i="1"/>
  <c r="BO33" i="1"/>
  <c r="BO45" i="1"/>
  <c r="BO57" i="1"/>
  <c r="BO69" i="1"/>
  <c r="BO81" i="1"/>
  <c r="BO93" i="1"/>
  <c r="BO105" i="1"/>
  <c r="BO117" i="1"/>
  <c r="H117" i="31"/>
  <c r="H129" i="31"/>
  <c r="BO22" i="1"/>
  <c r="BO34" i="1"/>
  <c r="BO46" i="1"/>
  <c r="BO58" i="1"/>
  <c r="BO70" i="1"/>
  <c r="BO82" i="1"/>
  <c r="BO94" i="1"/>
  <c r="BO106" i="1"/>
  <c r="BO118" i="1"/>
  <c r="H118" i="31"/>
  <c r="H130" i="31"/>
  <c r="BO23" i="1"/>
  <c r="BO35" i="1"/>
  <c r="BO47" i="1"/>
  <c r="BO59" i="1"/>
  <c r="BO71" i="1"/>
  <c r="BO83" i="1"/>
  <c r="BO95" i="1"/>
  <c r="BO107" i="1"/>
  <c r="BO119" i="1"/>
  <c r="H119" i="31"/>
  <c r="H131" i="31"/>
  <c r="BO24" i="1"/>
  <c r="BO36" i="1"/>
  <c r="BO48" i="1"/>
  <c r="BO60" i="1"/>
  <c r="BO72" i="1"/>
  <c r="BO84" i="1"/>
  <c r="BO96" i="1"/>
  <c r="BO108" i="1"/>
  <c r="BO120" i="1"/>
  <c r="H120" i="31"/>
  <c r="H132" i="31"/>
  <c r="BO25" i="1"/>
  <c r="BO37" i="1"/>
  <c r="BO49" i="1"/>
  <c r="BO61" i="1"/>
  <c r="BO73" i="1"/>
  <c r="BO85" i="1"/>
  <c r="BO97" i="1"/>
  <c r="BO109" i="1"/>
  <c r="BO121" i="1"/>
  <c r="H121" i="31"/>
  <c r="H133" i="31"/>
  <c r="BO14" i="1"/>
  <c r="BO26" i="1"/>
  <c r="BO38" i="1"/>
  <c r="BO50" i="1"/>
  <c r="BO62" i="1"/>
  <c r="BO74" i="1"/>
  <c r="BO86" i="1"/>
  <c r="BO98" i="1"/>
  <c r="BO110" i="1"/>
  <c r="H110" i="31"/>
  <c r="H122" i="31"/>
  <c r="H134" i="31"/>
  <c r="H146" i="31"/>
  <c r="H135" i="31"/>
  <c r="H136" i="31"/>
  <c r="H137" i="31"/>
  <c r="H138" i="31"/>
  <c r="H139" i="31"/>
  <c r="H140" i="31"/>
  <c r="H141" i="31"/>
  <c r="H142" i="31"/>
  <c r="H143" i="31"/>
  <c r="H144" i="31"/>
  <c r="H145" i="31"/>
  <c r="H147" i="31"/>
  <c r="H148" i="31"/>
  <c r="H149" i="31"/>
  <c r="H150" i="31"/>
  <c r="H151" i="31"/>
  <c r="H152" i="31"/>
  <c r="H153" i="31"/>
  <c r="H154" i="31"/>
  <c r="H155" i="31"/>
  <c r="H156" i="31"/>
  <c r="H157" i="31"/>
  <c r="H2" i="31"/>
  <c r="H3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" i="31"/>
  <c r="E3" i="31"/>
  <c r="E4" i="31"/>
  <c r="E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" i="31"/>
  <c r="E2" i="31"/>
  <c r="H1" i="30"/>
  <c r="P1" i="30"/>
  <c r="G1" i="30"/>
  <c r="F1" i="30"/>
  <c r="AL23" i="19"/>
  <c r="AL24" i="19"/>
  <c r="AL25" i="19"/>
  <c r="AL26" i="19"/>
  <c r="AF24" i="19"/>
  <c r="AF25" i="19"/>
  <c r="AF26" i="19"/>
  <c r="AF23" i="19"/>
  <c r="I1" i="13"/>
  <c r="V1" i="13"/>
  <c r="I2" i="13"/>
  <c r="V2" i="13"/>
  <c r="I3" i="13"/>
  <c r="V3" i="13"/>
  <c r="I4" i="13"/>
  <c r="V4" i="13"/>
  <c r="I5" i="13"/>
  <c r="V5" i="13"/>
  <c r="I6" i="13"/>
  <c r="V6" i="13"/>
  <c r="I7" i="13"/>
  <c r="V7" i="13"/>
  <c r="I8" i="13"/>
  <c r="V8" i="13"/>
  <c r="I9" i="13"/>
  <c r="V9" i="13"/>
  <c r="I10" i="13"/>
  <c r="V10" i="13"/>
  <c r="I11" i="13"/>
  <c r="V11" i="13"/>
  <c r="I12" i="13"/>
  <c r="V12" i="13"/>
  <c r="I13" i="13"/>
  <c r="V13" i="13"/>
  <c r="L1" i="13"/>
  <c r="L2" i="13"/>
  <c r="L3" i="13"/>
  <c r="Y3" i="13"/>
  <c r="L4" i="13"/>
  <c r="L5" i="13"/>
  <c r="L6" i="13"/>
  <c r="L7" i="13"/>
  <c r="Y7" i="13"/>
  <c r="L8" i="13"/>
  <c r="L9" i="13"/>
  <c r="L10" i="13"/>
  <c r="L11" i="13"/>
  <c r="Y11" i="13"/>
  <c r="L12" i="13"/>
  <c r="L13" i="13"/>
  <c r="Y2" i="13"/>
  <c r="P2" i="13"/>
  <c r="P3" i="13"/>
  <c r="P4" i="13"/>
  <c r="Y4" i="13"/>
  <c r="P5" i="13"/>
  <c r="Y5" i="13"/>
  <c r="P6" i="13"/>
  <c r="Y6" i="13"/>
  <c r="P7" i="13"/>
  <c r="P8" i="13"/>
  <c r="Y8" i="13"/>
  <c r="P9" i="13"/>
  <c r="Y9" i="13"/>
  <c r="P10" i="13"/>
  <c r="Y10" i="13"/>
  <c r="P11" i="13"/>
  <c r="P12" i="13"/>
  <c r="Y12" i="13"/>
  <c r="P13" i="13"/>
  <c r="Y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F1" i="13"/>
  <c r="Z26" i="19"/>
  <c r="Z25" i="19"/>
  <c r="Z24" i="19"/>
  <c r="Z23" i="19"/>
  <c r="T26" i="19"/>
  <c r="T25" i="19"/>
  <c r="T24" i="19"/>
  <c r="T23" i="19"/>
  <c r="N26" i="19"/>
  <c r="N25" i="19"/>
  <c r="N24" i="19"/>
  <c r="N23" i="19"/>
  <c r="H26" i="19"/>
  <c r="H25" i="19"/>
  <c r="H24" i="19"/>
  <c r="H23" i="19"/>
  <c r="B24" i="19"/>
  <c r="B25" i="19"/>
  <c r="B26" i="19"/>
  <c r="B23" i="19"/>
  <c r="B41" i="19"/>
  <c r="B5" i="19"/>
  <c r="C25" i="20"/>
  <c r="C26" i="20"/>
  <c r="C27" i="20"/>
  <c r="C28" i="20"/>
  <c r="C24" i="20"/>
  <c r="C10" i="20"/>
  <c r="C8" i="20"/>
  <c r="E8" i="20"/>
  <c r="C14" i="20"/>
  <c r="C13" i="20"/>
  <c r="C12" i="20"/>
  <c r="C11" i="20"/>
  <c r="C9" i="20"/>
  <c r="AJ19" i="19"/>
  <c r="AJ20" i="19"/>
  <c r="AJ21" i="19"/>
  <c r="AG6" i="39"/>
  <c r="AI6" i="39"/>
  <c r="T42" i="39"/>
  <c r="T6" i="39"/>
  <c r="V31" i="39"/>
  <c r="AM23" i="39"/>
  <c r="N42" i="39"/>
  <c r="N6" i="39"/>
  <c r="P31" i="39"/>
  <c r="O31" i="39"/>
  <c r="AG5" i="39"/>
  <c r="B43" i="39"/>
  <c r="B7" i="39"/>
  <c r="T41" i="39"/>
  <c r="T5" i="39"/>
  <c r="V30" i="39"/>
  <c r="AH5" i="39"/>
  <c r="AI5" i="39"/>
  <c r="I31" i="39"/>
  <c r="J31" i="39"/>
  <c r="H42" i="39"/>
  <c r="H6" i="39"/>
  <c r="Z41" i="39"/>
  <c r="Z5" i="39"/>
  <c r="AB30" i="39"/>
  <c r="AA30" i="39"/>
  <c r="N43" i="39"/>
  <c r="N7" i="39"/>
  <c r="P32" i="39"/>
  <c r="O32" i="39"/>
  <c r="B44" i="39"/>
  <c r="B8" i="39"/>
  <c r="D33" i="39"/>
  <c r="V32" i="39"/>
  <c r="T43" i="39"/>
  <c r="T7" i="39"/>
  <c r="AH7" i="39"/>
  <c r="AG7" i="39"/>
  <c r="Z42" i="39"/>
  <c r="Z6" i="39"/>
  <c r="AA31" i="39"/>
  <c r="AB31" i="39"/>
  <c r="H43" i="39"/>
  <c r="H7" i="39"/>
  <c r="J32" i="39"/>
  <c r="I32" i="39"/>
  <c r="AI7" i="39"/>
  <c r="B45" i="39"/>
  <c r="B9" i="39"/>
  <c r="N44" i="39"/>
  <c r="N8" i="39"/>
  <c r="O33" i="39"/>
  <c r="P33" i="39"/>
  <c r="H44" i="39"/>
  <c r="H8" i="39"/>
  <c r="J33" i="39"/>
  <c r="I33" i="39"/>
  <c r="AA32" i="39"/>
  <c r="AB32" i="39"/>
  <c r="Z43" i="39"/>
  <c r="Z7" i="39"/>
  <c r="AG8" i="39"/>
  <c r="AH8" i="39"/>
  <c r="V33" i="39"/>
  <c r="T44" i="39"/>
  <c r="T8" i="39"/>
  <c r="AG9" i="39"/>
  <c r="AI8" i="39"/>
  <c r="AJ8" i="39"/>
  <c r="AJ7" i="39"/>
  <c r="T45" i="39"/>
  <c r="T9" i="39"/>
  <c r="H45" i="39"/>
  <c r="H9" i="39"/>
  <c r="I34" i="39"/>
  <c r="O34" i="39"/>
  <c r="N45" i="39"/>
  <c r="N9" i="39"/>
  <c r="B46" i="39"/>
  <c r="B10" i="39"/>
  <c r="Z44" i="39"/>
  <c r="Z8" i="39"/>
  <c r="AB33" i="39"/>
  <c r="AA33" i="39"/>
  <c r="AG10" i="39"/>
  <c r="AI10" i="39"/>
  <c r="T46" i="39"/>
  <c r="T10" i="39"/>
  <c r="AI9" i="39"/>
  <c r="Z45" i="39"/>
  <c r="Z9" i="39"/>
  <c r="AA34" i="39"/>
  <c r="B47" i="39"/>
  <c r="B11" i="39"/>
  <c r="N46" i="39"/>
  <c r="N10" i="39"/>
  <c r="O35" i="39"/>
  <c r="I35" i="39"/>
  <c r="H46" i="39"/>
  <c r="H10" i="39"/>
  <c r="B48" i="39"/>
  <c r="B12" i="39"/>
  <c r="AG11" i="39"/>
  <c r="AI11" i="39"/>
  <c r="H47" i="39"/>
  <c r="H11" i="39"/>
  <c r="I36" i="39"/>
  <c r="AJ9" i="39"/>
  <c r="AA35" i="39"/>
  <c r="Z46" i="39"/>
  <c r="Z10" i="39"/>
  <c r="T47" i="39"/>
  <c r="T11" i="39"/>
  <c r="AJ10" i="39"/>
  <c r="N47" i="39"/>
  <c r="N11" i="39"/>
  <c r="O36" i="39"/>
  <c r="B49" i="39"/>
  <c r="B13" i="39"/>
  <c r="H48" i="39"/>
  <c r="H12" i="39"/>
  <c r="I37" i="39"/>
  <c r="T48" i="39"/>
  <c r="T12" i="39"/>
  <c r="AA36" i="39"/>
  <c r="Z47" i="39"/>
  <c r="Z11" i="39"/>
  <c r="N48" i="39"/>
  <c r="N12" i="39"/>
  <c r="O37" i="39"/>
  <c r="AJ11" i="39"/>
  <c r="Z48" i="39"/>
  <c r="Z12" i="39"/>
  <c r="AA37" i="39"/>
  <c r="T49" i="39"/>
  <c r="T13" i="39"/>
  <c r="O38" i="39"/>
  <c r="N49" i="39"/>
  <c r="N13" i="39"/>
  <c r="B50" i="39"/>
  <c r="B14" i="39"/>
  <c r="H49" i="39"/>
  <c r="H13" i="39"/>
  <c r="I38" i="39"/>
  <c r="I39" i="39"/>
  <c r="H50" i="39"/>
  <c r="H14" i="39"/>
  <c r="N50" i="39"/>
  <c r="N14" i="39"/>
  <c r="O39" i="39"/>
  <c r="T50" i="39"/>
  <c r="T14" i="39"/>
  <c r="Z49" i="39"/>
  <c r="Z13" i="39"/>
  <c r="AA38" i="39"/>
  <c r="AJ13" i="39"/>
  <c r="AJ12" i="39"/>
  <c r="Z50" i="39"/>
  <c r="Z14" i="39"/>
  <c r="AA39" i="39"/>
  <c r="AH18" i="39"/>
  <c r="AH23" i="39"/>
  <c r="I36" i="33"/>
  <c r="AN18" i="39"/>
  <c r="AN23" i="39"/>
  <c r="I37" i="33"/>
  <c r="K2" i="26"/>
  <c r="F2" i="26"/>
  <c r="G2" i="26"/>
  <c r="H2" i="26"/>
  <c r="I2" i="26"/>
  <c r="G3" i="26"/>
  <c r="H3" i="26"/>
  <c r="I3" i="26"/>
  <c r="G4" i="26"/>
  <c r="H4" i="26"/>
  <c r="I4" i="26"/>
  <c r="G5" i="26"/>
  <c r="H5" i="26"/>
  <c r="I5" i="26"/>
  <c r="G6" i="26"/>
  <c r="H6" i="26"/>
  <c r="I6" i="26"/>
  <c r="G7" i="26"/>
  <c r="H7" i="26"/>
  <c r="I7" i="26"/>
  <c r="G8" i="26"/>
  <c r="H8" i="26"/>
  <c r="I8" i="26"/>
  <c r="G9" i="26"/>
  <c r="H9" i="26"/>
  <c r="I9" i="26"/>
  <c r="G10" i="26"/>
  <c r="H10" i="26"/>
  <c r="I10" i="26"/>
  <c r="G11" i="26"/>
  <c r="H11" i="26"/>
  <c r="I11" i="26"/>
  <c r="G12" i="26"/>
  <c r="H12" i="26"/>
  <c r="I12" i="26"/>
  <c r="G13" i="26"/>
  <c r="H13" i="26"/>
  <c r="I13" i="26"/>
  <c r="I15" i="26"/>
  <c r="I1" i="26"/>
  <c r="H1" i="26"/>
  <c r="G1" i="26"/>
  <c r="F1" i="26"/>
  <c r="E1" i="26"/>
  <c r="D1" i="26"/>
  <c r="E121" i="25"/>
  <c r="M121" i="25"/>
  <c r="F2" i="25"/>
  <c r="N2" i="25"/>
  <c r="G2" i="25"/>
  <c r="O2" i="25"/>
  <c r="H2" i="25"/>
  <c r="P2" i="25"/>
  <c r="I2" i="25"/>
  <c r="Q2" i="25"/>
  <c r="F3" i="25"/>
  <c r="N3" i="25"/>
  <c r="G3" i="25"/>
  <c r="O3" i="25"/>
  <c r="H3" i="25"/>
  <c r="P3" i="25"/>
  <c r="I3" i="25"/>
  <c r="Q3" i="25"/>
  <c r="F4" i="25"/>
  <c r="N4" i="25"/>
  <c r="G4" i="25"/>
  <c r="O4" i="25"/>
  <c r="H4" i="25"/>
  <c r="P4" i="25"/>
  <c r="I4" i="25"/>
  <c r="Q4" i="25"/>
  <c r="F5" i="25"/>
  <c r="N5" i="25"/>
  <c r="G5" i="25"/>
  <c r="O5" i="25"/>
  <c r="H5" i="25"/>
  <c r="P5" i="25"/>
  <c r="I5" i="25"/>
  <c r="Q5" i="25"/>
  <c r="F6" i="25"/>
  <c r="N6" i="25"/>
  <c r="G6" i="25"/>
  <c r="O6" i="25"/>
  <c r="H6" i="25"/>
  <c r="P6" i="25"/>
  <c r="I6" i="25"/>
  <c r="Q6" i="25"/>
  <c r="F7" i="25"/>
  <c r="N7" i="25"/>
  <c r="G7" i="25"/>
  <c r="O7" i="25"/>
  <c r="H7" i="25"/>
  <c r="P7" i="25"/>
  <c r="I7" i="25"/>
  <c r="Q7" i="25"/>
  <c r="F8" i="25"/>
  <c r="N8" i="25"/>
  <c r="G8" i="25"/>
  <c r="O8" i="25"/>
  <c r="H8" i="25"/>
  <c r="P8" i="25"/>
  <c r="I8" i="25"/>
  <c r="Q8" i="25"/>
  <c r="F9" i="25"/>
  <c r="N9" i="25"/>
  <c r="G9" i="25"/>
  <c r="O9" i="25"/>
  <c r="H9" i="25"/>
  <c r="P9" i="25"/>
  <c r="I9" i="25"/>
  <c r="Q9" i="25"/>
  <c r="F10" i="25"/>
  <c r="N10" i="25"/>
  <c r="G10" i="25"/>
  <c r="O10" i="25"/>
  <c r="H10" i="25"/>
  <c r="P10" i="25"/>
  <c r="I10" i="25"/>
  <c r="Q10" i="25"/>
  <c r="F11" i="25"/>
  <c r="N11" i="25"/>
  <c r="G11" i="25"/>
  <c r="O11" i="25"/>
  <c r="H11" i="25"/>
  <c r="P11" i="25"/>
  <c r="I11" i="25"/>
  <c r="Q11" i="25"/>
  <c r="F12" i="25"/>
  <c r="N12" i="25"/>
  <c r="G12" i="25"/>
  <c r="O12" i="25"/>
  <c r="H12" i="25"/>
  <c r="P12" i="25"/>
  <c r="I12" i="25"/>
  <c r="Q12" i="25"/>
  <c r="F13" i="25"/>
  <c r="N13" i="25"/>
  <c r="G13" i="25"/>
  <c r="O13" i="25"/>
  <c r="H13" i="25"/>
  <c r="P13" i="25"/>
  <c r="I13" i="25"/>
  <c r="Q13" i="25"/>
  <c r="I15" i="25"/>
  <c r="Q15" i="25"/>
  <c r="I1" i="25"/>
  <c r="H1" i="25"/>
  <c r="G1" i="25"/>
  <c r="F1" i="25"/>
  <c r="N1" i="25"/>
  <c r="E1" i="25"/>
  <c r="D1" i="25"/>
  <c r="H2" i="15"/>
  <c r="H3" i="15"/>
  <c r="H4" i="15"/>
  <c r="H5" i="15"/>
  <c r="H6" i="15"/>
  <c r="H7" i="15"/>
  <c r="H8" i="15"/>
  <c r="H9" i="15"/>
  <c r="H10" i="15"/>
  <c r="H11" i="15"/>
  <c r="H12" i="15"/>
  <c r="H13" i="15"/>
  <c r="H1" i="15"/>
  <c r="E1" i="15"/>
  <c r="H2" i="14"/>
  <c r="P2" i="14"/>
  <c r="H3" i="14"/>
  <c r="P3" i="14"/>
  <c r="H4" i="14"/>
  <c r="P4" i="14"/>
  <c r="H5" i="14"/>
  <c r="P5" i="14"/>
  <c r="H6" i="14"/>
  <c r="P6" i="14"/>
  <c r="H7" i="14"/>
  <c r="P7" i="14"/>
  <c r="H8" i="14"/>
  <c r="P8" i="14"/>
  <c r="H9" i="14"/>
  <c r="P9" i="14"/>
  <c r="H10" i="14"/>
  <c r="P10" i="14"/>
  <c r="H11" i="14"/>
  <c r="P11" i="14"/>
  <c r="H12" i="14"/>
  <c r="P12" i="14"/>
  <c r="H13" i="14"/>
  <c r="P13" i="14"/>
  <c r="H1" i="14"/>
  <c r="G3" i="14"/>
  <c r="O3" i="14"/>
  <c r="G4" i="14"/>
  <c r="O4" i="14"/>
  <c r="G5" i="14"/>
  <c r="O5" i="14"/>
  <c r="G6" i="14"/>
  <c r="O6" i="14"/>
  <c r="G7" i="14"/>
  <c r="O7" i="14"/>
  <c r="G8" i="14"/>
  <c r="O8" i="14"/>
  <c r="G9" i="14"/>
  <c r="O9" i="14"/>
  <c r="G10" i="14"/>
  <c r="O10" i="14"/>
  <c r="G11" i="14"/>
  <c r="O11" i="14"/>
  <c r="G12" i="14"/>
  <c r="O12" i="14"/>
  <c r="G13" i="14"/>
  <c r="O13" i="14"/>
  <c r="F8" i="14"/>
  <c r="N8" i="14"/>
  <c r="F9" i="14"/>
  <c r="N9" i="14"/>
  <c r="F10" i="14"/>
  <c r="N10" i="14"/>
  <c r="F11" i="14"/>
  <c r="N11" i="14"/>
  <c r="F12" i="14"/>
  <c r="N12" i="14"/>
  <c r="F13" i="14"/>
  <c r="N13" i="14"/>
  <c r="F2" i="14"/>
  <c r="N2" i="14"/>
  <c r="F3" i="14"/>
  <c r="N3" i="14"/>
  <c r="F4" i="14"/>
  <c r="N4" i="14"/>
  <c r="F5" i="14"/>
  <c r="N5" i="14"/>
  <c r="F6" i="14"/>
  <c r="N6" i="14"/>
  <c r="F7" i="14"/>
  <c r="N7" i="14"/>
  <c r="G2" i="14"/>
  <c r="O2" i="14"/>
  <c r="G1" i="14"/>
  <c r="F1" i="14"/>
  <c r="N1" i="14"/>
  <c r="K2" i="14"/>
  <c r="E4" i="26"/>
  <c r="E6" i="26"/>
  <c r="E8" i="26"/>
  <c r="E10" i="26"/>
  <c r="E12" i="26"/>
  <c r="E14" i="26"/>
  <c r="E16" i="26"/>
  <c r="E18" i="26"/>
  <c r="E20" i="26"/>
  <c r="E22" i="26"/>
  <c r="E24" i="26"/>
  <c r="E26" i="26"/>
  <c r="E28" i="26"/>
  <c r="E30" i="26"/>
  <c r="E32" i="26"/>
  <c r="E34" i="26"/>
  <c r="E36" i="26"/>
  <c r="E38" i="26"/>
  <c r="E40" i="26"/>
  <c r="E42" i="26"/>
  <c r="E44" i="26"/>
  <c r="E46" i="26"/>
  <c r="E48" i="26"/>
  <c r="E50" i="26"/>
  <c r="E52" i="26"/>
  <c r="E54" i="26"/>
  <c r="E56" i="26"/>
  <c r="E58" i="26"/>
  <c r="E60" i="26"/>
  <c r="E62" i="26"/>
  <c r="E64" i="26"/>
  <c r="E66" i="26"/>
  <c r="E68" i="26"/>
  <c r="E70" i="26"/>
  <c r="E72" i="26"/>
  <c r="E74" i="26"/>
  <c r="E76" i="26"/>
  <c r="E78" i="26"/>
  <c r="E80" i="26"/>
  <c r="E82" i="26"/>
  <c r="E84" i="26"/>
  <c r="E86" i="26"/>
  <c r="E88" i="26"/>
  <c r="E90" i="26"/>
  <c r="E92" i="26"/>
  <c r="E94" i="26"/>
  <c r="E96" i="26"/>
  <c r="E98" i="26"/>
  <c r="E100" i="26"/>
  <c r="E102" i="26"/>
  <c r="E104" i="26"/>
  <c r="E106" i="26"/>
  <c r="E108" i="26"/>
  <c r="E110" i="26"/>
  <c r="E122" i="26"/>
  <c r="E134" i="26"/>
  <c r="E146" i="26"/>
  <c r="E112" i="26"/>
  <c r="E124" i="26"/>
  <c r="E136" i="26"/>
  <c r="E148" i="26"/>
  <c r="E114" i="26"/>
  <c r="E126" i="26"/>
  <c r="E138" i="26"/>
  <c r="E150" i="26"/>
  <c r="E116" i="26"/>
  <c r="E128" i="26"/>
  <c r="E140" i="26"/>
  <c r="E152" i="26"/>
  <c r="E118" i="26"/>
  <c r="E130" i="26"/>
  <c r="E142" i="26"/>
  <c r="E154" i="26"/>
  <c r="E120" i="26"/>
  <c r="E132" i="26"/>
  <c r="E144" i="26"/>
  <c r="E156" i="26"/>
  <c r="E2" i="26"/>
  <c r="M2" i="26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2" i="1"/>
  <c r="B51" i="36"/>
  <c r="D51" i="36"/>
  <c r="C12" i="36"/>
  <c r="F51" i="36"/>
  <c r="D12" i="36"/>
  <c r="AB51" i="36"/>
  <c r="O12" i="36"/>
  <c r="AD51" i="36"/>
  <c r="P12" i="36"/>
  <c r="AF51" i="36"/>
  <c r="Q12" i="36"/>
  <c r="B52" i="36"/>
  <c r="D52" i="36"/>
  <c r="C13" i="36"/>
  <c r="F52" i="36"/>
  <c r="D13" i="36"/>
  <c r="AB52" i="36"/>
  <c r="O13" i="36"/>
  <c r="AD52" i="36"/>
  <c r="P13" i="36"/>
  <c r="AF52" i="36"/>
  <c r="Q13" i="36"/>
  <c r="B53" i="36"/>
  <c r="D53" i="36"/>
  <c r="C14" i="36"/>
  <c r="F53" i="36"/>
  <c r="D14" i="36"/>
  <c r="AB53" i="36"/>
  <c r="O14" i="36"/>
  <c r="AD53" i="36"/>
  <c r="P14" i="36"/>
  <c r="AF53" i="36"/>
  <c r="Q14" i="36"/>
  <c r="B54" i="36"/>
  <c r="D54" i="36"/>
  <c r="C15" i="36"/>
  <c r="F54" i="36"/>
  <c r="D15" i="36"/>
  <c r="AB54" i="36"/>
  <c r="O15" i="36"/>
  <c r="AD54" i="36"/>
  <c r="P15" i="36"/>
  <c r="AF54" i="36"/>
  <c r="Q15" i="36"/>
  <c r="B55" i="36"/>
  <c r="D55" i="36"/>
  <c r="C16" i="36"/>
  <c r="F55" i="36"/>
  <c r="D16" i="36"/>
  <c r="AB55" i="36"/>
  <c r="O16" i="36"/>
  <c r="AD55" i="36"/>
  <c r="P16" i="36"/>
  <c r="AF55" i="36"/>
  <c r="Q16" i="36"/>
  <c r="B56" i="36"/>
  <c r="D56" i="36"/>
  <c r="C17" i="36"/>
  <c r="F56" i="36"/>
  <c r="D17" i="36"/>
  <c r="AB56" i="36"/>
  <c r="O17" i="36"/>
  <c r="AD56" i="36"/>
  <c r="P17" i="36"/>
  <c r="AF56" i="36"/>
  <c r="Q17" i="36"/>
  <c r="B57" i="36"/>
  <c r="D57" i="36"/>
  <c r="C18" i="36"/>
  <c r="F57" i="36"/>
  <c r="D18" i="36"/>
  <c r="H57" i="36"/>
  <c r="E18" i="36"/>
  <c r="J57" i="36"/>
  <c r="F18" i="36"/>
  <c r="L57" i="36"/>
  <c r="G18" i="36"/>
  <c r="N57" i="36"/>
  <c r="H18" i="36"/>
  <c r="P57" i="36"/>
  <c r="I18" i="36"/>
  <c r="R57" i="36"/>
  <c r="J18" i="36"/>
  <c r="T57" i="36"/>
  <c r="K18" i="36"/>
  <c r="V57" i="36"/>
  <c r="L18" i="36"/>
  <c r="X57" i="36"/>
  <c r="M18" i="36"/>
  <c r="Z57" i="36"/>
  <c r="N18" i="36"/>
  <c r="AB57" i="36"/>
  <c r="O18" i="36"/>
  <c r="AD57" i="36"/>
  <c r="P18" i="36"/>
  <c r="AF57" i="36"/>
  <c r="Q18" i="36"/>
  <c r="B50" i="36"/>
  <c r="F50" i="36"/>
  <c r="D11" i="36"/>
  <c r="AB50" i="36"/>
  <c r="O11" i="36"/>
  <c r="AD50" i="36"/>
  <c r="P11" i="36"/>
  <c r="AF50" i="36"/>
  <c r="Q11" i="36"/>
  <c r="D50" i="36"/>
  <c r="C11" i="36"/>
  <c r="E50" i="36"/>
  <c r="D2" i="36"/>
  <c r="G50" i="36"/>
  <c r="E2" i="36"/>
  <c r="I50" i="36"/>
  <c r="F2" i="36"/>
  <c r="K50" i="36"/>
  <c r="G2" i="36"/>
  <c r="M50" i="36"/>
  <c r="H2" i="36"/>
  <c r="O50" i="36"/>
  <c r="I2" i="36"/>
  <c r="Q50" i="36"/>
  <c r="J2" i="36"/>
  <c r="S50" i="36"/>
  <c r="K2" i="36"/>
  <c r="U50" i="36"/>
  <c r="L2" i="36"/>
  <c r="W50" i="36"/>
  <c r="M2" i="36"/>
  <c r="Y50" i="36"/>
  <c r="N2" i="36"/>
  <c r="AA50" i="36"/>
  <c r="O2" i="36"/>
  <c r="AC50" i="36"/>
  <c r="P2" i="36"/>
  <c r="AE50" i="36"/>
  <c r="Q2" i="36"/>
  <c r="E51" i="36"/>
  <c r="D3" i="36"/>
  <c r="G51" i="36"/>
  <c r="E3" i="36"/>
  <c r="I51" i="36"/>
  <c r="F3" i="36"/>
  <c r="K51" i="36"/>
  <c r="G3" i="36"/>
  <c r="M51" i="36"/>
  <c r="H3" i="36"/>
  <c r="O51" i="36"/>
  <c r="I3" i="36"/>
  <c r="Q51" i="36"/>
  <c r="J3" i="36"/>
  <c r="S51" i="36"/>
  <c r="K3" i="36"/>
  <c r="U51" i="36"/>
  <c r="L3" i="36"/>
  <c r="W51" i="36"/>
  <c r="M3" i="36"/>
  <c r="Y51" i="36"/>
  <c r="N3" i="36"/>
  <c r="AA51" i="36"/>
  <c r="O3" i="36"/>
  <c r="AC51" i="36"/>
  <c r="P3" i="36"/>
  <c r="AE51" i="36"/>
  <c r="Q3" i="36"/>
  <c r="E52" i="36"/>
  <c r="D4" i="36"/>
  <c r="AA52" i="36"/>
  <c r="O4" i="36"/>
  <c r="AC52" i="36"/>
  <c r="P4" i="36"/>
  <c r="AE52" i="36"/>
  <c r="Q4" i="36"/>
  <c r="E53" i="36"/>
  <c r="D5" i="36"/>
  <c r="AA53" i="36"/>
  <c r="O5" i="36"/>
  <c r="AC53" i="36"/>
  <c r="P5" i="36"/>
  <c r="AE53" i="36"/>
  <c r="Q5" i="36"/>
  <c r="E54" i="36"/>
  <c r="D6" i="36"/>
  <c r="AA54" i="36"/>
  <c r="O6" i="36"/>
  <c r="AC54" i="36"/>
  <c r="P6" i="36"/>
  <c r="AE54" i="36"/>
  <c r="Q6" i="36"/>
  <c r="E55" i="36"/>
  <c r="D7" i="36"/>
  <c r="G55" i="36"/>
  <c r="E7" i="36"/>
  <c r="I55" i="36"/>
  <c r="F7" i="36"/>
  <c r="K55" i="36"/>
  <c r="G7" i="36"/>
  <c r="AA55" i="36"/>
  <c r="O7" i="36"/>
  <c r="AC55" i="36"/>
  <c r="P7" i="36"/>
  <c r="AE55" i="36"/>
  <c r="Q7" i="36"/>
  <c r="E56" i="36"/>
  <c r="D8" i="36"/>
  <c r="G56" i="36"/>
  <c r="E8" i="36"/>
  <c r="I56" i="36"/>
  <c r="F8" i="36"/>
  <c r="K56" i="36"/>
  <c r="G8" i="36"/>
  <c r="AA56" i="36"/>
  <c r="O8" i="36"/>
  <c r="AC56" i="36"/>
  <c r="P8" i="36"/>
  <c r="AE56" i="36"/>
  <c r="Q8" i="36"/>
  <c r="E57" i="36"/>
  <c r="D9" i="36"/>
  <c r="G57" i="36"/>
  <c r="E9" i="36"/>
  <c r="I57" i="36"/>
  <c r="F9" i="36"/>
  <c r="K57" i="36"/>
  <c r="G9" i="36"/>
  <c r="M57" i="36"/>
  <c r="H9" i="36"/>
  <c r="O57" i="36"/>
  <c r="I9" i="36"/>
  <c r="Q57" i="36"/>
  <c r="J9" i="36"/>
  <c r="S57" i="36"/>
  <c r="K9" i="36"/>
  <c r="U57" i="36"/>
  <c r="L9" i="36"/>
  <c r="W57" i="36"/>
  <c r="M9" i="36"/>
  <c r="Y57" i="36"/>
  <c r="N9" i="36"/>
  <c r="AA57" i="36"/>
  <c r="O9" i="36"/>
  <c r="AC57" i="36"/>
  <c r="P9" i="36"/>
  <c r="AE57" i="36"/>
  <c r="Q9" i="36"/>
  <c r="C51" i="36"/>
  <c r="C3" i="36"/>
  <c r="C52" i="36"/>
  <c r="C4" i="36"/>
  <c r="C53" i="36"/>
  <c r="C5" i="36"/>
  <c r="C54" i="36"/>
  <c r="C6" i="36"/>
  <c r="C55" i="36"/>
  <c r="C7" i="36"/>
  <c r="C56" i="36"/>
  <c r="C8" i="36"/>
  <c r="C57" i="36"/>
  <c r="C9" i="36"/>
  <c r="C50" i="36"/>
  <c r="C2" i="36"/>
  <c r="AB46" i="39"/>
  <c r="AB10" i="39"/>
  <c r="V44" i="39"/>
  <c r="V8" i="39"/>
  <c r="P50" i="39"/>
  <c r="P14" i="39"/>
  <c r="P42" i="39"/>
  <c r="P6" i="39"/>
  <c r="J48" i="39"/>
  <c r="J12" i="39"/>
  <c r="D50" i="39"/>
  <c r="D14" i="39"/>
  <c r="D42" i="39"/>
  <c r="D6" i="39"/>
  <c r="AA50" i="39"/>
  <c r="AA14" i="39"/>
  <c r="AA42" i="19"/>
  <c r="AA42" i="39"/>
  <c r="AA6" i="39"/>
  <c r="U49" i="39"/>
  <c r="U41" i="19"/>
  <c r="U41" i="39"/>
  <c r="O48" i="39"/>
  <c r="O12" i="39"/>
  <c r="I47" i="39"/>
  <c r="I11" i="39"/>
  <c r="C50" i="39"/>
  <c r="C42" i="39"/>
  <c r="AB49" i="39"/>
  <c r="AB13" i="39"/>
  <c r="AB41" i="19"/>
  <c r="AB41" i="39"/>
  <c r="AB5" i="39"/>
  <c r="V47" i="39"/>
  <c r="V11" i="39"/>
  <c r="P45" i="39"/>
  <c r="P9" i="39"/>
  <c r="J43" i="39"/>
  <c r="J7" i="39"/>
  <c r="D49" i="39"/>
  <c r="D13" i="39"/>
  <c r="D41" i="39"/>
  <c r="D5" i="39"/>
  <c r="AA45" i="39"/>
  <c r="AA9" i="39"/>
  <c r="U48" i="39"/>
  <c r="O47" i="39"/>
  <c r="O11" i="39"/>
  <c r="I46" i="39"/>
  <c r="I10" i="39"/>
  <c r="C45" i="39"/>
  <c r="AB48" i="39"/>
  <c r="AB44" i="39"/>
  <c r="AB8" i="39"/>
  <c r="V50" i="39"/>
  <c r="V14" i="39"/>
  <c r="V46" i="39"/>
  <c r="V10" i="39"/>
  <c r="V42" i="19"/>
  <c r="V42" i="39"/>
  <c r="V6" i="39"/>
  <c r="P48" i="39"/>
  <c r="P12" i="39"/>
  <c r="P44" i="39"/>
  <c r="P8" i="39"/>
  <c r="J50" i="39"/>
  <c r="J14" i="39"/>
  <c r="J46" i="39"/>
  <c r="J10" i="39"/>
  <c r="J42" i="39"/>
  <c r="J6" i="39"/>
  <c r="D48" i="39"/>
  <c r="D12" i="39"/>
  <c r="D44" i="39"/>
  <c r="D8" i="39"/>
  <c r="AA48" i="39"/>
  <c r="AA12" i="39"/>
  <c r="AA44" i="39"/>
  <c r="AA8" i="39"/>
  <c r="U47" i="39"/>
  <c r="U43" i="19"/>
  <c r="U43" i="39"/>
  <c r="O50" i="39"/>
  <c r="O14" i="39"/>
  <c r="O46" i="39"/>
  <c r="O10" i="39"/>
  <c r="O42" i="39"/>
  <c r="O6" i="39"/>
  <c r="I49" i="39"/>
  <c r="I13" i="39"/>
  <c r="I45" i="39"/>
  <c r="I9" i="39"/>
  <c r="I41" i="39"/>
  <c r="I5" i="39"/>
  <c r="C48" i="39"/>
  <c r="C44" i="39"/>
  <c r="AB50" i="39"/>
  <c r="AB14" i="39"/>
  <c r="AB42" i="19"/>
  <c r="AB42" i="39"/>
  <c r="AB6" i="39"/>
  <c r="AC6" i="39"/>
  <c r="V48" i="39"/>
  <c r="V12" i="39"/>
  <c r="P46" i="39"/>
  <c r="P10" i="39"/>
  <c r="J44" i="39"/>
  <c r="J8" i="39"/>
  <c r="D46" i="39"/>
  <c r="D10" i="39"/>
  <c r="AA46" i="39"/>
  <c r="AA10" i="39"/>
  <c r="U45" i="39"/>
  <c r="O44" i="39"/>
  <c r="O8" i="39"/>
  <c r="I43" i="39"/>
  <c r="I7" i="39"/>
  <c r="C46" i="39"/>
  <c r="AB45" i="39"/>
  <c r="AB9" i="39"/>
  <c r="AC9" i="39"/>
  <c r="V43" i="19"/>
  <c r="V43" i="39"/>
  <c r="V7" i="39"/>
  <c r="P49" i="39"/>
  <c r="P13" i="39"/>
  <c r="P41" i="39"/>
  <c r="P5" i="39"/>
  <c r="J47" i="39"/>
  <c r="J11" i="39"/>
  <c r="K11" i="39"/>
  <c r="D45" i="39"/>
  <c r="D9" i="39"/>
  <c r="AA49" i="39"/>
  <c r="AA13" i="39"/>
  <c r="AA41" i="19"/>
  <c r="AA41" i="39"/>
  <c r="AA5" i="39"/>
  <c r="U44" i="39"/>
  <c r="O43" i="39"/>
  <c r="O7" i="39"/>
  <c r="I50" i="39"/>
  <c r="I14" i="39"/>
  <c r="I42" i="39"/>
  <c r="I6" i="39"/>
  <c r="C49" i="39"/>
  <c r="C41" i="39"/>
  <c r="AB47" i="39"/>
  <c r="AB11" i="39"/>
  <c r="AB43" i="19"/>
  <c r="AB43" i="39"/>
  <c r="AB7" i="39"/>
  <c r="V49" i="39"/>
  <c r="V13" i="39"/>
  <c r="V45" i="39"/>
  <c r="V9" i="39"/>
  <c r="V41" i="19"/>
  <c r="V41" i="39"/>
  <c r="V5" i="39"/>
  <c r="P47" i="39"/>
  <c r="P11" i="39"/>
  <c r="P43" i="39"/>
  <c r="P7" i="39"/>
  <c r="J49" i="39"/>
  <c r="J13" i="39"/>
  <c r="J45" i="39"/>
  <c r="J9" i="39"/>
  <c r="J41" i="39"/>
  <c r="J5" i="39"/>
  <c r="D47" i="39"/>
  <c r="D11" i="39"/>
  <c r="D43" i="39"/>
  <c r="D7" i="39"/>
  <c r="AA47" i="39"/>
  <c r="AA11" i="39"/>
  <c r="AA43" i="19"/>
  <c r="AA43" i="39"/>
  <c r="AA7" i="39"/>
  <c r="U50" i="39"/>
  <c r="U46" i="39"/>
  <c r="U42" i="19"/>
  <c r="U42" i="39"/>
  <c r="O49" i="39"/>
  <c r="O13" i="39"/>
  <c r="O45" i="39"/>
  <c r="O9" i="39"/>
  <c r="O41" i="39"/>
  <c r="O5" i="39"/>
  <c r="I48" i="39"/>
  <c r="I12" i="39"/>
  <c r="I44" i="39"/>
  <c r="I8" i="39"/>
  <c r="C47" i="39"/>
  <c r="C43" i="39"/>
  <c r="E94" i="15"/>
  <c r="E62" i="15"/>
  <c r="E30" i="15"/>
  <c r="E118" i="15"/>
  <c r="E86" i="15"/>
  <c r="E54" i="15"/>
  <c r="E22" i="15"/>
  <c r="E110" i="15"/>
  <c r="E78" i="15"/>
  <c r="E46" i="15"/>
  <c r="E14" i="15"/>
  <c r="E102" i="15"/>
  <c r="E70" i="15"/>
  <c r="E38" i="15"/>
  <c r="E6" i="15"/>
  <c r="E121" i="26"/>
  <c r="E133" i="26"/>
  <c r="E145" i="26"/>
  <c r="E157" i="26"/>
  <c r="E121" i="15"/>
  <c r="E109" i="26"/>
  <c r="E109" i="15"/>
  <c r="E101" i="26"/>
  <c r="E101" i="15"/>
  <c r="E85" i="26"/>
  <c r="E85" i="15"/>
  <c r="E77" i="26"/>
  <c r="E77" i="15"/>
  <c r="E57" i="26"/>
  <c r="E57" i="15"/>
  <c r="E113" i="26"/>
  <c r="E125" i="26"/>
  <c r="E137" i="26"/>
  <c r="E149" i="26"/>
  <c r="E113" i="15"/>
  <c r="E93" i="26"/>
  <c r="E93" i="15"/>
  <c r="E73" i="26"/>
  <c r="E73" i="15"/>
  <c r="E61" i="26"/>
  <c r="E61" i="15"/>
  <c r="E49" i="26"/>
  <c r="E49" i="15"/>
  <c r="E41" i="26"/>
  <c r="E41" i="15"/>
  <c r="E33" i="26"/>
  <c r="E33" i="15"/>
  <c r="E25" i="26"/>
  <c r="E25" i="15"/>
  <c r="E17" i="26"/>
  <c r="E17" i="15"/>
  <c r="E5" i="26"/>
  <c r="E5" i="15"/>
  <c r="E117" i="26"/>
  <c r="E129" i="26"/>
  <c r="E141" i="26"/>
  <c r="E153" i="26"/>
  <c r="E117" i="15"/>
  <c r="E105" i="26"/>
  <c r="E105" i="15"/>
  <c r="E97" i="26"/>
  <c r="E97" i="15"/>
  <c r="E89" i="26"/>
  <c r="E89" i="15"/>
  <c r="E81" i="26"/>
  <c r="E81" i="15"/>
  <c r="E69" i="26"/>
  <c r="E69" i="15"/>
  <c r="E65" i="26"/>
  <c r="E65" i="15"/>
  <c r="E53" i="15"/>
  <c r="E53" i="26"/>
  <c r="E45" i="26"/>
  <c r="E45" i="15"/>
  <c r="E37" i="26"/>
  <c r="E37" i="15"/>
  <c r="E29" i="26"/>
  <c r="E29" i="15"/>
  <c r="E21" i="26"/>
  <c r="E21" i="15"/>
  <c r="E13" i="26"/>
  <c r="E13" i="15"/>
  <c r="E9" i="26"/>
  <c r="E9" i="15"/>
  <c r="E116" i="15"/>
  <c r="E108" i="15"/>
  <c r="E100" i="15"/>
  <c r="E92" i="15"/>
  <c r="E84" i="15"/>
  <c r="E76" i="15"/>
  <c r="E68" i="15"/>
  <c r="E60" i="15"/>
  <c r="E52" i="15"/>
  <c r="E44" i="15"/>
  <c r="E36" i="15"/>
  <c r="E28" i="15"/>
  <c r="E20" i="15"/>
  <c r="E12" i="15"/>
  <c r="E4" i="15"/>
  <c r="E119" i="26"/>
  <c r="E131" i="26"/>
  <c r="E143" i="26"/>
  <c r="E155" i="26"/>
  <c r="E119" i="15"/>
  <c r="E115" i="26"/>
  <c r="E127" i="26"/>
  <c r="E139" i="26"/>
  <c r="E151" i="26"/>
  <c r="E115" i="15"/>
  <c r="E111" i="26"/>
  <c r="E123" i="26"/>
  <c r="E135" i="26"/>
  <c r="E147" i="26"/>
  <c r="E111" i="15"/>
  <c r="E107" i="26"/>
  <c r="E107" i="15"/>
  <c r="E103" i="26"/>
  <c r="E103" i="15"/>
  <c r="E99" i="26"/>
  <c r="E99" i="15"/>
  <c r="E95" i="26"/>
  <c r="E95" i="15"/>
  <c r="E91" i="26"/>
  <c r="E91" i="15"/>
  <c r="E87" i="26"/>
  <c r="E87" i="15"/>
  <c r="E83" i="26"/>
  <c r="E83" i="15"/>
  <c r="E79" i="26"/>
  <c r="E79" i="15"/>
  <c r="E75" i="26"/>
  <c r="E75" i="15"/>
  <c r="E71" i="26"/>
  <c r="E71" i="15"/>
  <c r="E67" i="26"/>
  <c r="E67" i="15"/>
  <c r="E63" i="26"/>
  <c r="E63" i="15"/>
  <c r="E59" i="26"/>
  <c r="E59" i="15"/>
  <c r="E55" i="26"/>
  <c r="E55" i="15"/>
  <c r="E51" i="26"/>
  <c r="E51" i="15"/>
  <c r="E47" i="26"/>
  <c r="E47" i="15"/>
  <c r="E43" i="26"/>
  <c r="E43" i="15"/>
  <c r="E39" i="26"/>
  <c r="E39" i="15"/>
  <c r="E35" i="26"/>
  <c r="E35" i="15"/>
  <c r="E31" i="26"/>
  <c r="E31" i="15"/>
  <c r="E27" i="26"/>
  <c r="E27" i="15"/>
  <c r="E23" i="26"/>
  <c r="E23" i="15"/>
  <c r="E19" i="26"/>
  <c r="E19" i="15"/>
  <c r="E15" i="26"/>
  <c r="E15" i="15"/>
  <c r="E11" i="26"/>
  <c r="E11" i="15"/>
  <c r="E7" i="26"/>
  <c r="E7" i="15"/>
  <c r="E3" i="26"/>
  <c r="E3" i="15"/>
  <c r="E114" i="15"/>
  <c r="E106" i="15"/>
  <c r="E98" i="15"/>
  <c r="E90" i="15"/>
  <c r="E82" i="15"/>
  <c r="E74" i="15"/>
  <c r="E66" i="15"/>
  <c r="E58" i="15"/>
  <c r="E50" i="15"/>
  <c r="E42" i="15"/>
  <c r="E34" i="15"/>
  <c r="E26" i="15"/>
  <c r="E18" i="15"/>
  <c r="E10" i="15"/>
  <c r="E2" i="15"/>
  <c r="E120" i="15"/>
  <c r="E112" i="15"/>
  <c r="E104" i="15"/>
  <c r="E96" i="15"/>
  <c r="E88" i="15"/>
  <c r="E80" i="15"/>
  <c r="E72" i="15"/>
  <c r="E64" i="15"/>
  <c r="E56" i="15"/>
  <c r="E48" i="15"/>
  <c r="E40" i="15"/>
  <c r="E32" i="15"/>
  <c r="E24" i="15"/>
  <c r="E16" i="15"/>
  <c r="E8" i="15"/>
  <c r="AC14" i="39"/>
  <c r="Q10" i="39"/>
  <c r="K10" i="39"/>
  <c r="K5" i="39"/>
  <c r="K13" i="39"/>
  <c r="Q11" i="39"/>
  <c r="AB12" i="39"/>
  <c r="AC12" i="39"/>
  <c r="K7" i="39"/>
  <c r="AC13" i="39"/>
  <c r="Q5" i="39"/>
  <c r="Q8" i="39"/>
  <c r="Q6" i="39"/>
  <c r="K9" i="39"/>
  <c r="AC11" i="39"/>
  <c r="Q13" i="39"/>
  <c r="K6" i="39"/>
  <c r="K14" i="39"/>
  <c r="Q12" i="39"/>
  <c r="AC8" i="39"/>
  <c r="Q9" i="39"/>
  <c r="AC5" i="39"/>
  <c r="K12" i="39"/>
  <c r="Q14" i="39"/>
  <c r="AC10" i="39"/>
  <c r="AC7" i="39"/>
  <c r="K8" i="39"/>
  <c r="Q7" i="39"/>
  <c r="L11" i="39"/>
  <c r="L12" i="39"/>
  <c r="R11" i="39"/>
  <c r="L10" i="39"/>
  <c r="L9" i="39"/>
  <c r="AD14" i="39"/>
  <c r="AD10" i="39"/>
  <c r="L14" i="39"/>
  <c r="AD9" i="39"/>
  <c r="AD8" i="39"/>
  <c r="R9" i="39"/>
  <c r="L13" i="39"/>
  <c r="R7" i="39"/>
  <c r="AD13" i="39"/>
  <c r="R8" i="39"/>
  <c r="R10" i="39"/>
  <c r="R14" i="39"/>
  <c r="R13" i="39"/>
  <c r="R12" i="39"/>
  <c r="L8" i="39"/>
  <c r="AD12" i="39"/>
  <c r="AD7" i="39"/>
  <c r="AD11" i="39"/>
  <c r="L7" i="39"/>
  <c r="AD21" i="39"/>
  <c r="AD20" i="39"/>
  <c r="R18" i="39"/>
  <c r="R19" i="39"/>
  <c r="R21" i="39"/>
  <c r="R20" i="39"/>
  <c r="L18" i="39"/>
  <c r="J18" i="39"/>
  <c r="J23" i="39"/>
  <c r="I32" i="33"/>
  <c r="L21" i="39"/>
  <c r="J21" i="39"/>
  <c r="J26" i="39"/>
  <c r="L32" i="33"/>
  <c r="L19" i="39"/>
  <c r="J19" i="39"/>
  <c r="J24" i="39"/>
  <c r="J32" i="33"/>
  <c r="L20" i="39"/>
  <c r="J20" i="39"/>
  <c r="J25" i="39"/>
  <c r="K32" i="33"/>
  <c r="AD18" i="39"/>
  <c r="AD19" i="39"/>
  <c r="AF46" i="1"/>
  <c r="G6" i="17"/>
  <c r="G5" i="17"/>
  <c r="H6" i="17"/>
  <c r="G7" i="17"/>
  <c r="H7" i="17"/>
  <c r="C56" i="2"/>
  <c r="C59" i="2"/>
  <c r="G8" i="17"/>
  <c r="H8" i="17"/>
  <c r="C68" i="2"/>
  <c r="C71" i="2"/>
  <c r="G9" i="17"/>
  <c r="H9" i="17"/>
  <c r="C80" i="2"/>
  <c r="C83" i="2"/>
  <c r="G10" i="17"/>
  <c r="H10" i="17"/>
  <c r="C92" i="2"/>
  <c r="C95" i="2"/>
  <c r="G11" i="17"/>
  <c r="H11" i="17"/>
  <c r="C104" i="2"/>
  <c r="C107" i="2"/>
  <c r="G12" i="17"/>
  <c r="H12" i="17"/>
  <c r="C116" i="2"/>
  <c r="C119" i="2"/>
  <c r="G13" i="17"/>
  <c r="H13" i="17"/>
  <c r="G14" i="17"/>
  <c r="H14" i="17"/>
  <c r="BN21" i="18"/>
  <c r="AM16" i="17"/>
  <c r="L11" i="20"/>
  <c r="L8" i="20"/>
  <c r="K9" i="5"/>
  <c r="K10" i="5"/>
  <c r="K8" i="5"/>
  <c r="BN21" i="34"/>
  <c r="K5" i="34"/>
  <c r="B62" i="33"/>
  <c r="B61" i="33"/>
  <c r="B60" i="33"/>
  <c r="B59" i="33"/>
  <c r="B58" i="33"/>
  <c r="B57" i="33"/>
  <c r="B56" i="33"/>
  <c r="B55" i="33"/>
  <c r="B54" i="33"/>
  <c r="B53" i="33"/>
  <c r="B48" i="33"/>
  <c r="B47" i="33"/>
  <c r="B42" i="33"/>
  <c r="B26" i="33"/>
  <c r="B25" i="33"/>
  <c r="B24" i="33"/>
  <c r="B23" i="33"/>
  <c r="B35" i="33"/>
  <c r="B46" i="33"/>
  <c r="B22" i="33"/>
  <c r="B34" i="33"/>
  <c r="B45" i="33"/>
  <c r="B21" i="33"/>
  <c r="B33" i="33"/>
  <c r="B44" i="33"/>
  <c r="B20" i="33"/>
  <c r="B32" i="33"/>
  <c r="B43" i="33"/>
  <c r="B19" i="33"/>
  <c r="B18" i="33"/>
  <c r="B17" i="33"/>
  <c r="K157" i="31"/>
  <c r="B157" i="31"/>
  <c r="K156" i="31"/>
  <c r="B156" i="31"/>
  <c r="K155" i="31"/>
  <c r="B155" i="31"/>
  <c r="K154" i="31"/>
  <c r="B154" i="31"/>
  <c r="K153" i="31"/>
  <c r="B153" i="31"/>
  <c r="K152" i="31"/>
  <c r="B152" i="31"/>
  <c r="K151" i="31"/>
  <c r="B151" i="31"/>
  <c r="K150" i="31"/>
  <c r="B150" i="31"/>
  <c r="K149" i="31"/>
  <c r="B149" i="31"/>
  <c r="K148" i="31"/>
  <c r="B148" i="31"/>
  <c r="K147" i="31"/>
  <c r="B147" i="31"/>
  <c r="K146" i="31"/>
  <c r="B146" i="31"/>
  <c r="K145" i="31"/>
  <c r="B145" i="31"/>
  <c r="K144" i="31"/>
  <c r="B144" i="31"/>
  <c r="K143" i="31"/>
  <c r="B143" i="31"/>
  <c r="K142" i="31"/>
  <c r="B142" i="31"/>
  <c r="K141" i="31"/>
  <c r="B141" i="31"/>
  <c r="K140" i="31"/>
  <c r="B140" i="31"/>
  <c r="K139" i="31"/>
  <c r="B139" i="31"/>
  <c r="K138" i="31"/>
  <c r="B138" i="31"/>
  <c r="K137" i="31"/>
  <c r="B137" i="31"/>
  <c r="K136" i="31"/>
  <c r="B136" i="31"/>
  <c r="K135" i="31"/>
  <c r="B135" i="31"/>
  <c r="K134" i="31"/>
  <c r="B134" i="31"/>
  <c r="K133" i="31"/>
  <c r="B133" i="31"/>
  <c r="K132" i="31"/>
  <c r="B132" i="31"/>
  <c r="K131" i="31"/>
  <c r="B131" i="31"/>
  <c r="K130" i="31"/>
  <c r="B130" i="31"/>
  <c r="K129" i="31"/>
  <c r="B129" i="31"/>
  <c r="K128" i="31"/>
  <c r="B128" i="31"/>
  <c r="K127" i="31"/>
  <c r="B127" i="31"/>
  <c r="K126" i="31"/>
  <c r="B126" i="31"/>
  <c r="K125" i="31"/>
  <c r="B125" i="31"/>
  <c r="K124" i="31"/>
  <c r="B124" i="31"/>
  <c r="K123" i="31"/>
  <c r="B123" i="31"/>
  <c r="K122" i="31"/>
  <c r="B122" i="31"/>
  <c r="K121" i="31"/>
  <c r="B121" i="31"/>
  <c r="K120" i="31"/>
  <c r="B120" i="31"/>
  <c r="K119" i="31"/>
  <c r="B119" i="31"/>
  <c r="K118" i="31"/>
  <c r="B118" i="31"/>
  <c r="K117" i="31"/>
  <c r="B117" i="31"/>
  <c r="K116" i="31"/>
  <c r="B116" i="31"/>
  <c r="K115" i="31"/>
  <c r="B115" i="31"/>
  <c r="K114" i="31"/>
  <c r="B114" i="31"/>
  <c r="K113" i="31"/>
  <c r="B113" i="31"/>
  <c r="K112" i="31"/>
  <c r="B112" i="31"/>
  <c r="K111" i="31"/>
  <c r="B111" i="31"/>
  <c r="K110" i="31"/>
  <c r="B110" i="31"/>
  <c r="K109" i="31"/>
  <c r="A109" i="31"/>
  <c r="B109" i="31"/>
  <c r="K108" i="31"/>
  <c r="A108" i="31"/>
  <c r="B108" i="31"/>
  <c r="K107" i="31"/>
  <c r="A107" i="31"/>
  <c r="B107" i="31"/>
  <c r="K106" i="31"/>
  <c r="A106" i="31"/>
  <c r="B106" i="31"/>
  <c r="K105" i="31"/>
  <c r="A105" i="31"/>
  <c r="B105" i="31"/>
  <c r="K104" i="31"/>
  <c r="A104" i="31"/>
  <c r="B104" i="31"/>
  <c r="K103" i="31"/>
  <c r="A103" i="31"/>
  <c r="B103" i="31"/>
  <c r="K102" i="31"/>
  <c r="A102" i="31"/>
  <c r="B102" i="31"/>
  <c r="K101" i="31"/>
  <c r="A101" i="31"/>
  <c r="B101" i="31"/>
  <c r="K100" i="31"/>
  <c r="A100" i="31"/>
  <c r="B100" i="31"/>
  <c r="K99" i="31"/>
  <c r="A99" i="31"/>
  <c r="B99" i="31"/>
  <c r="K98" i="31"/>
  <c r="A98" i="31"/>
  <c r="B98" i="31"/>
  <c r="K97" i="31"/>
  <c r="A97" i="31"/>
  <c r="B97" i="31"/>
  <c r="K96" i="31"/>
  <c r="A96" i="31"/>
  <c r="B96" i="31"/>
  <c r="K95" i="31"/>
  <c r="A95" i="31"/>
  <c r="B95" i="31"/>
  <c r="K94" i="31"/>
  <c r="A94" i="31"/>
  <c r="B94" i="31"/>
  <c r="K93" i="31"/>
  <c r="A93" i="31"/>
  <c r="B93" i="31"/>
  <c r="K92" i="31"/>
  <c r="A92" i="31"/>
  <c r="B92" i="31"/>
  <c r="K91" i="31"/>
  <c r="A91" i="31"/>
  <c r="B91" i="31"/>
  <c r="K90" i="31"/>
  <c r="A90" i="31"/>
  <c r="B90" i="31"/>
  <c r="K89" i="31"/>
  <c r="A89" i="31"/>
  <c r="B89" i="31"/>
  <c r="K88" i="31"/>
  <c r="A88" i="31"/>
  <c r="B88" i="31"/>
  <c r="K87" i="31"/>
  <c r="A87" i="31"/>
  <c r="B87" i="31"/>
  <c r="K86" i="31"/>
  <c r="A86" i="31"/>
  <c r="B86" i="31"/>
  <c r="K85" i="31"/>
  <c r="A85" i="31"/>
  <c r="B85" i="31"/>
  <c r="K84" i="31"/>
  <c r="A84" i="31"/>
  <c r="B84" i="31"/>
  <c r="K83" i="31"/>
  <c r="A83" i="31"/>
  <c r="B83" i="31"/>
  <c r="K82" i="31"/>
  <c r="A82" i="31"/>
  <c r="B82" i="31"/>
  <c r="K81" i="31"/>
  <c r="A81" i="31"/>
  <c r="B81" i="31"/>
  <c r="K80" i="31"/>
  <c r="A80" i="31"/>
  <c r="B80" i="31"/>
  <c r="K79" i="31"/>
  <c r="A79" i="31"/>
  <c r="B79" i="31"/>
  <c r="K78" i="31"/>
  <c r="A78" i="31"/>
  <c r="B78" i="31"/>
  <c r="K77" i="31"/>
  <c r="A77" i="31"/>
  <c r="B77" i="31"/>
  <c r="K76" i="31"/>
  <c r="A76" i="31"/>
  <c r="B76" i="31"/>
  <c r="K75" i="31"/>
  <c r="A75" i="31"/>
  <c r="B75" i="31"/>
  <c r="K74" i="31"/>
  <c r="A74" i="31"/>
  <c r="B74" i="31"/>
  <c r="K73" i="31"/>
  <c r="A73" i="31"/>
  <c r="B73" i="31"/>
  <c r="K72" i="31"/>
  <c r="A72" i="31"/>
  <c r="B72" i="31"/>
  <c r="K71" i="31"/>
  <c r="A71" i="31"/>
  <c r="B71" i="31"/>
  <c r="K70" i="31"/>
  <c r="A70" i="31"/>
  <c r="B70" i="31"/>
  <c r="K69" i="31"/>
  <c r="A69" i="31"/>
  <c r="B69" i="31"/>
  <c r="K68" i="31"/>
  <c r="A68" i="31"/>
  <c r="B68" i="31"/>
  <c r="K67" i="31"/>
  <c r="A67" i="31"/>
  <c r="B67" i="31"/>
  <c r="K66" i="31"/>
  <c r="A66" i="31"/>
  <c r="B66" i="31"/>
  <c r="K65" i="31"/>
  <c r="A65" i="31"/>
  <c r="B65" i="31"/>
  <c r="K64" i="31"/>
  <c r="A64" i="31"/>
  <c r="B64" i="31"/>
  <c r="K63" i="31"/>
  <c r="A63" i="31"/>
  <c r="B63" i="31"/>
  <c r="K62" i="31"/>
  <c r="A62" i="31"/>
  <c r="B62" i="31"/>
  <c r="K61" i="31"/>
  <c r="A61" i="31"/>
  <c r="B61" i="31"/>
  <c r="K60" i="31"/>
  <c r="A60" i="31"/>
  <c r="B60" i="31"/>
  <c r="K59" i="31"/>
  <c r="A59" i="31"/>
  <c r="B59" i="31"/>
  <c r="K58" i="31"/>
  <c r="A58" i="31"/>
  <c r="B58" i="31"/>
  <c r="K57" i="31"/>
  <c r="A57" i="31"/>
  <c r="B57" i="31"/>
  <c r="K56" i="31"/>
  <c r="A56" i="31"/>
  <c r="B56" i="31"/>
  <c r="K55" i="31"/>
  <c r="A55" i="31"/>
  <c r="B55" i="31"/>
  <c r="K54" i="31"/>
  <c r="A54" i="31"/>
  <c r="B54" i="31"/>
  <c r="K53" i="31"/>
  <c r="A53" i="31"/>
  <c r="B53" i="31"/>
  <c r="K52" i="31"/>
  <c r="A52" i="31"/>
  <c r="B52" i="31"/>
  <c r="K51" i="31"/>
  <c r="A51" i="31"/>
  <c r="B51" i="31"/>
  <c r="K50" i="31"/>
  <c r="A50" i="31"/>
  <c r="B50" i="31"/>
  <c r="K49" i="31"/>
  <c r="A49" i="31"/>
  <c r="B49" i="31"/>
  <c r="K48" i="31"/>
  <c r="A48" i="31"/>
  <c r="B48" i="31"/>
  <c r="K47" i="31"/>
  <c r="A47" i="31"/>
  <c r="B47" i="31"/>
  <c r="K46" i="31"/>
  <c r="A46" i="31"/>
  <c r="B46" i="31"/>
  <c r="K45" i="31"/>
  <c r="A45" i="31"/>
  <c r="B45" i="31"/>
  <c r="K44" i="31"/>
  <c r="A44" i="31"/>
  <c r="B44" i="31"/>
  <c r="K43" i="31"/>
  <c r="A43" i="31"/>
  <c r="B43" i="31"/>
  <c r="K42" i="31"/>
  <c r="A42" i="31"/>
  <c r="B42" i="31"/>
  <c r="K41" i="31"/>
  <c r="A41" i="31"/>
  <c r="B41" i="31"/>
  <c r="K40" i="31"/>
  <c r="A40" i="31"/>
  <c r="B40" i="31"/>
  <c r="K39" i="31"/>
  <c r="A39" i="31"/>
  <c r="B39" i="31"/>
  <c r="K38" i="31"/>
  <c r="A38" i="31"/>
  <c r="B38" i="31"/>
  <c r="K37" i="31"/>
  <c r="A37" i="31"/>
  <c r="B37" i="31"/>
  <c r="K36" i="31"/>
  <c r="A36" i="31"/>
  <c r="B36" i="31"/>
  <c r="K35" i="31"/>
  <c r="A35" i="31"/>
  <c r="B35" i="31"/>
  <c r="K34" i="31"/>
  <c r="A34" i="31"/>
  <c r="B34" i="31"/>
  <c r="K33" i="31"/>
  <c r="A33" i="31"/>
  <c r="B33" i="31"/>
  <c r="K32" i="31"/>
  <c r="A32" i="31"/>
  <c r="B32" i="31"/>
  <c r="K31" i="31"/>
  <c r="A31" i="31"/>
  <c r="B31" i="31"/>
  <c r="K30" i="31"/>
  <c r="A30" i="31"/>
  <c r="B30" i="31"/>
  <c r="K29" i="31"/>
  <c r="A29" i="31"/>
  <c r="B29" i="31"/>
  <c r="K28" i="31"/>
  <c r="A28" i="31"/>
  <c r="B28" i="31"/>
  <c r="K27" i="31"/>
  <c r="A27" i="31"/>
  <c r="B27" i="31"/>
  <c r="K26" i="31"/>
  <c r="A26" i="31"/>
  <c r="B26" i="31"/>
  <c r="K25" i="31"/>
  <c r="A25" i="31"/>
  <c r="B25" i="31"/>
  <c r="K24" i="31"/>
  <c r="A24" i="31"/>
  <c r="B24" i="31"/>
  <c r="K23" i="31"/>
  <c r="A23" i="31"/>
  <c r="B23" i="31"/>
  <c r="K22" i="31"/>
  <c r="A22" i="31"/>
  <c r="B22" i="31"/>
  <c r="K21" i="31"/>
  <c r="A21" i="31"/>
  <c r="B21" i="31"/>
  <c r="K20" i="31"/>
  <c r="A20" i="31"/>
  <c r="B20" i="31"/>
  <c r="K19" i="31"/>
  <c r="A19" i="31"/>
  <c r="B19" i="31"/>
  <c r="K18" i="31"/>
  <c r="A18" i="31"/>
  <c r="B18" i="31"/>
  <c r="K17" i="31"/>
  <c r="A17" i="31"/>
  <c r="B17" i="31"/>
  <c r="K16" i="31"/>
  <c r="A16" i="31"/>
  <c r="B16" i="31"/>
  <c r="K15" i="31"/>
  <c r="I15" i="31"/>
  <c r="Q15" i="31"/>
  <c r="A15" i="31"/>
  <c r="B15" i="31"/>
  <c r="K14" i="31"/>
  <c r="A14" i="31"/>
  <c r="B14" i="31"/>
  <c r="K13" i="31"/>
  <c r="I13" i="31"/>
  <c r="Q13" i="31"/>
  <c r="P13" i="31"/>
  <c r="G13" i="31"/>
  <c r="O13" i="31"/>
  <c r="A13" i="31"/>
  <c r="B13" i="31"/>
  <c r="K12" i="31"/>
  <c r="I12" i="31"/>
  <c r="Q12" i="31"/>
  <c r="P12" i="31"/>
  <c r="G12" i="31"/>
  <c r="O12" i="31"/>
  <c r="A12" i="31"/>
  <c r="B12" i="31"/>
  <c r="K11" i="31"/>
  <c r="I11" i="31"/>
  <c r="Q11" i="31"/>
  <c r="P11" i="31"/>
  <c r="G11" i="31"/>
  <c r="O11" i="31"/>
  <c r="A11" i="31"/>
  <c r="B11" i="31"/>
  <c r="K10" i="31"/>
  <c r="I10" i="31"/>
  <c r="Q10" i="31"/>
  <c r="P10" i="31"/>
  <c r="G10" i="31"/>
  <c r="O10" i="31"/>
  <c r="A10" i="31"/>
  <c r="B10" i="31"/>
  <c r="K9" i="31"/>
  <c r="I9" i="31"/>
  <c r="Q9" i="31"/>
  <c r="P9" i="31"/>
  <c r="G9" i="31"/>
  <c r="O9" i="31"/>
  <c r="A9" i="31"/>
  <c r="B9" i="31"/>
  <c r="K8" i="31"/>
  <c r="I8" i="31"/>
  <c r="Q8" i="31"/>
  <c r="P8" i="31"/>
  <c r="G8" i="31"/>
  <c r="O8" i="31"/>
  <c r="A8" i="31"/>
  <c r="B8" i="31"/>
  <c r="K7" i="31"/>
  <c r="I7" i="31"/>
  <c r="Q7" i="31"/>
  <c r="P7" i="31"/>
  <c r="G7" i="31"/>
  <c r="O7" i="31"/>
  <c r="A7" i="31"/>
  <c r="B7" i="31"/>
  <c r="K6" i="31"/>
  <c r="I6" i="31"/>
  <c r="Q6" i="31"/>
  <c r="P6" i="31"/>
  <c r="G6" i="31"/>
  <c r="O6" i="31"/>
  <c r="A6" i="31"/>
  <c r="B6" i="31"/>
  <c r="K5" i="31"/>
  <c r="I5" i="31"/>
  <c r="Q5" i="31"/>
  <c r="P5" i="31"/>
  <c r="G5" i="31"/>
  <c r="O5" i="31"/>
  <c r="A5" i="31"/>
  <c r="B5" i="31"/>
  <c r="K4" i="31"/>
  <c r="I4" i="31"/>
  <c r="Q4" i="31"/>
  <c r="P4" i="31"/>
  <c r="G4" i="31"/>
  <c r="O4" i="31"/>
  <c r="A4" i="31"/>
  <c r="B4" i="31"/>
  <c r="K3" i="31"/>
  <c r="I3" i="31"/>
  <c r="Q3" i="31"/>
  <c r="P3" i="31"/>
  <c r="G3" i="31"/>
  <c r="O3" i="31"/>
  <c r="A3" i="31"/>
  <c r="B3" i="31"/>
  <c r="K2" i="31"/>
  <c r="I2" i="31"/>
  <c r="Q2" i="31"/>
  <c r="P2" i="31"/>
  <c r="G2" i="31"/>
  <c r="O2" i="31"/>
  <c r="F2" i="31"/>
  <c r="N2" i="31"/>
  <c r="A2" i="31"/>
  <c r="B2" i="31"/>
  <c r="I1" i="31"/>
  <c r="Q1" i="31"/>
  <c r="P1" i="31"/>
  <c r="G1" i="31"/>
  <c r="O1" i="31"/>
  <c r="F1" i="31"/>
  <c r="N1" i="31"/>
  <c r="M1" i="31"/>
  <c r="D1" i="31"/>
  <c r="L1" i="31"/>
  <c r="C1" i="31"/>
  <c r="I1" i="30"/>
  <c r="Q1" i="30"/>
  <c r="O1" i="30"/>
  <c r="N1" i="30"/>
  <c r="D1" i="30"/>
  <c r="L1" i="30"/>
  <c r="E1" i="30"/>
  <c r="M1" i="30"/>
  <c r="C1" i="30"/>
  <c r="AA157" i="29"/>
  <c r="P157" i="29"/>
  <c r="B157" i="29"/>
  <c r="AA156" i="29"/>
  <c r="P156" i="29"/>
  <c r="B156" i="29"/>
  <c r="AA155" i="29"/>
  <c r="P155" i="29"/>
  <c r="B155" i="29"/>
  <c r="AA154" i="29"/>
  <c r="P154" i="29"/>
  <c r="B154" i="29"/>
  <c r="AA153" i="29"/>
  <c r="P153" i="29"/>
  <c r="B153" i="29"/>
  <c r="AA152" i="29"/>
  <c r="P152" i="29"/>
  <c r="B152" i="29"/>
  <c r="AA151" i="29"/>
  <c r="P151" i="29"/>
  <c r="B151" i="29"/>
  <c r="AA150" i="29"/>
  <c r="P150" i="29"/>
  <c r="B150" i="29"/>
  <c r="AA149" i="29"/>
  <c r="P149" i="29"/>
  <c r="B149" i="29"/>
  <c r="AA148" i="29"/>
  <c r="P148" i="29"/>
  <c r="B148" i="29"/>
  <c r="AA147" i="29"/>
  <c r="P147" i="29"/>
  <c r="B147" i="29"/>
  <c r="AA146" i="29"/>
  <c r="P146" i="29"/>
  <c r="B146" i="29"/>
  <c r="AA145" i="29"/>
  <c r="P145" i="29"/>
  <c r="B145" i="29"/>
  <c r="AA144" i="29"/>
  <c r="P144" i="29"/>
  <c r="B144" i="29"/>
  <c r="AA143" i="29"/>
  <c r="P143" i="29"/>
  <c r="B143" i="29"/>
  <c r="AA142" i="29"/>
  <c r="P142" i="29"/>
  <c r="B142" i="29"/>
  <c r="AA141" i="29"/>
  <c r="P141" i="29"/>
  <c r="B141" i="29"/>
  <c r="AA140" i="29"/>
  <c r="P140" i="29"/>
  <c r="B140" i="29"/>
  <c r="AA139" i="29"/>
  <c r="P139" i="29"/>
  <c r="B139" i="29"/>
  <c r="AA138" i="29"/>
  <c r="P138" i="29"/>
  <c r="B138" i="29"/>
  <c r="AA137" i="29"/>
  <c r="P137" i="29"/>
  <c r="B137" i="29"/>
  <c r="AA136" i="29"/>
  <c r="P136" i="29"/>
  <c r="B136" i="29"/>
  <c r="AA135" i="29"/>
  <c r="P135" i="29"/>
  <c r="B135" i="29"/>
  <c r="AA134" i="29"/>
  <c r="P134" i="29"/>
  <c r="B134" i="29"/>
  <c r="AA133" i="29"/>
  <c r="P133" i="29"/>
  <c r="B133" i="29"/>
  <c r="AA132" i="29"/>
  <c r="P132" i="29"/>
  <c r="B132" i="29"/>
  <c r="AA131" i="29"/>
  <c r="P131" i="29"/>
  <c r="B131" i="29"/>
  <c r="AA130" i="29"/>
  <c r="P130" i="29"/>
  <c r="B130" i="29"/>
  <c r="AA129" i="29"/>
  <c r="P129" i="29"/>
  <c r="B129" i="29"/>
  <c r="AA128" i="29"/>
  <c r="P128" i="29"/>
  <c r="B128" i="29"/>
  <c r="AA127" i="29"/>
  <c r="P127" i="29"/>
  <c r="B127" i="29"/>
  <c r="AA126" i="29"/>
  <c r="P126" i="29"/>
  <c r="B126" i="29"/>
  <c r="AA125" i="29"/>
  <c r="P125" i="29"/>
  <c r="B125" i="29"/>
  <c r="AA124" i="29"/>
  <c r="P124" i="29"/>
  <c r="B124" i="29"/>
  <c r="AA123" i="29"/>
  <c r="P123" i="29"/>
  <c r="B123" i="29"/>
  <c r="AA122" i="29"/>
  <c r="P122" i="29"/>
  <c r="B122" i="29"/>
  <c r="AA121" i="29"/>
  <c r="P121" i="29"/>
  <c r="B121" i="29"/>
  <c r="AA120" i="29"/>
  <c r="P120" i="29"/>
  <c r="B120" i="29"/>
  <c r="AA119" i="29"/>
  <c r="P119" i="29"/>
  <c r="B119" i="29"/>
  <c r="AA118" i="29"/>
  <c r="P118" i="29"/>
  <c r="B118" i="29"/>
  <c r="AA117" i="29"/>
  <c r="P117" i="29"/>
  <c r="B117" i="29"/>
  <c r="AA116" i="29"/>
  <c r="P116" i="29"/>
  <c r="B116" i="29"/>
  <c r="AA115" i="29"/>
  <c r="P115" i="29"/>
  <c r="B115" i="29"/>
  <c r="AA114" i="29"/>
  <c r="P114" i="29"/>
  <c r="B114" i="29"/>
  <c r="AA113" i="29"/>
  <c r="P113" i="29"/>
  <c r="B113" i="29"/>
  <c r="AA112" i="29"/>
  <c r="P112" i="29"/>
  <c r="B112" i="29"/>
  <c r="AA111" i="29"/>
  <c r="P111" i="29"/>
  <c r="B111" i="29"/>
  <c r="AA110" i="29"/>
  <c r="P110" i="29"/>
  <c r="B110" i="29"/>
  <c r="P109" i="29"/>
  <c r="N109" i="29"/>
  <c r="AA109" i="29"/>
  <c r="A109" i="29"/>
  <c r="B109" i="29"/>
  <c r="P108" i="29"/>
  <c r="N108" i="29"/>
  <c r="AA108" i="29"/>
  <c r="A108" i="29"/>
  <c r="B108" i="29"/>
  <c r="P107" i="29"/>
  <c r="N107" i="29"/>
  <c r="AA107" i="29"/>
  <c r="A107" i="29"/>
  <c r="B107" i="29"/>
  <c r="P106" i="29"/>
  <c r="N106" i="29"/>
  <c r="AA106" i="29"/>
  <c r="A106" i="29"/>
  <c r="B106" i="29"/>
  <c r="P105" i="29"/>
  <c r="N105" i="29"/>
  <c r="AA105" i="29"/>
  <c r="A105" i="29"/>
  <c r="B105" i="29"/>
  <c r="P104" i="29"/>
  <c r="N104" i="29"/>
  <c r="AA104" i="29"/>
  <c r="A104" i="29"/>
  <c r="B104" i="29"/>
  <c r="P103" i="29"/>
  <c r="N103" i="29"/>
  <c r="AA103" i="29"/>
  <c r="A103" i="29"/>
  <c r="B103" i="29"/>
  <c r="P102" i="29"/>
  <c r="N102" i="29"/>
  <c r="AA102" i="29"/>
  <c r="A102" i="29"/>
  <c r="B102" i="29"/>
  <c r="P101" i="29"/>
  <c r="N101" i="29"/>
  <c r="AA101" i="29"/>
  <c r="A101" i="29"/>
  <c r="B101" i="29"/>
  <c r="P100" i="29"/>
  <c r="N100" i="29"/>
  <c r="AA100" i="29"/>
  <c r="A100" i="29"/>
  <c r="B100" i="29"/>
  <c r="P99" i="29"/>
  <c r="N99" i="29"/>
  <c r="AA99" i="29"/>
  <c r="A99" i="29"/>
  <c r="B99" i="29"/>
  <c r="P98" i="29"/>
  <c r="N98" i="29"/>
  <c r="AA98" i="29"/>
  <c r="A98" i="29"/>
  <c r="B98" i="29"/>
  <c r="P97" i="29"/>
  <c r="N97" i="29"/>
  <c r="AA97" i="29"/>
  <c r="A97" i="29"/>
  <c r="B97" i="29"/>
  <c r="P96" i="29"/>
  <c r="N96" i="29"/>
  <c r="AA96" i="29"/>
  <c r="A96" i="29"/>
  <c r="B96" i="29"/>
  <c r="P95" i="29"/>
  <c r="N95" i="29"/>
  <c r="AA95" i="29"/>
  <c r="A95" i="29"/>
  <c r="B95" i="29"/>
  <c r="P94" i="29"/>
  <c r="N94" i="29"/>
  <c r="AA94" i="29"/>
  <c r="A94" i="29"/>
  <c r="B94" i="29"/>
  <c r="P93" i="29"/>
  <c r="N93" i="29"/>
  <c r="AA93" i="29"/>
  <c r="A93" i="29"/>
  <c r="B93" i="29"/>
  <c r="P92" i="29"/>
  <c r="N92" i="29"/>
  <c r="AA92" i="29"/>
  <c r="A92" i="29"/>
  <c r="B92" i="29"/>
  <c r="P91" i="29"/>
  <c r="N91" i="29"/>
  <c r="AA91" i="29"/>
  <c r="A91" i="29"/>
  <c r="B91" i="29"/>
  <c r="P90" i="29"/>
  <c r="N90" i="29"/>
  <c r="AA90" i="29"/>
  <c r="A90" i="29"/>
  <c r="B90" i="29"/>
  <c r="P89" i="29"/>
  <c r="N89" i="29"/>
  <c r="AA89" i="29"/>
  <c r="A89" i="29"/>
  <c r="B89" i="29"/>
  <c r="P88" i="29"/>
  <c r="N88" i="29"/>
  <c r="AA88" i="29"/>
  <c r="A88" i="29"/>
  <c r="B88" i="29"/>
  <c r="P87" i="29"/>
  <c r="N87" i="29"/>
  <c r="AA87" i="29"/>
  <c r="A87" i="29"/>
  <c r="B87" i="29"/>
  <c r="P86" i="29"/>
  <c r="N86" i="29"/>
  <c r="AA86" i="29"/>
  <c r="A86" i="29"/>
  <c r="B86" i="29"/>
  <c r="P85" i="29"/>
  <c r="N85" i="29"/>
  <c r="AA85" i="29"/>
  <c r="A85" i="29"/>
  <c r="B85" i="29"/>
  <c r="P84" i="29"/>
  <c r="N84" i="29"/>
  <c r="AA84" i="29"/>
  <c r="A84" i="29"/>
  <c r="B84" i="29"/>
  <c r="P83" i="29"/>
  <c r="N83" i="29"/>
  <c r="AA83" i="29"/>
  <c r="A83" i="29"/>
  <c r="B83" i="29"/>
  <c r="P82" i="29"/>
  <c r="N82" i="29"/>
  <c r="AA82" i="29"/>
  <c r="A82" i="29"/>
  <c r="B82" i="29"/>
  <c r="P81" i="29"/>
  <c r="N81" i="29"/>
  <c r="AA81" i="29"/>
  <c r="A81" i="29"/>
  <c r="B81" i="29"/>
  <c r="P80" i="29"/>
  <c r="N80" i="29"/>
  <c r="AA80" i="29"/>
  <c r="A80" i="29"/>
  <c r="B80" i="29"/>
  <c r="P79" i="29"/>
  <c r="N79" i="29"/>
  <c r="AA79" i="29"/>
  <c r="A79" i="29"/>
  <c r="B79" i="29"/>
  <c r="P78" i="29"/>
  <c r="N78" i="29"/>
  <c r="AA78" i="29"/>
  <c r="A78" i="29"/>
  <c r="B78" i="29"/>
  <c r="P77" i="29"/>
  <c r="N77" i="29"/>
  <c r="AA77" i="29"/>
  <c r="A77" i="29"/>
  <c r="B77" i="29"/>
  <c r="P76" i="29"/>
  <c r="N76" i="29"/>
  <c r="AA76" i="29"/>
  <c r="A76" i="29"/>
  <c r="B76" i="29"/>
  <c r="P75" i="29"/>
  <c r="N75" i="29"/>
  <c r="AA75" i="29"/>
  <c r="A75" i="29"/>
  <c r="B75" i="29"/>
  <c r="P74" i="29"/>
  <c r="N74" i="29"/>
  <c r="AA74" i="29"/>
  <c r="A74" i="29"/>
  <c r="B74" i="29"/>
  <c r="P73" i="29"/>
  <c r="N73" i="29"/>
  <c r="AA73" i="29"/>
  <c r="A73" i="29"/>
  <c r="B73" i="29"/>
  <c r="P72" i="29"/>
  <c r="N72" i="29"/>
  <c r="AA72" i="29"/>
  <c r="A72" i="29"/>
  <c r="B72" i="29"/>
  <c r="P71" i="29"/>
  <c r="N71" i="29"/>
  <c r="AA71" i="29"/>
  <c r="A71" i="29"/>
  <c r="B71" i="29"/>
  <c r="P70" i="29"/>
  <c r="N70" i="29"/>
  <c r="AA70" i="29"/>
  <c r="A70" i="29"/>
  <c r="B70" i="29"/>
  <c r="P69" i="29"/>
  <c r="N69" i="29"/>
  <c r="AA69" i="29"/>
  <c r="A69" i="29"/>
  <c r="B69" i="29"/>
  <c r="P68" i="29"/>
  <c r="N68" i="29"/>
  <c r="AA68" i="29"/>
  <c r="A68" i="29"/>
  <c r="B68" i="29"/>
  <c r="P67" i="29"/>
  <c r="N67" i="29"/>
  <c r="AA67" i="29"/>
  <c r="A67" i="29"/>
  <c r="B67" i="29"/>
  <c r="P66" i="29"/>
  <c r="N66" i="29"/>
  <c r="AA66" i="29"/>
  <c r="A66" i="29"/>
  <c r="B66" i="29"/>
  <c r="P65" i="29"/>
  <c r="N65" i="29"/>
  <c r="AA65" i="29"/>
  <c r="A65" i="29"/>
  <c r="B65" i="29"/>
  <c r="P64" i="29"/>
  <c r="N64" i="29"/>
  <c r="AA64" i="29"/>
  <c r="A64" i="29"/>
  <c r="B64" i="29"/>
  <c r="P63" i="29"/>
  <c r="N63" i="29"/>
  <c r="AA63" i="29"/>
  <c r="A63" i="29"/>
  <c r="B63" i="29"/>
  <c r="P62" i="29"/>
  <c r="N62" i="29"/>
  <c r="AA62" i="29"/>
  <c r="A62" i="29"/>
  <c r="B62" i="29"/>
  <c r="P61" i="29"/>
  <c r="N61" i="29"/>
  <c r="AA61" i="29"/>
  <c r="A61" i="29"/>
  <c r="B61" i="29"/>
  <c r="P60" i="29"/>
  <c r="N60" i="29"/>
  <c r="AA60" i="29"/>
  <c r="A60" i="29"/>
  <c r="B60" i="29"/>
  <c r="P59" i="29"/>
  <c r="N59" i="29"/>
  <c r="AA59" i="29"/>
  <c r="A59" i="29"/>
  <c r="B59" i="29"/>
  <c r="P58" i="29"/>
  <c r="N58" i="29"/>
  <c r="AA58" i="29"/>
  <c r="A58" i="29"/>
  <c r="B58" i="29"/>
  <c r="P57" i="29"/>
  <c r="N57" i="29"/>
  <c r="AA57" i="29"/>
  <c r="A57" i="29"/>
  <c r="B57" i="29"/>
  <c r="P56" i="29"/>
  <c r="N56" i="29"/>
  <c r="AA56" i="29"/>
  <c r="A56" i="29"/>
  <c r="B56" i="29"/>
  <c r="P55" i="29"/>
  <c r="N55" i="29"/>
  <c r="AA55" i="29"/>
  <c r="A55" i="29"/>
  <c r="B55" i="29"/>
  <c r="P54" i="29"/>
  <c r="N54" i="29"/>
  <c r="AA54" i="29"/>
  <c r="A54" i="29"/>
  <c r="B54" i="29"/>
  <c r="P53" i="29"/>
  <c r="N53" i="29"/>
  <c r="AA53" i="29"/>
  <c r="A53" i="29"/>
  <c r="B53" i="29"/>
  <c r="P52" i="29"/>
  <c r="N52" i="29"/>
  <c r="AA52" i="29"/>
  <c r="A52" i="29"/>
  <c r="B52" i="29"/>
  <c r="P51" i="29"/>
  <c r="N51" i="29"/>
  <c r="AA51" i="29"/>
  <c r="A51" i="29"/>
  <c r="B51" i="29"/>
  <c r="P50" i="29"/>
  <c r="N50" i="29"/>
  <c r="AA50" i="29"/>
  <c r="A50" i="29"/>
  <c r="B50" i="29"/>
  <c r="P49" i="29"/>
  <c r="N49" i="29"/>
  <c r="AA49" i="29"/>
  <c r="A49" i="29"/>
  <c r="B49" i="29"/>
  <c r="P48" i="29"/>
  <c r="N48" i="29"/>
  <c r="AA48" i="29"/>
  <c r="A48" i="29"/>
  <c r="B48" i="29"/>
  <c r="P47" i="29"/>
  <c r="N47" i="29"/>
  <c r="AA47" i="29"/>
  <c r="A47" i="29"/>
  <c r="B47" i="29"/>
  <c r="P46" i="29"/>
  <c r="N46" i="29"/>
  <c r="AA46" i="29"/>
  <c r="A46" i="29"/>
  <c r="B46" i="29"/>
  <c r="P45" i="29"/>
  <c r="N45" i="29"/>
  <c r="AA45" i="29"/>
  <c r="A45" i="29"/>
  <c r="B45" i="29"/>
  <c r="P44" i="29"/>
  <c r="N44" i="29"/>
  <c r="AA44" i="29"/>
  <c r="A44" i="29"/>
  <c r="B44" i="29"/>
  <c r="P43" i="29"/>
  <c r="N43" i="29"/>
  <c r="AA43" i="29"/>
  <c r="A43" i="29"/>
  <c r="B43" i="29"/>
  <c r="P42" i="29"/>
  <c r="N42" i="29"/>
  <c r="AA42" i="29"/>
  <c r="A42" i="29"/>
  <c r="B42" i="29"/>
  <c r="P41" i="29"/>
  <c r="N41" i="29"/>
  <c r="AA41" i="29"/>
  <c r="A41" i="29"/>
  <c r="B41" i="29"/>
  <c r="P40" i="29"/>
  <c r="N40" i="29"/>
  <c r="AA40" i="29"/>
  <c r="A40" i="29"/>
  <c r="B40" i="29"/>
  <c r="P39" i="29"/>
  <c r="N39" i="29"/>
  <c r="AA39" i="29"/>
  <c r="A39" i="29"/>
  <c r="B39" i="29"/>
  <c r="P38" i="29"/>
  <c r="N38" i="29"/>
  <c r="AA38" i="29"/>
  <c r="A38" i="29"/>
  <c r="B38" i="29"/>
  <c r="P37" i="29"/>
  <c r="N37" i="29"/>
  <c r="AA37" i="29"/>
  <c r="A37" i="29"/>
  <c r="B37" i="29"/>
  <c r="P36" i="29"/>
  <c r="N36" i="29"/>
  <c r="AA36" i="29"/>
  <c r="A36" i="29"/>
  <c r="B36" i="29"/>
  <c r="P35" i="29"/>
  <c r="N35" i="29"/>
  <c r="AA35" i="29"/>
  <c r="A35" i="29"/>
  <c r="B35" i="29"/>
  <c r="P34" i="29"/>
  <c r="N34" i="29"/>
  <c r="AA34" i="29"/>
  <c r="A34" i="29"/>
  <c r="B34" i="29"/>
  <c r="P33" i="29"/>
  <c r="N33" i="29"/>
  <c r="AA33" i="29"/>
  <c r="A33" i="29"/>
  <c r="B33" i="29"/>
  <c r="P32" i="29"/>
  <c r="N32" i="29"/>
  <c r="AA32" i="29"/>
  <c r="A32" i="29"/>
  <c r="B32" i="29"/>
  <c r="P31" i="29"/>
  <c r="N31" i="29"/>
  <c r="AA31" i="29"/>
  <c r="A31" i="29"/>
  <c r="B31" i="29"/>
  <c r="P30" i="29"/>
  <c r="N30" i="29"/>
  <c r="AA30" i="29"/>
  <c r="A30" i="29"/>
  <c r="B30" i="29"/>
  <c r="P29" i="29"/>
  <c r="N29" i="29"/>
  <c r="AA29" i="29"/>
  <c r="A29" i="29"/>
  <c r="B29" i="29"/>
  <c r="P28" i="29"/>
  <c r="N28" i="29"/>
  <c r="AA28" i="29"/>
  <c r="A28" i="29"/>
  <c r="B28" i="29"/>
  <c r="P27" i="29"/>
  <c r="N27" i="29"/>
  <c r="AA27" i="29"/>
  <c r="A27" i="29"/>
  <c r="B27" i="29"/>
  <c r="P26" i="29"/>
  <c r="N26" i="29"/>
  <c r="AA26" i="29"/>
  <c r="A26" i="29"/>
  <c r="B26" i="29"/>
  <c r="P25" i="29"/>
  <c r="N25" i="29"/>
  <c r="AA25" i="29"/>
  <c r="A25" i="29"/>
  <c r="B25" i="29"/>
  <c r="P24" i="29"/>
  <c r="N24" i="29"/>
  <c r="AA24" i="29"/>
  <c r="A24" i="29"/>
  <c r="B24" i="29"/>
  <c r="P23" i="29"/>
  <c r="N23" i="29"/>
  <c r="AA23" i="29"/>
  <c r="A23" i="29"/>
  <c r="B23" i="29"/>
  <c r="P22" i="29"/>
  <c r="N22" i="29"/>
  <c r="AA22" i="29"/>
  <c r="A22" i="29"/>
  <c r="B22" i="29"/>
  <c r="P21" i="29"/>
  <c r="N21" i="29"/>
  <c r="AA21" i="29"/>
  <c r="A21" i="29"/>
  <c r="B21" i="29"/>
  <c r="P20" i="29"/>
  <c r="N20" i="29"/>
  <c r="AA20" i="29"/>
  <c r="A20" i="29"/>
  <c r="B20" i="29"/>
  <c r="P19" i="29"/>
  <c r="N19" i="29"/>
  <c r="AA19" i="29"/>
  <c r="A19" i="29"/>
  <c r="B19" i="29"/>
  <c r="P18" i="29"/>
  <c r="N18" i="29"/>
  <c r="AA18" i="29"/>
  <c r="A18" i="29"/>
  <c r="B18" i="29"/>
  <c r="P17" i="29"/>
  <c r="N17" i="29"/>
  <c r="AA17" i="29"/>
  <c r="A17" i="29"/>
  <c r="B17" i="29"/>
  <c r="P16" i="29"/>
  <c r="N16" i="29"/>
  <c r="AA16" i="29"/>
  <c r="A16" i="29"/>
  <c r="B16" i="29"/>
  <c r="P15" i="29"/>
  <c r="N15" i="29"/>
  <c r="AA15" i="29"/>
  <c r="M15" i="29"/>
  <c r="Z15" i="29"/>
  <c r="A15" i="29"/>
  <c r="B15" i="29"/>
  <c r="P14" i="29"/>
  <c r="N14" i="29"/>
  <c r="AA14" i="29"/>
  <c r="A14" i="29"/>
  <c r="B14" i="29"/>
  <c r="P13" i="29"/>
  <c r="N13" i="29"/>
  <c r="AA13" i="29"/>
  <c r="M13" i="29"/>
  <c r="Z13" i="29"/>
  <c r="L13" i="29"/>
  <c r="Y13" i="29"/>
  <c r="K13" i="29"/>
  <c r="X13" i="29"/>
  <c r="J13" i="29"/>
  <c r="W13" i="29"/>
  <c r="I13" i="29"/>
  <c r="V13" i="29"/>
  <c r="H13" i="29"/>
  <c r="U13" i="29"/>
  <c r="A13" i="29"/>
  <c r="B13" i="29"/>
  <c r="P12" i="29"/>
  <c r="N12" i="29"/>
  <c r="AA12" i="29"/>
  <c r="M12" i="29"/>
  <c r="Z12" i="29"/>
  <c r="L12" i="29"/>
  <c r="Y12" i="29"/>
  <c r="K12" i="29"/>
  <c r="X12" i="29"/>
  <c r="J12" i="29"/>
  <c r="W12" i="29"/>
  <c r="I12" i="29"/>
  <c r="V12" i="29"/>
  <c r="H12" i="29"/>
  <c r="U12" i="29"/>
  <c r="A12" i="29"/>
  <c r="B12" i="29"/>
  <c r="P11" i="29"/>
  <c r="N11" i="29"/>
  <c r="AA11" i="29"/>
  <c r="M11" i="29"/>
  <c r="Z11" i="29"/>
  <c r="L11" i="29"/>
  <c r="Y11" i="29"/>
  <c r="K11" i="29"/>
  <c r="X11" i="29"/>
  <c r="J11" i="29"/>
  <c r="W11" i="29"/>
  <c r="I11" i="29"/>
  <c r="V11" i="29"/>
  <c r="H11" i="29"/>
  <c r="U11" i="29"/>
  <c r="A11" i="29"/>
  <c r="B11" i="29"/>
  <c r="P10" i="29"/>
  <c r="N10" i="29"/>
  <c r="AA10" i="29"/>
  <c r="M10" i="29"/>
  <c r="Z10" i="29"/>
  <c r="L10" i="29"/>
  <c r="Y10" i="29"/>
  <c r="K10" i="29"/>
  <c r="X10" i="29"/>
  <c r="J10" i="29"/>
  <c r="W10" i="29"/>
  <c r="I10" i="29"/>
  <c r="V10" i="29"/>
  <c r="H10" i="29"/>
  <c r="U10" i="29"/>
  <c r="A10" i="29"/>
  <c r="B10" i="29"/>
  <c r="P9" i="29"/>
  <c r="N9" i="29"/>
  <c r="AA9" i="29"/>
  <c r="M9" i="29"/>
  <c r="Z9" i="29"/>
  <c r="L9" i="29"/>
  <c r="Y9" i="29"/>
  <c r="K9" i="29"/>
  <c r="X9" i="29"/>
  <c r="J9" i="29"/>
  <c r="W9" i="29"/>
  <c r="I9" i="29"/>
  <c r="V9" i="29"/>
  <c r="H9" i="29"/>
  <c r="U9" i="29"/>
  <c r="A9" i="29"/>
  <c r="B9" i="29"/>
  <c r="P8" i="29"/>
  <c r="N8" i="29"/>
  <c r="AA8" i="29"/>
  <c r="M8" i="29"/>
  <c r="Z8" i="29"/>
  <c r="L8" i="29"/>
  <c r="Y8" i="29"/>
  <c r="K8" i="29"/>
  <c r="X8" i="29"/>
  <c r="J8" i="29"/>
  <c r="W8" i="29"/>
  <c r="I8" i="29"/>
  <c r="V8" i="29"/>
  <c r="H8" i="29"/>
  <c r="U8" i="29"/>
  <c r="A8" i="29"/>
  <c r="B8" i="29"/>
  <c r="P7" i="29"/>
  <c r="N7" i="29"/>
  <c r="AA7" i="29"/>
  <c r="M7" i="29"/>
  <c r="Z7" i="29"/>
  <c r="L7" i="29"/>
  <c r="Y7" i="29"/>
  <c r="K7" i="29"/>
  <c r="X7" i="29"/>
  <c r="J7" i="29"/>
  <c r="W7" i="29"/>
  <c r="I7" i="29"/>
  <c r="V7" i="29"/>
  <c r="H7" i="29"/>
  <c r="U7" i="29"/>
  <c r="A7" i="29"/>
  <c r="B7" i="29"/>
  <c r="P6" i="29"/>
  <c r="N6" i="29"/>
  <c r="AA6" i="29"/>
  <c r="M6" i="29"/>
  <c r="Z6" i="29"/>
  <c r="L6" i="29"/>
  <c r="Y6" i="29"/>
  <c r="K6" i="29"/>
  <c r="X6" i="29"/>
  <c r="J6" i="29"/>
  <c r="W6" i="29"/>
  <c r="I6" i="29"/>
  <c r="V6" i="29"/>
  <c r="H6" i="29"/>
  <c r="U6" i="29"/>
  <c r="A6" i="29"/>
  <c r="B6" i="29"/>
  <c r="P5" i="29"/>
  <c r="N5" i="29"/>
  <c r="AA5" i="29"/>
  <c r="M5" i="29"/>
  <c r="Z5" i="29"/>
  <c r="L5" i="29"/>
  <c r="Y5" i="29"/>
  <c r="K5" i="29"/>
  <c r="X5" i="29"/>
  <c r="J5" i="29"/>
  <c r="W5" i="29"/>
  <c r="I5" i="29"/>
  <c r="V5" i="29"/>
  <c r="H5" i="29"/>
  <c r="U5" i="29"/>
  <c r="A5" i="29"/>
  <c r="B5" i="29"/>
  <c r="P4" i="29"/>
  <c r="N4" i="29"/>
  <c r="AA4" i="29"/>
  <c r="M4" i="29"/>
  <c r="Z4" i="29"/>
  <c r="L4" i="29"/>
  <c r="Y4" i="29"/>
  <c r="K4" i="29"/>
  <c r="X4" i="29"/>
  <c r="J4" i="29"/>
  <c r="W4" i="29"/>
  <c r="I4" i="29"/>
  <c r="V4" i="29"/>
  <c r="H4" i="29"/>
  <c r="U4" i="29"/>
  <c r="A4" i="29"/>
  <c r="B4" i="29"/>
  <c r="P3" i="29"/>
  <c r="N3" i="29"/>
  <c r="AA3" i="29"/>
  <c r="M3" i="29"/>
  <c r="Z3" i="29"/>
  <c r="L3" i="29"/>
  <c r="Y3" i="29"/>
  <c r="K3" i="29"/>
  <c r="X3" i="29"/>
  <c r="J3" i="29"/>
  <c r="W3" i="29"/>
  <c r="I3" i="29"/>
  <c r="V3" i="29"/>
  <c r="H3" i="29"/>
  <c r="U3" i="29"/>
  <c r="A3" i="29"/>
  <c r="B3" i="29"/>
  <c r="P2" i="29"/>
  <c r="N2" i="29"/>
  <c r="AA2" i="29"/>
  <c r="M2" i="29"/>
  <c r="Z2" i="29"/>
  <c r="L2" i="29"/>
  <c r="Y2" i="29"/>
  <c r="K2" i="29"/>
  <c r="X2" i="29"/>
  <c r="J2" i="29"/>
  <c r="W2" i="29"/>
  <c r="I2" i="29"/>
  <c r="V2" i="29"/>
  <c r="H2" i="29"/>
  <c r="U2" i="29"/>
  <c r="G2" i="29"/>
  <c r="T2" i="29"/>
  <c r="A2" i="29"/>
  <c r="B2" i="29"/>
  <c r="N1" i="29"/>
  <c r="AA1" i="29"/>
  <c r="M1" i="29"/>
  <c r="Z1" i="29"/>
  <c r="L1" i="29"/>
  <c r="Y1" i="29"/>
  <c r="K1" i="29"/>
  <c r="X1" i="29"/>
  <c r="J1" i="29"/>
  <c r="W1" i="29"/>
  <c r="I1" i="29"/>
  <c r="V1" i="29"/>
  <c r="H1" i="29"/>
  <c r="U1" i="29"/>
  <c r="G1" i="29"/>
  <c r="T1" i="29"/>
  <c r="F1" i="29"/>
  <c r="S1" i="29"/>
  <c r="E1" i="29"/>
  <c r="R1" i="29"/>
  <c r="D1" i="29"/>
  <c r="Q1" i="29"/>
  <c r="C1" i="29"/>
  <c r="M157" i="28"/>
  <c r="B157" i="28"/>
  <c r="M156" i="28"/>
  <c r="B156" i="28"/>
  <c r="M155" i="28"/>
  <c r="B155" i="28"/>
  <c r="M154" i="28"/>
  <c r="B154" i="28"/>
  <c r="M153" i="28"/>
  <c r="B153" i="28"/>
  <c r="M152" i="28"/>
  <c r="B152" i="28"/>
  <c r="M151" i="28"/>
  <c r="B151" i="28"/>
  <c r="M150" i="28"/>
  <c r="B150" i="28"/>
  <c r="M149" i="28"/>
  <c r="B149" i="28"/>
  <c r="M148" i="28"/>
  <c r="B148" i="28"/>
  <c r="M147" i="28"/>
  <c r="B147" i="28"/>
  <c r="M146" i="28"/>
  <c r="B146" i="28"/>
  <c r="M145" i="28"/>
  <c r="B145" i="28"/>
  <c r="M144" i="28"/>
  <c r="B144" i="28"/>
  <c r="M143" i="28"/>
  <c r="B143" i="28"/>
  <c r="M142" i="28"/>
  <c r="B142" i="28"/>
  <c r="M141" i="28"/>
  <c r="B141" i="28"/>
  <c r="M140" i="28"/>
  <c r="B140" i="28"/>
  <c r="M139" i="28"/>
  <c r="B139" i="28"/>
  <c r="M138" i="28"/>
  <c r="B138" i="28"/>
  <c r="M137" i="28"/>
  <c r="B137" i="28"/>
  <c r="M136" i="28"/>
  <c r="B136" i="28"/>
  <c r="M135" i="28"/>
  <c r="B135" i="28"/>
  <c r="M134" i="28"/>
  <c r="B134" i="28"/>
  <c r="M133" i="28"/>
  <c r="B133" i="28"/>
  <c r="M132" i="28"/>
  <c r="B132" i="28"/>
  <c r="M131" i="28"/>
  <c r="B131" i="28"/>
  <c r="M130" i="28"/>
  <c r="B130" i="28"/>
  <c r="M129" i="28"/>
  <c r="B129" i="28"/>
  <c r="M128" i="28"/>
  <c r="B128" i="28"/>
  <c r="M127" i="28"/>
  <c r="B127" i="28"/>
  <c r="M126" i="28"/>
  <c r="B126" i="28"/>
  <c r="M125" i="28"/>
  <c r="B125" i="28"/>
  <c r="M124" i="28"/>
  <c r="B124" i="28"/>
  <c r="M123" i="28"/>
  <c r="B123" i="28"/>
  <c r="M122" i="28"/>
  <c r="B122" i="28"/>
  <c r="M121" i="28"/>
  <c r="B121" i="28"/>
  <c r="M120" i="28"/>
  <c r="B120" i="28"/>
  <c r="M119" i="28"/>
  <c r="B119" i="28"/>
  <c r="M118" i="28"/>
  <c r="B118" i="28"/>
  <c r="M117" i="28"/>
  <c r="B117" i="28"/>
  <c r="M116" i="28"/>
  <c r="B116" i="28"/>
  <c r="M115" i="28"/>
  <c r="B115" i="28"/>
  <c r="M114" i="28"/>
  <c r="B114" i="28"/>
  <c r="M113" i="28"/>
  <c r="B113" i="28"/>
  <c r="M112" i="28"/>
  <c r="B112" i="28"/>
  <c r="M111" i="28"/>
  <c r="B111" i="28"/>
  <c r="M110" i="28"/>
  <c r="B110" i="28"/>
  <c r="M109" i="28"/>
  <c r="A109" i="28"/>
  <c r="B109" i="28"/>
  <c r="M108" i="28"/>
  <c r="A108" i="28"/>
  <c r="B108" i="28"/>
  <c r="M107" i="28"/>
  <c r="A107" i="28"/>
  <c r="B107" i="28"/>
  <c r="M106" i="28"/>
  <c r="A106" i="28"/>
  <c r="B106" i="28"/>
  <c r="M105" i="28"/>
  <c r="A105" i="28"/>
  <c r="B105" i="28"/>
  <c r="M104" i="28"/>
  <c r="A104" i="28"/>
  <c r="B104" i="28"/>
  <c r="M103" i="28"/>
  <c r="A103" i="28"/>
  <c r="B103" i="28"/>
  <c r="M102" i="28"/>
  <c r="A102" i="28"/>
  <c r="B102" i="28"/>
  <c r="M101" i="28"/>
  <c r="A101" i="28"/>
  <c r="B101" i="28"/>
  <c r="M100" i="28"/>
  <c r="A100" i="28"/>
  <c r="B100" i="28"/>
  <c r="M99" i="28"/>
  <c r="A99" i="28"/>
  <c r="B99" i="28"/>
  <c r="M98" i="28"/>
  <c r="A98" i="28"/>
  <c r="B98" i="28"/>
  <c r="M97" i="28"/>
  <c r="A97" i="28"/>
  <c r="B97" i="28"/>
  <c r="M96" i="28"/>
  <c r="A96" i="28"/>
  <c r="B96" i="28"/>
  <c r="M95" i="28"/>
  <c r="A95" i="28"/>
  <c r="B95" i="28"/>
  <c r="M94" i="28"/>
  <c r="A94" i="28"/>
  <c r="B94" i="28"/>
  <c r="M93" i="28"/>
  <c r="A93" i="28"/>
  <c r="B93" i="28"/>
  <c r="M92" i="28"/>
  <c r="A92" i="28"/>
  <c r="B92" i="28"/>
  <c r="M91" i="28"/>
  <c r="A91" i="28"/>
  <c r="B91" i="28"/>
  <c r="M90" i="28"/>
  <c r="A90" i="28"/>
  <c r="B90" i="28"/>
  <c r="M89" i="28"/>
  <c r="A89" i="28"/>
  <c r="B89" i="28"/>
  <c r="M88" i="28"/>
  <c r="A88" i="28"/>
  <c r="B88" i="28"/>
  <c r="M87" i="28"/>
  <c r="A87" i="28"/>
  <c r="B87" i="28"/>
  <c r="M86" i="28"/>
  <c r="A86" i="28"/>
  <c r="B86" i="28"/>
  <c r="M85" i="28"/>
  <c r="A85" i="28"/>
  <c r="B85" i="28"/>
  <c r="M84" i="28"/>
  <c r="A84" i="28"/>
  <c r="B84" i="28"/>
  <c r="M83" i="28"/>
  <c r="A83" i="28"/>
  <c r="B83" i="28"/>
  <c r="M82" i="28"/>
  <c r="A82" i="28"/>
  <c r="B82" i="28"/>
  <c r="M81" i="28"/>
  <c r="A81" i="28"/>
  <c r="B81" i="28"/>
  <c r="M80" i="28"/>
  <c r="A80" i="28"/>
  <c r="B80" i="28"/>
  <c r="M79" i="28"/>
  <c r="A79" i="28"/>
  <c r="B79" i="28"/>
  <c r="M78" i="28"/>
  <c r="A78" i="28"/>
  <c r="B78" i="28"/>
  <c r="M77" i="28"/>
  <c r="A77" i="28"/>
  <c r="B77" i="28"/>
  <c r="M76" i="28"/>
  <c r="A76" i="28"/>
  <c r="B76" i="28"/>
  <c r="M75" i="28"/>
  <c r="A75" i="28"/>
  <c r="B75" i="28"/>
  <c r="M74" i="28"/>
  <c r="A74" i="28"/>
  <c r="B74" i="28"/>
  <c r="M73" i="28"/>
  <c r="A73" i="28"/>
  <c r="B73" i="28"/>
  <c r="M72" i="28"/>
  <c r="A72" i="28"/>
  <c r="B72" i="28"/>
  <c r="M71" i="28"/>
  <c r="A71" i="28"/>
  <c r="B71" i="28"/>
  <c r="M70" i="28"/>
  <c r="A70" i="28"/>
  <c r="B70" i="28"/>
  <c r="M69" i="28"/>
  <c r="A69" i="28"/>
  <c r="B69" i="28"/>
  <c r="M68" i="28"/>
  <c r="A68" i="28"/>
  <c r="B68" i="28"/>
  <c r="M67" i="28"/>
  <c r="A67" i="28"/>
  <c r="B67" i="28"/>
  <c r="M66" i="28"/>
  <c r="A66" i="28"/>
  <c r="B66" i="28"/>
  <c r="M65" i="28"/>
  <c r="A65" i="28"/>
  <c r="B65" i="28"/>
  <c r="M64" i="28"/>
  <c r="A64" i="28"/>
  <c r="B64" i="28"/>
  <c r="M63" i="28"/>
  <c r="A63" i="28"/>
  <c r="B63" i="28"/>
  <c r="M62" i="28"/>
  <c r="A62" i="28"/>
  <c r="B62" i="28"/>
  <c r="M61" i="28"/>
  <c r="A61" i="28"/>
  <c r="B61" i="28"/>
  <c r="M60" i="28"/>
  <c r="A60" i="28"/>
  <c r="B60" i="28"/>
  <c r="M59" i="28"/>
  <c r="A59" i="28"/>
  <c r="B59" i="28"/>
  <c r="M58" i="28"/>
  <c r="A58" i="28"/>
  <c r="B58" i="28"/>
  <c r="M57" i="28"/>
  <c r="A57" i="28"/>
  <c r="B57" i="28"/>
  <c r="M56" i="28"/>
  <c r="A56" i="28"/>
  <c r="B56" i="28"/>
  <c r="M55" i="28"/>
  <c r="A55" i="28"/>
  <c r="B55" i="28"/>
  <c r="M54" i="28"/>
  <c r="A54" i="28"/>
  <c r="B54" i="28"/>
  <c r="M53" i="28"/>
  <c r="A53" i="28"/>
  <c r="B53" i="28"/>
  <c r="M52" i="28"/>
  <c r="A52" i="28"/>
  <c r="B52" i="28"/>
  <c r="M51" i="28"/>
  <c r="A51" i="28"/>
  <c r="B51" i="28"/>
  <c r="M50" i="28"/>
  <c r="A50" i="28"/>
  <c r="B50" i="28"/>
  <c r="M49" i="28"/>
  <c r="A49" i="28"/>
  <c r="B49" i="28"/>
  <c r="M48" i="28"/>
  <c r="A48" i="28"/>
  <c r="B48" i="28"/>
  <c r="M47" i="28"/>
  <c r="A47" i="28"/>
  <c r="B47" i="28"/>
  <c r="M46" i="28"/>
  <c r="A46" i="28"/>
  <c r="B46" i="28"/>
  <c r="M45" i="28"/>
  <c r="A45" i="28"/>
  <c r="B45" i="28"/>
  <c r="M44" i="28"/>
  <c r="A44" i="28"/>
  <c r="B44" i="28"/>
  <c r="M43" i="28"/>
  <c r="A43" i="28"/>
  <c r="B43" i="28"/>
  <c r="M42" i="28"/>
  <c r="A42" i="28"/>
  <c r="B42" i="28"/>
  <c r="M41" i="28"/>
  <c r="A41" i="28"/>
  <c r="B41" i="28"/>
  <c r="M40" i="28"/>
  <c r="A40" i="28"/>
  <c r="B40" i="28"/>
  <c r="M39" i="28"/>
  <c r="A39" i="28"/>
  <c r="B39" i="28"/>
  <c r="M38" i="28"/>
  <c r="A38" i="28"/>
  <c r="B38" i="28"/>
  <c r="M37" i="28"/>
  <c r="A37" i="28"/>
  <c r="B37" i="28"/>
  <c r="M36" i="28"/>
  <c r="A36" i="28"/>
  <c r="B36" i="28"/>
  <c r="M35" i="28"/>
  <c r="A35" i="28"/>
  <c r="B35" i="28"/>
  <c r="M34" i="28"/>
  <c r="A34" i="28"/>
  <c r="B34" i="28"/>
  <c r="M33" i="28"/>
  <c r="A33" i="28"/>
  <c r="B33" i="28"/>
  <c r="M32" i="28"/>
  <c r="A32" i="28"/>
  <c r="B32" i="28"/>
  <c r="M31" i="28"/>
  <c r="A31" i="28"/>
  <c r="B31" i="28"/>
  <c r="M30" i="28"/>
  <c r="A30" i="28"/>
  <c r="B30" i="28"/>
  <c r="M29" i="28"/>
  <c r="A29" i="28"/>
  <c r="B29" i="28"/>
  <c r="M28" i="28"/>
  <c r="A28" i="28"/>
  <c r="B28" i="28"/>
  <c r="M27" i="28"/>
  <c r="A27" i="28"/>
  <c r="B27" i="28"/>
  <c r="M26" i="28"/>
  <c r="A26" i="28"/>
  <c r="B26" i="28"/>
  <c r="M25" i="28"/>
  <c r="A25" i="28"/>
  <c r="B25" i="28"/>
  <c r="M24" i="28"/>
  <c r="A24" i="28"/>
  <c r="B24" i="28"/>
  <c r="M23" i="28"/>
  <c r="A23" i="28"/>
  <c r="B23" i="28"/>
  <c r="M22" i="28"/>
  <c r="A22" i="28"/>
  <c r="B22" i="28"/>
  <c r="M21" i="28"/>
  <c r="A21" i="28"/>
  <c r="B21" i="28"/>
  <c r="M20" i="28"/>
  <c r="A20" i="28"/>
  <c r="B20" i="28"/>
  <c r="M19" i="28"/>
  <c r="A19" i="28"/>
  <c r="B19" i="28"/>
  <c r="M18" i="28"/>
  <c r="A18" i="28"/>
  <c r="B18" i="28"/>
  <c r="M17" i="28"/>
  <c r="A17" i="28"/>
  <c r="B17" i="28"/>
  <c r="M16" i="28"/>
  <c r="A16" i="28"/>
  <c r="B16" i="28"/>
  <c r="M15" i="28"/>
  <c r="K15" i="28"/>
  <c r="U15" i="28"/>
  <c r="A15" i="28"/>
  <c r="B15" i="28"/>
  <c r="M14" i="28"/>
  <c r="A14" i="28"/>
  <c r="B14" i="28"/>
  <c r="M13" i="28"/>
  <c r="K13" i="28"/>
  <c r="U13" i="28"/>
  <c r="J13" i="28"/>
  <c r="T13" i="28"/>
  <c r="I13" i="28"/>
  <c r="S13" i="28"/>
  <c r="H13" i="28"/>
  <c r="R13" i="28"/>
  <c r="A13" i="28"/>
  <c r="B13" i="28"/>
  <c r="M12" i="28"/>
  <c r="K12" i="28"/>
  <c r="U12" i="28"/>
  <c r="J12" i="28"/>
  <c r="T12" i="28"/>
  <c r="I12" i="28"/>
  <c r="S12" i="28"/>
  <c r="H12" i="28"/>
  <c r="R12" i="28"/>
  <c r="A12" i="28"/>
  <c r="B12" i="28"/>
  <c r="M11" i="28"/>
  <c r="K11" i="28"/>
  <c r="U11" i="28"/>
  <c r="J11" i="28"/>
  <c r="T11" i="28"/>
  <c r="I11" i="28"/>
  <c r="S11" i="28"/>
  <c r="H11" i="28"/>
  <c r="R11" i="28"/>
  <c r="A11" i="28"/>
  <c r="B11" i="28"/>
  <c r="M10" i="28"/>
  <c r="K10" i="28"/>
  <c r="U10" i="28"/>
  <c r="J10" i="28"/>
  <c r="T10" i="28"/>
  <c r="I10" i="28"/>
  <c r="S10" i="28"/>
  <c r="H10" i="28"/>
  <c r="R10" i="28"/>
  <c r="A10" i="28"/>
  <c r="B10" i="28"/>
  <c r="M9" i="28"/>
  <c r="K9" i="28"/>
  <c r="U9" i="28"/>
  <c r="J9" i="28"/>
  <c r="T9" i="28"/>
  <c r="I9" i="28"/>
  <c r="S9" i="28"/>
  <c r="H9" i="28"/>
  <c r="R9" i="28"/>
  <c r="A9" i="28"/>
  <c r="B9" i="28"/>
  <c r="M8" i="28"/>
  <c r="K8" i="28"/>
  <c r="U8" i="28"/>
  <c r="J8" i="28"/>
  <c r="T8" i="28"/>
  <c r="I8" i="28"/>
  <c r="S8" i="28"/>
  <c r="H8" i="28"/>
  <c r="R8" i="28"/>
  <c r="A8" i="28"/>
  <c r="B8" i="28"/>
  <c r="M7" i="28"/>
  <c r="K7" i="28"/>
  <c r="U7" i="28"/>
  <c r="J7" i="28"/>
  <c r="T7" i="28"/>
  <c r="I7" i="28"/>
  <c r="S7" i="28"/>
  <c r="H7" i="28"/>
  <c r="R7" i="28"/>
  <c r="A7" i="28"/>
  <c r="B7" i="28"/>
  <c r="M6" i="28"/>
  <c r="K6" i="28"/>
  <c r="U6" i="28"/>
  <c r="J6" i="28"/>
  <c r="T6" i="28"/>
  <c r="I6" i="28"/>
  <c r="S6" i="28"/>
  <c r="H6" i="28"/>
  <c r="R6" i="28"/>
  <c r="A6" i="28"/>
  <c r="B6" i="28"/>
  <c r="M5" i="28"/>
  <c r="K5" i="28"/>
  <c r="U5" i="28"/>
  <c r="J5" i="28"/>
  <c r="T5" i="28"/>
  <c r="I5" i="28"/>
  <c r="S5" i="28"/>
  <c r="H5" i="28"/>
  <c r="R5" i="28"/>
  <c r="A5" i="28"/>
  <c r="B5" i="28"/>
  <c r="M4" i="28"/>
  <c r="K4" i="28"/>
  <c r="U4" i="28"/>
  <c r="J4" i="28"/>
  <c r="T4" i="28"/>
  <c r="I4" i="28"/>
  <c r="S4" i="28"/>
  <c r="H4" i="28"/>
  <c r="R4" i="28"/>
  <c r="A4" i="28"/>
  <c r="B4" i="28"/>
  <c r="M3" i="28"/>
  <c r="K3" i="28"/>
  <c r="U3" i="28"/>
  <c r="J3" i="28"/>
  <c r="T3" i="28"/>
  <c r="I3" i="28"/>
  <c r="S3" i="28"/>
  <c r="H3" i="28"/>
  <c r="R3" i="28"/>
  <c r="A3" i="28"/>
  <c r="B3" i="28"/>
  <c r="M2" i="28"/>
  <c r="K2" i="28"/>
  <c r="U2" i="28"/>
  <c r="J2" i="28"/>
  <c r="T2" i="28"/>
  <c r="I2" i="28"/>
  <c r="S2" i="28"/>
  <c r="H2" i="28"/>
  <c r="R2" i="28"/>
  <c r="G2" i="28"/>
  <c r="Q2" i="28"/>
  <c r="A2" i="28"/>
  <c r="B2" i="28"/>
  <c r="K1" i="28"/>
  <c r="U1" i="28"/>
  <c r="J1" i="28"/>
  <c r="T1" i="28"/>
  <c r="I1" i="28"/>
  <c r="S1" i="28"/>
  <c r="H1" i="28"/>
  <c r="R1" i="28"/>
  <c r="G1" i="28"/>
  <c r="Q1" i="28"/>
  <c r="F1" i="28"/>
  <c r="P1" i="28"/>
  <c r="E1" i="28"/>
  <c r="O1" i="28"/>
  <c r="D1" i="28"/>
  <c r="N1" i="28"/>
  <c r="C1" i="28"/>
  <c r="L157" i="27"/>
  <c r="B157" i="27"/>
  <c r="L156" i="27"/>
  <c r="B156" i="27"/>
  <c r="L155" i="27"/>
  <c r="B155" i="27"/>
  <c r="L154" i="27"/>
  <c r="B154" i="27"/>
  <c r="L153" i="27"/>
  <c r="B153" i="27"/>
  <c r="L152" i="27"/>
  <c r="B152" i="27"/>
  <c r="L151" i="27"/>
  <c r="B151" i="27"/>
  <c r="L150" i="27"/>
  <c r="B150" i="27"/>
  <c r="L149" i="27"/>
  <c r="B149" i="27"/>
  <c r="L148" i="27"/>
  <c r="B148" i="27"/>
  <c r="L147" i="27"/>
  <c r="B147" i="27"/>
  <c r="L146" i="27"/>
  <c r="B146" i="27"/>
  <c r="L145" i="27"/>
  <c r="B145" i="27"/>
  <c r="L144" i="27"/>
  <c r="B144" i="27"/>
  <c r="L143" i="27"/>
  <c r="B143" i="27"/>
  <c r="L142" i="27"/>
  <c r="B142" i="27"/>
  <c r="L141" i="27"/>
  <c r="B141" i="27"/>
  <c r="L140" i="27"/>
  <c r="B140" i="27"/>
  <c r="L139" i="27"/>
  <c r="B139" i="27"/>
  <c r="L138" i="27"/>
  <c r="B138" i="27"/>
  <c r="L137" i="27"/>
  <c r="B137" i="27"/>
  <c r="L136" i="27"/>
  <c r="B136" i="27"/>
  <c r="L135" i="27"/>
  <c r="B135" i="27"/>
  <c r="L134" i="27"/>
  <c r="B134" i="27"/>
  <c r="L133" i="27"/>
  <c r="B133" i="27"/>
  <c r="L132" i="27"/>
  <c r="B132" i="27"/>
  <c r="L131" i="27"/>
  <c r="B131" i="27"/>
  <c r="L130" i="27"/>
  <c r="B130" i="27"/>
  <c r="L129" i="27"/>
  <c r="B129" i="27"/>
  <c r="L128" i="27"/>
  <c r="B128" i="27"/>
  <c r="L127" i="27"/>
  <c r="B127" i="27"/>
  <c r="L126" i="27"/>
  <c r="B126" i="27"/>
  <c r="L125" i="27"/>
  <c r="B125" i="27"/>
  <c r="L124" i="27"/>
  <c r="B124" i="27"/>
  <c r="L123" i="27"/>
  <c r="B123" i="27"/>
  <c r="L122" i="27"/>
  <c r="B122" i="27"/>
  <c r="L121" i="27"/>
  <c r="B121" i="27"/>
  <c r="L120" i="27"/>
  <c r="B120" i="27"/>
  <c r="L119" i="27"/>
  <c r="B119" i="27"/>
  <c r="L118" i="27"/>
  <c r="B118" i="27"/>
  <c r="L117" i="27"/>
  <c r="B117" i="27"/>
  <c r="L116" i="27"/>
  <c r="B116" i="27"/>
  <c r="L115" i="27"/>
  <c r="B115" i="27"/>
  <c r="L114" i="27"/>
  <c r="B114" i="27"/>
  <c r="L113" i="27"/>
  <c r="B113" i="27"/>
  <c r="L112" i="27"/>
  <c r="B112" i="27"/>
  <c r="L111" i="27"/>
  <c r="B111" i="27"/>
  <c r="L110" i="27"/>
  <c r="B110" i="27"/>
  <c r="L109" i="27"/>
  <c r="A109" i="27"/>
  <c r="B109" i="27"/>
  <c r="L108" i="27"/>
  <c r="A108" i="27"/>
  <c r="B108" i="27"/>
  <c r="L107" i="27"/>
  <c r="A107" i="27"/>
  <c r="B107" i="27"/>
  <c r="L106" i="27"/>
  <c r="A106" i="27"/>
  <c r="B106" i="27"/>
  <c r="L105" i="27"/>
  <c r="A105" i="27"/>
  <c r="B105" i="27"/>
  <c r="L104" i="27"/>
  <c r="A104" i="27"/>
  <c r="B104" i="27"/>
  <c r="L103" i="27"/>
  <c r="A103" i="27"/>
  <c r="B103" i="27"/>
  <c r="L102" i="27"/>
  <c r="A102" i="27"/>
  <c r="B102" i="27"/>
  <c r="L101" i="27"/>
  <c r="A101" i="27"/>
  <c r="B101" i="27"/>
  <c r="L100" i="27"/>
  <c r="A100" i="27"/>
  <c r="B100" i="27"/>
  <c r="L99" i="27"/>
  <c r="A99" i="27"/>
  <c r="B99" i="27"/>
  <c r="L98" i="27"/>
  <c r="A98" i="27"/>
  <c r="B98" i="27"/>
  <c r="L97" i="27"/>
  <c r="A97" i="27"/>
  <c r="B97" i="27"/>
  <c r="L96" i="27"/>
  <c r="A96" i="27"/>
  <c r="B96" i="27"/>
  <c r="L95" i="27"/>
  <c r="A95" i="27"/>
  <c r="B95" i="27"/>
  <c r="L94" i="27"/>
  <c r="A94" i="27"/>
  <c r="B94" i="27"/>
  <c r="L93" i="27"/>
  <c r="A93" i="27"/>
  <c r="B93" i="27"/>
  <c r="L92" i="27"/>
  <c r="A92" i="27"/>
  <c r="B92" i="27"/>
  <c r="L91" i="27"/>
  <c r="A91" i="27"/>
  <c r="B91" i="27"/>
  <c r="L90" i="27"/>
  <c r="A90" i="27"/>
  <c r="B90" i="27"/>
  <c r="L89" i="27"/>
  <c r="A89" i="27"/>
  <c r="B89" i="27"/>
  <c r="L88" i="27"/>
  <c r="A88" i="27"/>
  <c r="B88" i="27"/>
  <c r="L87" i="27"/>
  <c r="A87" i="27"/>
  <c r="B87" i="27"/>
  <c r="L86" i="27"/>
  <c r="A86" i="27"/>
  <c r="B86" i="27"/>
  <c r="L85" i="27"/>
  <c r="A85" i="27"/>
  <c r="B85" i="27"/>
  <c r="L84" i="27"/>
  <c r="A84" i="27"/>
  <c r="B84" i="27"/>
  <c r="L83" i="27"/>
  <c r="A83" i="27"/>
  <c r="B83" i="27"/>
  <c r="L82" i="27"/>
  <c r="A82" i="27"/>
  <c r="B82" i="27"/>
  <c r="L81" i="27"/>
  <c r="A81" i="27"/>
  <c r="B81" i="27"/>
  <c r="L80" i="27"/>
  <c r="A80" i="27"/>
  <c r="B80" i="27"/>
  <c r="L79" i="27"/>
  <c r="A79" i="27"/>
  <c r="B79" i="27"/>
  <c r="L78" i="27"/>
  <c r="A78" i="27"/>
  <c r="B78" i="27"/>
  <c r="L77" i="27"/>
  <c r="A77" i="27"/>
  <c r="B77" i="27"/>
  <c r="L76" i="27"/>
  <c r="A76" i="27"/>
  <c r="B76" i="27"/>
  <c r="L75" i="27"/>
  <c r="A75" i="27"/>
  <c r="B75" i="27"/>
  <c r="L74" i="27"/>
  <c r="A74" i="27"/>
  <c r="B74" i="27"/>
  <c r="L73" i="27"/>
  <c r="A73" i="27"/>
  <c r="B73" i="27"/>
  <c r="L72" i="27"/>
  <c r="A72" i="27"/>
  <c r="B72" i="27"/>
  <c r="L71" i="27"/>
  <c r="A71" i="27"/>
  <c r="B71" i="27"/>
  <c r="L70" i="27"/>
  <c r="A70" i="27"/>
  <c r="B70" i="27"/>
  <c r="L69" i="27"/>
  <c r="A69" i="27"/>
  <c r="B69" i="27"/>
  <c r="L68" i="27"/>
  <c r="A68" i="27"/>
  <c r="B68" i="27"/>
  <c r="L67" i="27"/>
  <c r="A67" i="27"/>
  <c r="B67" i="27"/>
  <c r="L66" i="27"/>
  <c r="A66" i="27"/>
  <c r="B66" i="27"/>
  <c r="L65" i="27"/>
  <c r="A65" i="27"/>
  <c r="B65" i="27"/>
  <c r="L64" i="27"/>
  <c r="A64" i="27"/>
  <c r="B64" i="27"/>
  <c r="L63" i="27"/>
  <c r="A63" i="27"/>
  <c r="B63" i="27"/>
  <c r="L62" i="27"/>
  <c r="A62" i="27"/>
  <c r="B62" i="27"/>
  <c r="L61" i="27"/>
  <c r="A61" i="27"/>
  <c r="B61" i="27"/>
  <c r="L60" i="27"/>
  <c r="A60" i="27"/>
  <c r="B60" i="27"/>
  <c r="L59" i="27"/>
  <c r="A59" i="27"/>
  <c r="B59" i="27"/>
  <c r="L58" i="27"/>
  <c r="A58" i="27"/>
  <c r="B58" i="27"/>
  <c r="L57" i="27"/>
  <c r="A57" i="27"/>
  <c r="B57" i="27"/>
  <c r="L56" i="27"/>
  <c r="A56" i="27"/>
  <c r="B56" i="27"/>
  <c r="L55" i="27"/>
  <c r="A55" i="27"/>
  <c r="B55" i="27"/>
  <c r="L54" i="27"/>
  <c r="A54" i="27"/>
  <c r="B54" i="27"/>
  <c r="L53" i="27"/>
  <c r="A53" i="27"/>
  <c r="B53" i="27"/>
  <c r="L52" i="27"/>
  <c r="A52" i="27"/>
  <c r="B52" i="27"/>
  <c r="L51" i="27"/>
  <c r="A51" i="27"/>
  <c r="B51" i="27"/>
  <c r="L50" i="27"/>
  <c r="A50" i="27"/>
  <c r="B50" i="27"/>
  <c r="L49" i="27"/>
  <c r="A49" i="27"/>
  <c r="B49" i="27"/>
  <c r="L48" i="27"/>
  <c r="A48" i="27"/>
  <c r="B48" i="27"/>
  <c r="L47" i="27"/>
  <c r="A47" i="27"/>
  <c r="B47" i="27"/>
  <c r="L46" i="27"/>
  <c r="A46" i="27"/>
  <c r="B46" i="27"/>
  <c r="L45" i="27"/>
  <c r="A45" i="27"/>
  <c r="B45" i="27"/>
  <c r="L44" i="27"/>
  <c r="A44" i="27"/>
  <c r="B44" i="27"/>
  <c r="L43" i="27"/>
  <c r="A43" i="27"/>
  <c r="B43" i="27"/>
  <c r="L42" i="27"/>
  <c r="A42" i="27"/>
  <c r="B42" i="27"/>
  <c r="L41" i="27"/>
  <c r="A41" i="27"/>
  <c r="B41" i="27"/>
  <c r="L40" i="27"/>
  <c r="A40" i="27"/>
  <c r="B40" i="27"/>
  <c r="L39" i="27"/>
  <c r="A39" i="27"/>
  <c r="B39" i="27"/>
  <c r="L38" i="27"/>
  <c r="A38" i="27"/>
  <c r="B38" i="27"/>
  <c r="L37" i="27"/>
  <c r="A37" i="27"/>
  <c r="B37" i="27"/>
  <c r="L36" i="27"/>
  <c r="A36" i="27"/>
  <c r="B36" i="27"/>
  <c r="L35" i="27"/>
  <c r="A35" i="27"/>
  <c r="B35" i="27"/>
  <c r="L34" i="27"/>
  <c r="A34" i="27"/>
  <c r="B34" i="27"/>
  <c r="L33" i="27"/>
  <c r="A33" i="27"/>
  <c r="B33" i="27"/>
  <c r="L32" i="27"/>
  <c r="A32" i="27"/>
  <c r="B32" i="27"/>
  <c r="L31" i="27"/>
  <c r="A31" i="27"/>
  <c r="B31" i="27"/>
  <c r="L30" i="27"/>
  <c r="A30" i="27"/>
  <c r="B30" i="27"/>
  <c r="L29" i="27"/>
  <c r="A29" i="27"/>
  <c r="B29" i="27"/>
  <c r="L28" i="27"/>
  <c r="A28" i="27"/>
  <c r="B28" i="27"/>
  <c r="L27" i="27"/>
  <c r="A27" i="27"/>
  <c r="B27" i="27"/>
  <c r="L26" i="27"/>
  <c r="A26" i="27"/>
  <c r="B26" i="27"/>
  <c r="L25" i="27"/>
  <c r="A25" i="27"/>
  <c r="B25" i="27"/>
  <c r="L24" i="27"/>
  <c r="A24" i="27"/>
  <c r="B24" i="27"/>
  <c r="L23" i="27"/>
  <c r="A23" i="27"/>
  <c r="B23" i="27"/>
  <c r="L22" i="27"/>
  <c r="A22" i="27"/>
  <c r="B22" i="27"/>
  <c r="L21" i="27"/>
  <c r="A21" i="27"/>
  <c r="B21" i="27"/>
  <c r="L20" i="27"/>
  <c r="A20" i="27"/>
  <c r="B20" i="27"/>
  <c r="L19" i="27"/>
  <c r="A19" i="27"/>
  <c r="B19" i="27"/>
  <c r="L18" i="27"/>
  <c r="A18" i="27"/>
  <c r="B18" i="27"/>
  <c r="L17" i="27"/>
  <c r="A17" i="27"/>
  <c r="B17" i="27"/>
  <c r="L16" i="27"/>
  <c r="A16" i="27"/>
  <c r="B16" i="27"/>
  <c r="L15" i="27"/>
  <c r="H15" i="27"/>
  <c r="Q15" i="27"/>
  <c r="A15" i="27"/>
  <c r="B15" i="27"/>
  <c r="L14" i="27"/>
  <c r="A14" i="27"/>
  <c r="B14" i="27"/>
  <c r="L13" i="27"/>
  <c r="I13" i="27"/>
  <c r="R13" i="27"/>
  <c r="H13" i="27"/>
  <c r="Q13" i="27"/>
  <c r="G13" i="27"/>
  <c r="P13" i="27"/>
  <c r="F13" i="27"/>
  <c r="O13" i="27"/>
  <c r="A13" i="27"/>
  <c r="B13" i="27"/>
  <c r="L12" i="27"/>
  <c r="I12" i="27"/>
  <c r="R12" i="27"/>
  <c r="H12" i="27"/>
  <c r="Q12" i="27"/>
  <c r="G12" i="27"/>
  <c r="P12" i="27"/>
  <c r="F12" i="27"/>
  <c r="O12" i="27"/>
  <c r="A12" i="27"/>
  <c r="B12" i="27"/>
  <c r="L11" i="27"/>
  <c r="I11" i="27"/>
  <c r="R11" i="27"/>
  <c r="H11" i="27"/>
  <c r="Q11" i="27"/>
  <c r="G11" i="27"/>
  <c r="P11" i="27"/>
  <c r="F11" i="27"/>
  <c r="O11" i="27"/>
  <c r="A11" i="27"/>
  <c r="B11" i="27"/>
  <c r="L10" i="27"/>
  <c r="I10" i="27"/>
  <c r="R10" i="27"/>
  <c r="H10" i="27"/>
  <c r="Q10" i="27"/>
  <c r="G10" i="27"/>
  <c r="P10" i="27"/>
  <c r="F10" i="27"/>
  <c r="O10" i="27"/>
  <c r="A10" i="27"/>
  <c r="B10" i="27"/>
  <c r="L9" i="27"/>
  <c r="I9" i="27"/>
  <c r="R9" i="27"/>
  <c r="H9" i="27"/>
  <c r="Q9" i="27"/>
  <c r="G9" i="27"/>
  <c r="P9" i="27"/>
  <c r="F9" i="27"/>
  <c r="O9" i="27"/>
  <c r="A9" i="27"/>
  <c r="B9" i="27"/>
  <c r="L8" i="27"/>
  <c r="I8" i="27"/>
  <c r="R8" i="27"/>
  <c r="H8" i="27"/>
  <c r="Q8" i="27"/>
  <c r="G8" i="27"/>
  <c r="P8" i="27"/>
  <c r="F8" i="27"/>
  <c r="O8" i="27"/>
  <c r="A8" i="27"/>
  <c r="B8" i="27"/>
  <c r="L7" i="27"/>
  <c r="I7" i="27"/>
  <c r="R7" i="27"/>
  <c r="H7" i="27"/>
  <c r="Q7" i="27"/>
  <c r="G7" i="27"/>
  <c r="P7" i="27"/>
  <c r="F7" i="27"/>
  <c r="O7" i="27"/>
  <c r="A7" i="27"/>
  <c r="B7" i="27"/>
  <c r="L6" i="27"/>
  <c r="I6" i="27"/>
  <c r="R6" i="27"/>
  <c r="H6" i="27"/>
  <c r="Q6" i="27"/>
  <c r="G6" i="27"/>
  <c r="P6" i="27"/>
  <c r="F6" i="27"/>
  <c r="O6" i="27"/>
  <c r="A6" i="27"/>
  <c r="B6" i="27"/>
  <c r="L5" i="27"/>
  <c r="I5" i="27"/>
  <c r="R5" i="27"/>
  <c r="H5" i="27"/>
  <c r="Q5" i="27"/>
  <c r="G5" i="27"/>
  <c r="P5" i="27"/>
  <c r="F5" i="27"/>
  <c r="O5" i="27"/>
  <c r="A5" i="27"/>
  <c r="B5" i="27"/>
  <c r="L4" i="27"/>
  <c r="I4" i="27"/>
  <c r="R4" i="27"/>
  <c r="H4" i="27"/>
  <c r="Q4" i="27"/>
  <c r="G4" i="27"/>
  <c r="P4" i="27"/>
  <c r="F4" i="27"/>
  <c r="O4" i="27"/>
  <c r="A4" i="27"/>
  <c r="B4" i="27"/>
  <c r="L3" i="27"/>
  <c r="I3" i="27"/>
  <c r="R3" i="27"/>
  <c r="H3" i="27"/>
  <c r="Q3" i="27"/>
  <c r="G3" i="27"/>
  <c r="P3" i="27"/>
  <c r="F3" i="27"/>
  <c r="O3" i="27"/>
  <c r="A3" i="27"/>
  <c r="B3" i="27"/>
  <c r="L2" i="27"/>
  <c r="J2" i="27"/>
  <c r="S2" i="27"/>
  <c r="I2" i="27"/>
  <c r="R2" i="27"/>
  <c r="H2" i="27"/>
  <c r="Q2" i="27"/>
  <c r="G2" i="27"/>
  <c r="P2" i="27"/>
  <c r="F2" i="27"/>
  <c r="O2" i="27"/>
  <c r="A2" i="27"/>
  <c r="B2" i="27"/>
  <c r="J1" i="27"/>
  <c r="S1" i="27"/>
  <c r="I1" i="27"/>
  <c r="R1" i="27"/>
  <c r="H1" i="27"/>
  <c r="Q1" i="27"/>
  <c r="G1" i="27"/>
  <c r="P1" i="27"/>
  <c r="F1" i="27"/>
  <c r="O1" i="27"/>
  <c r="E1" i="27"/>
  <c r="N1" i="27"/>
  <c r="D1" i="27"/>
  <c r="M1" i="27"/>
  <c r="C1" i="27"/>
  <c r="K6" i="34"/>
  <c r="T5" i="34"/>
  <c r="AC5" i="34"/>
  <c r="T6" i="34"/>
  <c r="K7" i="34"/>
  <c r="E25" i="20"/>
  <c r="E26" i="20"/>
  <c r="E27" i="20"/>
  <c r="E28" i="20"/>
  <c r="E24" i="20"/>
  <c r="T7" i="34"/>
  <c r="K8" i="34"/>
  <c r="AL5" i="34"/>
  <c r="AC6" i="34"/>
  <c r="T8" i="34"/>
  <c r="AL6" i="34"/>
  <c r="BM5" i="34"/>
  <c r="AU5" i="34"/>
  <c r="K9" i="34"/>
  <c r="AC7" i="34"/>
  <c r="L24" i="20"/>
  <c r="G29" i="20"/>
  <c r="F29" i="20"/>
  <c r="L28" i="20"/>
  <c r="D46" i="21"/>
  <c r="L27" i="20"/>
  <c r="L26" i="20"/>
  <c r="L9" i="20"/>
  <c r="L10" i="20"/>
  <c r="L12" i="20"/>
  <c r="L13" i="20"/>
  <c r="L14" i="20"/>
  <c r="G15" i="20"/>
  <c r="D43" i="21"/>
  <c r="D43" i="33"/>
  <c r="D44" i="21"/>
  <c r="D44" i="33"/>
  <c r="D42" i="21"/>
  <c r="D42" i="33"/>
  <c r="BD5" i="34"/>
  <c r="T9" i="34"/>
  <c r="BM6" i="34"/>
  <c r="AU6" i="34"/>
  <c r="AL7" i="34"/>
  <c r="K10" i="34"/>
  <c r="BS5" i="34"/>
  <c r="BY5" i="34"/>
  <c r="AC8" i="34"/>
  <c r="D46" i="33"/>
  <c r="J29" i="20"/>
  <c r="E29" i="20"/>
  <c r="AL8" i="34"/>
  <c r="K11" i="34"/>
  <c r="BS6" i="34"/>
  <c r="BY6" i="34"/>
  <c r="AU7" i="34"/>
  <c r="BM7" i="34"/>
  <c r="D45" i="21"/>
  <c r="D45" i="33"/>
  <c r="D49" i="33"/>
  <c r="T10" i="34"/>
  <c r="BD6" i="34"/>
  <c r="AC9" i="34"/>
  <c r="K29" i="20"/>
  <c r="T11" i="34"/>
  <c r="AU8" i="34"/>
  <c r="BM8" i="34"/>
  <c r="AL9" i="34"/>
  <c r="BY7" i="34"/>
  <c r="BS7" i="34"/>
  <c r="K12" i="34"/>
  <c r="BD7" i="34"/>
  <c r="AC10" i="34"/>
  <c r="B146" i="26"/>
  <c r="K146" i="26"/>
  <c r="B147" i="26"/>
  <c r="K147" i="26"/>
  <c r="B148" i="26"/>
  <c r="K148" i="26"/>
  <c r="B149" i="26"/>
  <c r="K149" i="26"/>
  <c r="B150" i="26"/>
  <c r="K150" i="26"/>
  <c r="B151" i="26"/>
  <c r="K151" i="26"/>
  <c r="B152" i="26"/>
  <c r="K152" i="26"/>
  <c r="B153" i="26"/>
  <c r="K153" i="26"/>
  <c r="B154" i="26"/>
  <c r="K154" i="26"/>
  <c r="B155" i="26"/>
  <c r="K155" i="26"/>
  <c r="B156" i="26"/>
  <c r="K156" i="26"/>
  <c r="B157" i="26"/>
  <c r="K157" i="26"/>
  <c r="B146" i="25"/>
  <c r="K146" i="25"/>
  <c r="B147" i="25"/>
  <c r="K147" i="25"/>
  <c r="B148" i="25"/>
  <c r="K148" i="25"/>
  <c r="B149" i="25"/>
  <c r="K149" i="25"/>
  <c r="B150" i="25"/>
  <c r="K150" i="25"/>
  <c r="B151" i="25"/>
  <c r="K151" i="25"/>
  <c r="B152" i="25"/>
  <c r="K152" i="25"/>
  <c r="B153" i="25"/>
  <c r="K153" i="25"/>
  <c r="B154" i="25"/>
  <c r="K154" i="25"/>
  <c r="B155" i="25"/>
  <c r="K155" i="25"/>
  <c r="B156" i="25"/>
  <c r="K156" i="25"/>
  <c r="B157" i="25"/>
  <c r="K157" i="25"/>
  <c r="B155" i="24"/>
  <c r="P155" i="24"/>
  <c r="AA155" i="24"/>
  <c r="B156" i="24"/>
  <c r="P156" i="24"/>
  <c r="AA156" i="24"/>
  <c r="B157" i="24"/>
  <c r="P157" i="24"/>
  <c r="AA157" i="24"/>
  <c r="B146" i="24"/>
  <c r="P146" i="24"/>
  <c r="AA146" i="24"/>
  <c r="B147" i="24"/>
  <c r="P147" i="24"/>
  <c r="AA147" i="24"/>
  <c r="B148" i="24"/>
  <c r="P148" i="24"/>
  <c r="AA148" i="24"/>
  <c r="B149" i="24"/>
  <c r="P149" i="24"/>
  <c r="AA149" i="24"/>
  <c r="B150" i="24"/>
  <c r="P150" i="24"/>
  <c r="AA150" i="24"/>
  <c r="B151" i="24"/>
  <c r="P151" i="24"/>
  <c r="AA151" i="24"/>
  <c r="B152" i="24"/>
  <c r="P152" i="24"/>
  <c r="AA152" i="24"/>
  <c r="B153" i="24"/>
  <c r="P153" i="24"/>
  <c r="AA153" i="24"/>
  <c r="B154" i="24"/>
  <c r="P154" i="24"/>
  <c r="AA154" i="24"/>
  <c r="B156" i="23"/>
  <c r="M156" i="23"/>
  <c r="B157" i="23"/>
  <c r="M157" i="23"/>
  <c r="B146" i="23"/>
  <c r="M146" i="23"/>
  <c r="B147" i="23"/>
  <c r="M147" i="23"/>
  <c r="B148" i="23"/>
  <c r="M148" i="23"/>
  <c r="B149" i="23"/>
  <c r="M149" i="23"/>
  <c r="B150" i="23"/>
  <c r="M150" i="23"/>
  <c r="B151" i="23"/>
  <c r="M151" i="23"/>
  <c r="B152" i="23"/>
  <c r="M152" i="23"/>
  <c r="B153" i="23"/>
  <c r="M153" i="23"/>
  <c r="B154" i="23"/>
  <c r="M154" i="23"/>
  <c r="B155" i="23"/>
  <c r="M155" i="23"/>
  <c r="B157" i="22"/>
  <c r="L157" i="22"/>
  <c r="B146" i="22"/>
  <c r="L146" i="22"/>
  <c r="B147" i="22"/>
  <c r="L147" i="22"/>
  <c r="B148" i="22"/>
  <c r="L148" i="22"/>
  <c r="B149" i="22"/>
  <c r="L149" i="22"/>
  <c r="B150" i="22"/>
  <c r="L150" i="22"/>
  <c r="B151" i="22"/>
  <c r="L151" i="22"/>
  <c r="B152" i="22"/>
  <c r="L152" i="22"/>
  <c r="B153" i="22"/>
  <c r="L153" i="22"/>
  <c r="B154" i="22"/>
  <c r="L154" i="22"/>
  <c r="B155" i="22"/>
  <c r="L155" i="22"/>
  <c r="B156" i="22"/>
  <c r="L156" i="22"/>
  <c r="T12" i="34"/>
  <c r="BD8" i="34"/>
  <c r="BY8" i="34"/>
  <c r="BS8" i="34"/>
  <c r="AL10" i="34"/>
  <c r="K13" i="34"/>
  <c r="BM9" i="34"/>
  <c r="AU9" i="34"/>
  <c r="AC11" i="34"/>
  <c r="AU10" i="34"/>
  <c r="BM10" i="34"/>
  <c r="AL11" i="34"/>
  <c r="BY9" i="34"/>
  <c r="BS9" i="34"/>
  <c r="BD9" i="34"/>
  <c r="T13" i="34"/>
  <c r="AC12" i="34"/>
  <c r="AU11" i="34"/>
  <c r="BM11" i="34"/>
  <c r="BD10" i="34"/>
  <c r="AL12" i="34"/>
  <c r="AC13" i="34"/>
  <c r="BS10" i="34"/>
  <c r="BY10" i="34"/>
  <c r="AL13" i="34"/>
  <c r="BD11" i="34"/>
  <c r="BM12" i="34"/>
  <c r="AU12" i="34"/>
  <c r="BS11" i="34"/>
  <c r="BY11" i="34"/>
  <c r="AL15" i="34"/>
  <c r="BD12" i="34"/>
  <c r="BY12" i="34"/>
  <c r="BS12" i="34"/>
  <c r="BM13" i="34"/>
  <c r="AU13" i="34"/>
  <c r="AL16" i="34"/>
  <c r="BM15" i="34"/>
  <c r="BS15" i="34"/>
  <c r="BY15" i="34"/>
  <c r="AU15" i="34"/>
  <c r="BD15" i="34"/>
  <c r="BD13" i="34"/>
  <c r="AU14" i="34"/>
  <c r="BY13" i="34"/>
  <c r="BS13" i="34"/>
  <c r="AL17" i="34"/>
  <c r="BM16" i="34"/>
  <c r="BS16" i="34"/>
  <c r="BY16" i="34"/>
  <c r="AU16" i="34"/>
  <c r="BD16" i="34"/>
  <c r="BD14" i="34"/>
  <c r="BY14" i="34"/>
  <c r="BM17" i="34"/>
  <c r="BS17" i="34"/>
  <c r="BY17" i="34"/>
  <c r="AU17" i="34"/>
  <c r="BD17" i="34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0" i="1"/>
  <c r="BB11" i="1"/>
  <c r="BB12" i="1"/>
  <c r="BB13" i="1"/>
  <c r="BB14" i="1"/>
  <c r="BB3" i="1"/>
  <c r="BB4" i="1"/>
  <c r="BB5" i="1"/>
  <c r="BB6" i="1"/>
  <c r="BB7" i="1"/>
  <c r="BB8" i="1"/>
  <c r="BB9" i="1"/>
  <c r="BB2" i="1"/>
  <c r="F2" i="13"/>
  <c r="S2" i="13"/>
  <c r="Z30" i="19"/>
  <c r="T30" i="19"/>
  <c r="T41" i="19"/>
  <c r="T5" i="19"/>
  <c r="N30" i="19"/>
  <c r="H30" i="19"/>
  <c r="K5" i="18"/>
  <c r="T5" i="18"/>
  <c r="AC5" i="18"/>
  <c r="AL5" i="18"/>
  <c r="AU5" i="18"/>
  <c r="BD5" i="18"/>
  <c r="AM14" i="17"/>
  <c r="BU14" i="18"/>
  <c r="AA14" i="17"/>
  <c r="H59" i="33"/>
  <c r="W14" i="17"/>
  <c r="S14" i="17"/>
  <c r="H57" i="33"/>
  <c r="O14" i="17"/>
  <c r="H56" i="33"/>
  <c r="K14" i="17"/>
  <c r="H55" i="33"/>
  <c r="H54" i="33"/>
  <c r="C14" i="17"/>
  <c r="H53" i="33"/>
  <c r="K3" i="26"/>
  <c r="K4" i="26"/>
  <c r="K5" i="26"/>
  <c r="K6" i="26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M3" i="26"/>
  <c r="M11" i="26"/>
  <c r="M43" i="26"/>
  <c r="M84" i="26"/>
  <c r="K3" i="25"/>
  <c r="K4" i="25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8" i="25"/>
  <c r="K139" i="25"/>
  <c r="K140" i="25"/>
  <c r="K141" i="25"/>
  <c r="K142" i="25"/>
  <c r="K143" i="25"/>
  <c r="K144" i="25"/>
  <c r="K145" i="25"/>
  <c r="K2" i="25"/>
  <c r="AA145" i="24"/>
  <c r="P145" i="24"/>
  <c r="AA144" i="24"/>
  <c r="P144" i="24"/>
  <c r="AA143" i="24"/>
  <c r="P143" i="24"/>
  <c r="AA142" i="24"/>
  <c r="P142" i="24"/>
  <c r="AA141" i="24"/>
  <c r="P141" i="24"/>
  <c r="AA140" i="24"/>
  <c r="P140" i="24"/>
  <c r="AA139" i="24"/>
  <c r="P139" i="24"/>
  <c r="AA138" i="24"/>
  <c r="P138" i="24"/>
  <c r="AA137" i="24"/>
  <c r="P137" i="24"/>
  <c r="AA136" i="24"/>
  <c r="P136" i="24"/>
  <c r="AA135" i="24"/>
  <c r="P135" i="24"/>
  <c r="AA134" i="24"/>
  <c r="P134" i="24"/>
  <c r="AA133" i="24"/>
  <c r="P133" i="24"/>
  <c r="AA132" i="24"/>
  <c r="P132" i="24"/>
  <c r="AA131" i="24"/>
  <c r="P131" i="24"/>
  <c r="AA130" i="24"/>
  <c r="P130" i="24"/>
  <c r="AA129" i="24"/>
  <c r="P129" i="24"/>
  <c r="AA128" i="24"/>
  <c r="P128" i="24"/>
  <c r="AA127" i="24"/>
  <c r="P127" i="24"/>
  <c r="AA126" i="24"/>
  <c r="P126" i="24"/>
  <c r="AA125" i="24"/>
  <c r="P125" i="24"/>
  <c r="AA124" i="24"/>
  <c r="P124" i="24"/>
  <c r="AA123" i="24"/>
  <c r="P123" i="24"/>
  <c r="AA122" i="24"/>
  <c r="P122" i="24"/>
  <c r="AA121" i="24"/>
  <c r="P121" i="24"/>
  <c r="AA120" i="24"/>
  <c r="P120" i="24"/>
  <c r="AA119" i="24"/>
  <c r="P119" i="24"/>
  <c r="AA118" i="24"/>
  <c r="P118" i="24"/>
  <c r="AA117" i="24"/>
  <c r="P117" i="24"/>
  <c r="AA116" i="24"/>
  <c r="P116" i="24"/>
  <c r="AA115" i="24"/>
  <c r="P115" i="24"/>
  <c r="AA114" i="24"/>
  <c r="P114" i="24"/>
  <c r="AA113" i="24"/>
  <c r="P113" i="24"/>
  <c r="AA112" i="24"/>
  <c r="P112" i="24"/>
  <c r="AA111" i="24"/>
  <c r="P111" i="24"/>
  <c r="AA110" i="24"/>
  <c r="P110" i="24"/>
  <c r="P109" i="24"/>
  <c r="P108" i="24"/>
  <c r="P107" i="24"/>
  <c r="P106" i="24"/>
  <c r="P105" i="24"/>
  <c r="P104" i="24"/>
  <c r="P103" i="24"/>
  <c r="P102" i="24"/>
  <c r="P101" i="24"/>
  <c r="P100" i="24"/>
  <c r="P99" i="24"/>
  <c r="P98" i="24"/>
  <c r="P97" i="24"/>
  <c r="P96" i="24"/>
  <c r="P95" i="24"/>
  <c r="P94" i="24"/>
  <c r="P93" i="24"/>
  <c r="P92" i="24"/>
  <c r="P91" i="24"/>
  <c r="P90" i="24"/>
  <c r="P89" i="24"/>
  <c r="P88" i="24"/>
  <c r="P87" i="24"/>
  <c r="P86" i="24"/>
  <c r="P85" i="24"/>
  <c r="P84" i="24"/>
  <c r="P83" i="24"/>
  <c r="P82" i="24"/>
  <c r="P81" i="24"/>
  <c r="P80" i="24"/>
  <c r="P79" i="24"/>
  <c r="P78" i="24"/>
  <c r="P77" i="24"/>
  <c r="P76" i="24"/>
  <c r="P75" i="24"/>
  <c r="P74" i="24"/>
  <c r="P73" i="24"/>
  <c r="P72" i="24"/>
  <c r="P71" i="24"/>
  <c r="P70" i="24"/>
  <c r="P69" i="24"/>
  <c r="P68" i="24"/>
  <c r="P67" i="24"/>
  <c r="P66" i="24"/>
  <c r="P65" i="24"/>
  <c r="P64" i="24"/>
  <c r="P63" i="24"/>
  <c r="P62" i="24"/>
  <c r="P61" i="24"/>
  <c r="P60" i="24"/>
  <c r="P59" i="24"/>
  <c r="P58" i="24"/>
  <c r="P57" i="24"/>
  <c r="P56" i="24"/>
  <c r="P55" i="24"/>
  <c r="P54" i="24"/>
  <c r="P53" i="24"/>
  <c r="P52" i="24"/>
  <c r="P51" i="24"/>
  <c r="P50" i="24"/>
  <c r="P49" i="24"/>
  <c r="P48" i="24"/>
  <c r="P47" i="24"/>
  <c r="P46" i="24"/>
  <c r="P45" i="24"/>
  <c r="P44" i="24"/>
  <c r="P43" i="24"/>
  <c r="P42" i="24"/>
  <c r="P41" i="24"/>
  <c r="P40" i="24"/>
  <c r="P39" i="24"/>
  <c r="P38" i="24"/>
  <c r="P37" i="24"/>
  <c r="P36" i="24"/>
  <c r="P35" i="24"/>
  <c r="P34" i="24"/>
  <c r="P33" i="24"/>
  <c r="P32" i="24"/>
  <c r="P31" i="24"/>
  <c r="P30" i="24"/>
  <c r="P29" i="24"/>
  <c r="P28" i="24"/>
  <c r="P27" i="24"/>
  <c r="P26" i="24"/>
  <c r="P25" i="24"/>
  <c r="P24" i="24"/>
  <c r="P23" i="24"/>
  <c r="P22" i="24"/>
  <c r="P21" i="24"/>
  <c r="P20" i="24"/>
  <c r="P19" i="24"/>
  <c r="P18" i="24"/>
  <c r="P17" i="24"/>
  <c r="P16" i="24"/>
  <c r="P15" i="24"/>
  <c r="P14" i="24"/>
  <c r="P13" i="24"/>
  <c r="P12" i="24"/>
  <c r="P11" i="24"/>
  <c r="P10" i="24"/>
  <c r="P9" i="24"/>
  <c r="P8" i="24"/>
  <c r="P7" i="24"/>
  <c r="P6" i="24"/>
  <c r="P5" i="24"/>
  <c r="P4" i="24"/>
  <c r="P3" i="24"/>
  <c r="P2" i="24"/>
  <c r="M145" i="23"/>
  <c r="M144" i="23"/>
  <c r="M143" i="23"/>
  <c r="M142" i="23"/>
  <c r="M141" i="23"/>
  <c r="M140" i="23"/>
  <c r="M139" i="23"/>
  <c r="M138" i="23"/>
  <c r="M137" i="23"/>
  <c r="M136" i="23"/>
  <c r="M135" i="23"/>
  <c r="M134" i="23"/>
  <c r="M133" i="23"/>
  <c r="M132" i="23"/>
  <c r="M131" i="23"/>
  <c r="M130" i="23"/>
  <c r="M129" i="23"/>
  <c r="M128" i="23"/>
  <c r="M127" i="23"/>
  <c r="M126" i="23"/>
  <c r="M125" i="23"/>
  <c r="M124" i="23"/>
  <c r="M123" i="23"/>
  <c r="M122" i="23"/>
  <c r="M121" i="23"/>
  <c r="M120" i="23"/>
  <c r="M119" i="23"/>
  <c r="M118" i="23"/>
  <c r="M117" i="23"/>
  <c r="M116" i="23"/>
  <c r="M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M101" i="23"/>
  <c r="M100" i="23"/>
  <c r="M99" i="23"/>
  <c r="M98" i="23"/>
  <c r="M97" i="23"/>
  <c r="M96" i="23"/>
  <c r="M95" i="23"/>
  <c r="M94" i="23"/>
  <c r="M93" i="23"/>
  <c r="M92" i="23"/>
  <c r="M91" i="23"/>
  <c r="M90" i="23"/>
  <c r="M89" i="23"/>
  <c r="M88" i="23"/>
  <c r="M87" i="23"/>
  <c r="M86" i="23"/>
  <c r="M85" i="23"/>
  <c r="M84" i="23"/>
  <c r="M83" i="23"/>
  <c r="M82" i="23"/>
  <c r="M81" i="23"/>
  <c r="M80" i="23"/>
  <c r="M79" i="23"/>
  <c r="M78" i="23"/>
  <c r="M77" i="23"/>
  <c r="M76" i="23"/>
  <c r="M75" i="23"/>
  <c r="M74" i="23"/>
  <c r="M73" i="23"/>
  <c r="M72" i="23"/>
  <c r="M71" i="23"/>
  <c r="M70" i="23"/>
  <c r="M69" i="23"/>
  <c r="M68" i="23"/>
  <c r="M67" i="23"/>
  <c r="M66" i="23"/>
  <c r="M65" i="23"/>
  <c r="M64" i="23"/>
  <c r="M63" i="23"/>
  <c r="M62" i="23"/>
  <c r="M61" i="23"/>
  <c r="M60" i="23"/>
  <c r="M59" i="23"/>
  <c r="M58" i="23"/>
  <c r="M57" i="23"/>
  <c r="M56" i="23"/>
  <c r="M55" i="23"/>
  <c r="M54" i="23"/>
  <c r="M53" i="23"/>
  <c r="M52" i="23"/>
  <c r="M51" i="23"/>
  <c r="M50" i="23"/>
  <c r="M49" i="23"/>
  <c r="M48" i="23"/>
  <c r="M47" i="23"/>
  <c r="M46" i="23"/>
  <c r="M45" i="23"/>
  <c r="M44" i="23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15" i="23"/>
  <c r="M14" i="23"/>
  <c r="M13" i="23"/>
  <c r="M12" i="23"/>
  <c r="M11" i="23"/>
  <c r="M10" i="23"/>
  <c r="M9" i="23"/>
  <c r="M8" i="23"/>
  <c r="M7" i="23"/>
  <c r="M6" i="23"/>
  <c r="M5" i="23"/>
  <c r="M4" i="23"/>
  <c r="M3" i="23"/>
  <c r="M2" i="23"/>
  <c r="F1" i="23"/>
  <c r="L145" i="22"/>
  <c r="L144" i="22"/>
  <c r="L143" i="22"/>
  <c r="L142" i="22"/>
  <c r="L141" i="22"/>
  <c r="L140" i="22"/>
  <c r="L139" i="22"/>
  <c r="L138" i="22"/>
  <c r="L137" i="22"/>
  <c r="L136" i="22"/>
  <c r="L135" i="22"/>
  <c r="L134" i="22"/>
  <c r="L133" i="22"/>
  <c r="L132" i="22"/>
  <c r="L131" i="22"/>
  <c r="L130" i="22"/>
  <c r="L129" i="22"/>
  <c r="L128" i="22"/>
  <c r="L127" i="22"/>
  <c r="L126" i="22"/>
  <c r="L125" i="22"/>
  <c r="L124" i="22"/>
  <c r="L123" i="22"/>
  <c r="L122" i="22"/>
  <c r="L121" i="22"/>
  <c r="L120" i="22"/>
  <c r="L119" i="22"/>
  <c r="L118" i="22"/>
  <c r="L117" i="22"/>
  <c r="L116" i="22"/>
  <c r="L115" i="22"/>
  <c r="L114" i="22"/>
  <c r="L113" i="22"/>
  <c r="L112" i="22"/>
  <c r="L111" i="22"/>
  <c r="L110" i="22"/>
  <c r="L109" i="22"/>
  <c r="L108" i="22"/>
  <c r="L107" i="22"/>
  <c r="L106" i="22"/>
  <c r="L105" i="22"/>
  <c r="L104" i="22"/>
  <c r="L103" i="22"/>
  <c r="L102" i="22"/>
  <c r="L101" i="22"/>
  <c r="L100" i="22"/>
  <c r="L99" i="22"/>
  <c r="L98" i="22"/>
  <c r="L97" i="22"/>
  <c r="L96" i="22"/>
  <c r="L95" i="22"/>
  <c r="L94" i="22"/>
  <c r="L93" i="22"/>
  <c r="L92" i="22"/>
  <c r="L91" i="22"/>
  <c r="L90" i="22"/>
  <c r="L89" i="22"/>
  <c r="L88" i="22"/>
  <c r="L87" i="22"/>
  <c r="L86" i="22"/>
  <c r="L85" i="22"/>
  <c r="L84" i="22"/>
  <c r="L83" i="22"/>
  <c r="L82" i="22"/>
  <c r="L81" i="22"/>
  <c r="L80" i="22"/>
  <c r="L79" i="22"/>
  <c r="L78" i="22"/>
  <c r="L77" i="22"/>
  <c r="L76" i="22"/>
  <c r="L75" i="22"/>
  <c r="L74" i="22"/>
  <c r="L73" i="22"/>
  <c r="L72" i="22"/>
  <c r="L71" i="22"/>
  <c r="L70" i="22"/>
  <c r="L69" i="22"/>
  <c r="L68" i="22"/>
  <c r="L67" i="22"/>
  <c r="L66" i="22"/>
  <c r="L65" i="22"/>
  <c r="L64" i="22"/>
  <c r="L63" i="22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L3" i="22"/>
  <c r="L2" i="22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4" i="15"/>
  <c r="K3" i="15"/>
  <c r="K2" i="15"/>
  <c r="A110" i="15"/>
  <c r="B110" i="15"/>
  <c r="A111" i="15"/>
  <c r="B111" i="15"/>
  <c r="A112" i="15"/>
  <c r="B112" i="15"/>
  <c r="A113" i="15"/>
  <c r="B113" i="15"/>
  <c r="A114" i="15"/>
  <c r="B114" i="15"/>
  <c r="A115" i="15"/>
  <c r="B115" i="15"/>
  <c r="A116" i="15"/>
  <c r="B116" i="15"/>
  <c r="A117" i="15"/>
  <c r="B117" i="15"/>
  <c r="A118" i="15"/>
  <c r="B118" i="15"/>
  <c r="A119" i="15"/>
  <c r="B119" i="15"/>
  <c r="A120" i="15"/>
  <c r="B120" i="15"/>
  <c r="A121" i="15"/>
  <c r="B121" i="15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4" i="14"/>
  <c r="K3" i="14"/>
  <c r="A110" i="14"/>
  <c r="B110" i="14"/>
  <c r="A111" i="14"/>
  <c r="B111" i="14"/>
  <c r="A112" i="14"/>
  <c r="B112" i="14"/>
  <c r="A113" i="14"/>
  <c r="B113" i="14"/>
  <c r="A114" i="14"/>
  <c r="B114" i="14"/>
  <c r="A115" i="14"/>
  <c r="B115" i="14"/>
  <c r="A116" i="14"/>
  <c r="B116" i="14"/>
  <c r="A117" i="14"/>
  <c r="B117" i="14"/>
  <c r="A118" i="14"/>
  <c r="B118" i="14"/>
  <c r="A119" i="14"/>
  <c r="B119" i="14"/>
  <c r="A120" i="14"/>
  <c r="B120" i="14"/>
  <c r="A121" i="14"/>
  <c r="B121" i="14"/>
  <c r="A110" i="13"/>
  <c r="B110" i="13"/>
  <c r="N110" i="13"/>
  <c r="AA110" i="13"/>
  <c r="A111" i="13"/>
  <c r="B111" i="13"/>
  <c r="N111" i="13"/>
  <c r="AA111" i="13"/>
  <c r="A112" i="13"/>
  <c r="B112" i="13"/>
  <c r="N112" i="13"/>
  <c r="AA112" i="13"/>
  <c r="A113" i="13"/>
  <c r="B113" i="13"/>
  <c r="N113" i="13"/>
  <c r="AA113" i="13"/>
  <c r="A114" i="13"/>
  <c r="B114" i="13"/>
  <c r="N114" i="13"/>
  <c r="AA114" i="13"/>
  <c r="A115" i="13"/>
  <c r="B115" i="13"/>
  <c r="N115" i="13"/>
  <c r="AA115" i="13"/>
  <c r="A116" i="13"/>
  <c r="B116" i="13"/>
  <c r="N116" i="13"/>
  <c r="AA116" i="13"/>
  <c r="A117" i="13"/>
  <c r="B117" i="13"/>
  <c r="N117" i="13"/>
  <c r="AA117" i="13"/>
  <c r="A118" i="13"/>
  <c r="B118" i="13"/>
  <c r="N118" i="13"/>
  <c r="AA118" i="13"/>
  <c r="A119" i="13"/>
  <c r="B119" i="13"/>
  <c r="N119" i="13"/>
  <c r="AA119" i="13"/>
  <c r="A120" i="13"/>
  <c r="B120" i="13"/>
  <c r="N120" i="13"/>
  <c r="AA120" i="13"/>
  <c r="A121" i="13"/>
  <c r="B121" i="13"/>
  <c r="N121" i="13"/>
  <c r="AA121" i="13"/>
  <c r="F1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M7" i="12"/>
  <c r="M6" i="12"/>
  <c r="M5" i="12"/>
  <c r="M4" i="12"/>
  <c r="M3" i="12"/>
  <c r="M2" i="12"/>
  <c r="A119" i="12"/>
  <c r="B119" i="12"/>
  <c r="A120" i="12"/>
  <c r="B120" i="12"/>
  <c r="A121" i="12"/>
  <c r="B121" i="12"/>
  <c r="A110" i="12"/>
  <c r="B110" i="12"/>
  <c r="A111" i="12"/>
  <c r="B111" i="12"/>
  <c r="A112" i="12"/>
  <c r="B112" i="12"/>
  <c r="A113" i="12"/>
  <c r="B113" i="12"/>
  <c r="A114" i="12"/>
  <c r="B114" i="12"/>
  <c r="A115" i="12"/>
  <c r="B115" i="12"/>
  <c r="A116" i="12"/>
  <c r="B116" i="12"/>
  <c r="A117" i="12"/>
  <c r="B117" i="12"/>
  <c r="A118" i="12"/>
  <c r="B118" i="12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" i="11"/>
  <c r="M6" i="11"/>
  <c r="M5" i="11"/>
  <c r="M4" i="11"/>
  <c r="M3" i="11"/>
  <c r="M2" i="11"/>
  <c r="A119" i="11"/>
  <c r="A120" i="11"/>
  <c r="A121" i="11"/>
  <c r="A110" i="11"/>
  <c r="A111" i="11"/>
  <c r="A112" i="11"/>
  <c r="A113" i="11"/>
  <c r="A114" i="11"/>
  <c r="A115" i="11"/>
  <c r="A116" i="11"/>
  <c r="A117" i="11"/>
  <c r="A118" i="1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3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3" i="1"/>
  <c r="BS111" i="1"/>
  <c r="BD14" i="1"/>
  <c r="E111" i="14"/>
  <c r="M111" i="14"/>
  <c r="F112" i="28"/>
  <c r="F115" i="23"/>
  <c r="F116" i="28"/>
  <c r="E117" i="14"/>
  <c r="M117" i="14"/>
  <c r="E119" i="14"/>
  <c r="M119" i="14"/>
  <c r="F119" i="28"/>
  <c r="AX110" i="1"/>
  <c r="AY110" i="1"/>
  <c r="AX111" i="1"/>
  <c r="E111" i="11"/>
  <c r="N111" i="11"/>
  <c r="AY111" i="1"/>
  <c r="AX112" i="1"/>
  <c r="AY112" i="1"/>
  <c r="AX113" i="1"/>
  <c r="AY113" i="1"/>
  <c r="F113" i="11"/>
  <c r="O113" i="11"/>
  <c r="AX114" i="1"/>
  <c r="AY114" i="1"/>
  <c r="AX115" i="1"/>
  <c r="E115" i="11"/>
  <c r="N115" i="11"/>
  <c r="AY115" i="1"/>
  <c r="AX116" i="1"/>
  <c r="AY116" i="1"/>
  <c r="AX117" i="1"/>
  <c r="E117" i="11"/>
  <c r="N117" i="11"/>
  <c r="AY117" i="1"/>
  <c r="AX118" i="1"/>
  <c r="E118" i="11"/>
  <c r="N118" i="11"/>
  <c r="AY118" i="1"/>
  <c r="AX119" i="1"/>
  <c r="AY119" i="1"/>
  <c r="AX120" i="1"/>
  <c r="E120" i="11"/>
  <c r="N120" i="11"/>
  <c r="AY120" i="1"/>
  <c r="AX121" i="1"/>
  <c r="AY121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E24" i="4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I109" i="26"/>
  <c r="I157" i="26"/>
  <c r="I109" i="25"/>
  <c r="I63" i="26"/>
  <c r="I63" i="25"/>
  <c r="Q63" i="25"/>
  <c r="I58" i="26"/>
  <c r="I58" i="25"/>
  <c r="Q58" i="25"/>
  <c r="I54" i="26"/>
  <c r="I54" i="25"/>
  <c r="Q54" i="25"/>
  <c r="I106" i="26"/>
  <c r="I154" i="26"/>
  <c r="I106" i="25"/>
  <c r="I61" i="26"/>
  <c r="I61" i="25"/>
  <c r="Q61" i="25"/>
  <c r="I57" i="26"/>
  <c r="I57" i="25"/>
  <c r="Q57" i="25"/>
  <c r="I53" i="26"/>
  <c r="I53" i="25"/>
  <c r="Q53" i="25"/>
  <c r="I51" i="26"/>
  <c r="I51" i="25"/>
  <c r="Q51" i="25"/>
  <c r="I105" i="26"/>
  <c r="I153" i="26"/>
  <c r="I105" i="25"/>
  <c r="I60" i="26"/>
  <c r="I60" i="25"/>
  <c r="Q60" i="25"/>
  <c r="I56" i="26"/>
  <c r="I56" i="25"/>
  <c r="Q56" i="25"/>
  <c r="I52" i="26"/>
  <c r="I52" i="25"/>
  <c r="Q52" i="25"/>
  <c r="K111" i="12"/>
  <c r="U111" i="12"/>
  <c r="I111" i="26"/>
  <c r="I111" i="25"/>
  <c r="Q111" i="25"/>
  <c r="I102" i="26"/>
  <c r="I150" i="26"/>
  <c r="I102" i="25"/>
  <c r="I59" i="26"/>
  <c r="I59" i="25"/>
  <c r="Q59" i="25"/>
  <c r="I55" i="26"/>
  <c r="I55" i="25"/>
  <c r="Q55" i="25"/>
  <c r="F6" i="24"/>
  <c r="F6" i="13"/>
  <c r="S6" i="13"/>
  <c r="F82" i="24"/>
  <c r="F82" i="13"/>
  <c r="S82" i="13"/>
  <c r="F26" i="24"/>
  <c r="F26" i="13"/>
  <c r="S26" i="13"/>
  <c r="F9" i="24"/>
  <c r="F9" i="13"/>
  <c r="S9" i="13"/>
  <c r="M5" i="26"/>
  <c r="F5" i="24"/>
  <c r="F5" i="13"/>
  <c r="S5" i="13"/>
  <c r="F13" i="24"/>
  <c r="F13" i="13"/>
  <c r="S13" i="13"/>
  <c r="F109" i="24"/>
  <c r="F109" i="13"/>
  <c r="S109" i="13"/>
  <c r="M105" i="26"/>
  <c r="F105" i="24"/>
  <c r="F105" i="13"/>
  <c r="S105" i="13"/>
  <c r="M101" i="26"/>
  <c r="F101" i="24"/>
  <c r="F101" i="13"/>
  <c r="S101" i="13"/>
  <c r="M97" i="26"/>
  <c r="F97" i="24"/>
  <c r="F97" i="13"/>
  <c r="S97" i="13"/>
  <c r="F93" i="24"/>
  <c r="F93" i="13"/>
  <c r="S93" i="13"/>
  <c r="M89" i="26"/>
  <c r="F89" i="24"/>
  <c r="F89" i="13"/>
  <c r="S89" i="13"/>
  <c r="M85" i="26"/>
  <c r="F85" i="24"/>
  <c r="F85" i="13"/>
  <c r="S85" i="13"/>
  <c r="M81" i="26"/>
  <c r="F81" i="24"/>
  <c r="F81" i="13"/>
  <c r="S81" i="13"/>
  <c r="F77" i="24"/>
  <c r="F77" i="13"/>
  <c r="S77" i="13"/>
  <c r="M73" i="26"/>
  <c r="F73" i="24"/>
  <c r="F73" i="13"/>
  <c r="S73" i="13"/>
  <c r="M69" i="26"/>
  <c r="F69" i="24"/>
  <c r="F69" i="13"/>
  <c r="S69" i="13"/>
  <c r="M65" i="26"/>
  <c r="F65" i="24"/>
  <c r="F65" i="13"/>
  <c r="S65" i="13"/>
  <c r="F61" i="24"/>
  <c r="F61" i="13"/>
  <c r="S61" i="13"/>
  <c r="M57" i="26"/>
  <c r="F57" i="24"/>
  <c r="F57" i="13"/>
  <c r="S57" i="13"/>
  <c r="M53" i="26"/>
  <c r="F53" i="24"/>
  <c r="F53" i="13"/>
  <c r="S53" i="13"/>
  <c r="M49" i="26"/>
  <c r="F49" i="24"/>
  <c r="F49" i="13"/>
  <c r="S49" i="13"/>
  <c r="F45" i="24"/>
  <c r="F45" i="13"/>
  <c r="S45" i="13"/>
  <c r="M41" i="26"/>
  <c r="F41" i="24"/>
  <c r="F41" i="13"/>
  <c r="S41" i="13"/>
  <c r="M37" i="26"/>
  <c r="F37" i="24"/>
  <c r="F37" i="13"/>
  <c r="S37" i="13"/>
  <c r="M33" i="26"/>
  <c r="F33" i="24"/>
  <c r="F33" i="13"/>
  <c r="S33" i="13"/>
  <c r="F29" i="24"/>
  <c r="F29" i="13"/>
  <c r="S29" i="13"/>
  <c r="M25" i="26"/>
  <c r="F25" i="24"/>
  <c r="F25" i="13"/>
  <c r="S25" i="13"/>
  <c r="M21" i="26"/>
  <c r="F21" i="24"/>
  <c r="F21" i="13"/>
  <c r="S21" i="13"/>
  <c r="M17" i="26"/>
  <c r="F17" i="24"/>
  <c r="F17" i="13"/>
  <c r="S17" i="13"/>
  <c r="M14" i="26"/>
  <c r="F14" i="24"/>
  <c r="F14" i="13"/>
  <c r="S14" i="13"/>
  <c r="F106" i="24"/>
  <c r="F106" i="13"/>
  <c r="S106" i="13"/>
  <c r="F98" i="24"/>
  <c r="F98" i="13"/>
  <c r="S98" i="13"/>
  <c r="F86" i="24"/>
  <c r="F86" i="13"/>
  <c r="S86" i="13"/>
  <c r="F74" i="24"/>
  <c r="F74" i="13"/>
  <c r="S74" i="13"/>
  <c r="F66" i="24"/>
  <c r="F66" i="13"/>
  <c r="S66" i="13"/>
  <c r="F58" i="24"/>
  <c r="F58" i="13"/>
  <c r="S58" i="13"/>
  <c r="F50" i="24"/>
  <c r="F50" i="13"/>
  <c r="S50" i="13"/>
  <c r="F42" i="24"/>
  <c r="F42" i="13"/>
  <c r="S42" i="13"/>
  <c r="F30" i="24"/>
  <c r="F30" i="13"/>
  <c r="S30" i="13"/>
  <c r="F22" i="24"/>
  <c r="F22" i="13"/>
  <c r="S22" i="13"/>
  <c r="M8" i="26"/>
  <c r="F8" i="24"/>
  <c r="F8" i="13"/>
  <c r="S8" i="13"/>
  <c r="F4" i="24"/>
  <c r="F4" i="13"/>
  <c r="S4" i="13"/>
  <c r="F12" i="24"/>
  <c r="F12" i="13"/>
  <c r="S12" i="13"/>
  <c r="F108" i="24"/>
  <c r="F108" i="13"/>
  <c r="S108" i="13"/>
  <c r="F104" i="24"/>
  <c r="F104" i="13"/>
  <c r="S104" i="13"/>
  <c r="F100" i="24"/>
  <c r="F100" i="13"/>
  <c r="S100" i="13"/>
  <c r="F96" i="24"/>
  <c r="F96" i="13"/>
  <c r="S96" i="13"/>
  <c r="F92" i="24"/>
  <c r="F92" i="13"/>
  <c r="S92" i="13"/>
  <c r="F88" i="24"/>
  <c r="F88" i="13"/>
  <c r="S88" i="13"/>
  <c r="F84" i="24"/>
  <c r="F84" i="13"/>
  <c r="S84" i="13"/>
  <c r="F80" i="24"/>
  <c r="F80" i="13"/>
  <c r="S80" i="13"/>
  <c r="F76" i="24"/>
  <c r="F76" i="13"/>
  <c r="S76" i="13"/>
  <c r="F72" i="24"/>
  <c r="F72" i="13"/>
  <c r="S72" i="13"/>
  <c r="F68" i="24"/>
  <c r="F68" i="13"/>
  <c r="S68" i="13"/>
  <c r="M64" i="26"/>
  <c r="F64" i="24"/>
  <c r="F64" i="13"/>
  <c r="S64" i="13"/>
  <c r="M60" i="26"/>
  <c r="F60" i="24"/>
  <c r="F60" i="13"/>
  <c r="S60" i="13"/>
  <c r="F56" i="24"/>
  <c r="F56" i="13"/>
  <c r="S56" i="13"/>
  <c r="M52" i="26"/>
  <c r="F52" i="24"/>
  <c r="F52" i="13"/>
  <c r="S52" i="13"/>
  <c r="F48" i="24"/>
  <c r="F48" i="13"/>
  <c r="S48" i="13"/>
  <c r="F44" i="24"/>
  <c r="F44" i="13"/>
  <c r="S44" i="13"/>
  <c r="F40" i="24"/>
  <c r="F40" i="13"/>
  <c r="S40" i="13"/>
  <c r="F36" i="24"/>
  <c r="F36" i="13"/>
  <c r="S36" i="13"/>
  <c r="M32" i="26"/>
  <c r="F32" i="24"/>
  <c r="F32" i="13"/>
  <c r="S32" i="13"/>
  <c r="F28" i="24"/>
  <c r="F28" i="13"/>
  <c r="S28" i="13"/>
  <c r="F24" i="24"/>
  <c r="F24" i="13"/>
  <c r="S24" i="13"/>
  <c r="F20" i="24"/>
  <c r="F20" i="13"/>
  <c r="S20" i="13"/>
  <c r="F16" i="24"/>
  <c r="F16" i="13"/>
  <c r="S16" i="13"/>
  <c r="M10" i="26"/>
  <c r="F10" i="24"/>
  <c r="F10" i="13"/>
  <c r="S10" i="13"/>
  <c r="F102" i="24"/>
  <c r="F102" i="13"/>
  <c r="S102" i="13"/>
  <c r="F94" i="24"/>
  <c r="F94" i="13"/>
  <c r="S94" i="13"/>
  <c r="F90" i="24"/>
  <c r="F90" i="13"/>
  <c r="S90" i="13"/>
  <c r="F78" i="24"/>
  <c r="F78" i="13"/>
  <c r="S78" i="13"/>
  <c r="F70" i="24"/>
  <c r="F70" i="13"/>
  <c r="S70" i="13"/>
  <c r="F62" i="24"/>
  <c r="F62" i="13"/>
  <c r="S62" i="13"/>
  <c r="F54" i="24"/>
  <c r="F54" i="13"/>
  <c r="S54" i="13"/>
  <c r="F46" i="24"/>
  <c r="F46" i="13"/>
  <c r="S46" i="13"/>
  <c r="F38" i="24"/>
  <c r="F38" i="13"/>
  <c r="S38" i="13"/>
  <c r="F34" i="24"/>
  <c r="F34" i="13"/>
  <c r="S34" i="13"/>
  <c r="F18" i="24"/>
  <c r="F18" i="13"/>
  <c r="S18" i="13"/>
  <c r="M7" i="26"/>
  <c r="F7" i="24"/>
  <c r="F7" i="13"/>
  <c r="S7" i="13"/>
  <c r="F3" i="24"/>
  <c r="F3" i="13"/>
  <c r="S3" i="13"/>
  <c r="F11" i="24"/>
  <c r="F11" i="13"/>
  <c r="S11" i="13"/>
  <c r="F107" i="24"/>
  <c r="F107" i="13"/>
  <c r="S107" i="13"/>
  <c r="F103" i="24"/>
  <c r="F103" i="13"/>
  <c r="S103" i="13"/>
  <c r="F99" i="24"/>
  <c r="F99" i="13"/>
  <c r="S99" i="13"/>
  <c r="M95" i="26"/>
  <c r="F95" i="24"/>
  <c r="F95" i="13"/>
  <c r="S95" i="13"/>
  <c r="F91" i="24"/>
  <c r="F91" i="13"/>
  <c r="S91" i="13"/>
  <c r="F87" i="24"/>
  <c r="F87" i="13"/>
  <c r="S87" i="13"/>
  <c r="F83" i="24"/>
  <c r="F83" i="13"/>
  <c r="S83" i="13"/>
  <c r="F79" i="24"/>
  <c r="F79" i="13"/>
  <c r="S79" i="13"/>
  <c r="F75" i="24"/>
  <c r="F75" i="13"/>
  <c r="S75" i="13"/>
  <c r="F71" i="24"/>
  <c r="F71" i="13"/>
  <c r="S71" i="13"/>
  <c r="F67" i="24"/>
  <c r="F67" i="13"/>
  <c r="S67" i="13"/>
  <c r="F63" i="24"/>
  <c r="F63" i="13"/>
  <c r="S63" i="13"/>
  <c r="F59" i="24"/>
  <c r="F59" i="13"/>
  <c r="S59" i="13"/>
  <c r="F55" i="24"/>
  <c r="F55" i="13"/>
  <c r="S55" i="13"/>
  <c r="F51" i="24"/>
  <c r="F51" i="13"/>
  <c r="S51" i="13"/>
  <c r="F47" i="24"/>
  <c r="F47" i="13"/>
  <c r="S47" i="13"/>
  <c r="F43" i="24"/>
  <c r="F43" i="13"/>
  <c r="S43" i="13"/>
  <c r="F39" i="24"/>
  <c r="F39" i="13"/>
  <c r="S39" i="13"/>
  <c r="F35" i="24"/>
  <c r="F35" i="13"/>
  <c r="S35" i="13"/>
  <c r="F31" i="24"/>
  <c r="F31" i="13"/>
  <c r="S31" i="13"/>
  <c r="F27" i="24"/>
  <c r="F27" i="13"/>
  <c r="S27" i="13"/>
  <c r="F23" i="24"/>
  <c r="F23" i="13"/>
  <c r="S23" i="13"/>
  <c r="F19" i="24"/>
  <c r="F19" i="13"/>
  <c r="S19" i="13"/>
  <c r="F15" i="24"/>
  <c r="F15" i="13"/>
  <c r="S15" i="13"/>
  <c r="Z41" i="19"/>
  <c r="Z5" i="19"/>
  <c r="H41" i="19"/>
  <c r="H5" i="19"/>
  <c r="N41" i="19"/>
  <c r="N5" i="19"/>
  <c r="C118" i="11"/>
  <c r="B118" i="11"/>
  <c r="C110" i="11"/>
  <c r="B110" i="11"/>
  <c r="C117" i="11"/>
  <c r="B117" i="11"/>
  <c r="C113" i="11"/>
  <c r="B113" i="11"/>
  <c r="C121" i="11"/>
  <c r="B121" i="11"/>
  <c r="C114" i="11"/>
  <c r="B114" i="11"/>
  <c r="C116" i="11"/>
  <c r="B116" i="11"/>
  <c r="C112" i="11"/>
  <c r="B112" i="11"/>
  <c r="C120" i="11"/>
  <c r="B120" i="11"/>
  <c r="C115" i="11"/>
  <c r="B115" i="11"/>
  <c r="C111" i="11"/>
  <c r="B111" i="11"/>
  <c r="C119" i="11"/>
  <c r="B119" i="11"/>
  <c r="I52" i="31"/>
  <c r="Q52" i="31"/>
  <c r="M52" i="29"/>
  <c r="Z52" i="29"/>
  <c r="K52" i="28"/>
  <c r="U52" i="28"/>
  <c r="H52" i="27"/>
  <c r="Q52" i="27"/>
  <c r="I60" i="31"/>
  <c r="Q60" i="31"/>
  <c r="M60" i="29"/>
  <c r="Z60" i="29"/>
  <c r="K60" i="28"/>
  <c r="U60" i="28"/>
  <c r="H60" i="27"/>
  <c r="Q60" i="27"/>
  <c r="I56" i="31"/>
  <c r="Q56" i="31"/>
  <c r="M56" i="29"/>
  <c r="Z56" i="29"/>
  <c r="K56" i="28"/>
  <c r="U56" i="28"/>
  <c r="H56" i="27"/>
  <c r="Q56" i="27"/>
  <c r="I102" i="31"/>
  <c r="M102" i="29"/>
  <c r="K102" i="28"/>
  <c r="H102" i="27"/>
  <c r="I51" i="31"/>
  <c r="Q51" i="31"/>
  <c r="M51" i="29"/>
  <c r="Z51" i="29"/>
  <c r="K51" i="28"/>
  <c r="U51" i="28"/>
  <c r="H51" i="27"/>
  <c r="Q51" i="27"/>
  <c r="I106" i="31"/>
  <c r="M106" i="29"/>
  <c r="K106" i="28"/>
  <c r="H106" i="27"/>
  <c r="I59" i="31"/>
  <c r="Q59" i="31"/>
  <c r="M59" i="29"/>
  <c r="Z59" i="29"/>
  <c r="K59" i="28"/>
  <c r="U59" i="28"/>
  <c r="H59" i="27"/>
  <c r="Q59" i="27"/>
  <c r="I55" i="31"/>
  <c r="Q55" i="31"/>
  <c r="M55" i="29"/>
  <c r="Z55" i="29"/>
  <c r="K55" i="28"/>
  <c r="U55" i="28"/>
  <c r="H55" i="27"/>
  <c r="Q55" i="27"/>
  <c r="M111" i="13"/>
  <c r="Z111" i="13"/>
  <c r="I111" i="15"/>
  <c r="Q111" i="15"/>
  <c r="I111" i="14"/>
  <c r="Q111" i="14"/>
  <c r="I105" i="31"/>
  <c r="M105" i="29"/>
  <c r="K105" i="28"/>
  <c r="H105" i="27"/>
  <c r="I63" i="31"/>
  <c r="Q63" i="31"/>
  <c r="M63" i="29"/>
  <c r="K63" i="28"/>
  <c r="H63" i="27"/>
  <c r="I58" i="31"/>
  <c r="Q58" i="31"/>
  <c r="M58" i="29"/>
  <c r="Z58" i="29"/>
  <c r="K58" i="28"/>
  <c r="U58" i="28"/>
  <c r="H58" i="27"/>
  <c r="Q58" i="27"/>
  <c r="I54" i="31"/>
  <c r="Q54" i="31"/>
  <c r="M54" i="29"/>
  <c r="Z54" i="29"/>
  <c r="K54" i="28"/>
  <c r="U54" i="28"/>
  <c r="H54" i="27"/>
  <c r="Q54" i="27"/>
  <c r="I109" i="31"/>
  <c r="M109" i="29"/>
  <c r="K109" i="28"/>
  <c r="H109" i="27"/>
  <c r="I61" i="31"/>
  <c r="Q61" i="31"/>
  <c r="M61" i="29"/>
  <c r="Z61" i="29"/>
  <c r="K61" i="28"/>
  <c r="U61" i="28"/>
  <c r="H61" i="27"/>
  <c r="Q61" i="27"/>
  <c r="I57" i="31"/>
  <c r="Q57" i="31"/>
  <c r="M57" i="29"/>
  <c r="Z57" i="29"/>
  <c r="K57" i="28"/>
  <c r="U57" i="28"/>
  <c r="H57" i="27"/>
  <c r="Q57" i="27"/>
  <c r="I53" i="31"/>
  <c r="Q53" i="31"/>
  <c r="M53" i="29"/>
  <c r="Z53" i="29"/>
  <c r="K53" i="28"/>
  <c r="U53" i="28"/>
  <c r="H53" i="27"/>
  <c r="Q53" i="27"/>
  <c r="I111" i="11"/>
  <c r="R111" i="11"/>
  <c r="H58" i="33"/>
  <c r="H62" i="33"/>
  <c r="CA14" i="34"/>
  <c r="CA14" i="18"/>
  <c r="H60" i="33"/>
  <c r="CA15" i="34"/>
  <c r="I62" i="33"/>
  <c r="H61" i="33"/>
  <c r="BB114" i="1"/>
  <c r="BB118" i="1"/>
  <c r="E118" i="25"/>
  <c r="M118" i="25"/>
  <c r="E114" i="14"/>
  <c r="M114" i="14"/>
  <c r="E112" i="25"/>
  <c r="M8" i="31"/>
  <c r="F8" i="29"/>
  <c r="S8" i="29"/>
  <c r="M12" i="31"/>
  <c r="F12" i="29"/>
  <c r="S12" i="29"/>
  <c r="F100" i="29"/>
  <c r="S100" i="29"/>
  <c r="M100" i="31"/>
  <c r="M92" i="31"/>
  <c r="F92" i="29"/>
  <c r="S92" i="29"/>
  <c r="M80" i="31"/>
  <c r="F80" i="29"/>
  <c r="S80" i="29"/>
  <c r="M76" i="31"/>
  <c r="F76" i="29"/>
  <c r="S76" i="29"/>
  <c r="M68" i="31"/>
  <c r="F68" i="29"/>
  <c r="S68" i="29"/>
  <c r="M56" i="26"/>
  <c r="M56" i="31"/>
  <c r="F56" i="29"/>
  <c r="S56" i="29"/>
  <c r="M48" i="31"/>
  <c r="F48" i="29"/>
  <c r="S48" i="29"/>
  <c r="M36" i="31"/>
  <c r="F36" i="29"/>
  <c r="S36" i="29"/>
  <c r="M28" i="31"/>
  <c r="F28" i="29"/>
  <c r="S28" i="29"/>
  <c r="F20" i="29"/>
  <c r="S20" i="29"/>
  <c r="M20" i="31"/>
  <c r="BB115" i="1"/>
  <c r="F121" i="23"/>
  <c r="P121" i="23"/>
  <c r="F121" i="28"/>
  <c r="P119" i="28"/>
  <c r="F117" i="23"/>
  <c r="P117" i="23"/>
  <c r="F117" i="28"/>
  <c r="F115" i="12"/>
  <c r="P115" i="12"/>
  <c r="F115" i="28"/>
  <c r="F113" i="23"/>
  <c r="F113" i="28"/>
  <c r="F111" i="23"/>
  <c r="P111" i="23"/>
  <c r="F111" i="28"/>
  <c r="F121" i="12"/>
  <c r="P121" i="12"/>
  <c r="E114" i="25"/>
  <c r="M100" i="26"/>
  <c r="M92" i="26"/>
  <c r="M20" i="26"/>
  <c r="M12" i="26"/>
  <c r="M7" i="31"/>
  <c r="F7" i="29"/>
  <c r="S7" i="29"/>
  <c r="M3" i="31"/>
  <c r="F3" i="29"/>
  <c r="S3" i="29"/>
  <c r="M11" i="31"/>
  <c r="F11" i="29"/>
  <c r="S11" i="29"/>
  <c r="M107" i="26"/>
  <c r="M107" i="31"/>
  <c r="F107" i="29"/>
  <c r="S107" i="29"/>
  <c r="M103" i="26"/>
  <c r="M103" i="31"/>
  <c r="F103" i="29"/>
  <c r="S103" i="29"/>
  <c r="M99" i="26"/>
  <c r="M99" i="31"/>
  <c r="F99" i="29"/>
  <c r="S99" i="29"/>
  <c r="M95" i="31"/>
  <c r="F95" i="29"/>
  <c r="S95" i="29"/>
  <c r="M91" i="26"/>
  <c r="M91" i="31"/>
  <c r="F91" i="29"/>
  <c r="S91" i="29"/>
  <c r="M87" i="26"/>
  <c r="M87" i="31"/>
  <c r="F87" i="29"/>
  <c r="S87" i="29"/>
  <c r="M83" i="26"/>
  <c r="M83" i="31"/>
  <c r="F83" i="29"/>
  <c r="S83" i="29"/>
  <c r="M79" i="26"/>
  <c r="M79" i="31"/>
  <c r="F79" i="29"/>
  <c r="S79" i="29"/>
  <c r="M75" i="26"/>
  <c r="M75" i="31"/>
  <c r="F75" i="29"/>
  <c r="S75" i="29"/>
  <c r="M71" i="26"/>
  <c r="M71" i="31"/>
  <c r="F71" i="29"/>
  <c r="S71" i="29"/>
  <c r="M67" i="26"/>
  <c r="M67" i="31"/>
  <c r="F67" i="29"/>
  <c r="S67" i="29"/>
  <c r="M63" i="26"/>
  <c r="M63" i="31"/>
  <c r="F63" i="29"/>
  <c r="S63" i="29"/>
  <c r="M59" i="26"/>
  <c r="M59" i="31"/>
  <c r="F59" i="29"/>
  <c r="S59" i="29"/>
  <c r="M55" i="26"/>
  <c r="M55" i="31"/>
  <c r="F55" i="29"/>
  <c r="S55" i="29"/>
  <c r="M51" i="26"/>
  <c r="M51" i="31"/>
  <c r="F51" i="29"/>
  <c r="S51" i="29"/>
  <c r="M47" i="26"/>
  <c r="F47" i="29"/>
  <c r="S47" i="29"/>
  <c r="M47" i="31"/>
  <c r="M43" i="31"/>
  <c r="F43" i="29"/>
  <c r="S43" i="29"/>
  <c r="M39" i="26"/>
  <c r="M39" i="31"/>
  <c r="F39" i="29"/>
  <c r="S39" i="29"/>
  <c r="M35" i="26"/>
  <c r="M35" i="31"/>
  <c r="F35" i="29"/>
  <c r="S35" i="29"/>
  <c r="M31" i="26"/>
  <c r="M31" i="31"/>
  <c r="F31" i="29"/>
  <c r="S31" i="29"/>
  <c r="M27" i="26"/>
  <c r="M27" i="31"/>
  <c r="F27" i="29"/>
  <c r="S27" i="29"/>
  <c r="M23" i="26"/>
  <c r="M23" i="31"/>
  <c r="F23" i="29"/>
  <c r="S23" i="29"/>
  <c r="M19" i="26"/>
  <c r="M19" i="31"/>
  <c r="F19" i="29"/>
  <c r="S19" i="29"/>
  <c r="M15" i="26"/>
  <c r="M15" i="31"/>
  <c r="F15" i="29"/>
  <c r="S15" i="29"/>
  <c r="E118" i="14"/>
  <c r="M118" i="14"/>
  <c r="M108" i="31"/>
  <c r="F108" i="29"/>
  <c r="S108" i="29"/>
  <c r="M88" i="26"/>
  <c r="M88" i="31"/>
  <c r="F88" i="29"/>
  <c r="S88" i="29"/>
  <c r="M60" i="31"/>
  <c r="F60" i="29"/>
  <c r="S60" i="29"/>
  <c r="E119" i="25"/>
  <c r="M119" i="25"/>
  <c r="E117" i="25"/>
  <c r="E115" i="25"/>
  <c r="E113" i="25"/>
  <c r="E111" i="25"/>
  <c r="F117" i="12"/>
  <c r="P117" i="12"/>
  <c r="E113" i="14"/>
  <c r="M113" i="14"/>
  <c r="M108" i="26"/>
  <c r="M80" i="26"/>
  <c r="M68" i="26"/>
  <c r="M48" i="26"/>
  <c r="M28" i="26"/>
  <c r="F2" i="29"/>
  <c r="S2" i="29"/>
  <c r="M2" i="31"/>
  <c r="M6" i="26"/>
  <c r="M6" i="31"/>
  <c r="F6" i="29"/>
  <c r="S6" i="29"/>
  <c r="M14" i="31"/>
  <c r="F14" i="29"/>
  <c r="S14" i="29"/>
  <c r="F10" i="29"/>
  <c r="S10" i="29"/>
  <c r="M10" i="31"/>
  <c r="M106" i="26"/>
  <c r="F106" i="29"/>
  <c r="S106" i="29"/>
  <c r="M106" i="31"/>
  <c r="M102" i="26"/>
  <c r="M102" i="31"/>
  <c r="F102" i="29"/>
  <c r="S102" i="29"/>
  <c r="M94" i="26"/>
  <c r="M94" i="31"/>
  <c r="F94" i="29"/>
  <c r="S94" i="29"/>
  <c r="M90" i="26"/>
  <c r="M90" i="31"/>
  <c r="F90" i="29"/>
  <c r="S90" i="29"/>
  <c r="M82" i="26"/>
  <c r="F82" i="29"/>
  <c r="S82" i="29"/>
  <c r="M82" i="31"/>
  <c r="M78" i="26"/>
  <c r="M78" i="31"/>
  <c r="F78" i="29"/>
  <c r="S78" i="29"/>
  <c r="M70" i="26"/>
  <c r="F70" i="29"/>
  <c r="S70" i="29"/>
  <c r="M70" i="31"/>
  <c r="M66" i="26"/>
  <c r="M66" i="31"/>
  <c r="F66" i="29"/>
  <c r="S66" i="29"/>
  <c r="M62" i="26"/>
  <c r="M62" i="31"/>
  <c r="F62" i="29"/>
  <c r="S62" i="29"/>
  <c r="M58" i="26"/>
  <c r="M58" i="31"/>
  <c r="F58" i="29"/>
  <c r="S58" i="29"/>
  <c r="M54" i="26"/>
  <c r="F54" i="29"/>
  <c r="S54" i="29"/>
  <c r="M54" i="31"/>
  <c r="M50" i="26"/>
  <c r="M50" i="31"/>
  <c r="F50" i="29"/>
  <c r="S50" i="29"/>
  <c r="M46" i="26"/>
  <c r="M46" i="31"/>
  <c r="F46" i="29"/>
  <c r="S46" i="29"/>
  <c r="M42" i="26"/>
  <c r="M42" i="31"/>
  <c r="F42" i="29"/>
  <c r="S42" i="29"/>
  <c r="M38" i="26"/>
  <c r="M38" i="31"/>
  <c r="F38" i="29"/>
  <c r="S38" i="29"/>
  <c r="M34" i="26"/>
  <c r="F34" i="29"/>
  <c r="S34" i="29"/>
  <c r="M34" i="31"/>
  <c r="M30" i="26"/>
  <c r="M30" i="31"/>
  <c r="F30" i="29"/>
  <c r="S30" i="29"/>
  <c r="M26" i="26"/>
  <c r="F26" i="29"/>
  <c r="S26" i="29"/>
  <c r="M26" i="31"/>
  <c r="M22" i="26"/>
  <c r="M22" i="31"/>
  <c r="F22" i="29"/>
  <c r="S22" i="29"/>
  <c r="M18" i="26"/>
  <c r="F18" i="29"/>
  <c r="S18" i="29"/>
  <c r="M18" i="31"/>
  <c r="M118" i="15"/>
  <c r="F118" i="29"/>
  <c r="M4" i="26"/>
  <c r="F4" i="29"/>
  <c r="S4" i="29"/>
  <c r="M4" i="31"/>
  <c r="M104" i="26"/>
  <c r="F104" i="29"/>
  <c r="S104" i="29"/>
  <c r="M104" i="31"/>
  <c r="M96" i="31"/>
  <c r="F96" i="29"/>
  <c r="S96" i="29"/>
  <c r="F84" i="29"/>
  <c r="S84" i="29"/>
  <c r="M84" i="31"/>
  <c r="M72" i="26"/>
  <c r="M72" i="31"/>
  <c r="F72" i="29"/>
  <c r="S72" i="29"/>
  <c r="M64" i="31"/>
  <c r="F64" i="29"/>
  <c r="S64" i="29"/>
  <c r="M52" i="31"/>
  <c r="F52" i="29"/>
  <c r="S52" i="29"/>
  <c r="M44" i="31"/>
  <c r="F44" i="29"/>
  <c r="S44" i="29"/>
  <c r="M40" i="26"/>
  <c r="F40" i="29"/>
  <c r="S40" i="29"/>
  <c r="M40" i="31"/>
  <c r="F32" i="29"/>
  <c r="S32" i="29"/>
  <c r="M32" i="31"/>
  <c r="M24" i="26"/>
  <c r="M24" i="31"/>
  <c r="F24" i="29"/>
  <c r="S24" i="29"/>
  <c r="F16" i="29"/>
  <c r="S16" i="29"/>
  <c r="M16" i="31"/>
  <c r="BB112" i="1"/>
  <c r="BB110" i="1"/>
  <c r="BB119" i="1"/>
  <c r="BB111" i="1"/>
  <c r="F120" i="12"/>
  <c r="P120" i="12"/>
  <c r="F120" i="28"/>
  <c r="F118" i="23"/>
  <c r="P118" i="23"/>
  <c r="F118" i="28"/>
  <c r="P116" i="28"/>
  <c r="F114" i="23"/>
  <c r="P114" i="23"/>
  <c r="F114" i="28"/>
  <c r="P112" i="28"/>
  <c r="F110" i="23"/>
  <c r="P110" i="23"/>
  <c r="F110" i="28"/>
  <c r="F113" i="12"/>
  <c r="P113" i="12"/>
  <c r="M96" i="26"/>
  <c r="M76" i="26"/>
  <c r="M44" i="26"/>
  <c r="M36" i="26"/>
  <c r="M16" i="26"/>
  <c r="M9" i="26"/>
  <c r="F9" i="29"/>
  <c r="S9" i="29"/>
  <c r="M9" i="31"/>
  <c r="M5" i="31"/>
  <c r="F5" i="29"/>
  <c r="S5" i="29"/>
  <c r="M13" i="26"/>
  <c r="M13" i="31"/>
  <c r="F13" i="29"/>
  <c r="S13" i="29"/>
  <c r="M109" i="26"/>
  <c r="M109" i="31"/>
  <c r="F109" i="29"/>
  <c r="S109" i="29"/>
  <c r="M105" i="31"/>
  <c r="F105" i="29"/>
  <c r="S105" i="29"/>
  <c r="M101" i="31"/>
  <c r="F101" i="29"/>
  <c r="S101" i="29"/>
  <c r="F97" i="29"/>
  <c r="S97" i="29"/>
  <c r="M97" i="31"/>
  <c r="M93" i="26"/>
  <c r="M93" i="31"/>
  <c r="F93" i="29"/>
  <c r="S93" i="29"/>
  <c r="M89" i="31"/>
  <c r="F89" i="29"/>
  <c r="S89" i="29"/>
  <c r="M85" i="31"/>
  <c r="F85" i="29"/>
  <c r="S85" i="29"/>
  <c r="M81" i="31"/>
  <c r="F81" i="29"/>
  <c r="S81" i="29"/>
  <c r="M77" i="26"/>
  <c r="M77" i="31"/>
  <c r="F77" i="29"/>
  <c r="S77" i="29"/>
  <c r="M73" i="31"/>
  <c r="F73" i="29"/>
  <c r="S73" i="29"/>
  <c r="M69" i="31"/>
  <c r="F69" i="29"/>
  <c r="S69" i="29"/>
  <c r="M65" i="31"/>
  <c r="F65" i="29"/>
  <c r="S65" i="29"/>
  <c r="M61" i="26"/>
  <c r="M61" i="31"/>
  <c r="F61" i="29"/>
  <c r="S61" i="29"/>
  <c r="M57" i="31"/>
  <c r="F57" i="29"/>
  <c r="S57" i="29"/>
  <c r="M53" i="31"/>
  <c r="F53" i="29"/>
  <c r="S53" i="29"/>
  <c r="M49" i="31"/>
  <c r="F49" i="29"/>
  <c r="S49" i="29"/>
  <c r="M45" i="26"/>
  <c r="M45" i="31"/>
  <c r="F45" i="29"/>
  <c r="S45" i="29"/>
  <c r="M41" i="31"/>
  <c r="F41" i="29"/>
  <c r="S41" i="29"/>
  <c r="M37" i="31"/>
  <c r="F37" i="29"/>
  <c r="S37" i="29"/>
  <c r="M33" i="31"/>
  <c r="F33" i="29"/>
  <c r="S33" i="29"/>
  <c r="M29" i="26"/>
  <c r="M29" i="31"/>
  <c r="F29" i="29"/>
  <c r="S29" i="29"/>
  <c r="F25" i="29"/>
  <c r="S25" i="29"/>
  <c r="M25" i="31"/>
  <c r="F21" i="29"/>
  <c r="S21" i="29"/>
  <c r="M21" i="31"/>
  <c r="M17" i="31"/>
  <c r="F17" i="29"/>
  <c r="S17" i="29"/>
  <c r="M98" i="26"/>
  <c r="M98" i="31"/>
  <c r="F98" i="29"/>
  <c r="S98" i="29"/>
  <c r="M86" i="26"/>
  <c r="M86" i="31"/>
  <c r="F86" i="29"/>
  <c r="S86" i="29"/>
  <c r="M74" i="26"/>
  <c r="F74" i="29"/>
  <c r="S74" i="29"/>
  <c r="M74" i="31"/>
  <c r="D120" i="15"/>
  <c r="L120" i="15"/>
  <c r="E120" i="13"/>
  <c r="R120" i="13"/>
  <c r="E120" i="12"/>
  <c r="O120" i="12"/>
  <c r="F120" i="11"/>
  <c r="O120" i="11"/>
  <c r="E118" i="13"/>
  <c r="R118" i="13"/>
  <c r="D118" i="15"/>
  <c r="L118" i="15"/>
  <c r="E118" i="12"/>
  <c r="O118" i="12"/>
  <c r="D116" i="15"/>
  <c r="L116" i="15"/>
  <c r="E116" i="13"/>
  <c r="R116" i="13"/>
  <c r="E116" i="12"/>
  <c r="O116" i="12"/>
  <c r="E114" i="13"/>
  <c r="R114" i="13"/>
  <c r="D114" i="15"/>
  <c r="L114" i="15"/>
  <c r="E114" i="12"/>
  <c r="O114" i="12"/>
  <c r="D112" i="15"/>
  <c r="L112" i="15"/>
  <c r="E112" i="13"/>
  <c r="R112" i="13"/>
  <c r="E112" i="12"/>
  <c r="O112" i="12"/>
  <c r="F112" i="11"/>
  <c r="O112" i="11"/>
  <c r="E110" i="13"/>
  <c r="R110" i="13"/>
  <c r="D110" i="15"/>
  <c r="L110" i="15"/>
  <c r="E110" i="12"/>
  <c r="O110" i="12"/>
  <c r="F114" i="11"/>
  <c r="O114" i="11"/>
  <c r="F110" i="11"/>
  <c r="O110" i="11"/>
  <c r="D120" i="13"/>
  <c r="Q120" i="13"/>
  <c r="D120" i="12"/>
  <c r="N120" i="12"/>
  <c r="D118" i="13"/>
  <c r="Q118" i="13"/>
  <c r="D118" i="12"/>
  <c r="N118" i="12"/>
  <c r="D116" i="13"/>
  <c r="Q116" i="13"/>
  <c r="D116" i="12"/>
  <c r="N116" i="12"/>
  <c r="E116" i="11"/>
  <c r="N116" i="11"/>
  <c r="D114" i="13"/>
  <c r="Q114" i="13"/>
  <c r="D114" i="12"/>
  <c r="N114" i="12"/>
  <c r="D112" i="13"/>
  <c r="Q112" i="13"/>
  <c r="D112" i="12"/>
  <c r="N112" i="12"/>
  <c r="E112" i="11"/>
  <c r="N112" i="11"/>
  <c r="D110" i="13"/>
  <c r="Q110" i="13"/>
  <c r="D110" i="12"/>
  <c r="N110" i="12"/>
  <c r="E110" i="11"/>
  <c r="N110" i="11"/>
  <c r="E114" i="11"/>
  <c r="N114" i="11"/>
  <c r="D121" i="15"/>
  <c r="L121" i="15"/>
  <c r="E121" i="13"/>
  <c r="R121" i="13"/>
  <c r="E121" i="12"/>
  <c r="O121" i="12"/>
  <c r="F121" i="11"/>
  <c r="O121" i="11"/>
  <c r="D119" i="15"/>
  <c r="L119" i="15"/>
  <c r="E119" i="13"/>
  <c r="R119" i="13"/>
  <c r="E119" i="12"/>
  <c r="O119" i="12"/>
  <c r="E117" i="13"/>
  <c r="R117" i="13"/>
  <c r="D117" i="15"/>
  <c r="L117" i="15"/>
  <c r="E117" i="12"/>
  <c r="O117" i="12"/>
  <c r="F117" i="11"/>
  <c r="O117" i="11"/>
  <c r="D115" i="15"/>
  <c r="L115" i="15"/>
  <c r="E115" i="13"/>
  <c r="R115" i="13"/>
  <c r="E115" i="12"/>
  <c r="O115" i="12"/>
  <c r="F115" i="11"/>
  <c r="O115" i="11"/>
  <c r="D113" i="15"/>
  <c r="L113" i="15"/>
  <c r="E113" i="13"/>
  <c r="R113" i="13"/>
  <c r="E113" i="12"/>
  <c r="O113" i="12"/>
  <c r="D111" i="15"/>
  <c r="L111" i="15"/>
  <c r="E111" i="13"/>
  <c r="R111" i="13"/>
  <c r="E111" i="12"/>
  <c r="O111" i="12"/>
  <c r="F111" i="11"/>
  <c r="O111" i="11"/>
  <c r="D121" i="13"/>
  <c r="Q121" i="13"/>
  <c r="D121" i="12"/>
  <c r="N121" i="12"/>
  <c r="E121" i="11"/>
  <c r="N121" i="11"/>
  <c r="D119" i="13"/>
  <c r="Q119" i="13"/>
  <c r="D119" i="12"/>
  <c r="N119" i="12"/>
  <c r="E119" i="11"/>
  <c r="N119" i="11"/>
  <c r="D117" i="13"/>
  <c r="Q117" i="13"/>
  <c r="D117" i="12"/>
  <c r="N117" i="12"/>
  <c r="D115" i="13"/>
  <c r="Q115" i="13"/>
  <c r="D115" i="12"/>
  <c r="N115" i="12"/>
  <c r="D113" i="13"/>
  <c r="Q113" i="13"/>
  <c r="D113" i="12"/>
  <c r="N113" i="12"/>
  <c r="E113" i="11"/>
  <c r="N113" i="11"/>
  <c r="D111" i="13"/>
  <c r="Q111" i="13"/>
  <c r="D111" i="12"/>
  <c r="N111" i="12"/>
  <c r="F118" i="11"/>
  <c r="O118" i="11"/>
  <c r="F116" i="11"/>
  <c r="O116" i="11"/>
  <c r="F119" i="11"/>
  <c r="O119" i="11"/>
  <c r="M112" i="26"/>
  <c r="M112" i="15"/>
  <c r="F114" i="12"/>
  <c r="P114" i="12"/>
  <c r="M111" i="15"/>
  <c r="F112" i="23"/>
  <c r="F112" i="12"/>
  <c r="P112" i="12"/>
  <c r="E116" i="25"/>
  <c r="E116" i="14"/>
  <c r="M116" i="14"/>
  <c r="E110" i="14"/>
  <c r="M110" i="14"/>
  <c r="E110" i="25"/>
  <c r="F120" i="23"/>
  <c r="M115" i="15"/>
  <c r="F116" i="23"/>
  <c r="F116" i="12"/>
  <c r="P116" i="12"/>
  <c r="E120" i="25"/>
  <c r="M120" i="25"/>
  <c r="E120" i="14"/>
  <c r="M120" i="14"/>
  <c r="BB117" i="1"/>
  <c r="F119" i="12"/>
  <c r="P119" i="12"/>
  <c r="F119" i="23"/>
  <c r="F118" i="12"/>
  <c r="P118" i="12"/>
  <c r="F110" i="12"/>
  <c r="P110" i="12"/>
  <c r="E112" i="14"/>
  <c r="M112" i="14"/>
  <c r="P115" i="23"/>
  <c r="BB121" i="1"/>
  <c r="BB113" i="1"/>
  <c r="BB120" i="1"/>
  <c r="BB116" i="1"/>
  <c r="E115" i="14"/>
  <c r="M115" i="14"/>
  <c r="F111" i="12"/>
  <c r="P111" i="12"/>
  <c r="E121" i="14"/>
  <c r="M121" i="14"/>
  <c r="BM5" i="18"/>
  <c r="P110" i="1"/>
  <c r="P111" i="1"/>
  <c r="P112" i="1"/>
  <c r="P113" i="1"/>
  <c r="P114" i="1"/>
  <c r="P115" i="1"/>
  <c r="P116" i="1"/>
  <c r="P117" i="1"/>
  <c r="P118" i="1"/>
  <c r="P119" i="1"/>
  <c r="P120" i="1"/>
  <c r="P121" i="1"/>
  <c r="P107" i="1"/>
  <c r="AQ119" i="1"/>
  <c r="AR119" i="1"/>
  <c r="C119" i="30"/>
  <c r="AM119" i="1"/>
  <c r="Z119" i="1"/>
  <c r="C119" i="15"/>
  <c r="D119" i="11"/>
  <c r="AQ110" i="1"/>
  <c r="AR110" i="1"/>
  <c r="AM110" i="1"/>
  <c r="Z110" i="1"/>
  <c r="C110" i="31"/>
  <c r="C110" i="29"/>
  <c r="D110" i="11"/>
  <c r="AQ120" i="1"/>
  <c r="AR120" i="1"/>
  <c r="C120" i="30"/>
  <c r="AM120" i="1"/>
  <c r="Z120" i="1"/>
  <c r="C120" i="31"/>
  <c r="C120" i="29"/>
  <c r="C120" i="12"/>
  <c r="AQ116" i="1"/>
  <c r="AR116" i="1"/>
  <c r="C116" i="30"/>
  <c r="AM116" i="1"/>
  <c r="Z116" i="1"/>
  <c r="C116" i="26"/>
  <c r="C116" i="28"/>
  <c r="D116" i="11"/>
  <c r="AQ112" i="1"/>
  <c r="AR112" i="1"/>
  <c r="AM112" i="1"/>
  <c r="Z112" i="1"/>
  <c r="C112" i="15"/>
  <c r="C112" i="13"/>
  <c r="C112" i="28"/>
  <c r="C112" i="27"/>
  <c r="I99" i="26"/>
  <c r="I147" i="26"/>
  <c r="I99" i="25"/>
  <c r="I153" i="25"/>
  <c r="Q153" i="25"/>
  <c r="Q105" i="25"/>
  <c r="AQ111" i="1"/>
  <c r="AR111" i="1"/>
  <c r="AM111" i="1"/>
  <c r="Z111" i="1"/>
  <c r="C111" i="15"/>
  <c r="C111" i="28"/>
  <c r="C111" i="27"/>
  <c r="I101" i="26"/>
  <c r="I149" i="26"/>
  <c r="I101" i="25"/>
  <c r="I107" i="26"/>
  <c r="I155" i="26"/>
  <c r="I107" i="25"/>
  <c r="I108" i="26"/>
  <c r="I156" i="26"/>
  <c r="I108" i="25"/>
  <c r="I150" i="25"/>
  <c r="Q150" i="25"/>
  <c r="Q102" i="25"/>
  <c r="I100" i="26"/>
  <c r="I148" i="26"/>
  <c r="I100" i="25"/>
  <c r="I154" i="25"/>
  <c r="Q154" i="25"/>
  <c r="Q106" i="25"/>
  <c r="Q109" i="25"/>
  <c r="I157" i="25"/>
  <c r="Q157" i="25"/>
  <c r="AQ115" i="1"/>
  <c r="AR115" i="1"/>
  <c r="C115" i="30"/>
  <c r="AM115" i="1"/>
  <c r="Z115" i="1"/>
  <c r="C115" i="31"/>
  <c r="AM118" i="1"/>
  <c r="Z118" i="1"/>
  <c r="C118" i="31"/>
  <c r="AQ118" i="1"/>
  <c r="AR118" i="1"/>
  <c r="C118" i="13"/>
  <c r="C118" i="12"/>
  <c r="AM114" i="1"/>
  <c r="Z114" i="1"/>
  <c r="C114" i="26"/>
  <c r="AQ114" i="1"/>
  <c r="AR114" i="1"/>
  <c r="C114" i="14"/>
  <c r="C114" i="29"/>
  <c r="C114" i="28"/>
  <c r="D114" i="11"/>
  <c r="AQ121" i="1"/>
  <c r="AR121" i="1"/>
  <c r="C121" i="30"/>
  <c r="AM121" i="1"/>
  <c r="Z121" i="1"/>
  <c r="C121" i="26"/>
  <c r="D121" i="11"/>
  <c r="AQ117" i="1"/>
  <c r="AR117" i="1"/>
  <c r="C117" i="30"/>
  <c r="AM117" i="1"/>
  <c r="Z117" i="1"/>
  <c r="C117" i="15"/>
  <c r="C117" i="13"/>
  <c r="C117" i="12"/>
  <c r="D117" i="11"/>
  <c r="AQ113" i="1"/>
  <c r="AR113" i="1"/>
  <c r="AM113" i="1"/>
  <c r="Z113" i="1"/>
  <c r="C113" i="15"/>
  <c r="C113" i="29"/>
  <c r="C113" i="27"/>
  <c r="I103" i="26"/>
  <c r="I151" i="26"/>
  <c r="I103" i="25"/>
  <c r="I104" i="26"/>
  <c r="I152" i="26"/>
  <c r="I104" i="25"/>
  <c r="F116" i="24"/>
  <c r="F128" i="24"/>
  <c r="F140" i="24"/>
  <c r="F152" i="24"/>
  <c r="F116" i="13"/>
  <c r="S116" i="13"/>
  <c r="F119" i="24"/>
  <c r="F131" i="24"/>
  <c r="F143" i="24"/>
  <c r="F155" i="24"/>
  <c r="F119" i="13"/>
  <c r="S119" i="13"/>
  <c r="E129" i="25"/>
  <c r="M129" i="25"/>
  <c r="M117" i="25"/>
  <c r="F120" i="24"/>
  <c r="F132" i="24"/>
  <c r="F144" i="24"/>
  <c r="F156" i="24"/>
  <c r="F120" i="13"/>
  <c r="S120" i="13"/>
  <c r="E128" i="25"/>
  <c r="M128" i="25"/>
  <c r="M116" i="25"/>
  <c r="F110" i="24"/>
  <c r="F122" i="24"/>
  <c r="F134" i="24"/>
  <c r="F146" i="24"/>
  <c r="F110" i="13"/>
  <c r="S110" i="13"/>
  <c r="E126" i="25"/>
  <c r="M126" i="25"/>
  <c r="M114" i="25"/>
  <c r="E124" i="25"/>
  <c r="M124" i="25"/>
  <c r="M112" i="25"/>
  <c r="E122" i="25"/>
  <c r="M122" i="25"/>
  <c r="M110" i="25"/>
  <c r="E123" i="25"/>
  <c r="M123" i="25"/>
  <c r="M111" i="25"/>
  <c r="M115" i="25"/>
  <c r="E127" i="25"/>
  <c r="M127" i="25"/>
  <c r="M115" i="26"/>
  <c r="F115" i="24"/>
  <c r="F115" i="13"/>
  <c r="S115" i="13"/>
  <c r="F118" i="24"/>
  <c r="F118" i="13"/>
  <c r="S118" i="13"/>
  <c r="E125" i="25"/>
  <c r="M125" i="25"/>
  <c r="M113" i="25"/>
  <c r="F113" i="24"/>
  <c r="F125" i="24"/>
  <c r="F137" i="24"/>
  <c r="F149" i="24"/>
  <c r="F113" i="13"/>
  <c r="S113" i="13"/>
  <c r="F117" i="24"/>
  <c r="F129" i="24"/>
  <c r="F141" i="24"/>
  <c r="F153" i="24"/>
  <c r="F117" i="13"/>
  <c r="S117" i="13"/>
  <c r="F112" i="24"/>
  <c r="F112" i="13"/>
  <c r="S112" i="13"/>
  <c r="F121" i="24"/>
  <c r="F133" i="24"/>
  <c r="F145" i="24"/>
  <c r="F157" i="24"/>
  <c r="F121" i="13"/>
  <c r="S121" i="13"/>
  <c r="M111" i="26"/>
  <c r="F111" i="24"/>
  <c r="F111" i="13"/>
  <c r="S111" i="13"/>
  <c r="F114" i="24"/>
  <c r="F126" i="24"/>
  <c r="F138" i="24"/>
  <c r="F150" i="24"/>
  <c r="F114" i="13"/>
  <c r="S114" i="13"/>
  <c r="S114" i="24"/>
  <c r="M114" i="15"/>
  <c r="M114" i="26"/>
  <c r="M110" i="15"/>
  <c r="F114" i="29"/>
  <c r="M110" i="31"/>
  <c r="H63" i="33"/>
  <c r="H157" i="27"/>
  <c r="Q157" i="27"/>
  <c r="Q109" i="27"/>
  <c r="Q109" i="31"/>
  <c r="I121" i="31"/>
  <c r="M111" i="29"/>
  <c r="Z111" i="29"/>
  <c r="Z63" i="29"/>
  <c r="K153" i="28"/>
  <c r="U153" i="28"/>
  <c r="U105" i="28"/>
  <c r="M154" i="29"/>
  <c r="Z154" i="29"/>
  <c r="Z106" i="29"/>
  <c r="I99" i="31"/>
  <c r="M99" i="29"/>
  <c r="K99" i="28"/>
  <c r="H99" i="27"/>
  <c r="M150" i="29"/>
  <c r="Z150" i="29"/>
  <c r="Z102" i="29"/>
  <c r="M114" i="31"/>
  <c r="I101" i="31"/>
  <c r="M101" i="29"/>
  <c r="K101" i="28"/>
  <c r="H101" i="27"/>
  <c r="K157" i="28"/>
  <c r="U157" i="28"/>
  <c r="U109" i="28"/>
  <c r="M153" i="29"/>
  <c r="Z153" i="29"/>
  <c r="Z105" i="29"/>
  <c r="I107" i="31"/>
  <c r="M107" i="29"/>
  <c r="K107" i="28"/>
  <c r="H107" i="27"/>
  <c r="I108" i="31"/>
  <c r="M108" i="29"/>
  <c r="K108" i="28"/>
  <c r="H108" i="27"/>
  <c r="S110" i="24"/>
  <c r="M157" i="29"/>
  <c r="Z157" i="29"/>
  <c r="Z109" i="29"/>
  <c r="H111" i="27"/>
  <c r="Q111" i="27"/>
  <c r="Q63" i="27"/>
  <c r="H154" i="27"/>
  <c r="Q154" i="27"/>
  <c r="Q106" i="27"/>
  <c r="I118" i="31"/>
  <c r="Q106" i="31"/>
  <c r="H150" i="27"/>
  <c r="Q150" i="27"/>
  <c r="Q102" i="27"/>
  <c r="I114" i="31"/>
  <c r="Q102" i="31"/>
  <c r="I100" i="31"/>
  <c r="M100" i="29"/>
  <c r="K100" i="28"/>
  <c r="H100" i="27"/>
  <c r="K111" i="28"/>
  <c r="U111" i="28"/>
  <c r="U63" i="28"/>
  <c r="H153" i="27"/>
  <c r="Q153" i="27"/>
  <c r="Q105" i="27"/>
  <c r="I117" i="31"/>
  <c r="Q105" i="31"/>
  <c r="I103" i="31"/>
  <c r="M103" i="29"/>
  <c r="K103" i="28"/>
  <c r="H103" i="27"/>
  <c r="K154" i="28"/>
  <c r="U154" i="28"/>
  <c r="U106" i="28"/>
  <c r="K150" i="28"/>
  <c r="U150" i="28"/>
  <c r="U102" i="28"/>
  <c r="I104" i="31"/>
  <c r="M104" i="29"/>
  <c r="K104" i="28"/>
  <c r="H104" i="27"/>
  <c r="M119" i="15"/>
  <c r="S119" i="24"/>
  <c r="F117" i="29"/>
  <c r="P114" i="28"/>
  <c r="F121" i="29"/>
  <c r="F110" i="29"/>
  <c r="F119" i="29"/>
  <c r="P111" i="28"/>
  <c r="P115" i="28"/>
  <c r="F115" i="29"/>
  <c r="S114" i="29"/>
  <c r="F113" i="29"/>
  <c r="F111" i="29"/>
  <c r="F116" i="29"/>
  <c r="P120" i="28"/>
  <c r="S118" i="29"/>
  <c r="P110" i="28"/>
  <c r="P118" i="28"/>
  <c r="P113" i="23"/>
  <c r="F120" i="29"/>
  <c r="F112" i="29"/>
  <c r="M118" i="31"/>
  <c r="P113" i="28"/>
  <c r="P117" i="28"/>
  <c r="P121" i="28"/>
  <c r="S110" i="29"/>
  <c r="S120" i="24"/>
  <c r="M120" i="15"/>
  <c r="S113" i="24"/>
  <c r="M113" i="15"/>
  <c r="S117" i="24"/>
  <c r="M117" i="15"/>
  <c r="P112" i="23"/>
  <c r="M119" i="26"/>
  <c r="S121" i="24"/>
  <c r="M121" i="15"/>
  <c r="P116" i="23"/>
  <c r="P120" i="23"/>
  <c r="S116" i="24"/>
  <c r="M116" i="15"/>
  <c r="P119" i="23"/>
  <c r="M118" i="26"/>
  <c r="M110" i="26"/>
  <c r="C119" i="29"/>
  <c r="C116" i="29"/>
  <c r="C119" i="13"/>
  <c r="C115" i="27"/>
  <c r="C120" i="13"/>
  <c r="C111" i="29"/>
  <c r="C112" i="26"/>
  <c r="C110" i="30"/>
  <c r="C119" i="26"/>
  <c r="C115" i="12"/>
  <c r="C116" i="31"/>
  <c r="C120" i="27"/>
  <c r="C110" i="13"/>
  <c r="C111" i="13"/>
  <c r="D118" i="11"/>
  <c r="C116" i="13"/>
  <c r="C110" i="12"/>
  <c r="C111" i="26"/>
  <c r="C115" i="14"/>
  <c r="U39" i="39"/>
  <c r="U14" i="39"/>
  <c r="W14" i="39"/>
  <c r="C118" i="27"/>
  <c r="D115" i="11"/>
  <c r="C112" i="29"/>
  <c r="C39" i="39"/>
  <c r="C14" i="39"/>
  <c r="E14" i="39"/>
  <c r="C121" i="28"/>
  <c r="C121" i="14"/>
  <c r="C113" i="12"/>
  <c r="C114" i="12"/>
  <c r="C120" i="14"/>
  <c r="C110" i="28"/>
  <c r="C119" i="14"/>
  <c r="C110" i="15"/>
  <c r="C119" i="28"/>
  <c r="C115" i="15"/>
  <c r="C111" i="31"/>
  <c r="C117" i="28"/>
  <c r="C117" i="14"/>
  <c r="C112" i="31"/>
  <c r="C113" i="28"/>
  <c r="C121" i="12"/>
  <c r="C110" i="14"/>
  <c r="C115" i="28"/>
  <c r="C116" i="15"/>
  <c r="C120" i="26"/>
  <c r="C118" i="28"/>
  <c r="C119" i="31"/>
  <c r="C120" i="15"/>
  <c r="C121" i="15"/>
  <c r="C117" i="27"/>
  <c r="D113" i="11"/>
  <c r="C121" i="27"/>
  <c r="C114" i="27"/>
  <c r="C116" i="14"/>
  <c r="C110" i="26"/>
  <c r="C111" i="12"/>
  <c r="C119" i="12"/>
  <c r="C116" i="12"/>
  <c r="C118" i="14"/>
  <c r="C113" i="31"/>
  <c r="C121" i="31"/>
  <c r="C113" i="26"/>
  <c r="C118" i="30"/>
  <c r="C115" i="29"/>
  <c r="C117" i="26"/>
  <c r="C115" i="26"/>
  <c r="C117" i="31"/>
  <c r="C114" i="30"/>
  <c r="C112" i="12"/>
  <c r="C120" i="28"/>
  <c r="C114" i="13"/>
  <c r="C121" i="29"/>
  <c r="C113" i="13"/>
  <c r="C114" i="31"/>
  <c r="D112" i="11"/>
  <c r="C117" i="29"/>
  <c r="C118" i="15"/>
  <c r="C118" i="29"/>
  <c r="C110" i="27"/>
  <c r="D111" i="11"/>
  <c r="C119" i="27"/>
  <c r="C116" i="27"/>
  <c r="C121" i="13"/>
  <c r="C114" i="15"/>
  <c r="C118" i="26"/>
  <c r="C115" i="13"/>
  <c r="D120" i="11"/>
  <c r="I151" i="25"/>
  <c r="Q151" i="25"/>
  <c r="Q103" i="25"/>
  <c r="I155" i="25"/>
  <c r="Q155" i="25"/>
  <c r="Q107" i="25"/>
  <c r="C112" i="30"/>
  <c r="C112" i="14"/>
  <c r="I152" i="25"/>
  <c r="Q152" i="25"/>
  <c r="Q104" i="25"/>
  <c r="I148" i="25"/>
  <c r="Q148" i="25"/>
  <c r="Q100" i="25"/>
  <c r="I156" i="25"/>
  <c r="Q156" i="25"/>
  <c r="Q108" i="25"/>
  <c r="Q101" i="25"/>
  <c r="I149" i="25"/>
  <c r="Q149" i="25"/>
  <c r="C111" i="14"/>
  <c r="C111" i="30"/>
  <c r="I147" i="25"/>
  <c r="Q147" i="25"/>
  <c r="Q99" i="25"/>
  <c r="C113" i="30"/>
  <c r="C113" i="14"/>
  <c r="F127" i="24"/>
  <c r="F139" i="24"/>
  <c r="F151" i="24"/>
  <c r="S115" i="24"/>
  <c r="F123" i="24"/>
  <c r="F135" i="24"/>
  <c r="F147" i="24"/>
  <c r="S111" i="24"/>
  <c r="F124" i="24"/>
  <c r="F136" i="24"/>
  <c r="F148" i="24"/>
  <c r="S112" i="24"/>
  <c r="F130" i="24"/>
  <c r="F142" i="24"/>
  <c r="F154" i="24"/>
  <c r="S118" i="24"/>
  <c r="K152" i="28"/>
  <c r="U152" i="28"/>
  <c r="U104" i="28"/>
  <c r="H151" i="27"/>
  <c r="Q151" i="27"/>
  <c r="Q103" i="27"/>
  <c r="I115" i="31"/>
  <c r="Q103" i="31"/>
  <c r="H148" i="27"/>
  <c r="Q148" i="27"/>
  <c r="Q100" i="27"/>
  <c r="Q100" i="31"/>
  <c r="I112" i="31"/>
  <c r="Q108" i="27"/>
  <c r="H156" i="27"/>
  <c r="Q156" i="27"/>
  <c r="Q108" i="31"/>
  <c r="I120" i="31"/>
  <c r="U107" i="28"/>
  <c r="K155" i="28"/>
  <c r="U155" i="28"/>
  <c r="H149" i="27"/>
  <c r="Q149" i="27"/>
  <c r="Q101" i="27"/>
  <c r="I113" i="31"/>
  <c r="Q101" i="31"/>
  <c r="M147" i="29"/>
  <c r="Z147" i="29"/>
  <c r="Z99" i="29"/>
  <c r="Z104" i="29"/>
  <c r="M152" i="29"/>
  <c r="Z152" i="29"/>
  <c r="K151" i="28"/>
  <c r="U151" i="28"/>
  <c r="U103" i="28"/>
  <c r="U100" i="28"/>
  <c r="K148" i="28"/>
  <c r="U148" i="28"/>
  <c r="K156" i="28"/>
  <c r="U156" i="28"/>
  <c r="U108" i="28"/>
  <c r="M155" i="29"/>
  <c r="Z155" i="29"/>
  <c r="Z107" i="29"/>
  <c r="K149" i="28"/>
  <c r="U149" i="28"/>
  <c r="U101" i="28"/>
  <c r="I133" i="31"/>
  <c r="Q121" i="31"/>
  <c r="Q104" i="31"/>
  <c r="I116" i="31"/>
  <c r="M151" i="29"/>
  <c r="Z151" i="29"/>
  <c r="Z103" i="29"/>
  <c r="I129" i="31"/>
  <c r="Q117" i="31"/>
  <c r="M148" i="29"/>
  <c r="Z148" i="29"/>
  <c r="Z100" i="29"/>
  <c r="I126" i="31"/>
  <c r="Q114" i="31"/>
  <c r="Q118" i="31"/>
  <c r="I130" i="31"/>
  <c r="M156" i="29"/>
  <c r="Z156" i="29"/>
  <c r="Z108" i="29"/>
  <c r="M149" i="29"/>
  <c r="Z149" i="29"/>
  <c r="Z101" i="29"/>
  <c r="H147" i="27"/>
  <c r="Q147" i="27"/>
  <c r="Q99" i="27"/>
  <c r="I111" i="31"/>
  <c r="Q99" i="31"/>
  <c r="Q104" i="27"/>
  <c r="H152" i="27"/>
  <c r="Q152" i="27"/>
  <c r="H155" i="27"/>
  <c r="Q155" i="27"/>
  <c r="Q107" i="27"/>
  <c r="I119" i="31"/>
  <c r="Q107" i="31"/>
  <c r="K147" i="28"/>
  <c r="U147" i="28"/>
  <c r="U99" i="28"/>
  <c r="S116" i="29"/>
  <c r="M113" i="31"/>
  <c r="M116" i="31"/>
  <c r="S113" i="29"/>
  <c r="S120" i="29"/>
  <c r="S111" i="29"/>
  <c r="S115" i="29"/>
  <c r="M119" i="31"/>
  <c r="S121" i="29"/>
  <c r="S117" i="29"/>
  <c r="M112" i="31"/>
  <c r="S112" i="29"/>
  <c r="M120" i="31"/>
  <c r="M111" i="31"/>
  <c r="M115" i="31"/>
  <c r="S119" i="29"/>
  <c r="M121" i="31"/>
  <c r="M117" i="31"/>
  <c r="M117" i="26"/>
  <c r="M113" i="26"/>
  <c r="M121" i="26"/>
  <c r="M116" i="26"/>
  <c r="M120" i="26"/>
  <c r="C8" i="17"/>
  <c r="C9" i="17"/>
  <c r="C53" i="33"/>
  <c r="C10" i="17"/>
  <c r="D53" i="33"/>
  <c r="C11" i="17"/>
  <c r="E53" i="33"/>
  <c r="C12" i="17"/>
  <c r="F53" i="33"/>
  <c r="N14" i="34"/>
  <c r="AO14" i="34"/>
  <c r="E14" i="34"/>
  <c r="AF14" i="34"/>
  <c r="W14" i="34"/>
  <c r="I131" i="31"/>
  <c r="Q119" i="31"/>
  <c r="Q116" i="31"/>
  <c r="I128" i="31"/>
  <c r="I127" i="31"/>
  <c r="Q115" i="31"/>
  <c r="I138" i="31"/>
  <c r="Q126" i="31"/>
  <c r="Q129" i="31"/>
  <c r="I141" i="31"/>
  <c r="I145" i="31"/>
  <c r="Q133" i="31"/>
  <c r="I125" i="31"/>
  <c r="Q113" i="31"/>
  <c r="I132" i="31"/>
  <c r="Q120" i="31"/>
  <c r="I123" i="31"/>
  <c r="Q111" i="31"/>
  <c r="I142" i="31"/>
  <c r="Q130" i="31"/>
  <c r="Q112" i="31"/>
  <c r="I124" i="31"/>
  <c r="F15" i="20"/>
  <c r="C15" i="20"/>
  <c r="Q124" i="31"/>
  <c r="I136" i="31"/>
  <c r="I140" i="31"/>
  <c r="Q128" i="31"/>
  <c r="I135" i="31"/>
  <c r="Q123" i="31"/>
  <c r="I144" i="31"/>
  <c r="Q132" i="31"/>
  <c r="Q145" i="31"/>
  <c r="I157" i="31"/>
  <c r="Q157" i="31"/>
  <c r="I150" i="31"/>
  <c r="Q150" i="31"/>
  <c r="Q138" i="31"/>
  <c r="Q127" i="31"/>
  <c r="I139" i="31"/>
  <c r="Q131" i="31"/>
  <c r="I143" i="31"/>
  <c r="Q141" i="31"/>
  <c r="I153" i="31"/>
  <c r="Q153" i="31"/>
  <c r="Q142" i="31"/>
  <c r="I154" i="31"/>
  <c r="Q154" i="31"/>
  <c r="I137" i="31"/>
  <c r="Q125" i="31"/>
  <c r="BU8" i="34"/>
  <c r="BU7" i="34"/>
  <c r="BO8" i="34"/>
  <c r="BO7" i="34"/>
  <c r="AA13" i="17"/>
  <c r="AA12" i="17"/>
  <c r="F59" i="33"/>
  <c r="AA11" i="17"/>
  <c r="E59" i="33"/>
  <c r="AA10" i="17"/>
  <c r="D59" i="33"/>
  <c r="AA9" i="17"/>
  <c r="C59" i="33"/>
  <c r="AA8" i="17"/>
  <c r="AA7" i="17"/>
  <c r="AA6" i="17"/>
  <c r="AA5" i="17"/>
  <c r="AA4" i="17"/>
  <c r="W13" i="17"/>
  <c r="W12" i="17"/>
  <c r="F58" i="33"/>
  <c r="W11" i="17"/>
  <c r="E58" i="33"/>
  <c r="W10" i="17"/>
  <c r="D58" i="33"/>
  <c r="W9" i="17"/>
  <c r="W8" i="17"/>
  <c r="W7" i="17"/>
  <c r="W6" i="17"/>
  <c r="W5" i="17"/>
  <c r="W4" i="17"/>
  <c r="S13" i="17"/>
  <c r="S12" i="17"/>
  <c r="F57" i="33"/>
  <c r="S11" i="17"/>
  <c r="E57" i="33"/>
  <c r="S10" i="17"/>
  <c r="D57" i="33"/>
  <c r="S9" i="17"/>
  <c r="C57" i="33"/>
  <c r="S8" i="17"/>
  <c r="S7" i="17"/>
  <c r="S6" i="17"/>
  <c r="S5" i="17"/>
  <c r="S4" i="17"/>
  <c r="O13" i="17"/>
  <c r="O12" i="17"/>
  <c r="F56" i="33"/>
  <c r="O11" i="17"/>
  <c r="E56" i="33"/>
  <c r="O10" i="17"/>
  <c r="D56" i="33"/>
  <c r="O9" i="17"/>
  <c r="C56" i="33"/>
  <c r="O8" i="17"/>
  <c r="O7" i="17"/>
  <c r="O6" i="17"/>
  <c r="O5" i="17"/>
  <c r="O4" i="17"/>
  <c r="K13" i="17"/>
  <c r="K12" i="17"/>
  <c r="F55" i="33"/>
  <c r="K11" i="17"/>
  <c r="E55" i="33"/>
  <c r="K10" i="17"/>
  <c r="D55" i="33"/>
  <c r="K9" i="17"/>
  <c r="C55" i="33"/>
  <c r="K8" i="17"/>
  <c r="K7" i="17"/>
  <c r="K6" i="17"/>
  <c r="K4" i="17"/>
  <c r="F54" i="33"/>
  <c r="E54" i="33"/>
  <c r="D54" i="33"/>
  <c r="C54" i="33"/>
  <c r="G4" i="17"/>
  <c r="C13" i="17"/>
  <c r="C7" i="17"/>
  <c r="C6" i="17"/>
  <c r="C5" i="17"/>
  <c r="C4" i="17"/>
  <c r="K11" i="2"/>
  <c r="K8" i="2"/>
  <c r="K5" i="2"/>
  <c r="K2" i="2"/>
  <c r="J11" i="2"/>
  <c r="J8" i="2"/>
  <c r="J5" i="2"/>
  <c r="J2" i="2"/>
  <c r="I11" i="2"/>
  <c r="I8" i="2"/>
  <c r="AP109" i="1"/>
  <c r="AP108" i="1"/>
  <c r="AP107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90" i="1"/>
  <c r="AP89" i="1"/>
  <c r="AP88" i="1"/>
  <c r="AP87" i="1"/>
  <c r="AP86" i="1"/>
  <c r="AP85" i="1"/>
  <c r="AP84" i="1"/>
  <c r="AP83" i="1"/>
  <c r="AP82" i="1"/>
  <c r="AP81" i="1"/>
  <c r="AP80" i="1"/>
  <c r="AP79" i="1"/>
  <c r="AP78" i="1"/>
  <c r="AP77" i="1"/>
  <c r="AP76" i="1"/>
  <c r="AP75" i="1"/>
  <c r="AP74" i="1"/>
  <c r="AP73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13" i="1"/>
  <c r="AP7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AK4" i="1"/>
  <c r="AK3" i="1"/>
  <c r="AK2" i="1"/>
  <c r="AK109" i="1"/>
  <c r="AK108" i="1"/>
  <c r="AK107" i="1"/>
  <c r="AK106" i="1"/>
  <c r="AK105" i="1"/>
  <c r="AP3" i="1"/>
  <c r="AP4" i="1"/>
  <c r="AU10" i="1"/>
  <c r="AU11" i="1"/>
  <c r="AU12" i="1"/>
  <c r="AU19" i="1"/>
  <c r="AW7" i="1"/>
  <c r="G53" i="33"/>
  <c r="D14" i="17"/>
  <c r="G55" i="33"/>
  <c r="L14" i="17"/>
  <c r="G57" i="33"/>
  <c r="T14" i="17"/>
  <c r="G59" i="33"/>
  <c r="AB14" i="17"/>
  <c r="BO10" i="34"/>
  <c r="D60" i="33"/>
  <c r="BU11" i="34"/>
  <c r="E61" i="33"/>
  <c r="CA8" i="34"/>
  <c r="CA12" i="34"/>
  <c r="F62" i="33"/>
  <c r="Q143" i="31"/>
  <c r="I155" i="31"/>
  <c r="Q155" i="31"/>
  <c r="Q139" i="31"/>
  <c r="I151" i="31"/>
  <c r="Q151" i="31"/>
  <c r="AW19" i="1"/>
  <c r="AW20" i="1"/>
  <c r="AW21" i="1"/>
  <c r="BO11" i="34"/>
  <c r="E60" i="33"/>
  <c r="BU12" i="34"/>
  <c r="F61" i="33"/>
  <c r="CA9" i="34"/>
  <c r="C62" i="33"/>
  <c r="CA13" i="34"/>
  <c r="G62" i="33"/>
  <c r="AN14" i="17"/>
  <c r="I149" i="31"/>
  <c r="Q149" i="31"/>
  <c r="Q137" i="31"/>
  <c r="I147" i="31"/>
  <c r="Q147" i="31"/>
  <c r="Q135" i="31"/>
  <c r="Q140" i="31"/>
  <c r="I152" i="31"/>
  <c r="Q152" i="31"/>
  <c r="G56" i="33"/>
  <c r="P14" i="17"/>
  <c r="C58" i="33"/>
  <c r="X9" i="17"/>
  <c r="G58" i="33"/>
  <c r="X14" i="17"/>
  <c r="F60" i="33"/>
  <c r="BO12" i="34"/>
  <c r="C61" i="33"/>
  <c r="BU9" i="34"/>
  <c r="G61" i="33"/>
  <c r="BU13" i="34"/>
  <c r="D62" i="33"/>
  <c r="CA10" i="34"/>
  <c r="I148" i="31"/>
  <c r="Q148" i="31"/>
  <c r="Q136" i="31"/>
  <c r="AU7" i="1"/>
  <c r="AU8" i="1"/>
  <c r="AU2" i="1"/>
  <c r="AU9" i="1"/>
  <c r="BO9" i="34"/>
  <c r="C60" i="33"/>
  <c r="AF14" i="17"/>
  <c r="BO13" i="34"/>
  <c r="G60" i="33"/>
  <c r="BU10" i="34"/>
  <c r="D61" i="33"/>
  <c r="CA7" i="34"/>
  <c r="E62" i="33"/>
  <c r="CA11" i="34"/>
  <c r="Q144" i="31"/>
  <c r="I156" i="31"/>
  <c r="Q156" i="31"/>
  <c r="G54" i="33"/>
  <c r="AP16" i="1"/>
  <c r="AP15" i="1"/>
  <c r="BO6" i="34"/>
  <c r="AP14" i="1"/>
  <c r="I5" i="2"/>
  <c r="BO5" i="34"/>
  <c r="AP6" i="1"/>
  <c r="AU21" i="1"/>
  <c r="AP22" i="1"/>
  <c r="AP21" i="1"/>
  <c r="AP2" i="1"/>
  <c r="AP5" i="1"/>
  <c r="AP9" i="1"/>
  <c r="AP18" i="1"/>
  <c r="AP19" i="1"/>
  <c r="AP20" i="1"/>
  <c r="AP17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C3" i="1"/>
  <c r="AC2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X2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M2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F109" i="28"/>
  <c r="P109" i="28"/>
  <c r="AY109" i="1"/>
  <c r="H109" i="1"/>
  <c r="F108" i="28"/>
  <c r="P108" i="28"/>
  <c r="AY108" i="1"/>
  <c r="H108" i="1"/>
  <c r="F107" i="28"/>
  <c r="P107" i="28"/>
  <c r="AY107" i="1"/>
  <c r="H107" i="1"/>
  <c r="F106" i="28"/>
  <c r="P106" i="28"/>
  <c r="AY106" i="1"/>
  <c r="H106" i="1"/>
  <c r="F105" i="28"/>
  <c r="P105" i="28"/>
  <c r="H105" i="1"/>
  <c r="F104" i="28"/>
  <c r="P104" i="28"/>
  <c r="AY104" i="1"/>
  <c r="H104" i="1"/>
  <c r="F103" i="28"/>
  <c r="P103" i="28"/>
  <c r="AY103" i="1"/>
  <c r="H103" i="1"/>
  <c r="F102" i="28"/>
  <c r="P102" i="28"/>
  <c r="AY102" i="1"/>
  <c r="H102" i="1"/>
  <c r="F101" i="28"/>
  <c r="P101" i="28"/>
  <c r="AY101" i="1"/>
  <c r="H101" i="1"/>
  <c r="F100" i="28"/>
  <c r="P100" i="28"/>
  <c r="AY100" i="1"/>
  <c r="H100" i="1"/>
  <c r="F99" i="28"/>
  <c r="P99" i="28"/>
  <c r="AY99" i="1"/>
  <c r="H99" i="1"/>
  <c r="F98" i="28"/>
  <c r="P98" i="28"/>
  <c r="AY98" i="1"/>
  <c r="H98" i="1"/>
  <c r="F97" i="28"/>
  <c r="P97" i="28"/>
  <c r="H97" i="1"/>
  <c r="F96" i="28"/>
  <c r="P96" i="28"/>
  <c r="AY96" i="1"/>
  <c r="H96" i="1"/>
  <c r="F95" i="28"/>
  <c r="P95" i="28"/>
  <c r="AY95" i="1"/>
  <c r="H95" i="1"/>
  <c r="F94" i="28"/>
  <c r="P94" i="28"/>
  <c r="AY94" i="1"/>
  <c r="H94" i="1"/>
  <c r="F93" i="28"/>
  <c r="P93" i="28"/>
  <c r="AY93" i="1"/>
  <c r="H93" i="1"/>
  <c r="F92" i="28"/>
  <c r="P92" i="28"/>
  <c r="AY92" i="1"/>
  <c r="H92" i="1"/>
  <c r="F91" i="28"/>
  <c r="P91" i="28"/>
  <c r="AY91" i="1"/>
  <c r="H91" i="1"/>
  <c r="F90" i="28"/>
  <c r="P90" i="28"/>
  <c r="AY90" i="1"/>
  <c r="H90" i="1"/>
  <c r="F89" i="28"/>
  <c r="P89" i="28"/>
  <c r="AY89" i="1"/>
  <c r="H89" i="1"/>
  <c r="F88" i="28"/>
  <c r="P88" i="28"/>
  <c r="AY88" i="1"/>
  <c r="H88" i="1"/>
  <c r="F87" i="28"/>
  <c r="P87" i="28"/>
  <c r="AY87" i="1"/>
  <c r="H87" i="1"/>
  <c r="F86" i="28"/>
  <c r="P86" i="28"/>
  <c r="AY86" i="1"/>
  <c r="H86" i="1"/>
  <c r="F85" i="28"/>
  <c r="P85" i="28"/>
  <c r="AY85" i="1"/>
  <c r="H85" i="1"/>
  <c r="F84" i="28"/>
  <c r="P84" i="28"/>
  <c r="AY84" i="1"/>
  <c r="H84" i="1"/>
  <c r="F83" i="28"/>
  <c r="P83" i="28"/>
  <c r="AY83" i="1"/>
  <c r="H83" i="1"/>
  <c r="F82" i="28"/>
  <c r="P82" i="28"/>
  <c r="AY82" i="1"/>
  <c r="H82" i="1"/>
  <c r="F81" i="28"/>
  <c r="P81" i="28"/>
  <c r="AY81" i="1"/>
  <c r="H81" i="1"/>
  <c r="F80" i="28"/>
  <c r="P80" i="28"/>
  <c r="AY80" i="1"/>
  <c r="H80" i="1"/>
  <c r="F79" i="28"/>
  <c r="P79" i="28"/>
  <c r="AY79" i="1"/>
  <c r="H79" i="1"/>
  <c r="F78" i="28"/>
  <c r="P78" i="28"/>
  <c r="AY78" i="1"/>
  <c r="H78" i="1"/>
  <c r="F77" i="28"/>
  <c r="P77" i="28"/>
  <c r="AY77" i="1"/>
  <c r="H77" i="1"/>
  <c r="F76" i="28"/>
  <c r="P76" i="28"/>
  <c r="AY76" i="1"/>
  <c r="H76" i="1"/>
  <c r="F75" i="28"/>
  <c r="P75" i="28"/>
  <c r="AY75" i="1"/>
  <c r="H75" i="1"/>
  <c r="F74" i="28"/>
  <c r="P74" i="28"/>
  <c r="AY74" i="1"/>
  <c r="H74" i="1"/>
  <c r="F73" i="28"/>
  <c r="P73" i="28"/>
  <c r="AY73" i="1"/>
  <c r="H73" i="1"/>
  <c r="F72" i="28"/>
  <c r="P72" i="28"/>
  <c r="AY72" i="1"/>
  <c r="H72" i="1"/>
  <c r="F71" i="28"/>
  <c r="P71" i="28"/>
  <c r="AY71" i="1"/>
  <c r="H71" i="1"/>
  <c r="F70" i="28"/>
  <c r="P70" i="28"/>
  <c r="AY70" i="1"/>
  <c r="H70" i="1"/>
  <c r="F69" i="28"/>
  <c r="P69" i="28"/>
  <c r="AY69" i="1"/>
  <c r="H69" i="1"/>
  <c r="F68" i="28"/>
  <c r="P68" i="28"/>
  <c r="AY68" i="1"/>
  <c r="H68" i="1"/>
  <c r="F67" i="28"/>
  <c r="P67" i="28"/>
  <c r="AY67" i="1"/>
  <c r="H67" i="1"/>
  <c r="F66" i="28"/>
  <c r="P66" i="28"/>
  <c r="AY66" i="1"/>
  <c r="H66" i="1"/>
  <c r="F65" i="28"/>
  <c r="P65" i="28"/>
  <c r="AY65" i="1"/>
  <c r="H65" i="1"/>
  <c r="F64" i="28"/>
  <c r="P64" i="28"/>
  <c r="AY64" i="1"/>
  <c r="H64" i="1"/>
  <c r="F63" i="28"/>
  <c r="P63" i="28"/>
  <c r="AY63" i="1"/>
  <c r="H63" i="1"/>
  <c r="F62" i="28"/>
  <c r="P62" i="28"/>
  <c r="AY62" i="1"/>
  <c r="H62" i="1"/>
  <c r="F61" i="28"/>
  <c r="P61" i="28"/>
  <c r="AY61" i="1"/>
  <c r="H61" i="1"/>
  <c r="F60" i="28"/>
  <c r="P60" i="28"/>
  <c r="AY60" i="1"/>
  <c r="H60" i="1"/>
  <c r="F59" i="28"/>
  <c r="P59" i="28"/>
  <c r="AY59" i="1"/>
  <c r="H59" i="1"/>
  <c r="F58" i="28"/>
  <c r="P58" i="28"/>
  <c r="AY58" i="1"/>
  <c r="H58" i="1"/>
  <c r="F57" i="28"/>
  <c r="P57" i="28"/>
  <c r="AY57" i="1"/>
  <c r="H57" i="1"/>
  <c r="F56" i="28"/>
  <c r="P56" i="28"/>
  <c r="AY56" i="1"/>
  <c r="H56" i="1"/>
  <c r="F55" i="28"/>
  <c r="P55" i="28"/>
  <c r="AY55" i="1"/>
  <c r="H55" i="1"/>
  <c r="F54" i="28"/>
  <c r="P54" i="28"/>
  <c r="AY54" i="1"/>
  <c r="H54" i="1"/>
  <c r="F53" i="28"/>
  <c r="P53" i="28"/>
  <c r="AY53" i="1"/>
  <c r="H53" i="1"/>
  <c r="F52" i="28"/>
  <c r="P52" i="28"/>
  <c r="AY52" i="1"/>
  <c r="H52" i="1"/>
  <c r="F51" i="28"/>
  <c r="P51" i="28"/>
  <c r="AY51" i="1"/>
  <c r="H51" i="1"/>
  <c r="F50" i="28"/>
  <c r="P50" i="28"/>
  <c r="AY50" i="1"/>
  <c r="H50" i="1"/>
  <c r="F49" i="28"/>
  <c r="P49" i="28"/>
  <c r="AY49" i="1"/>
  <c r="H49" i="1"/>
  <c r="F48" i="28"/>
  <c r="P48" i="28"/>
  <c r="AY48" i="1"/>
  <c r="H48" i="1"/>
  <c r="F47" i="28"/>
  <c r="P47" i="28"/>
  <c r="AY47" i="1"/>
  <c r="H47" i="1"/>
  <c r="F46" i="28"/>
  <c r="P46" i="28"/>
  <c r="AY46" i="1"/>
  <c r="H46" i="1"/>
  <c r="F45" i="28"/>
  <c r="P45" i="28"/>
  <c r="AY45" i="1"/>
  <c r="H45" i="1"/>
  <c r="F44" i="28"/>
  <c r="P44" i="28"/>
  <c r="AY44" i="1"/>
  <c r="H44" i="1"/>
  <c r="F43" i="28"/>
  <c r="P43" i="28"/>
  <c r="AY43" i="1"/>
  <c r="H43" i="1"/>
  <c r="F42" i="28"/>
  <c r="P42" i="28"/>
  <c r="AY42" i="1"/>
  <c r="H42" i="1"/>
  <c r="F41" i="28"/>
  <c r="P41" i="28"/>
  <c r="AY41" i="1"/>
  <c r="H41" i="1"/>
  <c r="F40" i="28"/>
  <c r="P40" i="28"/>
  <c r="AY40" i="1"/>
  <c r="H40" i="1"/>
  <c r="F39" i="28"/>
  <c r="P39" i="28"/>
  <c r="AY39" i="1"/>
  <c r="H39" i="1"/>
  <c r="F38" i="28"/>
  <c r="P38" i="28"/>
  <c r="AY38" i="1"/>
  <c r="H38" i="1"/>
  <c r="F37" i="28"/>
  <c r="P37" i="28"/>
  <c r="AY37" i="1"/>
  <c r="H37" i="1"/>
  <c r="F36" i="28"/>
  <c r="P36" i="28"/>
  <c r="AY36" i="1"/>
  <c r="H36" i="1"/>
  <c r="F35" i="28"/>
  <c r="P35" i="28"/>
  <c r="AY35" i="1"/>
  <c r="H35" i="1"/>
  <c r="F34" i="28"/>
  <c r="P34" i="28"/>
  <c r="AY34" i="1"/>
  <c r="H34" i="1"/>
  <c r="F33" i="28"/>
  <c r="P33" i="28"/>
  <c r="AY33" i="1"/>
  <c r="H33" i="1"/>
  <c r="F32" i="28"/>
  <c r="P32" i="28"/>
  <c r="AY32" i="1"/>
  <c r="H32" i="1"/>
  <c r="F31" i="28"/>
  <c r="P31" i="28"/>
  <c r="AY31" i="1"/>
  <c r="H31" i="1"/>
  <c r="F30" i="28"/>
  <c r="P30" i="28"/>
  <c r="AY30" i="1"/>
  <c r="H30" i="1"/>
  <c r="F29" i="28"/>
  <c r="P29" i="28"/>
  <c r="AY29" i="1"/>
  <c r="H29" i="1"/>
  <c r="F28" i="28"/>
  <c r="P28" i="28"/>
  <c r="AY28" i="1"/>
  <c r="H28" i="1"/>
  <c r="F27" i="28"/>
  <c r="P27" i="28"/>
  <c r="AY27" i="1"/>
  <c r="H27" i="1"/>
  <c r="F26" i="28"/>
  <c r="P26" i="28"/>
  <c r="AY26" i="1"/>
  <c r="H26" i="1"/>
  <c r="F25" i="28"/>
  <c r="P25" i="28"/>
  <c r="AY25" i="1"/>
  <c r="H25" i="1"/>
  <c r="F24" i="28"/>
  <c r="P24" i="28"/>
  <c r="AY24" i="1"/>
  <c r="H24" i="1"/>
  <c r="F23" i="28"/>
  <c r="P23" i="28"/>
  <c r="AY23" i="1"/>
  <c r="H23" i="1"/>
  <c r="F22" i="28"/>
  <c r="P22" i="28"/>
  <c r="AY22" i="1"/>
  <c r="H22" i="1"/>
  <c r="F21" i="28"/>
  <c r="P21" i="28"/>
  <c r="AY21" i="1"/>
  <c r="H21" i="1"/>
  <c r="F20" i="28"/>
  <c r="P20" i="28"/>
  <c r="AY20" i="1"/>
  <c r="H20" i="1"/>
  <c r="F19" i="28"/>
  <c r="P19" i="28"/>
  <c r="AY19" i="1"/>
  <c r="H19" i="1"/>
  <c r="F18" i="28"/>
  <c r="P18" i="28"/>
  <c r="AY18" i="1"/>
  <c r="H18" i="1"/>
  <c r="F17" i="28"/>
  <c r="P17" i="28"/>
  <c r="AY17" i="1"/>
  <c r="H17" i="1"/>
  <c r="F16" i="28"/>
  <c r="P16" i="28"/>
  <c r="AY16" i="1"/>
  <c r="H16" i="1"/>
  <c r="F15" i="28"/>
  <c r="P15" i="28"/>
  <c r="AY15" i="1"/>
  <c r="H15" i="1"/>
  <c r="F14" i="28"/>
  <c r="P14" i="28"/>
  <c r="AY14" i="1"/>
  <c r="H14" i="1"/>
  <c r="F13" i="28"/>
  <c r="P13" i="28"/>
  <c r="AY13" i="1"/>
  <c r="H13" i="1"/>
  <c r="F12" i="28"/>
  <c r="P12" i="28"/>
  <c r="AY12" i="1"/>
  <c r="H12" i="1"/>
  <c r="F11" i="28"/>
  <c r="P11" i="28"/>
  <c r="AY11" i="1"/>
  <c r="H11" i="1"/>
  <c r="F10" i="28"/>
  <c r="P10" i="28"/>
  <c r="AY10" i="1"/>
  <c r="H10" i="1"/>
  <c r="F9" i="28"/>
  <c r="P9" i="28"/>
  <c r="AY9" i="1"/>
  <c r="H9" i="1"/>
  <c r="F8" i="28"/>
  <c r="P8" i="28"/>
  <c r="AY8" i="1"/>
  <c r="H8" i="1"/>
  <c r="F7" i="28"/>
  <c r="P7" i="28"/>
  <c r="AY7" i="1"/>
  <c r="H7" i="1"/>
  <c r="F6" i="28"/>
  <c r="P6" i="28"/>
  <c r="AY6" i="1"/>
  <c r="H6" i="1"/>
  <c r="F5" i="28"/>
  <c r="P5" i="28"/>
  <c r="AY5" i="1"/>
  <c r="H5" i="1"/>
  <c r="F4" i="28"/>
  <c r="P4" i="28"/>
  <c r="AY4" i="1"/>
  <c r="H4" i="1"/>
  <c r="F3" i="28"/>
  <c r="P3" i="28"/>
  <c r="AY3" i="1"/>
  <c r="H3" i="1"/>
  <c r="F2" i="28"/>
  <c r="P2" i="28"/>
  <c r="AY2" i="1"/>
  <c r="H2" i="1"/>
  <c r="F63" i="33"/>
  <c r="E63" i="33"/>
  <c r="G63" i="33"/>
  <c r="D63" i="33"/>
  <c r="C63" i="33"/>
  <c r="CA6" i="34"/>
  <c r="AW16" i="1"/>
  <c r="AW14" i="1"/>
  <c r="AW17" i="1"/>
  <c r="AW15" i="1"/>
  <c r="AW18" i="1"/>
  <c r="AP23" i="1"/>
  <c r="AP24" i="1"/>
  <c r="AW12" i="1"/>
  <c r="AW10" i="1"/>
  <c r="AW11" i="1"/>
  <c r="AU3" i="1"/>
  <c r="AU6" i="1"/>
  <c r="AU5" i="1"/>
  <c r="AU4" i="1"/>
  <c r="CA5" i="34"/>
  <c r="AW3" i="1"/>
  <c r="AW6" i="1"/>
  <c r="AW4" i="1"/>
  <c r="AW5" i="1"/>
  <c r="AW2" i="1"/>
  <c r="AU17" i="1"/>
  <c r="AU14" i="1"/>
  <c r="AU18" i="1"/>
  <c r="AU15" i="1"/>
  <c r="AU16" i="1"/>
  <c r="BU5" i="34"/>
  <c r="BU6" i="34"/>
  <c r="AU22" i="1"/>
  <c r="AU23" i="1"/>
  <c r="AU24" i="1"/>
  <c r="AW9" i="1"/>
  <c r="AU20" i="1"/>
  <c r="AW22" i="1"/>
  <c r="AW23" i="1"/>
  <c r="AW24" i="1"/>
  <c r="AW8" i="1"/>
  <c r="F4" i="23"/>
  <c r="P4" i="23"/>
  <c r="F4" i="12"/>
  <c r="P4" i="12"/>
  <c r="F8" i="12"/>
  <c r="P8" i="12"/>
  <c r="F8" i="23"/>
  <c r="P8" i="23"/>
  <c r="F12" i="12"/>
  <c r="P12" i="12"/>
  <c r="F12" i="23"/>
  <c r="P12" i="23"/>
  <c r="F16" i="23"/>
  <c r="P16" i="23"/>
  <c r="F16" i="12"/>
  <c r="P16" i="12"/>
  <c r="F20" i="23"/>
  <c r="P20" i="23"/>
  <c r="F20" i="12"/>
  <c r="P20" i="12"/>
  <c r="F24" i="12"/>
  <c r="P24" i="12"/>
  <c r="F24" i="23"/>
  <c r="P24" i="23"/>
  <c r="F28" i="12"/>
  <c r="P28" i="12"/>
  <c r="F28" i="23"/>
  <c r="P28" i="23"/>
  <c r="F32" i="23"/>
  <c r="P32" i="23"/>
  <c r="F32" i="12"/>
  <c r="P32" i="12"/>
  <c r="F36" i="23"/>
  <c r="P36" i="23"/>
  <c r="F36" i="12"/>
  <c r="P36" i="12"/>
  <c r="F40" i="12"/>
  <c r="P40" i="12"/>
  <c r="F40" i="23"/>
  <c r="P40" i="23"/>
  <c r="F44" i="12"/>
  <c r="P44" i="12"/>
  <c r="F44" i="23"/>
  <c r="P44" i="23"/>
  <c r="F48" i="23"/>
  <c r="P48" i="23"/>
  <c r="F48" i="12"/>
  <c r="P48" i="12"/>
  <c r="F52" i="23"/>
  <c r="P52" i="23"/>
  <c r="F52" i="12"/>
  <c r="P52" i="12"/>
  <c r="F56" i="12"/>
  <c r="P56" i="12"/>
  <c r="F56" i="23"/>
  <c r="P56" i="23"/>
  <c r="F60" i="12"/>
  <c r="P60" i="12"/>
  <c r="F60" i="23"/>
  <c r="P60" i="23"/>
  <c r="F64" i="23"/>
  <c r="P64" i="23"/>
  <c r="F64" i="12"/>
  <c r="P64" i="12"/>
  <c r="F68" i="23"/>
  <c r="P68" i="23"/>
  <c r="F68" i="12"/>
  <c r="P68" i="12"/>
  <c r="F72" i="12"/>
  <c r="P72" i="12"/>
  <c r="F72" i="23"/>
  <c r="P72" i="23"/>
  <c r="F76" i="12"/>
  <c r="P76" i="12"/>
  <c r="F76" i="23"/>
  <c r="P76" i="23"/>
  <c r="F80" i="23"/>
  <c r="P80" i="23"/>
  <c r="F80" i="12"/>
  <c r="P80" i="12"/>
  <c r="F84" i="23"/>
  <c r="P84" i="23"/>
  <c r="F84" i="12"/>
  <c r="P84" i="12"/>
  <c r="F88" i="12"/>
  <c r="P88" i="12"/>
  <c r="F88" i="23"/>
  <c r="P88" i="23"/>
  <c r="F92" i="12"/>
  <c r="P92" i="12"/>
  <c r="F92" i="23"/>
  <c r="P92" i="23"/>
  <c r="F96" i="23"/>
  <c r="P96" i="23"/>
  <c r="F96" i="12"/>
  <c r="P96" i="12"/>
  <c r="F99" i="12"/>
  <c r="P99" i="12"/>
  <c r="F99" i="23"/>
  <c r="P99" i="23"/>
  <c r="F103" i="12"/>
  <c r="P103" i="12"/>
  <c r="F103" i="23"/>
  <c r="P103" i="23"/>
  <c r="F106" i="23"/>
  <c r="P106" i="23"/>
  <c r="F106" i="12"/>
  <c r="P106" i="12"/>
  <c r="F3" i="12"/>
  <c r="P3" i="12"/>
  <c r="F3" i="23"/>
  <c r="P3" i="23"/>
  <c r="F11" i="12"/>
  <c r="P11" i="12"/>
  <c r="F11" i="23"/>
  <c r="P11" i="23"/>
  <c r="F19" i="12"/>
  <c r="P19" i="12"/>
  <c r="F19" i="23"/>
  <c r="P19" i="23"/>
  <c r="F27" i="12"/>
  <c r="P27" i="12"/>
  <c r="F27" i="23"/>
  <c r="P27" i="23"/>
  <c r="F35" i="12"/>
  <c r="P35" i="12"/>
  <c r="F35" i="23"/>
  <c r="P35" i="23"/>
  <c r="F43" i="12"/>
  <c r="P43" i="12"/>
  <c r="F43" i="23"/>
  <c r="P43" i="23"/>
  <c r="F51" i="12"/>
  <c r="P51" i="12"/>
  <c r="F51" i="23"/>
  <c r="P51" i="23"/>
  <c r="F59" i="12"/>
  <c r="P59" i="12"/>
  <c r="F59" i="23"/>
  <c r="P59" i="23"/>
  <c r="F67" i="12"/>
  <c r="P67" i="12"/>
  <c r="F67" i="23"/>
  <c r="P67" i="23"/>
  <c r="F71" i="12"/>
  <c r="P71" i="12"/>
  <c r="F71" i="23"/>
  <c r="P71" i="23"/>
  <c r="F79" i="23"/>
  <c r="P79" i="23"/>
  <c r="F79" i="12"/>
  <c r="P79" i="12"/>
  <c r="F87" i="12"/>
  <c r="P87" i="12"/>
  <c r="F87" i="23"/>
  <c r="P87" i="23"/>
  <c r="F91" i="12"/>
  <c r="P91" i="12"/>
  <c r="F91" i="23"/>
  <c r="P91" i="23"/>
  <c r="F98" i="23"/>
  <c r="P98" i="23"/>
  <c r="F98" i="12"/>
  <c r="P98" i="12"/>
  <c r="F109" i="23"/>
  <c r="P109" i="23"/>
  <c r="F109" i="12"/>
  <c r="P109" i="12"/>
  <c r="F2" i="23"/>
  <c r="P2" i="23"/>
  <c r="F2" i="12"/>
  <c r="P2" i="12"/>
  <c r="F6" i="23"/>
  <c r="P6" i="23"/>
  <c r="F6" i="12"/>
  <c r="P6" i="12"/>
  <c r="F10" i="23"/>
  <c r="P10" i="23"/>
  <c r="F10" i="12"/>
  <c r="P10" i="12"/>
  <c r="F14" i="12"/>
  <c r="P14" i="12"/>
  <c r="F14" i="23"/>
  <c r="P14" i="23"/>
  <c r="F18" i="23"/>
  <c r="P18" i="23"/>
  <c r="F18" i="12"/>
  <c r="P18" i="12"/>
  <c r="F22" i="23"/>
  <c r="P22" i="23"/>
  <c r="F22" i="12"/>
  <c r="P22" i="12"/>
  <c r="F26" i="23"/>
  <c r="P26" i="23"/>
  <c r="F26" i="12"/>
  <c r="P26" i="12"/>
  <c r="F30" i="23"/>
  <c r="P30" i="23"/>
  <c r="F30" i="12"/>
  <c r="P30" i="12"/>
  <c r="F34" i="23"/>
  <c r="P34" i="23"/>
  <c r="F34" i="12"/>
  <c r="P34" i="12"/>
  <c r="F38" i="23"/>
  <c r="P38" i="23"/>
  <c r="F38" i="12"/>
  <c r="P38" i="12"/>
  <c r="F42" i="23"/>
  <c r="P42" i="23"/>
  <c r="F42" i="12"/>
  <c r="P42" i="12"/>
  <c r="F46" i="23"/>
  <c r="P46" i="23"/>
  <c r="F46" i="12"/>
  <c r="P46" i="12"/>
  <c r="F50" i="23"/>
  <c r="P50" i="23"/>
  <c r="F50" i="12"/>
  <c r="P50" i="12"/>
  <c r="F54" i="23"/>
  <c r="P54" i="23"/>
  <c r="F54" i="12"/>
  <c r="P54" i="12"/>
  <c r="F58" i="23"/>
  <c r="P58" i="23"/>
  <c r="F58" i="12"/>
  <c r="P58" i="12"/>
  <c r="F62" i="12"/>
  <c r="P62" i="12"/>
  <c r="F62" i="23"/>
  <c r="P62" i="23"/>
  <c r="F66" i="23"/>
  <c r="P66" i="23"/>
  <c r="F66" i="12"/>
  <c r="P66" i="12"/>
  <c r="F70" i="23"/>
  <c r="P70" i="23"/>
  <c r="F70" i="12"/>
  <c r="P70" i="12"/>
  <c r="F74" i="23"/>
  <c r="P74" i="23"/>
  <c r="F74" i="12"/>
  <c r="P74" i="12"/>
  <c r="F78" i="12"/>
  <c r="P78" i="12"/>
  <c r="F78" i="23"/>
  <c r="P78" i="23"/>
  <c r="F82" i="23"/>
  <c r="P82" i="23"/>
  <c r="F82" i="12"/>
  <c r="P82" i="12"/>
  <c r="F86" i="23"/>
  <c r="P86" i="23"/>
  <c r="F86" i="12"/>
  <c r="P86" i="12"/>
  <c r="F90" i="23"/>
  <c r="P90" i="23"/>
  <c r="F90" i="12"/>
  <c r="P90" i="12"/>
  <c r="F94" i="23"/>
  <c r="P94" i="23"/>
  <c r="F94" i="12"/>
  <c r="P94" i="12"/>
  <c r="F97" i="23"/>
  <c r="P97" i="23"/>
  <c r="F97" i="12"/>
  <c r="P97" i="12"/>
  <c r="F101" i="23"/>
  <c r="P101" i="23"/>
  <c r="F101" i="12"/>
  <c r="P101" i="12"/>
  <c r="F108" i="12"/>
  <c r="P108" i="12"/>
  <c r="F108" i="23"/>
  <c r="P108" i="23"/>
  <c r="F7" i="12"/>
  <c r="P7" i="12"/>
  <c r="F7" i="23"/>
  <c r="P7" i="23"/>
  <c r="F15" i="23"/>
  <c r="P15" i="23"/>
  <c r="F15" i="12"/>
  <c r="P15" i="12"/>
  <c r="F23" i="12"/>
  <c r="P23" i="12"/>
  <c r="F23" i="23"/>
  <c r="P23" i="23"/>
  <c r="F31" i="23"/>
  <c r="P31" i="23"/>
  <c r="F31" i="12"/>
  <c r="P31" i="12"/>
  <c r="F39" i="12"/>
  <c r="P39" i="12"/>
  <c r="F39" i="23"/>
  <c r="P39" i="23"/>
  <c r="F47" i="23"/>
  <c r="P47" i="23"/>
  <c r="F47" i="12"/>
  <c r="P47" i="12"/>
  <c r="F55" i="12"/>
  <c r="P55" i="12"/>
  <c r="F55" i="23"/>
  <c r="P55" i="23"/>
  <c r="F63" i="23"/>
  <c r="P63" i="23"/>
  <c r="F63" i="12"/>
  <c r="P63" i="12"/>
  <c r="F75" i="12"/>
  <c r="P75" i="12"/>
  <c r="F75" i="23"/>
  <c r="P75" i="23"/>
  <c r="F83" i="12"/>
  <c r="P83" i="12"/>
  <c r="F83" i="23"/>
  <c r="P83" i="23"/>
  <c r="F95" i="23"/>
  <c r="P95" i="23"/>
  <c r="F95" i="12"/>
  <c r="P95" i="12"/>
  <c r="F102" i="23"/>
  <c r="P102" i="23"/>
  <c r="F102" i="12"/>
  <c r="P102" i="12"/>
  <c r="F105" i="23"/>
  <c r="P105" i="23"/>
  <c r="F105" i="12"/>
  <c r="P105" i="12"/>
  <c r="F5" i="23"/>
  <c r="P5" i="23"/>
  <c r="F5" i="12"/>
  <c r="P5" i="12"/>
  <c r="F9" i="23"/>
  <c r="P9" i="23"/>
  <c r="F9" i="12"/>
  <c r="P9" i="12"/>
  <c r="F13" i="23"/>
  <c r="P13" i="23"/>
  <c r="F13" i="12"/>
  <c r="P13" i="12"/>
  <c r="F17" i="23"/>
  <c r="P17" i="23"/>
  <c r="F17" i="12"/>
  <c r="P17" i="12"/>
  <c r="F21" i="23"/>
  <c r="P21" i="23"/>
  <c r="F21" i="12"/>
  <c r="P21" i="12"/>
  <c r="F25" i="23"/>
  <c r="P25" i="23"/>
  <c r="F25" i="12"/>
  <c r="P25" i="12"/>
  <c r="F29" i="23"/>
  <c r="P29" i="23"/>
  <c r="F29" i="12"/>
  <c r="P29" i="12"/>
  <c r="F33" i="23"/>
  <c r="P33" i="23"/>
  <c r="F33" i="12"/>
  <c r="P33" i="12"/>
  <c r="F37" i="23"/>
  <c r="P37" i="23"/>
  <c r="F37" i="12"/>
  <c r="P37" i="12"/>
  <c r="F41" i="23"/>
  <c r="P41" i="23"/>
  <c r="F41" i="12"/>
  <c r="P41" i="12"/>
  <c r="F45" i="23"/>
  <c r="P45" i="23"/>
  <c r="F45" i="12"/>
  <c r="P45" i="12"/>
  <c r="F49" i="23"/>
  <c r="P49" i="23"/>
  <c r="F49" i="12"/>
  <c r="P49" i="12"/>
  <c r="F53" i="23"/>
  <c r="P53" i="23"/>
  <c r="F53" i="12"/>
  <c r="P53" i="12"/>
  <c r="F57" i="23"/>
  <c r="P57" i="23"/>
  <c r="F57" i="12"/>
  <c r="P57" i="12"/>
  <c r="F61" i="23"/>
  <c r="P61" i="23"/>
  <c r="F61" i="12"/>
  <c r="P61" i="12"/>
  <c r="F65" i="23"/>
  <c r="P65" i="23"/>
  <c r="F65" i="12"/>
  <c r="P65" i="12"/>
  <c r="F69" i="23"/>
  <c r="P69" i="23"/>
  <c r="F69" i="12"/>
  <c r="P69" i="12"/>
  <c r="F73" i="23"/>
  <c r="P73" i="23"/>
  <c r="F73" i="12"/>
  <c r="P73" i="12"/>
  <c r="F77" i="23"/>
  <c r="P77" i="23"/>
  <c r="F77" i="12"/>
  <c r="P77" i="12"/>
  <c r="F81" i="23"/>
  <c r="P81" i="23"/>
  <c r="F81" i="12"/>
  <c r="P81" i="12"/>
  <c r="F85" i="23"/>
  <c r="P85" i="23"/>
  <c r="F85" i="12"/>
  <c r="P85" i="12"/>
  <c r="F89" i="23"/>
  <c r="P89" i="23"/>
  <c r="F89" i="12"/>
  <c r="P89" i="12"/>
  <c r="F93" i="23"/>
  <c r="P93" i="23"/>
  <c r="F93" i="12"/>
  <c r="P93" i="12"/>
  <c r="F100" i="23"/>
  <c r="P100" i="23"/>
  <c r="F100" i="12"/>
  <c r="P100" i="12"/>
  <c r="F104" i="12"/>
  <c r="P104" i="12"/>
  <c r="F104" i="23"/>
  <c r="P104" i="23"/>
  <c r="F107" i="12"/>
  <c r="P107" i="12"/>
  <c r="F107" i="23"/>
  <c r="P107" i="23"/>
  <c r="AJ16" i="17"/>
  <c r="AJ17" i="17"/>
  <c r="AP8" i="1"/>
  <c r="AP12" i="1"/>
  <c r="AP11" i="1"/>
  <c r="AP10" i="1"/>
  <c r="I2" i="2"/>
  <c r="E14" i="20"/>
  <c r="E13" i="20"/>
  <c r="E12" i="20"/>
  <c r="E11" i="20"/>
  <c r="E10" i="20"/>
  <c r="E9" i="20"/>
  <c r="CA16" i="34"/>
  <c r="J62" i="33"/>
  <c r="D21" i="33"/>
  <c r="D17" i="33"/>
  <c r="D18" i="33"/>
  <c r="D17" i="21"/>
  <c r="AI15" i="17"/>
  <c r="L15" i="20"/>
  <c r="D21" i="21"/>
  <c r="D18" i="21"/>
  <c r="D22" i="21"/>
  <c r="J15" i="20"/>
  <c r="E15" i="20"/>
  <c r="AM17" i="17"/>
  <c r="D20" i="33"/>
  <c r="D22" i="33"/>
  <c r="K15" i="20"/>
  <c r="AI16" i="17"/>
  <c r="BU15" i="34"/>
  <c r="I61" i="33"/>
  <c r="D23" i="33"/>
  <c r="D19" i="33"/>
  <c r="D23" i="21"/>
  <c r="D19" i="21"/>
  <c r="D20" i="21"/>
  <c r="B59" i="21"/>
  <c r="B58" i="21"/>
  <c r="D27" i="33"/>
  <c r="CA17" i="34"/>
  <c r="K62" i="33"/>
  <c r="K62" i="21"/>
  <c r="CA17" i="18"/>
  <c r="J61" i="33"/>
  <c r="BU16" i="34"/>
  <c r="AI17" i="17"/>
  <c r="B23" i="21"/>
  <c r="B35" i="21"/>
  <c r="B46" i="21"/>
  <c r="K61" i="33"/>
  <c r="BU17" i="34"/>
  <c r="K61" i="21"/>
  <c r="BU17" i="18"/>
  <c r="Z31" i="19"/>
  <c r="Z42" i="19"/>
  <c r="Z6" i="19"/>
  <c r="Z32" i="19"/>
  <c r="Z43" i="19"/>
  <c r="Z7" i="19"/>
  <c r="Z33" i="19"/>
  <c r="Z44" i="19"/>
  <c r="Z8" i="19"/>
  <c r="Z34" i="19"/>
  <c r="Z45" i="19"/>
  <c r="Z9" i="19"/>
  <c r="F128" i="28"/>
  <c r="F124" i="28"/>
  <c r="F127" i="23"/>
  <c r="F122" i="23"/>
  <c r="F130" i="23"/>
  <c r="F131" i="28"/>
  <c r="F123" i="23"/>
  <c r="F132" i="28"/>
  <c r="F125" i="23"/>
  <c r="F129" i="28"/>
  <c r="F128" i="23"/>
  <c r="F126" i="28"/>
  <c r="F130" i="28"/>
  <c r="F131" i="23"/>
  <c r="F123" i="28"/>
  <c r="F122" i="28"/>
  <c r="F129" i="23"/>
  <c r="F133" i="23"/>
  <c r="F125" i="28"/>
  <c r="F133" i="28"/>
  <c r="F132" i="23"/>
  <c r="F126" i="23"/>
  <c r="F127" i="28"/>
  <c r="F124" i="23"/>
  <c r="F126" i="29"/>
  <c r="F130" i="29"/>
  <c r="F122" i="29"/>
  <c r="F125" i="29"/>
  <c r="F129" i="29"/>
  <c r="F133" i="29"/>
  <c r="F124" i="29"/>
  <c r="F131" i="29"/>
  <c r="F127" i="29"/>
  <c r="F123" i="29"/>
  <c r="F128" i="29"/>
  <c r="F132" i="29"/>
  <c r="M124" i="26"/>
  <c r="M123" i="26"/>
  <c r="M127" i="26"/>
  <c r="M122" i="26"/>
  <c r="M126" i="26"/>
  <c r="M131" i="26"/>
  <c r="M130" i="26"/>
  <c r="M125" i="26"/>
  <c r="M128" i="26"/>
  <c r="M132" i="26"/>
  <c r="M133" i="26"/>
  <c r="M129" i="26"/>
  <c r="Z35" i="19"/>
  <c r="Z46" i="19"/>
  <c r="Z10" i="19"/>
  <c r="M123" i="31"/>
  <c r="M133" i="31"/>
  <c r="F134" i="28"/>
  <c r="P122" i="28"/>
  <c r="F141" i="29"/>
  <c r="S129" i="29"/>
  <c r="P123" i="28"/>
  <c r="F135" i="28"/>
  <c r="F140" i="28"/>
  <c r="P128" i="28"/>
  <c r="F144" i="29"/>
  <c r="S132" i="29"/>
  <c r="M125" i="31"/>
  <c r="F138" i="23"/>
  <c r="P126" i="23"/>
  <c r="P130" i="28"/>
  <c r="F142" i="28"/>
  <c r="P130" i="23"/>
  <c r="F142" i="23"/>
  <c r="F135" i="29"/>
  <c r="S123" i="29"/>
  <c r="F134" i="29"/>
  <c r="S122" i="29"/>
  <c r="P132" i="23"/>
  <c r="F144" i="23"/>
  <c r="F138" i="28"/>
  <c r="P126" i="28"/>
  <c r="P123" i="23"/>
  <c r="F135" i="23"/>
  <c r="S128" i="29"/>
  <c r="F140" i="29"/>
  <c r="M132" i="31"/>
  <c r="F145" i="29"/>
  <c r="S133" i="29"/>
  <c r="M131" i="31"/>
  <c r="M122" i="31"/>
  <c r="F138" i="29"/>
  <c r="S126" i="29"/>
  <c r="P124" i="23"/>
  <c r="F136" i="23"/>
  <c r="F145" i="28"/>
  <c r="P133" i="28"/>
  <c r="F143" i="23"/>
  <c r="P131" i="23"/>
  <c r="P128" i="23"/>
  <c r="F140" i="23"/>
  <c r="F137" i="23"/>
  <c r="P125" i="23"/>
  <c r="S131" i="29"/>
  <c r="F143" i="29"/>
  <c r="M126" i="31"/>
  <c r="F136" i="28"/>
  <c r="P124" i="28"/>
  <c r="M124" i="31"/>
  <c r="F136" i="29"/>
  <c r="S124" i="29"/>
  <c r="F142" i="29"/>
  <c r="S130" i="29"/>
  <c r="P133" i="23"/>
  <c r="F145" i="23"/>
  <c r="F134" i="23"/>
  <c r="F146" i="23"/>
  <c r="P122" i="23"/>
  <c r="M127" i="31"/>
  <c r="M129" i="31"/>
  <c r="S127" i="29"/>
  <c r="F139" i="29"/>
  <c r="M128" i="31"/>
  <c r="F137" i="29"/>
  <c r="S125" i="29"/>
  <c r="M130" i="31"/>
  <c r="P127" i="28"/>
  <c r="F139" i="28"/>
  <c r="P125" i="28"/>
  <c r="F137" i="28"/>
  <c r="F141" i="23"/>
  <c r="P129" i="23"/>
  <c r="P129" i="28"/>
  <c r="F141" i="28"/>
  <c r="F144" i="28"/>
  <c r="P132" i="28"/>
  <c r="P131" i="28"/>
  <c r="F143" i="28"/>
  <c r="F139" i="23"/>
  <c r="P127" i="23"/>
  <c r="M141" i="26"/>
  <c r="M134" i="26"/>
  <c r="M142" i="26"/>
  <c r="M143" i="26"/>
  <c r="M135" i="26"/>
  <c r="M137" i="26"/>
  <c r="M145" i="26"/>
  <c r="M139" i="26"/>
  <c r="M144" i="26"/>
  <c r="M140" i="26"/>
  <c r="M138" i="26"/>
  <c r="M136" i="26"/>
  <c r="Z36" i="19"/>
  <c r="Z47" i="19"/>
  <c r="Z11" i="19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45" i="24"/>
  <c r="B144" i="24"/>
  <c r="B143" i="24"/>
  <c r="B142" i="24"/>
  <c r="B141" i="24"/>
  <c r="B140" i="24"/>
  <c r="B139" i="24"/>
  <c r="B138" i="24"/>
  <c r="B137" i="24"/>
  <c r="B136" i="24"/>
  <c r="B135" i="24"/>
  <c r="B134" i="24"/>
  <c r="B133" i="24"/>
  <c r="B132" i="24"/>
  <c r="B131" i="24"/>
  <c r="B130" i="24"/>
  <c r="B129" i="24"/>
  <c r="B128" i="24"/>
  <c r="B127" i="24"/>
  <c r="B126" i="24"/>
  <c r="B125" i="24"/>
  <c r="B124" i="24"/>
  <c r="B123" i="24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10" i="24"/>
  <c r="B145" i="23"/>
  <c r="B144" i="23"/>
  <c r="B143" i="23"/>
  <c r="B142" i="23"/>
  <c r="B141" i="23"/>
  <c r="B140" i="23"/>
  <c r="B139" i="23"/>
  <c r="B138" i="23"/>
  <c r="B137" i="23"/>
  <c r="B136" i="23"/>
  <c r="B135" i="23"/>
  <c r="B134" i="23"/>
  <c r="B133" i="23"/>
  <c r="B132" i="23"/>
  <c r="B131" i="23"/>
  <c r="B130" i="23"/>
  <c r="B129" i="23"/>
  <c r="B128" i="23"/>
  <c r="B127" i="23"/>
  <c r="B126" i="23"/>
  <c r="B125" i="23"/>
  <c r="B124" i="23"/>
  <c r="B123" i="23"/>
  <c r="B122" i="23"/>
  <c r="B121" i="23"/>
  <c r="B120" i="23"/>
  <c r="B119" i="23"/>
  <c r="B118" i="23"/>
  <c r="B117" i="23"/>
  <c r="B116" i="23"/>
  <c r="B115" i="23"/>
  <c r="B114" i="23"/>
  <c r="B113" i="23"/>
  <c r="B112" i="23"/>
  <c r="B111" i="23"/>
  <c r="B110" i="23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A109" i="26"/>
  <c r="B109" i="26"/>
  <c r="A108" i="26"/>
  <c r="B108" i="26"/>
  <c r="A107" i="26"/>
  <c r="B107" i="26"/>
  <c r="A106" i="26"/>
  <c r="B106" i="26"/>
  <c r="A105" i="26"/>
  <c r="B105" i="26"/>
  <c r="A104" i="26"/>
  <c r="B104" i="26"/>
  <c r="A103" i="26"/>
  <c r="B103" i="26"/>
  <c r="A102" i="26"/>
  <c r="B102" i="26"/>
  <c r="A101" i="26"/>
  <c r="B101" i="26"/>
  <c r="A100" i="26"/>
  <c r="B100" i="26"/>
  <c r="A99" i="26"/>
  <c r="B99" i="26"/>
  <c r="A98" i="26"/>
  <c r="B98" i="26"/>
  <c r="A97" i="26"/>
  <c r="B97" i="26"/>
  <c r="A96" i="26"/>
  <c r="B96" i="26"/>
  <c r="A95" i="26"/>
  <c r="B95" i="26"/>
  <c r="A94" i="26"/>
  <c r="B94" i="26"/>
  <c r="A93" i="26"/>
  <c r="B93" i="26"/>
  <c r="A92" i="26"/>
  <c r="B92" i="26"/>
  <c r="A91" i="26"/>
  <c r="B91" i="26"/>
  <c r="A90" i="26"/>
  <c r="B90" i="26"/>
  <c r="A89" i="26"/>
  <c r="B89" i="26"/>
  <c r="A88" i="26"/>
  <c r="B88" i="26"/>
  <c r="A87" i="26"/>
  <c r="B87" i="26"/>
  <c r="A86" i="26"/>
  <c r="B86" i="26"/>
  <c r="A85" i="26"/>
  <c r="B85" i="26"/>
  <c r="A84" i="26"/>
  <c r="B84" i="26"/>
  <c r="A83" i="26"/>
  <c r="B83" i="26"/>
  <c r="A82" i="26"/>
  <c r="B82" i="26"/>
  <c r="A81" i="26"/>
  <c r="B81" i="26"/>
  <c r="A80" i="26"/>
  <c r="B80" i="26"/>
  <c r="A79" i="26"/>
  <c r="B79" i="26"/>
  <c r="A78" i="26"/>
  <c r="B78" i="26"/>
  <c r="A77" i="26"/>
  <c r="B77" i="26"/>
  <c r="A76" i="26"/>
  <c r="B76" i="26"/>
  <c r="A75" i="26"/>
  <c r="B75" i="26"/>
  <c r="A74" i="26"/>
  <c r="B74" i="26"/>
  <c r="A73" i="26"/>
  <c r="B73" i="26"/>
  <c r="A72" i="26"/>
  <c r="B72" i="26"/>
  <c r="A71" i="26"/>
  <c r="B71" i="26"/>
  <c r="A70" i="26"/>
  <c r="B70" i="26"/>
  <c r="A69" i="26"/>
  <c r="B69" i="26"/>
  <c r="A68" i="26"/>
  <c r="B68" i="26"/>
  <c r="A67" i="26"/>
  <c r="B67" i="26"/>
  <c r="A66" i="26"/>
  <c r="B66" i="26"/>
  <c r="A65" i="26"/>
  <c r="B65" i="26"/>
  <c r="A64" i="26"/>
  <c r="B64" i="26"/>
  <c r="A63" i="26"/>
  <c r="B63" i="26"/>
  <c r="A62" i="26"/>
  <c r="B62" i="26"/>
  <c r="A61" i="26"/>
  <c r="B61" i="26"/>
  <c r="A60" i="26"/>
  <c r="B60" i="26"/>
  <c r="A59" i="26"/>
  <c r="B59" i="26"/>
  <c r="A58" i="26"/>
  <c r="B58" i="26"/>
  <c r="A57" i="26"/>
  <c r="B57" i="26"/>
  <c r="A56" i="26"/>
  <c r="B56" i="26"/>
  <c r="A55" i="26"/>
  <c r="B55" i="26"/>
  <c r="A54" i="26"/>
  <c r="B54" i="26"/>
  <c r="A53" i="26"/>
  <c r="B53" i="26"/>
  <c r="A52" i="26"/>
  <c r="B52" i="26"/>
  <c r="A51" i="26"/>
  <c r="B51" i="26"/>
  <c r="A50" i="26"/>
  <c r="B50" i="26"/>
  <c r="A49" i="26"/>
  <c r="B49" i="26"/>
  <c r="A48" i="26"/>
  <c r="B48" i="26"/>
  <c r="A47" i="26"/>
  <c r="B47" i="26"/>
  <c r="A46" i="26"/>
  <c r="B46" i="26"/>
  <c r="A45" i="26"/>
  <c r="B45" i="26"/>
  <c r="A44" i="26"/>
  <c r="B44" i="26"/>
  <c r="A43" i="26"/>
  <c r="B43" i="26"/>
  <c r="A42" i="26"/>
  <c r="B42" i="26"/>
  <c r="A41" i="26"/>
  <c r="B41" i="26"/>
  <c r="A40" i="26"/>
  <c r="B40" i="26"/>
  <c r="A39" i="26"/>
  <c r="B39" i="26"/>
  <c r="A38" i="26"/>
  <c r="B38" i="26"/>
  <c r="A37" i="26"/>
  <c r="B37" i="26"/>
  <c r="A36" i="26"/>
  <c r="B36" i="26"/>
  <c r="A35" i="26"/>
  <c r="B35" i="26"/>
  <c r="A34" i="26"/>
  <c r="B34" i="26"/>
  <c r="A33" i="26"/>
  <c r="B33" i="26"/>
  <c r="A32" i="26"/>
  <c r="B32" i="26"/>
  <c r="A31" i="26"/>
  <c r="B31" i="26"/>
  <c r="A30" i="26"/>
  <c r="B30" i="26"/>
  <c r="A29" i="26"/>
  <c r="B29" i="26"/>
  <c r="A28" i="26"/>
  <c r="B28" i="26"/>
  <c r="A27" i="26"/>
  <c r="B27" i="26"/>
  <c r="A26" i="26"/>
  <c r="B26" i="26"/>
  <c r="A25" i="26"/>
  <c r="B25" i="26"/>
  <c r="A24" i="26"/>
  <c r="B24" i="26"/>
  <c r="A23" i="26"/>
  <c r="B23" i="26"/>
  <c r="A22" i="26"/>
  <c r="B22" i="26"/>
  <c r="A21" i="26"/>
  <c r="B21" i="26"/>
  <c r="A20" i="26"/>
  <c r="B20" i="26"/>
  <c r="A19" i="26"/>
  <c r="B19" i="26"/>
  <c r="A18" i="26"/>
  <c r="B18" i="26"/>
  <c r="A17" i="26"/>
  <c r="B17" i="26"/>
  <c r="A16" i="26"/>
  <c r="B16" i="26"/>
  <c r="Q15" i="26"/>
  <c r="A15" i="26"/>
  <c r="B15" i="26"/>
  <c r="A14" i="26"/>
  <c r="B14" i="26"/>
  <c r="A13" i="26"/>
  <c r="B13" i="26"/>
  <c r="A12" i="26"/>
  <c r="B12" i="26"/>
  <c r="A11" i="26"/>
  <c r="B11" i="26"/>
  <c r="A10" i="26"/>
  <c r="B10" i="26"/>
  <c r="A9" i="26"/>
  <c r="B9" i="26"/>
  <c r="A8" i="26"/>
  <c r="B8" i="26"/>
  <c r="A7" i="26"/>
  <c r="B7" i="26"/>
  <c r="A6" i="26"/>
  <c r="B6" i="26"/>
  <c r="A5" i="26"/>
  <c r="B5" i="26"/>
  <c r="A4" i="26"/>
  <c r="B4" i="26"/>
  <c r="Q3" i="26"/>
  <c r="A3" i="26"/>
  <c r="B3" i="26"/>
  <c r="A2" i="26"/>
  <c r="B2" i="26"/>
  <c r="Q1" i="26"/>
  <c r="P1" i="26"/>
  <c r="O1" i="26"/>
  <c r="N1" i="26"/>
  <c r="M1" i="26"/>
  <c r="L1" i="26"/>
  <c r="C1" i="26"/>
  <c r="A109" i="25"/>
  <c r="B109" i="25"/>
  <c r="A108" i="25"/>
  <c r="B108" i="25"/>
  <c r="A107" i="25"/>
  <c r="B107" i="25"/>
  <c r="A106" i="25"/>
  <c r="B106" i="25"/>
  <c r="A105" i="25"/>
  <c r="B105" i="25"/>
  <c r="A104" i="25"/>
  <c r="B104" i="25"/>
  <c r="A103" i="25"/>
  <c r="B103" i="25"/>
  <c r="A102" i="25"/>
  <c r="B102" i="25"/>
  <c r="A101" i="25"/>
  <c r="B101" i="25"/>
  <c r="A100" i="25"/>
  <c r="B100" i="25"/>
  <c r="A99" i="25"/>
  <c r="B99" i="25"/>
  <c r="A98" i="25"/>
  <c r="B98" i="25"/>
  <c r="A97" i="25"/>
  <c r="B97" i="25"/>
  <c r="A96" i="25"/>
  <c r="B96" i="25"/>
  <c r="A95" i="25"/>
  <c r="B95" i="25"/>
  <c r="A94" i="25"/>
  <c r="B94" i="25"/>
  <c r="A93" i="25"/>
  <c r="B93" i="25"/>
  <c r="A92" i="25"/>
  <c r="B92" i="25"/>
  <c r="A91" i="25"/>
  <c r="B91" i="25"/>
  <c r="A90" i="25"/>
  <c r="B90" i="25"/>
  <c r="A89" i="25"/>
  <c r="B89" i="25"/>
  <c r="A88" i="25"/>
  <c r="B88" i="25"/>
  <c r="A87" i="25"/>
  <c r="B87" i="25"/>
  <c r="A86" i="25"/>
  <c r="B86" i="25"/>
  <c r="A85" i="25"/>
  <c r="B85" i="25"/>
  <c r="A84" i="25"/>
  <c r="B84" i="25"/>
  <c r="A83" i="25"/>
  <c r="B83" i="25"/>
  <c r="A82" i="25"/>
  <c r="B82" i="25"/>
  <c r="A81" i="25"/>
  <c r="B81" i="25"/>
  <c r="A80" i="25"/>
  <c r="B80" i="25"/>
  <c r="A79" i="25"/>
  <c r="B79" i="25"/>
  <c r="A78" i="25"/>
  <c r="B78" i="25"/>
  <c r="A77" i="25"/>
  <c r="B77" i="25"/>
  <c r="A76" i="25"/>
  <c r="B76" i="25"/>
  <c r="A75" i="25"/>
  <c r="B75" i="25"/>
  <c r="A74" i="25"/>
  <c r="B74" i="25"/>
  <c r="A73" i="25"/>
  <c r="B73" i="25"/>
  <c r="A72" i="25"/>
  <c r="B72" i="25"/>
  <c r="A71" i="25"/>
  <c r="B71" i="25"/>
  <c r="A70" i="25"/>
  <c r="B70" i="25"/>
  <c r="A69" i="25"/>
  <c r="B69" i="25"/>
  <c r="A68" i="25"/>
  <c r="B68" i="25"/>
  <c r="A67" i="25"/>
  <c r="B67" i="25"/>
  <c r="A66" i="25"/>
  <c r="B66" i="25"/>
  <c r="A65" i="25"/>
  <c r="B65" i="25"/>
  <c r="A64" i="25"/>
  <c r="B64" i="25"/>
  <c r="A63" i="25"/>
  <c r="B63" i="25"/>
  <c r="A62" i="25"/>
  <c r="B62" i="25"/>
  <c r="A61" i="25"/>
  <c r="B61" i="25"/>
  <c r="A60" i="25"/>
  <c r="B60" i="25"/>
  <c r="A59" i="25"/>
  <c r="B59" i="25"/>
  <c r="A58" i="25"/>
  <c r="B58" i="25"/>
  <c r="A57" i="25"/>
  <c r="B57" i="25"/>
  <c r="A56" i="25"/>
  <c r="B56" i="25"/>
  <c r="A55" i="25"/>
  <c r="B55" i="25"/>
  <c r="A54" i="25"/>
  <c r="B54" i="25"/>
  <c r="A53" i="25"/>
  <c r="B53" i="25"/>
  <c r="A52" i="25"/>
  <c r="B52" i="25"/>
  <c r="A51" i="25"/>
  <c r="B51" i="25"/>
  <c r="A50" i="25"/>
  <c r="B50" i="25"/>
  <c r="A49" i="25"/>
  <c r="B49" i="25"/>
  <c r="A48" i="25"/>
  <c r="B48" i="25"/>
  <c r="A47" i="25"/>
  <c r="B47" i="25"/>
  <c r="A46" i="25"/>
  <c r="B46" i="25"/>
  <c r="A45" i="25"/>
  <c r="B45" i="25"/>
  <c r="A44" i="25"/>
  <c r="B44" i="25"/>
  <c r="A43" i="25"/>
  <c r="B43" i="25"/>
  <c r="A42" i="25"/>
  <c r="B42" i="25"/>
  <c r="A41" i="25"/>
  <c r="B41" i="25"/>
  <c r="A40" i="25"/>
  <c r="B40" i="25"/>
  <c r="A39" i="25"/>
  <c r="B39" i="25"/>
  <c r="A38" i="25"/>
  <c r="B38" i="25"/>
  <c r="A37" i="25"/>
  <c r="B37" i="25"/>
  <c r="A36" i="25"/>
  <c r="B36" i="25"/>
  <c r="A35" i="25"/>
  <c r="B35" i="25"/>
  <c r="A34" i="25"/>
  <c r="B34" i="25"/>
  <c r="A33" i="25"/>
  <c r="B33" i="25"/>
  <c r="A32" i="25"/>
  <c r="B32" i="25"/>
  <c r="A31" i="25"/>
  <c r="B31" i="25"/>
  <c r="A30" i="25"/>
  <c r="B30" i="25"/>
  <c r="A29" i="25"/>
  <c r="B29" i="25"/>
  <c r="A28" i="25"/>
  <c r="B28" i="25"/>
  <c r="A27" i="25"/>
  <c r="B27" i="25"/>
  <c r="A26" i="25"/>
  <c r="B26" i="25"/>
  <c r="A25" i="25"/>
  <c r="B25" i="25"/>
  <c r="A24" i="25"/>
  <c r="B24" i="25"/>
  <c r="A23" i="25"/>
  <c r="B23" i="25"/>
  <c r="A22" i="25"/>
  <c r="B22" i="25"/>
  <c r="A21" i="25"/>
  <c r="B21" i="25"/>
  <c r="A20" i="25"/>
  <c r="B20" i="25"/>
  <c r="A19" i="25"/>
  <c r="B19" i="25"/>
  <c r="A18" i="25"/>
  <c r="B18" i="25"/>
  <c r="A17" i="25"/>
  <c r="B17" i="25"/>
  <c r="A16" i="25"/>
  <c r="B16" i="25"/>
  <c r="A15" i="25"/>
  <c r="B15" i="25"/>
  <c r="A14" i="25"/>
  <c r="B14" i="25"/>
  <c r="A13" i="25"/>
  <c r="B13" i="25"/>
  <c r="A12" i="25"/>
  <c r="B12" i="25"/>
  <c r="A11" i="25"/>
  <c r="B11" i="25"/>
  <c r="A10" i="25"/>
  <c r="B10" i="25"/>
  <c r="A9" i="25"/>
  <c r="B9" i="25"/>
  <c r="A8" i="25"/>
  <c r="B8" i="25"/>
  <c r="A7" i="25"/>
  <c r="B7" i="25"/>
  <c r="A6" i="25"/>
  <c r="B6" i="25"/>
  <c r="A5" i="25"/>
  <c r="B5" i="25"/>
  <c r="A4" i="25"/>
  <c r="B4" i="25"/>
  <c r="A3" i="25"/>
  <c r="B3" i="25"/>
  <c r="A2" i="25"/>
  <c r="B2" i="25"/>
  <c r="Q1" i="25"/>
  <c r="P1" i="25"/>
  <c r="O1" i="25"/>
  <c r="L1" i="25"/>
  <c r="M1" i="25"/>
  <c r="C1" i="25"/>
  <c r="N109" i="24"/>
  <c r="AA109" i="24"/>
  <c r="S109" i="24"/>
  <c r="A109" i="24"/>
  <c r="B109" i="24"/>
  <c r="N108" i="24"/>
  <c r="AA108" i="24"/>
  <c r="S108" i="24"/>
  <c r="A108" i="24"/>
  <c r="B108" i="24"/>
  <c r="N107" i="24"/>
  <c r="AA107" i="24"/>
  <c r="S107" i="24"/>
  <c r="A107" i="24"/>
  <c r="B107" i="24"/>
  <c r="N106" i="24"/>
  <c r="AA106" i="24"/>
  <c r="S106" i="24"/>
  <c r="A106" i="24"/>
  <c r="B106" i="24"/>
  <c r="N105" i="24"/>
  <c r="AA105" i="24"/>
  <c r="S105" i="24"/>
  <c r="A105" i="24"/>
  <c r="B105" i="24"/>
  <c r="N104" i="24"/>
  <c r="AA104" i="24"/>
  <c r="S104" i="24"/>
  <c r="A104" i="24"/>
  <c r="B104" i="24"/>
  <c r="N103" i="24"/>
  <c r="AA103" i="24"/>
  <c r="S103" i="24"/>
  <c r="A103" i="24"/>
  <c r="B103" i="24"/>
  <c r="N102" i="24"/>
  <c r="AA102" i="24"/>
  <c r="S102" i="24"/>
  <c r="A102" i="24"/>
  <c r="B102" i="24"/>
  <c r="N101" i="24"/>
  <c r="AA101" i="24"/>
  <c r="S101" i="24"/>
  <c r="A101" i="24"/>
  <c r="B101" i="24"/>
  <c r="N100" i="24"/>
  <c r="AA100" i="24"/>
  <c r="S100" i="24"/>
  <c r="A100" i="24"/>
  <c r="B100" i="24"/>
  <c r="N99" i="24"/>
  <c r="AA99" i="24"/>
  <c r="S99" i="24"/>
  <c r="A99" i="24"/>
  <c r="B99" i="24"/>
  <c r="N98" i="24"/>
  <c r="AA98" i="24"/>
  <c r="S98" i="24"/>
  <c r="A98" i="24"/>
  <c r="B98" i="24"/>
  <c r="N97" i="24"/>
  <c r="AA97" i="24"/>
  <c r="S97" i="24"/>
  <c r="A97" i="24"/>
  <c r="B97" i="24"/>
  <c r="N96" i="24"/>
  <c r="AA96" i="24"/>
  <c r="S96" i="24"/>
  <c r="A96" i="24"/>
  <c r="B96" i="24"/>
  <c r="N95" i="24"/>
  <c r="AA95" i="24"/>
  <c r="S95" i="24"/>
  <c r="A95" i="24"/>
  <c r="B95" i="24"/>
  <c r="N94" i="24"/>
  <c r="AA94" i="24"/>
  <c r="S94" i="24"/>
  <c r="A94" i="24"/>
  <c r="B94" i="24"/>
  <c r="N93" i="24"/>
  <c r="AA93" i="24"/>
  <c r="S93" i="24"/>
  <c r="A93" i="24"/>
  <c r="B93" i="24"/>
  <c r="N92" i="24"/>
  <c r="AA92" i="24"/>
  <c r="S92" i="24"/>
  <c r="A92" i="24"/>
  <c r="B92" i="24"/>
  <c r="N91" i="24"/>
  <c r="AA91" i="24"/>
  <c r="S91" i="24"/>
  <c r="A91" i="24"/>
  <c r="B91" i="24"/>
  <c r="N90" i="24"/>
  <c r="AA90" i="24"/>
  <c r="S90" i="24"/>
  <c r="A90" i="24"/>
  <c r="B90" i="24"/>
  <c r="N89" i="24"/>
  <c r="AA89" i="24"/>
  <c r="S89" i="24"/>
  <c r="A89" i="24"/>
  <c r="B89" i="24"/>
  <c r="N88" i="24"/>
  <c r="AA88" i="24"/>
  <c r="S88" i="24"/>
  <c r="A88" i="24"/>
  <c r="B88" i="24"/>
  <c r="N87" i="24"/>
  <c r="AA87" i="24"/>
  <c r="S87" i="24"/>
  <c r="A87" i="24"/>
  <c r="B87" i="24"/>
  <c r="N86" i="24"/>
  <c r="AA86" i="24"/>
  <c r="S86" i="24"/>
  <c r="A86" i="24"/>
  <c r="B86" i="24"/>
  <c r="N85" i="24"/>
  <c r="AA85" i="24"/>
  <c r="S85" i="24"/>
  <c r="A85" i="24"/>
  <c r="B85" i="24"/>
  <c r="N84" i="24"/>
  <c r="AA84" i="24"/>
  <c r="S84" i="24"/>
  <c r="A84" i="24"/>
  <c r="B84" i="24"/>
  <c r="N83" i="24"/>
  <c r="AA83" i="24"/>
  <c r="S83" i="24"/>
  <c r="A83" i="24"/>
  <c r="B83" i="24"/>
  <c r="N82" i="24"/>
  <c r="AA82" i="24"/>
  <c r="S82" i="24"/>
  <c r="A82" i="24"/>
  <c r="B82" i="24"/>
  <c r="N81" i="24"/>
  <c r="AA81" i="24"/>
  <c r="S81" i="24"/>
  <c r="A81" i="24"/>
  <c r="B81" i="24"/>
  <c r="N80" i="24"/>
  <c r="AA80" i="24"/>
  <c r="S80" i="24"/>
  <c r="A80" i="24"/>
  <c r="B80" i="24"/>
  <c r="N79" i="24"/>
  <c r="AA79" i="24"/>
  <c r="S79" i="24"/>
  <c r="A79" i="24"/>
  <c r="B79" i="24"/>
  <c r="N78" i="24"/>
  <c r="AA78" i="24"/>
  <c r="S78" i="24"/>
  <c r="A78" i="24"/>
  <c r="B78" i="24"/>
  <c r="N77" i="24"/>
  <c r="AA77" i="24"/>
  <c r="S77" i="24"/>
  <c r="A77" i="24"/>
  <c r="B77" i="24"/>
  <c r="N76" i="24"/>
  <c r="AA76" i="24"/>
  <c r="S76" i="24"/>
  <c r="A76" i="24"/>
  <c r="B76" i="24"/>
  <c r="N75" i="24"/>
  <c r="AA75" i="24"/>
  <c r="S75" i="24"/>
  <c r="A75" i="24"/>
  <c r="B75" i="24"/>
  <c r="N74" i="24"/>
  <c r="AA74" i="24"/>
  <c r="S74" i="24"/>
  <c r="A74" i="24"/>
  <c r="B74" i="24"/>
  <c r="N73" i="24"/>
  <c r="AA73" i="24"/>
  <c r="S73" i="24"/>
  <c r="A73" i="24"/>
  <c r="B73" i="24"/>
  <c r="N72" i="24"/>
  <c r="AA72" i="24"/>
  <c r="S72" i="24"/>
  <c r="A72" i="24"/>
  <c r="B72" i="24"/>
  <c r="N71" i="24"/>
  <c r="AA71" i="24"/>
  <c r="S71" i="24"/>
  <c r="A71" i="24"/>
  <c r="B71" i="24"/>
  <c r="N70" i="24"/>
  <c r="AA70" i="24"/>
  <c r="S70" i="24"/>
  <c r="A70" i="24"/>
  <c r="B70" i="24"/>
  <c r="N69" i="24"/>
  <c r="AA69" i="24"/>
  <c r="S69" i="24"/>
  <c r="A69" i="24"/>
  <c r="B69" i="24"/>
  <c r="N68" i="24"/>
  <c r="AA68" i="24"/>
  <c r="S68" i="24"/>
  <c r="A68" i="24"/>
  <c r="B68" i="24"/>
  <c r="N67" i="24"/>
  <c r="AA67" i="24"/>
  <c r="S67" i="24"/>
  <c r="A67" i="24"/>
  <c r="B67" i="24"/>
  <c r="N66" i="24"/>
  <c r="AA66" i="24"/>
  <c r="S66" i="24"/>
  <c r="A66" i="24"/>
  <c r="B66" i="24"/>
  <c r="N65" i="24"/>
  <c r="AA65" i="24"/>
  <c r="S65" i="24"/>
  <c r="A65" i="24"/>
  <c r="B65" i="24"/>
  <c r="N64" i="24"/>
  <c r="AA64" i="24"/>
  <c r="S64" i="24"/>
  <c r="A64" i="24"/>
  <c r="B64" i="24"/>
  <c r="N63" i="24"/>
  <c r="AA63" i="24"/>
  <c r="S63" i="24"/>
  <c r="A63" i="24"/>
  <c r="B63" i="24"/>
  <c r="N62" i="24"/>
  <c r="AA62" i="24"/>
  <c r="S62" i="24"/>
  <c r="A62" i="24"/>
  <c r="B62" i="24"/>
  <c r="N61" i="24"/>
  <c r="AA61" i="24"/>
  <c r="S61" i="24"/>
  <c r="A61" i="24"/>
  <c r="B61" i="24"/>
  <c r="N60" i="24"/>
  <c r="AA60" i="24"/>
  <c r="S60" i="24"/>
  <c r="A60" i="24"/>
  <c r="B60" i="24"/>
  <c r="N59" i="24"/>
  <c r="AA59" i="24"/>
  <c r="S59" i="24"/>
  <c r="A59" i="24"/>
  <c r="B59" i="24"/>
  <c r="N58" i="24"/>
  <c r="AA58" i="24"/>
  <c r="S58" i="24"/>
  <c r="A58" i="24"/>
  <c r="B58" i="24"/>
  <c r="N57" i="24"/>
  <c r="AA57" i="24"/>
  <c r="S57" i="24"/>
  <c r="A57" i="24"/>
  <c r="B57" i="24"/>
  <c r="N56" i="24"/>
  <c r="AA56" i="24"/>
  <c r="S56" i="24"/>
  <c r="A56" i="24"/>
  <c r="B56" i="24"/>
  <c r="N55" i="24"/>
  <c r="AA55" i="24"/>
  <c r="S55" i="24"/>
  <c r="A55" i="24"/>
  <c r="B55" i="24"/>
  <c r="N54" i="24"/>
  <c r="AA54" i="24"/>
  <c r="S54" i="24"/>
  <c r="A54" i="24"/>
  <c r="B54" i="24"/>
  <c r="N53" i="24"/>
  <c r="AA53" i="24"/>
  <c r="S53" i="24"/>
  <c r="A53" i="24"/>
  <c r="B53" i="24"/>
  <c r="N52" i="24"/>
  <c r="AA52" i="24"/>
  <c r="S52" i="24"/>
  <c r="A52" i="24"/>
  <c r="B52" i="24"/>
  <c r="N51" i="24"/>
  <c r="AA51" i="24"/>
  <c r="S51" i="24"/>
  <c r="A51" i="24"/>
  <c r="B51" i="24"/>
  <c r="N50" i="24"/>
  <c r="AA50" i="24"/>
  <c r="S50" i="24"/>
  <c r="A50" i="24"/>
  <c r="B50" i="24"/>
  <c r="N49" i="24"/>
  <c r="AA49" i="24"/>
  <c r="S49" i="24"/>
  <c r="A49" i="24"/>
  <c r="B49" i="24"/>
  <c r="N48" i="24"/>
  <c r="AA48" i="24"/>
  <c r="S48" i="24"/>
  <c r="A48" i="24"/>
  <c r="B48" i="24"/>
  <c r="N47" i="24"/>
  <c r="AA47" i="24"/>
  <c r="S47" i="24"/>
  <c r="A47" i="24"/>
  <c r="B47" i="24"/>
  <c r="N46" i="24"/>
  <c r="AA46" i="24"/>
  <c r="S46" i="24"/>
  <c r="A46" i="24"/>
  <c r="B46" i="24"/>
  <c r="N45" i="24"/>
  <c r="AA45" i="24"/>
  <c r="S45" i="24"/>
  <c r="A45" i="24"/>
  <c r="B45" i="24"/>
  <c r="N44" i="24"/>
  <c r="AA44" i="24"/>
  <c r="S44" i="24"/>
  <c r="A44" i="24"/>
  <c r="B44" i="24"/>
  <c r="N43" i="24"/>
  <c r="AA43" i="24"/>
  <c r="S43" i="24"/>
  <c r="A43" i="24"/>
  <c r="B43" i="24"/>
  <c r="N42" i="24"/>
  <c r="AA42" i="24"/>
  <c r="S42" i="24"/>
  <c r="A42" i="24"/>
  <c r="B42" i="24"/>
  <c r="N41" i="24"/>
  <c r="AA41" i="24"/>
  <c r="S41" i="24"/>
  <c r="A41" i="24"/>
  <c r="B41" i="24"/>
  <c r="N40" i="24"/>
  <c r="AA40" i="24"/>
  <c r="S40" i="24"/>
  <c r="A40" i="24"/>
  <c r="B40" i="24"/>
  <c r="N39" i="24"/>
  <c r="AA39" i="24"/>
  <c r="S39" i="24"/>
  <c r="A39" i="24"/>
  <c r="B39" i="24"/>
  <c r="N38" i="24"/>
  <c r="AA38" i="24"/>
  <c r="S38" i="24"/>
  <c r="A38" i="24"/>
  <c r="B38" i="24"/>
  <c r="N37" i="24"/>
  <c r="AA37" i="24"/>
  <c r="S37" i="24"/>
  <c r="A37" i="24"/>
  <c r="B37" i="24"/>
  <c r="N36" i="24"/>
  <c r="AA36" i="24"/>
  <c r="S36" i="24"/>
  <c r="A36" i="24"/>
  <c r="B36" i="24"/>
  <c r="N35" i="24"/>
  <c r="AA35" i="24"/>
  <c r="S35" i="24"/>
  <c r="A35" i="24"/>
  <c r="B35" i="24"/>
  <c r="N34" i="24"/>
  <c r="AA34" i="24"/>
  <c r="S34" i="24"/>
  <c r="A34" i="24"/>
  <c r="B34" i="24"/>
  <c r="N33" i="24"/>
  <c r="AA33" i="24"/>
  <c r="S33" i="24"/>
  <c r="A33" i="24"/>
  <c r="B33" i="24"/>
  <c r="N32" i="24"/>
  <c r="AA32" i="24"/>
  <c r="S32" i="24"/>
  <c r="A32" i="24"/>
  <c r="B32" i="24"/>
  <c r="N31" i="24"/>
  <c r="AA31" i="24"/>
  <c r="S31" i="24"/>
  <c r="A31" i="24"/>
  <c r="B31" i="24"/>
  <c r="N30" i="24"/>
  <c r="AA30" i="24"/>
  <c r="S30" i="24"/>
  <c r="A30" i="24"/>
  <c r="B30" i="24"/>
  <c r="N29" i="24"/>
  <c r="AA29" i="24"/>
  <c r="S29" i="24"/>
  <c r="A29" i="24"/>
  <c r="B29" i="24"/>
  <c r="N28" i="24"/>
  <c r="AA28" i="24"/>
  <c r="S28" i="24"/>
  <c r="A28" i="24"/>
  <c r="B28" i="24"/>
  <c r="N27" i="24"/>
  <c r="AA27" i="24"/>
  <c r="S27" i="24"/>
  <c r="A27" i="24"/>
  <c r="B27" i="24"/>
  <c r="N26" i="24"/>
  <c r="AA26" i="24"/>
  <c r="S26" i="24"/>
  <c r="A26" i="24"/>
  <c r="B26" i="24"/>
  <c r="N25" i="24"/>
  <c r="AA25" i="24"/>
  <c r="S25" i="24"/>
  <c r="A25" i="24"/>
  <c r="B25" i="24"/>
  <c r="N24" i="24"/>
  <c r="AA24" i="24"/>
  <c r="S24" i="24"/>
  <c r="A24" i="24"/>
  <c r="B24" i="24"/>
  <c r="N23" i="24"/>
  <c r="AA23" i="24"/>
  <c r="S23" i="24"/>
  <c r="A23" i="24"/>
  <c r="B23" i="24"/>
  <c r="N22" i="24"/>
  <c r="AA22" i="24"/>
  <c r="S22" i="24"/>
  <c r="A22" i="24"/>
  <c r="B22" i="24"/>
  <c r="N21" i="24"/>
  <c r="AA21" i="24"/>
  <c r="S21" i="24"/>
  <c r="A21" i="24"/>
  <c r="B21" i="24"/>
  <c r="N20" i="24"/>
  <c r="AA20" i="24"/>
  <c r="S20" i="24"/>
  <c r="A20" i="24"/>
  <c r="B20" i="24"/>
  <c r="N19" i="24"/>
  <c r="AA19" i="24"/>
  <c r="S19" i="24"/>
  <c r="A19" i="24"/>
  <c r="B19" i="24"/>
  <c r="N18" i="24"/>
  <c r="AA18" i="24"/>
  <c r="S18" i="24"/>
  <c r="A18" i="24"/>
  <c r="B18" i="24"/>
  <c r="N17" i="24"/>
  <c r="AA17" i="24"/>
  <c r="S17" i="24"/>
  <c r="A17" i="24"/>
  <c r="B17" i="24"/>
  <c r="N16" i="24"/>
  <c r="AA16" i="24"/>
  <c r="S16" i="24"/>
  <c r="A16" i="24"/>
  <c r="B16" i="24"/>
  <c r="N15" i="24"/>
  <c r="AA15" i="24"/>
  <c r="M15" i="24"/>
  <c r="Z15" i="24"/>
  <c r="S15" i="24"/>
  <c r="A15" i="24"/>
  <c r="B15" i="24"/>
  <c r="N14" i="24"/>
  <c r="AA14" i="24"/>
  <c r="S14" i="24"/>
  <c r="A14" i="24"/>
  <c r="B14" i="24"/>
  <c r="N13" i="24"/>
  <c r="AA13" i="24"/>
  <c r="S13" i="24"/>
  <c r="A13" i="24"/>
  <c r="B13" i="24"/>
  <c r="N12" i="24"/>
  <c r="AA12" i="24"/>
  <c r="S12" i="24"/>
  <c r="A12" i="24"/>
  <c r="B12" i="24"/>
  <c r="N11" i="24"/>
  <c r="AA11" i="24"/>
  <c r="S11" i="24"/>
  <c r="A11" i="24"/>
  <c r="B11" i="24"/>
  <c r="N10" i="24"/>
  <c r="AA10" i="24"/>
  <c r="S10" i="24"/>
  <c r="A10" i="24"/>
  <c r="B10" i="24"/>
  <c r="N9" i="24"/>
  <c r="AA9" i="24"/>
  <c r="S9" i="24"/>
  <c r="A9" i="24"/>
  <c r="B9" i="24"/>
  <c r="N8" i="24"/>
  <c r="AA8" i="24"/>
  <c r="S8" i="24"/>
  <c r="A8" i="24"/>
  <c r="B8" i="24"/>
  <c r="N7" i="24"/>
  <c r="AA7" i="24"/>
  <c r="S7" i="24"/>
  <c r="A7" i="24"/>
  <c r="B7" i="24"/>
  <c r="N6" i="24"/>
  <c r="AA6" i="24"/>
  <c r="S6" i="24"/>
  <c r="A6" i="24"/>
  <c r="B6" i="24"/>
  <c r="N5" i="24"/>
  <c r="AA5" i="24"/>
  <c r="S5" i="24"/>
  <c r="A5" i="24"/>
  <c r="B5" i="24"/>
  <c r="N4" i="24"/>
  <c r="AA4" i="24"/>
  <c r="S4" i="24"/>
  <c r="A4" i="24"/>
  <c r="B4" i="24"/>
  <c r="N3" i="24"/>
  <c r="AA3" i="24"/>
  <c r="M3" i="24"/>
  <c r="Z3" i="24"/>
  <c r="S3" i="24"/>
  <c r="A3" i="24"/>
  <c r="B3" i="24"/>
  <c r="N2" i="24"/>
  <c r="AA2" i="24"/>
  <c r="F2" i="24"/>
  <c r="S2" i="24"/>
  <c r="A2" i="24"/>
  <c r="B2" i="24"/>
  <c r="N1" i="24"/>
  <c r="AA1" i="24"/>
  <c r="M1" i="24"/>
  <c r="Z1" i="24"/>
  <c r="L1" i="24"/>
  <c r="Y1" i="24"/>
  <c r="K1" i="24"/>
  <c r="X1" i="24"/>
  <c r="J1" i="24"/>
  <c r="W1" i="24"/>
  <c r="I1" i="24"/>
  <c r="V1" i="24"/>
  <c r="H1" i="24"/>
  <c r="U1" i="24"/>
  <c r="G1" i="24"/>
  <c r="T1" i="24"/>
  <c r="F1" i="24"/>
  <c r="S1" i="24"/>
  <c r="E1" i="24"/>
  <c r="R1" i="24"/>
  <c r="D1" i="24"/>
  <c r="Q1" i="24"/>
  <c r="C1" i="24"/>
  <c r="A109" i="23"/>
  <c r="B109" i="23"/>
  <c r="A108" i="23"/>
  <c r="B108" i="23"/>
  <c r="A107" i="23"/>
  <c r="B107" i="23"/>
  <c r="A106" i="23"/>
  <c r="B106" i="23"/>
  <c r="A105" i="23"/>
  <c r="B105" i="23"/>
  <c r="A104" i="23"/>
  <c r="B104" i="23"/>
  <c r="A103" i="23"/>
  <c r="B103" i="23"/>
  <c r="A102" i="23"/>
  <c r="B102" i="23"/>
  <c r="A101" i="23"/>
  <c r="B101" i="23"/>
  <c r="A100" i="23"/>
  <c r="B100" i="23"/>
  <c r="A99" i="23"/>
  <c r="B99" i="23"/>
  <c r="A98" i="23"/>
  <c r="B98" i="23"/>
  <c r="A97" i="23"/>
  <c r="B97" i="23"/>
  <c r="A96" i="23"/>
  <c r="B96" i="23"/>
  <c r="A95" i="23"/>
  <c r="B95" i="23"/>
  <c r="A94" i="23"/>
  <c r="B94" i="23"/>
  <c r="A93" i="23"/>
  <c r="B93" i="23"/>
  <c r="A92" i="23"/>
  <c r="B92" i="23"/>
  <c r="A91" i="23"/>
  <c r="B91" i="23"/>
  <c r="A90" i="23"/>
  <c r="B90" i="23"/>
  <c r="A89" i="23"/>
  <c r="B89" i="23"/>
  <c r="A88" i="23"/>
  <c r="B88" i="23"/>
  <c r="A87" i="23"/>
  <c r="B87" i="23"/>
  <c r="A86" i="23"/>
  <c r="B86" i="23"/>
  <c r="A85" i="23"/>
  <c r="B85" i="23"/>
  <c r="A84" i="23"/>
  <c r="B84" i="23"/>
  <c r="A83" i="23"/>
  <c r="B83" i="23"/>
  <c r="A82" i="23"/>
  <c r="B82" i="23"/>
  <c r="A81" i="23"/>
  <c r="B81" i="23"/>
  <c r="A80" i="23"/>
  <c r="B80" i="23"/>
  <c r="A79" i="23"/>
  <c r="B79" i="23"/>
  <c r="A78" i="23"/>
  <c r="B78" i="23"/>
  <c r="A77" i="23"/>
  <c r="B77" i="23"/>
  <c r="A76" i="23"/>
  <c r="B76" i="23"/>
  <c r="A75" i="23"/>
  <c r="B75" i="23"/>
  <c r="A74" i="23"/>
  <c r="B74" i="23"/>
  <c r="A73" i="23"/>
  <c r="B73" i="23"/>
  <c r="A72" i="23"/>
  <c r="B72" i="23"/>
  <c r="A71" i="23"/>
  <c r="B71" i="23"/>
  <c r="A70" i="23"/>
  <c r="B70" i="23"/>
  <c r="A69" i="23"/>
  <c r="B69" i="23"/>
  <c r="A68" i="23"/>
  <c r="B68" i="23"/>
  <c r="A67" i="23"/>
  <c r="B67" i="23"/>
  <c r="A66" i="23"/>
  <c r="B66" i="23"/>
  <c r="A65" i="23"/>
  <c r="B65" i="23"/>
  <c r="A64" i="23"/>
  <c r="B64" i="23"/>
  <c r="A63" i="23"/>
  <c r="B63" i="23"/>
  <c r="A62" i="23"/>
  <c r="B62" i="23"/>
  <c r="A61" i="23"/>
  <c r="B61" i="23"/>
  <c r="A60" i="23"/>
  <c r="B60" i="23"/>
  <c r="A59" i="23"/>
  <c r="B59" i="23"/>
  <c r="A58" i="23"/>
  <c r="B58" i="23"/>
  <c r="A57" i="23"/>
  <c r="B57" i="23"/>
  <c r="A56" i="23"/>
  <c r="B56" i="23"/>
  <c r="A55" i="23"/>
  <c r="B55" i="23"/>
  <c r="A54" i="23"/>
  <c r="B54" i="23"/>
  <c r="A53" i="23"/>
  <c r="B53" i="23"/>
  <c r="A52" i="23"/>
  <c r="B52" i="23"/>
  <c r="A51" i="23"/>
  <c r="B51" i="23"/>
  <c r="A50" i="23"/>
  <c r="B50" i="23"/>
  <c r="A49" i="23"/>
  <c r="B49" i="23"/>
  <c r="A48" i="23"/>
  <c r="B48" i="23"/>
  <c r="A47" i="23"/>
  <c r="B47" i="23"/>
  <c r="A46" i="23"/>
  <c r="B46" i="23"/>
  <c r="A45" i="23"/>
  <c r="B45" i="23"/>
  <c r="A44" i="23"/>
  <c r="B44" i="23"/>
  <c r="A43" i="23"/>
  <c r="B43" i="23"/>
  <c r="A42" i="23"/>
  <c r="B42" i="23"/>
  <c r="A41" i="23"/>
  <c r="B41" i="23"/>
  <c r="A40" i="23"/>
  <c r="B40" i="23"/>
  <c r="A39" i="23"/>
  <c r="B39" i="23"/>
  <c r="A38" i="23"/>
  <c r="B38" i="23"/>
  <c r="A37" i="23"/>
  <c r="B37" i="23"/>
  <c r="A36" i="23"/>
  <c r="B36" i="23"/>
  <c r="A35" i="23"/>
  <c r="B35" i="23"/>
  <c r="A34" i="23"/>
  <c r="B34" i="23"/>
  <c r="A33" i="23"/>
  <c r="B33" i="23"/>
  <c r="A32" i="23"/>
  <c r="B32" i="23"/>
  <c r="A31" i="23"/>
  <c r="B31" i="23"/>
  <c r="A30" i="23"/>
  <c r="B30" i="23"/>
  <c r="A29" i="23"/>
  <c r="B29" i="23"/>
  <c r="A28" i="23"/>
  <c r="B28" i="23"/>
  <c r="A27" i="23"/>
  <c r="B27" i="23"/>
  <c r="A26" i="23"/>
  <c r="B26" i="23"/>
  <c r="A25" i="23"/>
  <c r="B25" i="23"/>
  <c r="A24" i="23"/>
  <c r="B24" i="23"/>
  <c r="A23" i="23"/>
  <c r="B23" i="23"/>
  <c r="A22" i="23"/>
  <c r="B22" i="23"/>
  <c r="A21" i="23"/>
  <c r="B21" i="23"/>
  <c r="A20" i="23"/>
  <c r="B20" i="23"/>
  <c r="A19" i="23"/>
  <c r="B19" i="23"/>
  <c r="A18" i="23"/>
  <c r="B18" i="23"/>
  <c r="A17" i="23"/>
  <c r="B17" i="23"/>
  <c r="A16" i="23"/>
  <c r="B16" i="23"/>
  <c r="K15" i="23"/>
  <c r="U15" i="23"/>
  <c r="A15" i="23"/>
  <c r="B15" i="23"/>
  <c r="A14" i="23"/>
  <c r="B14" i="23"/>
  <c r="A13" i="23"/>
  <c r="B13" i="23"/>
  <c r="A12" i="23"/>
  <c r="B12" i="23"/>
  <c r="A11" i="23"/>
  <c r="B11" i="23"/>
  <c r="A10" i="23"/>
  <c r="B10" i="23"/>
  <c r="A9" i="23"/>
  <c r="B9" i="23"/>
  <c r="A8" i="23"/>
  <c r="B8" i="23"/>
  <c r="A7" i="23"/>
  <c r="B7" i="23"/>
  <c r="A6" i="23"/>
  <c r="B6" i="23"/>
  <c r="A5" i="23"/>
  <c r="B5" i="23"/>
  <c r="A4" i="23"/>
  <c r="B4" i="23"/>
  <c r="K3" i="23"/>
  <c r="U3" i="23"/>
  <c r="A3" i="23"/>
  <c r="B3" i="23"/>
  <c r="A2" i="23"/>
  <c r="B2" i="23"/>
  <c r="K1" i="23"/>
  <c r="U1" i="23"/>
  <c r="J1" i="23"/>
  <c r="T1" i="23"/>
  <c r="I1" i="23"/>
  <c r="S1" i="23"/>
  <c r="H1" i="23"/>
  <c r="R1" i="23"/>
  <c r="G1" i="23"/>
  <c r="Q1" i="23"/>
  <c r="P1" i="23"/>
  <c r="E1" i="23"/>
  <c r="O1" i="23"/>
  <c r="D1" i="23"/>
  <c r="N1" i="23"/>
  <c r="C1" i="23"/>
  <c r="A109" i="22"/>
  <c r="B109" i="22"/>
  <c r="A108" i="22"/>
  <c r="B108" i="22"/>
  <c r="A107" i="22"/>
  <c r="B107" i="22"/>
  <c r="A106" i="22"/>
  <c r="B106" i="22"/>
  <c r="A105" i="22"/>
  <c r="B105" i="22"/>
  <c r="A104" i="22"/>
  <c r="B104" i="22"/>
  <c r="A103" i="22"/>
  <c r="B103" i="22"/>
  <c r="A102" i="22"/>
  <c r="B102" i="22"/>
  <c r="A101" i="22"/>
  <c r="B101" i="22"/>
  <c r="A100" i="22"/>
  <c r="B100" i="22"/>
  <c r="A99" i="22"/>
  <c r="B99" i="22"/>
  <c r="A98" i="22"/>
  <c r="B98" i="22"/>
  <c r="A97" i="22"/>
  <c r="B97" i="22"/>
  <c r="A96" i="22"/>
  <c r="B96" i="22"/>
  <c r="A95" i="22"/>
  <c r="B95" i="22"/>
  <c r="A94" i="22"/>
  <c r="B94" i="22"/>
  <c r="A93" i="22"/>
  <c r="B93" i="22"/>
  <c r="A92" i="22"/>
  <c r="B92" i="22"/>
  <c r="A91" i="22"/>
  <c r="B91" i="22"/>
  <c r="A90" i="22"/>
  <c r="B90" i="22"/>
  <c r="A89" i="22"/>
  <c r="B89" i="22"/>
  <c r="A88" i="22"/>
  <c r="B88" i="22"/>
  <c r="A87" i="22"/>
  <c r="B87" i="22"/>
  <c r="A86" i="22"/>
  <c r="B86" i="22"/>
  <c r="A85" i="22"/>
  <c r="B85" i="22"/>
  <c r="A84" i="22"/>
  <c r="B84" i="22"/>
  <c r="A83" i="22"/>
  <c r="B83" i="22"/>
  <c r="A82" i="22"/>
  <c r="B82" i="22"/>
  <c r="A81" i="22"/>
  <c r="B81" i="22"/>
  <c r="A80" i="22"/>
  <c r="B80" i="22"/>
  <c r="A79" i="22"/>
  <c r="B79" i="22"/>
  <c r="A78" i="22"/>
  <c r="B78" i="22"/>
  <c r="A77" i="22"/>
  <c r="B77" i="22"/>
  <c r="A76" i="22"/>
  <c r="B76" i="22"/>
  <c r="A75" i="22"/>
  <c r="B75" i="22"/>
  <c r="A74" i="22"/>
  <c r="B74" i="22"/>
  <c r="A73" i="22"/>
  <c r="B73" i="22"/>
  <c r="A72" i="22"/>
  <c r="B72" i="22"/>
  <c r="A71" i="22"/>
  <c r="B71" i="22"/>
  <c r="A70" i="22"/>
  <c r="B70" i="22"/>
  <c r="A69" i="22"/>
  <c r="B69" i="22"/>
  <c r="A68" i="22"/>
  <c r="B68" i="22"/>
  <c r="A67" i="22"/>
  <c r="B67" i="22"/>
  <c r="A66" i="22"/>
  <c r="B66" i="22"/>
  <c r="A65" i="22"/>
  <c r="B65" i="22"/>
  <c r="A64" i="22"/>
  <c r="B64" i="22"/>
  <c r="A63" i="22"/>
  <c r="B63" i="22"/>
  <c r="A62" i="22"/>
  <c r="B62" i="22"/>
  <c r="A61" i="22"/>
  <c r="B61" i="22"/>
  <c r="A60" i="22"/>
  <c r="B60" i="22"/>
  <c r="A59" i="22"/>
  <c r="B59" i="22"/>
  <c r="A58" i="22"/>
  <c r="B58" i="22"/>
  <c r="A57" i="22"/>
  <c r="B57" i="22"/>
  <c r="A56" i="22"/>
  <c r="B56" i="22"/>
  <c r="A55" i="22"/>
  <c r="B55" i="22"/>
  <c r="A54" i="22"/>
  <c r="B54" i="22"/>
  <c r="A53" i="22"/>
  <c r="B53" i="22"/>
  <c r="A52" i="22"/>
  <c r="B52" i="22"/>
  <c r="A51" i="22"/>
  <c r="B51" i="22"/>
  <c r="A50" i="22"/>
  <c r="B50" i="22"/>
  <c r="A49" i="22"/>
  <c r="B49" i="22"/>
  <c r="A48" i="22"/>
  <c r="B48" i="22"/>
  <c r="A47" i="22"/>
  <c r="B47" i="22"/>
  <c r="A46" i="22"/>
  <c r="B46" i="22"/>
  <c r="A45" i="22"/>
  <c r="B45" i="22"/>
  <c r="A44" i="22"/>
  <c r="B44" i="22"/>
  <c r="A43" i="22"/>
  <c r="B43" i="22"/>
  <c r="A42" i="22"/>
  <c r="B42" i="22"/>
  <c r="A41" i="22"/>
  <c r="B41" i="22"/>
  <c r="A40" i="22"/>
  <c r="B40" i="22"/>
  <c r="A39" i="22"/>
  <c r="B39" i="22"/>
  <c r="A38" i="22"/>
  <c r="B38" i="22"/>
  <c r="A37" i="22"/>
  <c r="B37" i="22"/>
  <c r="A36" i="22"/>
  <c r="B36" i="22"/>
  <c r="A35" i="22"/>
  <c r="B35" i="22"/>
  <c r="A34" i="22"/>
  <c r="B34" i="22"/>
  <c r="A33" i="22"/>
  <c r="B33" i="22"/>
  <c r="A32" i="22"/>
  <c r="B32" i="22"/>
  <c r="A31" i="22"/>
  <c r="B31" i="22"/>
  <c r="A30" i="22"/>
  <c r="B30" i="22"/>
  <c r="A29" i="22"/>
  <c r="B29" i="22"/>
  <c r="A28" i="22"/>
  <c r="B28" i="22"/>
  <c r="A27" i="22"/>
  <c r="B27" i="22"/>
  <c r="A26" i="22"/>
  <c r="B26" i="22"/>
  <c r="A25" i="22"/>
  <c r="B25" i="22"/>
  <c r="A24" i="22"/>
  <c r="B24" i="22"/>
  <c r="A23" i="22"/>
  <c r="B23" i="22"/>
  <c r="A22" i="22"/>
  <c r="B22" i="22"/>
  <c r="A21" i="22"/>
  <c r="B21" i="22"/>
  <c r="A20" i="22"/>
  <c r="B20" i="22"/>
  <c r="A19" i="22"/>
  <c r="B19" i="22"/>
  <c r="A18" i="22"/>
  <c r="B18" i="22"/>
  <c r="A17" i="22"/>
  <c r="B17" i="22"/>
  <c r="A16" i="22"/>
  <c r="B16" i="22"/>
  <c r="H15" i="22"/>
  <c r="Q15" i="22"/>
  <c r="A15" i="22"/>
  <c r="B15" i="22"/>
  <c r="A14" i="22"/>
  <c r="B14" i="22"/>
  <c r="A13" i="22"/>
  <c r="B13" i="22"/>
  <c r="A12" i="22"/>
  <c r="B12" i="22"/>
  <c r="A11" i="22"/>
  <c r="B11" i="22"/>
  <c r="A10" i="22"/>
  <c r="B10" i="22"/>
  <c r="A9" i="22"/>
  <c r="B9" i="22"/>
  <c r="A8" i="22"/>
  <c r="B8" i="22"/>
  <c r="A7" i="22"/>
  <c r="B7" i="22"/>
  <c r="A6" i="22"/>
  <c r="B6" i="22"/>
  <c r="A5" i="22"/>
  <c r="B5" i="22"/>
  <c r="A4" i="22"/>
  <c r="B4" i="22"/>
  <c r="H3" i="22"/>
  <c r="Q3" i="22"/>
  <c r="A3" i="22"/>
  <c r="B3" i="22"/>
  <c r="A2" i="22"/>
  <c r="B2" i="22"/>
  <c r="J1" i="22"/>
  <c r="S1" i="22"/>
  <c r="I1" i="22"/>
  <c r="R1" i="22"/>
  <c r="H1" i="22"/>
  <c r="Q1" i="22"/>
  <c r="G1" i="22"/>
  <c r="P1" i="22"/>
  <c r="F1" i="22"/>
  <c r="O1" i="22"/>
  <c r="E1" i="22"/>
  <c r="N1" i="22"/>
  <c r="D1" i="22"/>
  <c r="M1" i="22"/>
  <c r="C1" i="22"/>
  <c r="CA8" i="18"/>
  <c r="CA7" i="18"/>
  <c r="CA6" i="18"/>
  <c r="CA5" i="18"/>
  <c r="BU8" i="18"/>
  <c r="BU7" i="18"/>
  <c r="BU6" i="18"/>
  <c r="BU5" i="18"/>
  <c r="AL5" i="17"/>
  <c r="AL6" i="17"/>
  <c r="BO8" i="18"/>
  <c r="BO7" i="18"/>
  <c r="BO6" i="18"/>
  <c r="BO5" i="18"/>
  <c r="G59" i="21"/>
  <c r="F59" i="21"/>
  <c r="E59" i="21"/>
  <c r="D59" i="21"/>
  <c r="C59" i="21"/>
  <c r="G58" i="21"/>
  <c r="F58" i="21"/>
  <c r="E58" i="21"/>
  <c r="D58" i="21"/>
  <c r="C58" i="21"/>
  <c r="G57" i="21"/>
  <c r="F57" i="21"/>
  <c r="E57" i="21"/>
  <c r="D57" i="21"/>
  <c r="G56" i="21"/>
  <c r="F56" i="21"/>
  <c r="E56" i="21"/>
  <c r="D56" i="21"/>
  <c r="AQ4" i="1"/>
  <c r="AQ8" i="1"/>
  <c r="AQ12" i="1"/>
  <c r="AQ16" i="1"/>
  <c r="AQ20" i="1"/>
  <c r="AQ24" i="1"/>
  <c r="AQ28" i="1"/>
  <c r="AQ32" i="1"/>
  <c r="AQ36" i="1"/>
  <c r="AQ40" i="1"/>
  <c r="AQ44" i="1"/>
  <c r="AQ48" i="1"/>
  <c r="AQ52" i="1"/>
  <c r="AQ56" i="1"/>
  <c r="AQ60" i="1"/>
  <c r="AQ64" i="1"/>
  <c r="AQ68" i="1"/>
  <c r="AQ72" i="1"/>
  <c r="AQ76" i="1"/>
  <c r="AQ80" i="1"/>
  <c r="AQ84" i="1"/>
  <c r="AQ88" i="1"/>
  <c r="AQ92" i="1"/>
  <c r="AQ96" i="1"/>
  <c r="AQ100" i="1"/>
  <c r="AQ104" i="1"/>
  <c r="AR104" i="1"/>
  <c r="AQ108" i="1"/>
  <c r="AR108" i="1"/>
  <c r="AM108" i="1"/>
  <c r="Z108" i="1"/>
  <c r="C108" i="31"/>
  <c r="C108" i="29"/>
  <c r="AQ5" i="1"/>
  <c r="AQ9" i="1"/>
  <c r="AQ13" i="1"/>
  <c r="AQ17" i="1"/>
  <c r="AQ21" i="1"/>
  <c r="AQ25" i="1"/>
  <c r="AQ29" i="1"/>
  <c r="AQ33" i="1"/>
  <c r="AQ37" i="1"/>
  <c r="AQ41" i="1"/>
  <c r="AQ45" i="1"/>
  <c r="AQ49" i="1"/>
  <c r="AQ53" i="1"/>
  <c r="AQ57" i="1"/>
  <c r="AQ61" i="1"/>
  <c r="AQ65" i="1"/>
  <c r="AQ69" i="1"/>
  <c r="AQ73" i="1"/>
  <c r="AQ77" i="1"/>
  <c r="AQ81" i="1"/>
  <c r="AQ85" i="1"/>
  <c r="AQ89" i="1"/>
  <c r="AQ93" i="1"/>
  <c r="AQ97" i="1"/>
  <c r="AQ101" i="1"/>
  <c r="AQ105" i="1"/>
  <c r="AR105" i="1"/>
  <c r="Z105" i="1"/>
  <c r="C105" i="31"/>
  <c r="AQ109" i="1"/>
  <c r="AR109" i="1"/>
  <c r="AM109" i="1"/>
  <c r="Z109" i="1"/>
  <c r="C109" i="31"/>
  <c r="C109" i="29"/>
  <c r="AQ2" i="1"/>
  <c r="AQ6" i="1"/>
  <c r="AQ10" i="1"/>
  <c r="AQ14" i="1"/>
  <c r="AQ18" i="1"/>
  <c r="AQ22" i="1"/>
  <c r="AQ26" i="1"/>
  <c r="AQ30" i="1"/>
  <c r="AQ34" i="1"/>
  <c r="AQ38" i="1"/>
  <c r="AQ42" i="1"/>
  <c r="AQ46" i="1"/>
  <c r="AQ50" i="1"/>
  <c r="AQ54" i="1"/>
  <c r="AQ58" i="1"/>
  <c r="AQ62" i="1"/>
  <c r="AQ66" i="1"/>
  <c r="AQ70" i="1"/>
  <c r="AQ74" i="1"/>
  <c r="AQ78" i="1"/>
  <c r="AQ82" i="1"/>
  <c r="AQ86" i="1"/>
  <c r="AQ90" i="1"/>
  <c r="AQ94" i="1"/>
  <c r="AQ98" i="1"/>
  <c r="AQ102" i="1"/>
  <c r="AQ106" i="1"/>
  <c r="AR106" i="1"/>
  <c r="Z106" i="1"/>
  <c r="C106" i="31"/>
  <c r="AQ3" i="1"/>
  <c r="AQ7" i="1"/>
  <c r="AQ11" i="1"/>
  <c r="AQ15" i="1"/>
  <c r="AQ19" i="1"/>
  <c r="AQ23" i="1"/>
  <c r="AQ27" i="1"/>
  <c r="AQ31" i="1"/>
  <c r="AQ35" i="1"/>
  <c r="AQ39" i="1"/>
  <c r="AQ43" i="1"/>
  <c r="AQ47" i="1"/>
  <c r="AQ51" i="1"/>
  <c r="AQ55" i="1"/>
  <c r="AQ59" i="1"/>
  <c r="AQ63" i="1"/>
  <c r="AQ67" i="1"/>
  <c r="AQ71" i="1"/>
  <c r="AQ75" i="1"/>
  <c r="AQ79" i="1"/>
  <c r="AQ83" i="1"/>
  <c r="AQ87" i="1"/>
  <c r="AQ91" i="1"/>
  <c r="AQ95" i="1"/>
  <c r="AQ99" i="1"/>
  <c r="AQ103" i="1"/>
  <c r="AQ107" i="1"/>
  <c r="AR107" i="1"/>
  <c r="Z107" i="1"/>
  <c r="C107" i="31"/>
  <c r="K12" i="18"/>
  <c r="T12" i="18"/>
  <c r="C5" i="34"/>
  <c r="C7" i="34"/>
  <c r="C6" i="34"/>
  <c r="L6" i="34"/>
  <c r="L5" i="34"/>
  <c r="C8" i="34"/>
  <c r="L7" i="34"/>
  <c r="AD5" i="34"/>
  <c r="C9" i="34"/>
  <c r="C3" i="33"/>
  <c r="AD6" i="34"/>
  <c r="AM5" i="34"/>
  <c r="L8" i="34"/>
  <c r="AD7" i="34"/>
  <c r="C10" i="34"/>
  <c r="D3" i="33"/>
  <c r="L9" i="34"/>
  <c r="C4" i="33"/>
  <c r="AM6" i="34"/>
  <c r="BN5" i="34"/>
  <c r="BP5" i="34"/>
  <c r="BN6" i="34"/>
  <c r="BP6" i="34"/>
  <c r="AM7" i="34"/>
  <c r="BE5" i="34"/>
  <c r="BT5" i="34"/>
  <c r="BV5" i="34"/>
  <c r="BW5" i="34"/>
  <c r="C11" i="34"/>
  <c r="E3" i="33"/>
  <c r="BZ5" i="34"/>
  <c r="CB5" i="34"/>
  <c r="CC5" i="34"/>
  <c r="AD8" i="34"/>
  <c r="L10" i="34"/>
  <c r="D4" i="33"/>
  <c r="BT6" i="34"/>
  <c r="BV6" i="34"/>
  <c r="BW6" i="34"/>
  <c r="BZ6" i="34"/>
  <c r="CB6" i="34"/>
  <c r="CC6" i="34"/>
  <c r="AM8" i="34"/>
  <c r="AD9" i="34"/>
  <c r="C6" i="33"/>
  <c r="BN7" i="34"/>
  <c r="BP7" i="34"/>
  <c r="C12" i="34"/>
  <c r="F3" i="33"/>
  <c r="L11" i="34"/>
  <c r="E4" i="33"/>
  <c r="BE6" i="34"/>
  <c r="BE7" i="34"/>
  <c r="BN8" i="34"/>
  <c r="BP8" i="34"/>
  <c r="AD10" i="34"/>
  <c r="D6" i="33"/>
  <c r="AM9" i="34"/>
  <c r="C7" i="33"/>
  <c r="L12" i="34"/>
  <c r="F4" i="33"/>
  <c r="BZ7" i="34"/>
  <c r="CB7" i="34"/>
  <c r="CC7" i="34"/>
  <c r="BT7" i="34"/>
  <c r="BV7" i="34"/>
  <c r="BW7" i="34"/>
  <c r="C13" i="34"/>
  <c r="G3" i="33"/>
  <c r="BN9" i="34"/>
  <c r="D14" i="34"/>
  <c r="H14" i="34"/>
  <c r="H15" i="34"/>
  <c r="H16" i="34"/>
  <c r="H17" i="34"/>
  <c r="BE8" i="34"/>
  <c r="AM10" i="34"/>
  <c r="D7" i="33"/>
  <c r="C14" i="34"/>
  <c r="H3" i="33"/>
  <c r="BT8" i="34"/>
  <c r="BV8" i="34"/>
  <c r="BW8" i="34"/>
  <c r="AD11" i="34"/>
  <c r="E6" i="33"/>
  <c r="L13" i="34"/>
  <c r="G4" i="33"/>
  <c r="BZ8" i="34"/>
  <c r="CB8" i="34"/>
  <c r="CC8" i="34"/>
  <c r="L14" i="34"/>
  <c r="H4" i="33"/>
  <c r="BN10" i="34"/>
  <c r="BT9" i="34"/>
  <c r="AD12" i="34"/>
  <c r="F6" i="33"/>
  <c r="AM11" i="34"/>
  <c r="E7" i="33"/>
  <c r="BE9" i="34"/>
  <c r="BZ9" i="34"/>
  <c r="M14" i="34"/>
  <c r="Q14" i="34"/>
  <c r="Q15" i="34"/>
  <c r="Q16" i="34"/>
  <c r="Q17" i="34"/>
  <c r="BT10" i="34"/>
  <c r="AM12" i="34"/>
  <c r="F7" i="33"/>
  <c r="BN11" i="34"/>
  <c r="U14" i="34"/>
  <c r="H5" i="33"/>
  <c r="AD13" i="34"/>
  <c r="G6" i="33"/>
  <c r="V14" i="34"/>
  <c r="Z14" i="34"/>
  <c r="Z15" i="34"/>
  <c r="Z16" i="34"/>
  <c r="Z17" i="34"/>
  <c r="BZ10" i="34"/>
  <c r="BE10" i="34"/>
  <c r="BZ11" i="34"/>
  <c r="AM13" i="34"/>
  <c r="G7" i="33"/>
  <c r="BT11" i="34"/>
  <c r="AD14" i="34"/>
  <c r="H6" i="33"/>
  <c r="BE11" i="34"/>
  <c r="AE14" i="34"/>
  <c r="AI14" i="34"/>
  <c r="AI15" i="34"/>
  <c r="AI16" i="34"/>
  <c r="AI17" i="34"/>
  <c r="BN12" i="34"/>
  <c r="BE12" i="34"/>
  <c r="BT12" i="34"/>
  <c r="AM14" i="34"/>
  <c r="H7" i="33"/>
  <c r="BN13" i="34"/>
  <c r="AN14" i="34"/>
  <c r="AR14" i="34"/>
  <c r="AR15" i="34"/>
  <c r="AR16" i="34"/>
  <c r="AR17" i="34"/>
  <c r="BZ12" i="34"/>
  <c r="BZ13" i="34"/>
  <c r="BE13" i="34"/>
  <c r="AX14" i="34"/>
  <c r="BT13" i="34"/>
  <c r="AW14" i="34"/>
  <c r="BE14" i="34"/>
  <c r="BF14" i="34"/>
  <c r="BJ14" i="34"/>
  <c r="BJ15" i="34"/>
  <c r="BJ16" i="34"/>
  <c r="BJ17" i="34"/>
  <c r="BZ14" i="34"/>
  <c r="M154" i="26"/>
  <c r="P143" i="28"/>
  <c r="F155" i="28"/>
  <c r="P155" i="28"/>
  <c r="P141" i="28"/>
  <c r="F153" i="28"/>
  <c r="P153" i="28"/>
  <c r="F151" i="28"/>
  <c r="P151" i="28"/>
  <c r="P139" i="28"/>
  <c r="M150" i="31"/>
  <c r="M138" i="31"/>
  <c r="P140" i="23"/>
  <c r="F152" i="23"/>
  <c r="P152" i="23"/>
  <c r="P136" i="23"/>
  <c r="F148" i="23"/>
  <c r="P148" i="23"/>
  <c r="M146" i="31"/>
  <c r="M134" i="31"/>
  <c r="S140" i="29"/>
  <c r="F152" i="29"/>
  <c r="S152" i="29"/>
  <c r="M149" i="31"/>
  <c r="M137" i="31"/>
  <c r="F152" i="28"/>
  <c r="P152" i="28"/>
  <c r="P140" i="28"/>
  <c r="S141" i="29"/>
  <c r="F153" i="29"/>
  <c r="S153" i="29"/>
  <c r="F146" i="28"/>
  <c r="P146" i="28"/>
  <c r="P134" i="28"/>
  <c r="M147" i="26"/>
  <c r="P139" i="23"/>
  <c r="F151" i="23"/>
  <c r="P151" i="23"/>
  <c r="F149" i="29"/>
  <c r="S149" i="29"/>
  <c r="S137" i="29"/>
  <c r="M151" i="31"/>
  <c r="M139" i="31"/>
  <c r="S136" i="29"/>
  <c r="F148" i="29"/>
  <c r="S148" i="29"/>
  <c r="P143" i="23"/>
  <c r="F155" i="23"/>
  <c r="P155" i="23"/>
  <c r="S138" i="29"/>
  <c r="F150" i="29"/>
  <c r="S150" i="29"/>
  <c r="P142" i="28"/>
  <c r="F154" i="28"/>
  <c r="P154" i="28"/>
  <c r="M145" i="31"/>
  <c r="M157" i="31"/>
  <c r="M148" i="26"/>
  <c r="M152" i="26"/>
  <c r="M151" i="26"/>
  <c r="M149" i="26"/>
  <c r="M155" i="26"/>
  <c r="P141" i="23"/>
  <c r="F153" i="23"/>
  <c r="P153" i="23"/>
  <c r="M154" i="31"/>
  <c r="M142" i="31"/>
  <c r="M152" i="31"/>
  <c r="M140" i="31"/>
  <c r="M141" i="31"/>
  <c r="M153" i="31"/>
  <c r="P134" i="23"/>
  <c r="P146" i="23"/>
  <c r="F154" i="29"/>
  <c r="S154" i="29"/>
  <c r="S142" i="29"/>
  <c r="M136" i="31"/>
  <c r="M148" i="31"/>
  <c r="F157" i="29"/>
  <c r="S157" i="29"/>
  <c r="S145" i="29"/>
  <c r="F150" i="28"/>
  <c r="P150" i="28"/>
  <c r="P138" i="28"/>
  <c r="S134" i="29"/>
  <c r="F146" i="29"/>
  <c r="S146" i="29"/>
  <c r="P142" i="23"/>
  <c r="F154" i="23"/>
  <c r="P154" i="23"/>
  <c r="M147" i="31"/>
  <c r="M135" i="31"/>
  <c r="M150" i="26"/>
  <c r="M157" i="26"/>
  <c r="F156" i="28"/>
  <c r="P156" i="28"/>
  <c r="P144" i="28"/>
  <c r="F148" i="28"/>
  <c r="P148" i="28"/>
  <c r="P136" i="28"/>
  <c r="P137" i="23"/>
  <c r="F149" i="23"/>
  <c r="P149" i="23"/>
  <c r="P145" i="28"/>
  <c r="F157" i="28"/>
  <c r="P157" i="28"/>
  <c r="F147" i="29"/>
  <c r="S147" i="29"/>
  <c r="S135" i="29"/>
  <c r="F147" i="28"/>
  <c r="P147" i="28"/>
  <c r="P135" i="28"/>
  <c r="M156" i="26"/>
  <c r="M153" i="26"/>
  <c r="F149" i="28"/>
  <c r="P149" i="28"/>
  <c r="P137" i="28"/>
  <c r="S139" i="29"/>
  <c r="F151" i="29"/>
  <c r="S151" i="29"/>
  <c r="P145" i="23"/>
  <c r="F157" i="23"/>
  <c r="P157" i="23"/>
  <c r="S143" i="29"/>
  <c r="F155" i="29"/>
  <c r="S155" i="29"/>
  <c r="M155" i="31"/>
  <c r="M143" i="31"/>
  <c r="M156" i="31"/>
  <c r="M144" i="31"/>
  <c r="P135" i="23"/>
  <c r="F147" i="23"/>
  <c r="P147" i="23"/>
  <c r="P144" i="23"/>
  <c r="F156" i="23"/>
  <c r="P156" i="23"/>
  <c r="P138" i="23"/>
  <c r="F150" i="23"/>
  <c r="P150" i="23"/>
  <c r="F156" i="29"/>
  <c r="S156" i="29"/>
  <c r="S144" i="29"/>
  <c r="M146" i="26"/>
  <c r="S130" i="24"/>
  <c r="AA30" i="19"/>
  <c r="AA5" i="19"/>
  <c r="AB30" i="19"/>
  <c r="AB5" i="19"/>
  <c r="AA31" i="19"/>
  <c r="AA6" i="19"/>
  <c r="AB31" i="19"/>
  <c r="AB6" i="19"/>
  <c r="AA32" i="19"/>
  <c r="AA7" i="19"/>
  <c r="AB32" i="19"/>
  <c r="AB7" i="19"/>
  <c r="AB33" i="19"/>
  <c r="AA33" i="19"/>
  <c r="AB34" i="19"/>
  <c r="AA34" i="19"/>
  <c r="AA35" i="19"/>
  <c r="AB35" i="19"/>
  <c r="AA36" i="19"/>
  <c r="AB36" i="19"/>
  <c r="F60" i="21"/>
  <c r="BO12" i="18"/>
  <c r="E61" i="21"/>
  <c r="BU11" i="18"/>
  <c r="G62" i="21"/>
  <c r="CA13" i="18"/>
  <c r="C60" i="21"/>
  <c r="BO9" i="18"/>
  <c r="G60" i="21"/>
  <c r="BO13" i="18"/>
  <c r="F61" i="21"/>
  <c r="BU12" i="18"/>
  <c r="D62" i="21"/>
  <c r="CA10" i="18"/>
  <c r="D60" i="21"/>
  <c r="BO10" i="18"/>
  <c r="C61" i="21"/>
  <c r="BU9" i="18"/>
  <c r="G61" i="21"/>
  <c r="BU13" i="18"/>
  <c r="E62" i="21"/>
  <c r="CA11" i="18"/>
  <c r="C62" i="21"/>
  <c r="CA9" i="18"/>
  <c r="E60" i="21"/>
  <c r="BO11" i="18"/>
  <c r="D61" i="21"/>
  <c r="BU10" i="18"/>
  <c r="F62" i="21"/>
  <c r="CA12" i="18"/>
  <c r="Z37" i="19"/>
  <c r="Z48" i="19"/>
  <c r="Z12" i="19"/>
  <c r="AL7" i="17"/>
  <c r="N109" i="13"/>
  <c r="AA109" i="13"/>
  <c r="N108" i="13"/>
  <c r="AA108" i="13"/>
  <c r="N107" i="13"/>
  <c r="AA107" i="13"/>
  <c r="N106" i="13"/>
  <c r="AA106" i="13"/>
  <c r="N105" i="13"/>
  <c r="AA105" i="13"/>
  <c r="N104" i="13"/>
  <c r="AA104" i="13"/>
  <c r="N103" i="13"/>
  <c r="AA103" i="13"/>
  <c r="N102" i="13"/>
  <c r="AA102" i="13"/>
  <c r="N101" i="13"/>
  <c r="AA101" i="13"/>
  <c r="N100" i="13"/>
  <c r="AA100" i="13"/>
  <c r="N99" i="13"/>
  <c r="AA99" i="13"/>
  <c r="N98" i="13"/>
  <c r="AA98" i="13"/>
  <c r="N97" i="13"/>
  <c r="AA97" i="13"/>
  <c r="N96" i="13"/>
  <c r="AA96" i="13"/>
  <c r="N95" i="13"/>
  <c r="AA95" i="13"/>
  <c r="N94" i="13"/>
  <c r="AA94" i="13"/>
  <c r="N93" i="13"/>
  <c r="AA93" i="13"/>
  <c r="N92" i="13"/>
  <c r="AA92" i="13"/>
  <c r="N91" i="13"/>
  <c r="AA91" i="13"/>
  <c r="N90" i="13"/>
  <c r="AA90" i="13"/>
  <c r="N89" i="13"/>
  <c r="AA89" i="13"/>
  <c r="N88" i="13"/>
  <c r="AA88" i="13"/>
  <c r="N87" i="13"/>
  <c r="AA87" i="13"/>
  <c r="N86" i="13"/>
  <c r="AA86" i="13"/>
  <c r="N85" i="13"/>
  <c r="AA85" i="13"/>
  <c r="N84" i="13"/>
  <c r="AA84" i="13"/>
  <c r="N83" i="13"/>
  <c r="AA83" i="13"/>
  <c r="N82" i="13"/>
  <c r="AA82" i="13"/>
  <c r="N81" i="13"/>
  <c r="AA81" i="13"/>
  <c r="N80" i="13"/>
  <c r="AA80" i="13"/>
  <c r="N79" i="13"/>
  <c r="AA79" i="13"/>
  <c r="N78" i="13"/>
  <c r="AA78" i="13"/>
  <c r="N77" i="13"/>
  <c r="AA77" i="13"/>
  <c r="N76" i="13"/>
  <c r="AA76" i="13"/>
  <c r="N75" i="13"/>
  <c r="AA75" i="13"/>
  <c r="N74" i="13"/>
  <c r="AA74" i="13"/>
  <c r="N73" i="13"/>
  <c r="AA73" i="13"/>
  <c r="N72" i="13"/>
  <c r="AA72" i="13"/>
  <c r="N71" i="13"/>
  <c r="AA71" i="13"/>
  <c r="N70" i="13"/>
  <c r="AA70" i="13"/>
  <c r="N69" i="13"/>
  <c r="AA69" i="13"/>
  <c r="N68" i="13"/>
  <c r="AA68" i="13"/>
  <c r="N67" i="13"/>
  <c r="AA67" i="13"/>
  <c r="N66" i="13"/>
  <c r="AA66" i="13"/>
  <c r="N65" i="13"/>
  <c r="AA65" i="13"/>
  <c r="N64" i="13"/>
  <c r="AA64" i="13"/>
  <c r="N63" i="13"/>
  <c r="AA63" i="13"/>
  <c r="N62" i="13"/>
  <c r="AA62" i="13"/>
  <c r="N61" i="13"/>
  <c r="AA61" i="13"/>
  <c r="N60" i="13"/>
  <c r="AA60" i="13"/>
  <c r="N59" i="13"/>
  <c r="AA59" i="13"/>
  <c r="N58" i="13"/>
  <c r="AA58" i="13"/>
  <c r="N57" i="13"/>
  <c r="AA57" i="13"/>
  <c r="N56" i="13"/>
  <c r="AA56" i="13"/>
  <c r="N55" i="13"/>
  <c r="AA55" i="13"/>
  <c r="N54" i="13"/>
  <c r="AA54" i="13"/>
  <c r="N53" i="13"/>
  <c r="AA53" i="13"/>
  <c r="N52" i="13"/>
  <c r="AA52" i="13"/>
  <c r="N51" i="13"/>
  <c r="AA51" i="13"/>
  <c r="N50" i="13"/>
  <c r="AA50" i="13"/>
  <c r="N49" i="13"/>
  <c r="AA49" i="13"/>
  <c r="N48" i="13"/>
  <c r="AA48" i="13"/>
  <c r="N47" i="13"/>
  <c r="AA47" i="13"/>
  <c r="N46" i="13"/>
  <c r="AA46" i="13"/>
  <c r="N45" i="13"/>
  <c r="AA45" i="13"/>
  <c r="N44" i="13"/>
  <c r="AA44" i="13"/>
  <c r="N43" i="13"/>
  <c r="AA43" i="13"/>
  <c r="N42" i="13"/>
  <c r="AA42" i="13"/>
  <c r="N41" i="13"/>
  <c r="AA41" i="13"/>
  <c r="N40" i="13"/>
  <c r="AA40" i="13"/>
  <c r="N39" i="13"/>
  <c r="AA39" i="13"/>
  <c r="N38" i="13"/>
  <c r="AA38" i="13"/>
  <c r="N37" i="13"/>
  <c r="AA37" i="13"/>
  <c r="N36" i="13"/>
  <c r="AA36" i="13"/>
  <c r="N35" i="13"/>
  <c r="AA35" i="13"/>
  <c r="N34" i="13"/>
  <c r="AA34" i="13"/>
  <c r="N33" i="13"/>
  <c r="AA33" i="13"/>
  <c r="N32" i="13"/>
  <c r="AA32" i="13"/>
  <c r="N31" i="13"/>
  <c r="AA31" i="13"/>
  <c r="N30" i="13"/>
  <c r="AA30" i="13"/>
  <c r="N29" i="13"/>
  <c r="AA29" i="13"/>
  <c r="N28" i="13"/>
  <c r="AA28" i="13"/>
  <c r="N27" i="13"/>
  <c r="AA27" i="13"/>
  <c r="N26" i="13"/>
  <c r="AA26" i="13"/>
  <c r="N25" i="13"/>
  <c r="AA25" i="13"/>
  <c r="N24" i="13"/>
  <c r="AA24" i="13"/>
  <c r="N23" i="13"/>
  <c r="AA23" i="13"/>
  <c r="N22" i="13"/>
  <c r="AA22" i="13"/>
  <c r="N21" i="13"/>
  <c r="AA21" i="13"/>
  <c r="N20" i="13"/>
  <c r="AA20" i="13"/>
  <c r="N19" i="13"/>
  <c r="AA19" i="13"/>
  <c r="N18" i="13"/>
  <c r="AA18" i="13"/>
  <c r="N17" i="13"/>
  <c r="AA17" i="13"/>
  <c r="N16" i="13"/>
  <c r="AA16" i="13"/>
  <c r="N15" i="13"/>
  <c r="AA15" i="13"/>
  <c r="M15" i="13"/>
  <c r="Z15" i="13"/>
  <c r="N14" i="13"/>
  <c r="AA14" i="13"/>
  <c r="N13" i="13"/>
  <c r="AA13" i="13"/>
  <c r="N12" i="13"/>
  <c r="AA12" i="13"/>
  <c r="N11" i="13"/>
  <c r="AA11" i="13"/>
  <c r="N10" i="13"/>
  <c r="AA10" i="13"/>
  <c r="N9" i="13"/>
  <c r="AA9" i="13"/>
  <c r="N8" i="13"/>
  <c r="AA8" i="13"/>
  <c r="N7" i="13"/>
  <c r="AA7" i="13"/>
  <c r="N6" i="13"/>
  <c r="AA6" i="13"/>
  <c r="N5" i="13"/>
  <c r="AA5" i="13"/>
  <c r="N4" i="13"/>
  <c r="AA4" i="13"/>
  <c r="N3" i="13"/>
  <c r="AA3" i="13"/>
  <c r="M3" i="13"/>
  <c r="Z3" i="13"/>
  <c r="N2" i="13"/>
  <c r="AA2" i="13"/>
  <c r="M1" i="13"/>
  <c r="K1" i="13"/>
  <c r="J1" i="13"/>
  <c r="H1" i="13"/>
  <c r="M12" i="34"/>
  <c r="Q12" i="34"/>
  <c r="V13" i="34"/>
  <c r="Z13" i="34"/>
  <c r="V12" i="34"/>
  <c r="Z12" i="34"/>
  <c r="AN12" i="34"/>
  <c r="AR12" i="34"/>
  <c r="AE13" i="34"/>
  <c r="AI13" i="34"/>
  <c r="D12" i="34"/>
  <c r="H12" i="34"/>
  <c r="AE12" i="34"/>
  <c r="AI12" i="34"/>
  <c r="BF12" i="34"/>
  <c r="BJ12" i="34"/>
  <c r="AW13" i="34"/>
  <c r="BA13" i="34"/>
  <c r="M13" i="34"/>
  <c r="Q13" i="34"/>
  <c r="AN13" i="34"/>
  <c r="AR13" i="34"/>
  <c r="D13" i="34"/>
  <c r="H13" i="34"/>
  <c r="AW12" i="34"/>
  <c r="BA12" i="34"/>
  <c r="BF13" i="34"/>
  <c r="BJ13" i="34"/>
  <c r="AC6" i="19"/>
  <c r="C35" i="21"/>
  <c r="D35" i="21"/>
  <c r="E35" i="21"/>
  <c r="AC7" i="19"/>
  <c r="AC5" i="19"/>
  <c r="CB13" i="34"/>
  <c r="CC13" i="34"/>
  <c r="G12" i="33"/>
  <c r="BP13" i="34"/>
  <c r="BQ13" i="34"/>
  <c r="G10" i="33"/>
  <c r="F9" i="33"/>
  <c r="E9" i="33"/>
  <c r="CB11" i="34"/>
  <c r="CC11" i="34"/>
  <c r="E12" i="33"/>
  <c r="H9" i="33"/>
  <c r="BG14" i="34"/>
  <c r="BV11" i="34"/>
  <c r="BW11" i="34"/>
  <c r="E11" i="33"/>
  <c r="BP11" i="34"/>
  <c r="E10" i="33"/>
  <c r="BV10" i="34"/>
  <c r="BW10" i="34"/>
  <c r="D11" i="33"/>
  <c r="CB9" i="34"/>
  <c r="CC9" i="34"/>
  <c r="C12" i="33"/>
  <c r="BV9" i="34"/>
  <c r="BW9" i="34"/>
  <c r="C11" i="33"/>
  <c r="CB14" i="34"/>
  <c r="H12" i="33"/>
  <c r="BA14" i="34"/>
  <c r="BA15" i="34"/>
  <c r="BA16" i="34"/>
  <c r="BA17" i="34"/>
  <c r="AV14" i="34"/>
  <c r="H8" i="33"/>
  <c r="H10" i="33"/>
  <c r="CB12" i="34"/>
  <c r="CC12" i="34"/>
  <c r="F12" i="33"/>
  <c r="BP12" i="34"/>
  <c r="F10" i="33"/>
  <c r="D9" i="33"/>
  <c r="C9" i="33"/>
  <c r="BP10" i="34"/>
  <c r="D10" i="33"/>
  <c r="H11" i="33"/>
  <c r="BV13" i="34"/>
  <c r="BW13" i="34"/>
  <c r="G11" i="33"/>
  <c r="G9" i="33"/>
  <c r="BV12" i="34"/>
  <c r="BW12" i="34"/>
  <c r="F11" i="33"/>
  <c r="CB10" i="34"/>
  <c r="CC10" i="34"/>
  <c r="D12" i="33"/>
  <c r="BP9" i="34"/>
  <c r="C10" i="33"/>
  <c r="AB37" i="19"/>
  <c r="AA37" i="19"/>
  <c r="S128" i="24"/>
  <c r="S126" i="24"/>
  <c r="S122" i="24"/>
  <c r="S123" i="24"/>
  <c r="S132" i="24"/>
  <c r="S129" i="24"/>
  <c r="S127" i="24"/>
  <c r="S124" i="24"/>
  <c r="S125" i="24"/>
  <c r="S133" i="24"/>
  <c r="S131" i="24"/>
  <c r="Z38" i="19"/>
  <c r="AL8" i="17"/>
  <c r="B62" i="21"/>
  <c r="B61" i="21"/>
  <c r="B60" i="21"/>
  <c r="B57" i="21"/>
  <c r="B56" i="21"/>
  <c r="B55" i="21"/>
  <c r="B54" i="21"/>
  <c r="B53" i="21"/>
  <c r="B48" i="21"/>
  <c r="B47" i="21"/>
  <c r="B42" i="21"/>
  <c r="B26" i="21"/>
  <c r="B25" i="21"/>
  <c r="B24" i="21"/>
  <c r="B22" i="21"/>
  <c r="B34" i="21"/>
  <c r="B45" i="21"/>
  <c r="B21" i="21"/>
  <c r="B33" i="21"/>
  <c r="B44" i="21"/>
  <c r="B20" i="21"/>
  <c r="B32" i="21"/>
  <c r="B43" i="21"/>
  <c r="B19" i="21"/>
  <c r="B18" i="21"/>
  <c r="B17" i="21"/>
  <c r="AH5" i="17"/>
  <c r="AH6" i="17"/>
  <c r="AD5" i="17"/>
  <c r="AB5" i="17"/>
  <c r="Z5" i="17"/>
  <c r="Z6" i="17"/>
  <c r="V5" i="17"/>
  <c r="R5" i="17"/>
  <c r="T5" i="17"/>
  <c r="P5" i="17"/>
  <c r="N5" i="17"/>
  <c r="N6" i="17"/>
  <c r="L5" i="17"/>
  <c r="J5" i="17"/>
  <c r="J6" i="17"/>
  <c r="J7" i="17"/>
  <c r="F5" i="17"/>
  <c r="B5" i="17"/>
  <c r="B6" i="17"/>
  <c r="BG12" i="34"/>
  <c r="BG13" i="34"/>
  <c r="AD7" i="19"/>
  <c r="AD9" i="19"/>
  <c r="AD8" i="19"/>
  <c r="Z39" i="19"/>
  <c r="Z49" i="19"/>
  <c r="Z13" i="19"/>
  <c r="F35" i="21"/>
  <c r="H13" i="33"/>
  <c r="F38" i="33"/>
  <c r="G38" i="33"/>
  <c r="H38" i="33"/>
  <c r="BV15" i="34"/>
  <c r="I10" i="33"/>
  <c r="CC14" i="34"/>
  <c r="I12" i="33"/>
  <c r="CB15" i="34"/>
  <c r="E38" i="33"/>
  <c r="C38" i="33"/>
  <c r="D38" i="33"/>
  <c r="S142" i="24"/>
  <c r="S154" i="24"/>
  <c r="AA39" i="19"/>
  <c r="AB39" i="19"/>
  <c r="V30" i="19"/>
  <c r="V5" i="19"/>
  <c r="T31" i="19"/>
  <c r="T42" i="19"/>
  <c r="T6" i="19"/>
  <c r="AB38" i="19"/>
  <c r="AA38" i="19"/>
  <c r="N31" i="19"/>
  <c r="O30" i="19"/>
  <c r="P30" i="19"/>
  <c r="P6" i="17"/>
  <c r="N7" i="17"/>
  <c r="N8" i="17"/>
  <c r="AB6" i="17"/>
  <c r="Z7" i="17"/>
  <c r="Z8" i="17"/>
  <c r="L7" i="17"/>
  <c r="J8" i="17"/>
  <c r="J9" i="17"/>
  <c r="R6" i="17"/>
  <c r="AD6" i="17"/>
  <c r="AD7" i="17"/>
  <c r="AD8" i="17"/>
  <c r="H31" i="19"/>
  <c r="I30" i="19"/>
  <c r="J30" i="19"/>
  <c r="B31" i="19"/>
  <c r="D30" i="19"/>
  <c r="C5" i="18"/>
  <c r="AL9" i="17"/>
  <c r="F6" i="17"/>
  <c r="H5" i="17"/>
  <c r="R7" i="17"/>
  <c r="T6" i="17"/>
  <c r="AB7" i="17"/>
  <c r="L8" i="17"/>
  <c r="V6" i="17"/>
  <c r="X5" i="17"/>
  <c r="AH7" i="17"/>
  <c r="P7" i="17"/>
  <c r="B7" i="17"/>
  <c r="D6" i="17"/>
  <c r="D5" i="17"/>
  <c r="L6" i="17"/>
  <c r="Z9" i="17"/>
  <c r="AB8" i="17"/>
  <c r="H42" i="19"/>
  <c r="H6" i="19"/>
  <c r="Z50" i="19"/>
  <c r="Z14" i="19"/>
  <c r="N32" i="19"/>
  <c r="N33" i="19"/>
  <c r="N44" i="19"/>
  <c r="N8" i="19"/>
  <c r="N42" i="19"/>
  <c r="N6" i="19"/>
  <c r="H35" i="21"/>
  <c r="G35" i="21"/>
  <c r="B32" i="19"/>
  <c r="B33" i="19"/>
  <c r="B44" i="19"/>
  <c r="B8" i="19"/>
  <c r="B42" i="19"/>
  <c r="B6" i="19"/>
  <c r="H32" i="19"/>
  <c r="T32" i="19"/>
  <c r="I11" i="33"/>
  <c r="CB16" i="34"/>
  <c r="CC15" i="34"/>
  <c r="J12" i="33"/>
  <c r="BV16" i="34"/>
  <c r="BW15" i="34"/>
  <c r="AM19" i="39"/>
  <c r="S137" i="24"/>
  <c r="S149" i="24"/>
  <c r="S141" i="24"/>
  <c r="S153" i="24"/>
  <c r="S135" i="24"/>
  <c r="S147" i="24"/>
  <c r="S140" i="24"/>
  <c r="S152" i="24"/>
  <c r="S143" i="24"/>
  <c r="S155" i="24"/>
  <c r="S145" i="24"/>
  <c r="S157" i="24"/>
  <c r="S139" i="24"/>
  <c r="S151" i="24"/>
  <c r="S138" i="24"/>
  <c r="S150" i="24"/>
  <c r="S144" i="24"/>
  <c r="S156" i="24"/>
  <c r="S136" i="24"/>
  <c r="S148" i="24"/>
  <c r="S134" i="24"/>
  <c r="S146" i="24"/>
  <c r="P31" i="19"/>
  <c r="O31" i="19"/>
  <c r="V31" i="19"/>
  <c r="V6" i="19"/>
  <c r="I32" i="19"/>
  <c r="D32" i="19"/>
  <c r="J31" i="19"/>
  <c r="I31" i="19"/>
  <c r="D31" i="19"/>
  <c r="C6" i="18"/>
  <c r="L5" i="18"/>
  <c r="AL10" i="17"/>
  <c r="Z10" i="17"/>
  <c r="AD9" i="17"/>
  <c r="AH8" i="17"/>
  <c r="J10" i="17"/>
  <c r="R8" i="17"/>
  <c r="T7" i="17"/>
  <c r="F7" i="17"/>
  <c r="K6" i="18"/>
  <c r="B8" i="17"/>
  <c r="D7" i="17"/>
  <c r="N9" i="17"/>
  <c r="P8" i="17"/>
  <c r="V7" i="17"/>
  <c r="X6" i="17"/>
  <c r="AM24" i="39"/>
  <c r="AN19" i="39"/>
  <c r="AN24" i="39"/>
  <c r="J37" i="33"/>
  <c r="O32" i="19"/>
  <c r="P32" i="19"/>
  <c r="N43" i="19"/>
  <c r="N7" i="19"/>
  <c r="B43" i="19"/>
  <c r="B7" i="19"/>
  <c r="J32" i="19"/>
  <c r="H43" i="19"/>
  <c r="H7" i="19"/>
  <c r="V32" i="19"/>
  <c r="V7" i="19"/>
  <c r="T43" i="19"/>
  <c r="T7" i="19"/>
  <c r="T33" i="19"/>
  <c r="T44" i="19"/>
  <c r="T8" i="19"/>
  <c r="H33" i="19"/>
  <c r="H44" i="19"/>
  <c r="H8" i="19"/>
  <c r="J11" i="33"/>
  <c r="BW16" i="34"/>
  <c r="AM20" i="39"/>
  <c r="BV17" i="34"/>
  <c r="BW17" i="34"/>
  <c r="AM21" i="39"/>
  <c r="CB17" i="34"/>
  <c r="CC17" i="34"/>
  <c r="L12" i="33"/>
  <c r="C26" i="33"/>
  <c r="E26" i="33"/>
  <c r="CC16" i="34"/>
  <c r="K12" i="33"/>
  <c r="P33" i="19"/>
  <c r="O33" i="19"/>
  <c r="D33" i="19"/>
  <c r="AD5" i="18"/>
  <c r="L6" i="18"/>
  <c r="C7" i="18"/>
  <c r="AL11" i="17"/>
  <c r="T6" i="18"/>
  <c r="AC6" i="18"/>
  <c r="T8" i="17"/>
  <c r="R9" i="17"/>
  <c r="AH9" i="17"/>
  <c r="AB9" i="17"/>
  <c r="C55" i="21"/>
  <c r="L9" i="17"/>
  <c r="Z11" i="17"/>
  <c r="N34" i="19"/>
  <c r="N45" i="19"/>
  <c r="N9" i="19"/>
  <c r="F8" i="17"/>
  <c r="J11" i="17"/>
  <c r="AD10" i="17"/>
  <c r="N10" i="17"/>
  <c r="X7" i="17"/>
  <c r="V8" i="17"/>
  <c r="D8" i="17"/>
  <c r="B9" i="17"/>
  <c r="B34" i="19"/>
  <c r="B45" i="19"/>
  <c r="B9" i="19"/>
  <c r="K7" i="18"/>
  <c r="AM25" i="39"/>
  <c r="AN20" i="39"/>
  <c r="AN25" i="39"/>
  <c r="K37" i="33"/>
  <c r="AM26" i="39"/>
  <c r="AN21" i="39"/>
  <c r="AN26" i="39"/>
  <c r="L37" i="33"/>
  <c r="C48" i="33"/>
  <c r="E48" i="33"/>
  <c r="T34" i="19"/>
  <c r="T45" i="19"/>
  <c r="T9" i="19"/>
  <c r="H34" i="19"/>
  <c r="J33" i="19"/>
  <c r="I33" i="19"/>
  <c r="V33" i="19"/>
  <c r="K11" i="33"/>
  <c r="L11" i="33"/>
  <c r="C25" i="33"/>
  <c r="E25" i="33"/>
  <c r="C36" i="21"/>
  <c r="V34" i="19"/>
  <c r="P34" i="19"/>
  <c r="O34" i="19"/>
  <c r="D34" i="19"/>
  <c r="J34" i="19"/>
  <c r="I34" i="19"/>
  <c r="AL6" i="18"/>
  <c r="AU6" i="18"/>
  <c r="AD6" i="18"/>
  <c r="AM5" i="18"/>
  <c r="L7" i="18"/>
  <c r="C8" i="18"/>
  <c r="AL12" i="17"/>
  <c r="C56" i="21"/>
  <c r="P9" i="17"/>
  <c r="AB10" i="17"/>
  <c r="K8" i="18"/>
  <c r="B35" i="19"/>
  <c r="B46" i="19"/>
  <c r="B10" i="19"/>
  <c r="AD11" i="17"/>
  <c r="F9" i="17"/>
  <c r="H35" i="19"/>
  <c r="H46" i="19"/>
  <c r="H10" i="19"/>
  <c r="AH10" i="17"/>
  <c r="X8" i="17"/>
  <c r="V9" i="17"/>
  <c r="D55" i="21"/>
  <c r="L10" i="17"/>
  <c r="N35" i="19"/>
  <c r="N46" i="19"/>
  <c r="N10" i="19"/>
  <c r="T7" i="18"/>
  <c r="AC7" i="18"/>
  <c r="B10" i="17"/>
  <c r="N11" i="17"/>
  <c r="J12" i="17"/>
  <c r="Z12" i="17"/>
  <c r="R10" i="17"/>
  <c r="T35" i="19"/>
  <c r="H45" i="19"/>
  <c r="H9" i="19"/>
  <c r="T46" i="19"/>
  <c r="T10" i="19"/>
  <c r="C32" i="21"/>
  <c r="C34" i="21"/>
  <c r="C33" i="21"/>
  <c r="P35" i="19"/>
  <c r="O35" i="19"/>
  <c r="BD6" i="18"/>
  <c r="BE5" i="18"/>
  <c r="C37" i="21"/>
  <c r="V35" i="19"/>
  <c r="I35" i="19"/>
  <c r="J35" i="19"/>
  <c r="D35" i="19"/>
  <c r="AM6" i="18"/>
  <c r="AD7" i="18"/>
  <c r="AL7" i="18"/>
  <c r="AU7" i="18"/>
  <c r="L8" i="18"/>
  <c r="C9" i="18"/>
  <c r="C3" i="21"/>
  <c r="AL13" i="17"/>
  <c r="AL14" i="17"/>
  <c r="P10" i="17"/>
  <c r="B11" i="17"/>
  <c r="N36" i="19"/>
  <c r="N47" i="19"/>
  <c r="N11" i="19"/>
  <c r="V10" i="17"/>
  <c r="AH11" i="17"/>
  <c r="AD12" i="17"/>
  <c r="B36" i="19"/>
  <c r="B47" i="19"/>
  <c r="B11" i="19"/>
  <c r="C31" i="21"/>
  <c r="K9" i="18"/>
  <c r="Z13" i="17"/>
  <c r="Z14" i="17"/>
  <c r="J13" i="17"/>
  <c r="J14" i="17"/>
  <c r="R11" i="17"/>
  <c r="AB11" i="17"/>
  <c r="E55" i="21"/>
  <c r="L11" i="17"/>
  <c r="F10" i="17"/>
  <c r="C53" i="21"/>
  <c r="D9" i="17"/>
  <c r="T36" i="19"/>
  <c r="T47" i="19"/>
  <c r="T11" i="19"/>
  <c r="C57" i="21"/>
  <c r="T9" i="17"/>
  <c r="N12" i="17"/>
  <c r="H36" i="19"/>
  <c r="H47" i="19"/>
  <c r="H11" i="19"/>
  <c r="T8" i="18"/>
  <c r="AC8" i="18"/>
  <c r="D34" i="21"/>
  <c r="V36" i="19"/>
  <c r="D32" i="21"/>
  <c r="BN5" i="18"/>
  <c r="BS5" i="18"/>
  <c r="BT5" i="18"/>
  <c r="BV5" i="18"/>
  <c r="BE6" i="18"/>
  <c r="BD7" i="18"/>
  <c r="E36" i="21"/>
  <c r="P36" i="19"/>
  <c r="O36" i="19"/>
  <c r="D27" i="21"/>
  <c r="D36" i="19"/>
  <c r="J36" i="19"/>
  <c r="I36" i="19"/>
  <c r="AD8" i="18"/>
  <c r="AL8" i="18"/>
  <c r="AU8" i="18"/>
  <c r="AM7" i="18"/>
  <c r="C10" i="18"/>
  <c r="D3" i="21"/>
  <c r="L9" i="18"/>
  <c r="C4" i="21"/>
  <c r="AL15" i="17"/>
  <c r="AL16" i="17"/>
  <c r="AL17" i="17"/>
  <c r="C54" i="21"/>
  <c r="T10" i="17"/>
  <c r="H37" i="19"/>
  <c r="H48" i="19"/>
  <c r="H12" i="19"/>
  <c r="F11" i="17"/>
  <c r="R12" i="17"/>
  <c r="N13" i="17"/>
  <c r="N14" i="17"/>
  <c r="BY5" i="18"/>
  <c r="BZ5" i="18"/>
  <c r="CB5" i="18"/>
  <c r="CC5" i="18"/>
  <c r="AB12" i="17"/>
  <c r="K10" i="18"/>
  <c r="D31" i="21"/>
  <c r="AD13" i="17"/>
  <c r="V11" i="17"/>
  <c r="C38" i="21"/>
  <c r="F55" i="21"/>
  <c r="L12" i="17"/>
  <c r="P11" i="17"/>
  <c r="J15" i="17"/>
  <c r="J16" i="17"/>
  <c r="J17" i="17"/>
  <c r="T9" i="18"/>
  <c r="AC9" i="18"/>
  <c r="N37" i="19"/>
  <c r="N48" i="19"/>
  <c r="N12" i="19"/>
  <c r="B12" i="17"/>
  <c r="T37" i="19"/>
  <c r="T48" i="19"/>
  <c r="T12" i="19"/>
  <c r="BM6" i="18"/>
  <c r="Z15" i="17"/>
  <c r="Z16" i="17"/>
  <c r="Z17" i="17"/>
  <c r="B37" i="19"/>
  <c r="B48" i="19"/>
  <c r="B12" i="19"/>
  <c r="D33" i="21"/>
  <c r="D36" i="21"/>
  <c r="AH12" i="17"/>
  <c r="D53" i="21"/>
  <c r="D10" i="17"/>
  <c r="E32" i="21"/>
  <c r="E33" i="21"/>
  <c r="E34" i="21"/>
  <c r="E31" i="21"/>
  <c r="BS6" i="18"/>
  <c r="BT6" i="18"/>
  <c r="BV6" i="18"/>
  <c r="BW6" i="18"/>
  <c r="BN6" i="18"/>
  <c r="V37" i="19"/>
  <c r="E37" i="21"/>
  <c r="P37" i="19"/>
  <c r="O37" i="19"/>
  <c r="F36" i="21"/>
  <c r="BD8" i="18"/>
  <c r="BE7" i="18"/>
  <c r="BW5" i="18"/>
  <c r="I37" i="19"/>
  <c r="J37" i="19"/>
  <c r="D37" i="19"/>
  <c r="AD9" i="18"/>
  <c r="AL9" i="18"/>
  <c r="AU9" i="18"/>
  <c r="AM8" i="18"/>
  <c r="L10" i="18"/>
  <c r="D4" i="21"/>
  <c r="C11" i="18"/>
  <c r="E3" i="21"/>
  <c r="C63" i="21"/>
  <c r="E53" i="21"/>
  <c r="D11" i="17"/>
  <c r="N38" i="19"/>
  <c r="K11" i="18"/>
  <c r="F12" i="17"/>
  <c r="AH13" i="17"/>
  <c r="AH14" i="17"/>
  <c r="BY6" i="18"/>
  <c r="BZ6" i="18"/>
  <c r="CB6" i="18"/>
  <c r="CC6" i="18"/>
  <c r="B13" i="17"/>
  <c r="B14" i="17"/>
  <c r="X10" i="17"/>
  <c r="P12" i="17"/>
  <c r="T11" i="17"/>
  <c r="D37" i="21"/>
  <c r="D38" i="21"/>
  <c r="AB13" i="17"/>
  <c r="AD16" i="17"/>
  <c r="AD17" i="17"/>
  <c r="G55" i="21"/>
  <c r="L13" i="17"/>
  <c r="L15" i="17"/>
  <c r="L16" i="17"/>
  <c r="L17" i="17"/>
  <c r="B38" i="19"/>
  <c r="BM7" i="18"/>
  <c r="T38" i="19"/>
  <c r="V12" i="17"/>
  <c r="N15" i="17"/>
  <c r="N16" i="17"/>
  <c r="N17" i="17"/>
  <c r="R13" i="17"/>
  <c r="R14" i="17"/>
  <c r="T10" i="18"/>
  <c r="AC10" i="18"/>
  <c r="BP5" i="18"/>
  <c r="D54" i="21"/>
  <c r="H38" i="19"/>
  <c r="T39" i="19"/>
  <c r="T50" i="19"/>
  <c r="T14" i="19"/>
  <c r="T49" i="19"/>
  <c r="T13" i="19"/>
  <c r="H39" i="19"/>
  <c r="H49" i="19"/>
  <c r="H13" i="19"/>
  <c r="N39" i="19"/>
  <c r="N49" i="19"/>
  <c r="N13" i="19"/>
  <c r="B39" i="19"/>
  <c r="B49" i="19"/>
  <c r="B13" i="19"/>
  <c r="F32" i="21"/>
  <c r="F34" i="21"/>
  <c r="F33" i="21"/>
  <c r="F31" i="21"/>
  <c r="AB15" i="17"/>
  <c r="AB16" i="17"/>
  <c r="AB17" i="17"/>
  <c r="H36" i="21"/>
  <c r="V39" i="19"/>
  <c r="I39" i="19"/>
  <c r="J39" i="19"/>
  <c r="BD9" i="18"/>
  <c r="BE8" i="18"/>
  <c r="P38" i="19"/>
  <c r="O38" i="19"/>
  <c r="F37" i="21"/>
  <c r="V38" i="19"/>
  <c r="G36" i="21"/>
  <c r="BS7" i="18"/>
  <c r="BT7" i="18"/>
  <c r="BV7" i="18"/>
  <c r="BN7" i="18"/>
  <c r="H59" i="21"/>
  <c r="J38" i="19"/>
  <c r="I38" i="19"/>
  <c r="D38" i="19"/>
  <c r="AL10" i="18"/>
  <c r="AU10" i="18"/>
  <c r="AD10" i="18"/>
  <c r="AM9" i="18"/>
  <c r="L11" i="18"/>
  <c r="E4" i="21"/>
  <c r="C12" i="18"/>
  <c r="F3" i="21"/>
  <c r="D63" i="21"/>
  <c r="T11" i="18"/>
  <c r="AC11" i="18"/>
  <c r="T12" i="17"/>
  <c r="P13" i="17"/>
  <c r="P15" i="17"/>
  <c r="BM8" i="18"/>
  <c r="R15" i="17"/>
  <c r="R16" i="17"/>
  <c r="R17" i="17"/>
  <c r="V13" i="17"/>
  <c r="BP6" i="18"/>
  <c r="F13" i="17"/>
  <c r="F14" i="17"/>
  <c r="E54" i="21"/>
  <c r="X11" i="17"/>
  <c r="B15" i="17"/>
  <c r="B16" i="17"/>
  <c r="B17" i="17"/>
  <c r="E38" i="21"/>
  <c r="BY7" i="18"/>
  <c r="BZ7" i="18"/>
  <c r="CB7" i="18"/>
  <c r="CC7" i="18"/>
  <c r="F53" i="21"/>
  <c r="D12" i="17"/>
  <c r="AH15" i="17"/>
  <c r="AH16" i="17"/>
  <c r="AH17" i="17"/>
  <c r="B50" i="19"/>
  <c r="B14" i="19"/>
  <c r="N50" i="19"/>
  <c r="N14" i="19"/>
  <c r="H50" i="19"/>
  <c r="H14" i="19"/>
  <c r="D39" i="19"/>
  <c r="P39" i="19"/>
  <c r="O39" i="19"/>
  <c r="H32" i="21"/>
  <c r="H34" i="21"/>
  <c r="G32" i="21"/>
  <c r="G34" i="21"/>
  <c r="G33" i="21"/>
  <c r="H33" i="21"/>
  <c r="G31" i="21"/>
  <c r="H37" i="21"/>
  <c r="C14" i="18"/>
  <c r="H3" i="21"/>
  <c r="BN8" i="18"/>
  <c r="BS8" i="18"/>
  <c r="BT8" i="18"/>
  <c r="BV8" i="18"/>
  <c r="BW8" i="18"/>
  <c r="G37" i="21"/>
  <c r="BD10" i="18"/>
  <c r="BW7" i="18"/>
  <c r="BE9" i="18"/>
  <c r="AF16" i="17"/>
  <c r="AF17" i="17"/>
  <c r="H62" i="21"/>
  <c r="AA15" i="17"/>
  <c r="I59" i="33"/>
  <c r="H56" i="21"/>
  <c r="P16" i="17"/>
  <c r="P17" i="17"/>
  <c r="AM10" i="18"/>
  <c r="AL11" i="18"/>
  <c r="AU11" i="18"/>
  <c r="AD11" i="18"/>
  <c r="L12" i="18"/>
  <c r="F4" i="21"/>
  <c r="C13" i="18"/>
  <c r="G3" i="21"/>
  <c r="BP7" i="18"/>
  <c r="E63" i="21"/>
  <c r="K13" i="18"/>
  <c r="F38" i="21"/>
  <c r="BY8" i="18"/>
  <c r="BZ8" i="18"/>
  <c r="CB8" i="18"/>
  <c r="CC8" i="18"/>
  <c r="H55" i="21"/>
  <c r="BM9" i="18"/>
  <c r="BN9" i="18"/>
  <c r="G53" i="21"/>
  <c r="D13" i="17"/>
  <c r="AC12" i="18"/>
  <c r="F15" i="17"/>
  <c r="F16" i="17"/>
  <c r="F17" i="17"/>
  <c r="V14" i="17"/>
  <c r="V15" i="17"/>
  <c r="V16" i="17"/>
  <c r="V17" i="17"/>
  <c r="F54" i="21"/>
  <c r="X12" i="17"/>
  <c r="T13" i="17"/>
  <c r="H31" i="21"/>
  <c r="T15" i="17"/>
  <c r="T16" i="17"/>
  <c r="T17" i="17"/>
  <c r="D15" i="17"/>
  <c r="D16" i="17"/>
  <c r="D17" i="17"/>
  <c r="L14" i="18"/>
  <c r="H4" i="21"/>
  <c r="BE10" i="18"/>
  <c r="BD11" i="18"/>
  <c r="C9" i="21"/>
  <c r="I59" i="21"/>
  <c r="AA16" i="17"/>
  <c r="I62" i="21"/>
  <c r="CA15" i="18"/>
  <c r="AD12" i="18"/>
  <c r="AL12" i="18"/>
  <c r="AU12" i="18"/>
  <c r="AM11" i="18"/>
  <c r="BP8" i="18"/>
  <c r="L13" i="18"/>
  <c r="G4" i="21"/>
  <c r="H57" i="21"/>
  <c r="F63" i="21"/>
  <c r="BM10" i="18"/>
  <c r="BN10" i="18"/>
  <c r="BP10" i="18"/>
  <c r="BY9" i="18"/>
  <c r="BZ9" i="18"/>
  <c r="CB9" i="18"/>
  <c r="CC9" i="18"/>
  <c r="BS9" i="18"/>
  <c r="BT9" i="18"/>
  <c r="T13" i="18"/>
  <c r="AC13" i="18"/>
  <c r="X13" i="17"/>
  <c r="X16" i="17"/>
  <c r="X17" i="17"/>
  <c r="G38" i="21"/>
  <c r="G54" i="21"/>
  <c r="B15" i="18"/>
  <c r="B16" i="18"/>
  <c r="K16" i="18"/>
  <c r="T16" i="18"/>
  <c r="AC16" i="18"/>
  <c r="B17" i="18"/>
  <c r="K17" i="18"/>
  <c r="T17" i="18"/>
  <c r="AC17" i="18"/>
  <c r="AL17" i="18"/>
  <c r="J59" i="21"/>
  <c r="J59" i="33"/>
  <c r="AA17" i="17"/>
  <c r="H5" i="21"/>
  <c r="BE11" i="18"/>
  <c r="C11" i="21"/>
  <c r="BV9" i="18"/>
  <c r="BD12" i="18"/>
  <c r="D9" i="21"/>
  <c r="H60" i="21"/>
  <c r="AE15" i="17"/>
  <c r="S15" i="17"/>
  <c r="J62" i="21"/>
  <c r="CA16" i="18"/>
  <c r="H61" i="21"/>
  <c r="AM12" i="18"/>
  <c r="AL16" i="18"/>
  <c r="AL13" i="18"/>
  <c r="AU13" i="18"/>
  <c r="AD13" i="18"/>
  <c r="G6" i="21"/>
  <c r="H58" i="21"/>
  <c r="G63" i="21"/>
  <c r="H53" i="21"/>
  <c r="C15" i="17"/>
  <c r="I53" i="33"/>
  <c r="C10" i="21"/>
  <c r="BP9" i="18"/>
  <c r="BM11" i="18"/>
  <c r="BN11" i="18"/>
  <c r="BP11" i="18"/>
  <c r="BY10" i="18"/>
  <c r="BZ10" i="18"/>
  <c r="CB10" i="18"/>
  <c r="CC10" i="18"/>
  <c r="BS10" i="18"/>
  <c r="BT10" i="18"/>
  <c r="K15" i="18"/>
  <c r="I57" i="21"/>
  <c r="I57" i="33"/>
  <c r="K59" i="33"/>
  <c r="K59" i="21"/>
  <c r="AU17" i="18"/>
  <c r="BD17" i="18"/>
  <c r="BM17" i="18"/>
  <c r="BS17" i="18"/>
  <c r="BY17" i="18"/>
  <c r="I60" i="33"/>
  <c r="BO15" i="34"/>
  <c r="BP15" i="34"/>
  <c r="AD14" i="18"/>
  <c r="H6" i="21"/>
  <c r="AF14" i="18"/>
  <c r="BW9" i="18"/>
  <c r="BD13" i="18"/>
  <c r="D11" i="21"/>
  <c r="BV10" i="18"/>
  <c r="BW10" i="18"/>
  <c r="BM16" i="18"/>
  <c r="BS16" i="18"/>
  <c r="BY16" i="18"/>
  <c r="AU16" i="18"/>
  <c r="BD16" i="18"/>
  <c r="E9" i="21"/>
  <c r="BE12" i="18"/>
  <c r="I60" i="21"/>
  <c r="AE16" i="17"/>
  <c r="BO15" i="18"/>
  <c r="W15" i="17"/>
  <c r="S16" i="17"/>
  <c r="J61" i="21"/>
  <c r="BU16" i="18"/>
  <c r="I53" i="21"/>
  <c r="C16" i="17"/>
  <c r="I61" i="21"/>
  <c r="BU15" i="18"/>
  <c r="AM13" i="18"/>
  <c r="G7" i="21"/>
  <c r="T15" i="18"/>
  <c r="AC15" i="18"/>
  <c r="C12" i="21"/>
  <c r="BM12" i="18"/>
  <c r="BN12" i="18"/>
  <c r="BP12" i="18"/>
  <c r="BY11" i="18"/>
  <c r="BZ11" i="18"/>
  <c r="CB11" i="18"/>
  <c r="CC11" i="18"/>
  <c r="BS11" i="18"/>
  <c r="BT11" i="18"/>
  <c r="D10" i="21"/>
  <c r="H54" i="21"/>
  <c r="H63" i="21"/>
  <c r="I54" i="33"/>
  <c r="BO24" i="18"/>
  <c r="BP15" i="18"/>
  <c r="BQ15" i="18"/>
  <c r="AG19" i="19"/>
  <c r="I58" i="21"/>
  <c r="I58" i="33"/>
  <c r="J53" i="21"/>
  <c r="J53" i="33"/>
  <c r="C17" i="17"/>
  <c r="J57" i="21"/>
  <c r="J57" i="33"/>
  <c r="S17" i="17"/>
  <c r="J60" i="33"/>
  <c r="BO16" i="34"/>
  <c r="AE17" i="17"/>
  <c r="BP16" i="34"/>
  <c r="BQ15" i="34"/>
  <c r="AG19" i="39"/>
  <c r="BP16" i="18"/>
  <c r="AU14" i="18"/>
  <c r="AM14" i="18"/>
  <c r="H7" i="21"/>
  <c r="AO14" i="18"/>
  <c r="BV11" i="18"/>
  <c r="BW11" i="18"/>
  <c r="E11" i="21"/>
  <c r="F9" i="21"/>
  <c r="W16" i="17"/>
  <c r="BE13" i="18"/>
  <c r="J60" i="21"/>
  <c r="BO16" i="18"/>
  <c r="I54" i="21"/>
  <c r="AL15" i="18"/>
  <c r="D12" i="21"/>
  <c r="E10" i="21"/>
  <c r="BS12" i="18"/>
  <c r="BT12" i="18"/>
  <c r="BY12" i="18"/>
  <c r="BZ12" i="18"/>
  <c r="CB12" i="18"/>
  <c r="CC12" i="18"/>
  <c r="BM13" i="18"/>
  <c r="BN13" i="18"/>
  <c r="BP13" i="18"/>
  <c r="AG24" i="39"/>
  <c r="AH19" i="39"/>
  <c r="AH24" i="39"/>
  <c r="J36" i="33"/>
  <c r="AG24" i="19"/>
  <c r="AH19" i="19"/>
  <c r="AH24" i="19"/>
  <c r="J58" i="21"/>
  <c r="J58" i="33"/>
  <c r="W17" i="17"/>
  <c r="G10" i="21"/>
  <c r="K57" i="33"/>
  <c r="K57" i="21"/>
  <c r="K53" i="33"/>
  <c r="K53" i="21"/>
  <c r="BQ16" i="34"/>
  <c r="AG20" i="39"/>
  <c r="BP17" i="34"/>
  <c r="BQ16" i="18"/>
  <c r="AG20" i="19"/>
  <c r="BP17" i="18"/>
  <c r="BO17" i="34"/>
  <c r="K60" i="33"/>
  <c r="BO17" i="18"/>
  <c r="K60" i="21"/>
  <c r="J10" i="33"/>
  <c r="J54" i="21"/>
  <c r="J54" i="33"/>
  <c r="BS14" i="18"/>
  <c r="BT14" i="18"/>
  <c r="BY14" i="18"/>
  <c r="BZ14" i="18"/>
  <c r="BD14" i="18"/>
  <c r="BV12" i="18"/>
  <c r="BW12" i="18"/>
  <c r="F11" i="21"/>
  <c r="BM15" i="18"/>
  <c r="BS15" i="18"/>
  <c r="BY15" i="18"/>
  <c r="AU15" i="18"/>
  <c r="BD15" i="18"/>
  <c r="G9" i="21"/>
  <c r="BY13" i="18"/>
  <c r="BZ13" i="18"/>
  <c r="BS13" i="18"/>
  <c r="BT13" i="18"/>
  <c r="E12" i="21"/>
  <c r="F10" i="21"/>
  <c r="BQ17" i="34"/>
  <c r="AG21" i="39"/>
  <c r="AG26" i="39"/>
  <c r="AH21" i="39"/>
  <c r="AH26" i="39"/>
  <c r="L36" i="33"/>
  <c r="C47" i="33"/>
  <c r="E47" i="33"/>
  <c r="AG25" i="39"/>
  <c r="AH20" i="39"/>
  <c r="AH25" i="39"/>
  <c r="K36" i="33"/>
  <c r="AG25" i="19"/>
  <c r="AH20" i="19"/>
  <c r="AH25" i="19"/>
  <c r="K58" i="33"/>
  <c r="K58" i="21"/>
  <c r="BQ17" i="18"/>
  <c r="AG21" i="19"/>
  <c r="L10" i="33"/>
  <c r="C24" i="33"/>
  <c r="E24" i="33"/>
  <c r="K10" i="33"/>
  <c r="K54" i="33"/>
  <c r="K54" i="21"/>
  <c r="CB14" i="18"/>
  <c r="CC14" i="18"/>
  <c r="H12" i="21"/>
  <c r="BV14" i="18"/>
  <c r="BV15" i="18"/>
  <c r="H11" i="21"/>
  <c r="H10" i="21"/>
  <c r="H8" i="21"/>
  <c r="BE14" i="18"/>
  <c r="H9" i="21"/>
  <c r="G11" i="21"/>
  <c r="BV13" i="18"/>
  <c r="BW13" i="18"/>
  <c r="G12" i="21"/>
  <c r="CB13" i="18"/>
  <c r="CB15" i="18"/>
  <c r="CB16" i="18"/>
  <c r="BQ13" i="18"/>
  <c r="F12" i="21"/>
  <c r="AG26" i="19"/>
  <c r="AH21" i="19"/>
  <c r="AH26" i="19"/>
  <c r="CC16" i="18"/>
  <c r="CB17" i="18"/>
  <c r="CC17" i="18"/>
  <c r="L12" i="21"/>
  <c r="C26" i="21"/>
  <c r="BW14" i="18"/>
  <c r="AM18" i="19"/>
  <c r="AM23" i="19"/>
  <c r="AN18" i="19"/>
  <c r="AN23" i="19"/>
  <c r="AG23" i="19"/>
  <c r="BV16" i="18"/>
  <c r="BW15" i="18"/>
  <c r="AM19" i="19"/>
  <c r="I11" i="21"/>
  <c r="CC13" i="18"/>
  <c r="AH23" i="19"/>
  <c r="I36" i="21"/>
  <c r="AM24" i="19"/>
  <c r="AN19" i="19"/>
  <c r="AN24" i="19"/>
  <c r="I37" i="21"/>
  <c r="J11" i="21"/>
  <c r="BW16" i="18"/>
  <c r="AM20" i="19"/>
  <c r="BV17" i="18"/>
  <c r="BW17" i="18"/>
  <c r="AM21" i="19"/>
  <c r="CC15" i="18"/>
  <c r="I12" i="21"/>
  <c r="AM26" i="19"/>
  <c r="AN21" i="19"/>
  <c r="AN26" i="19"/>
  <c r="AM25" i="19"/>
  <c r="AN20" i="19"/>
  <c r="AN25" i="19"/>
  <c r="J37" i="21"/>
  <c r="L11" i="21"/>
  <c r="C25" i="21"/>
  <c r="K11" i="21"/>
  <c r="K12" i="21"/>
  <c r="E26" i="21"/>
  <c r="J12" i="21"/>
  <c r="L37" i="21"/>
  <c r="C48" i="21"/>
  <c r="E48" i="21"/>
  <c r="K37" i="21"/>
  <c r="E25" i="21"/>
  <c r="C7" i="21"/>
  <c r="E7" i="21"/>
  <c r="D7" i="21"/>
  <c r="F6" i="21"/>
  <c r="E6" i="21"/>
  <c r="F7" i="21"/>
  <c r="D6" i="21"/>
  <c r="C6" i="21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I15" i="15"/>
  <c r="Q15" i="15"/>
  <c r="M15" i="15"/>
  <c r="M14" i="15"/>
  <c r="M13" i="15"/>
  <c r="M12" i="15"/>
  <c r="M11" i="15"/>
  <c r="M10" i="15"/>
  <c r="M9" i="15"/>
  <c r="M8" i="15"/>
  <c r="M7" i="15"/>
  <c r="M6" i="15"/>
  <c r="M5" i="15"/>
  <c r="M4" i="15"/>
  <c r="I3" i="15"/>
  <c r="Q3" i="15"/>
  <c r="M3" i="15"/>
  <c r="M2" i="15"/>
  <c r="I1" i="15"/>
  <c r="Q1" i="15"/>
  <c r="P1" i="15"/>
  <c r="G1" i="15"/>
  <c r="O1" i="15"/>
  <c r="F1" i="15"/>
  <c r="N1" i="15"/>
  <c r="M1" i="15"/>
  <c r="D1" i="15"/>
  <c r="L1" i="15"/>
  <c r="C1" i="15"/>
  <c r="I15" i="14"/>
  <c r="Q15" i="14"/>
  <c r="I3" i="14"/>
  <c r="Q3" i="14"/>
  <c r="I1" i="14"/>
  <c r="Q1" i="14"/>
  <c r="P1" i="14"/>
  <c r="O1" i="14"/>
  <c r="D1" i="14"/>
  <c r="L1" i="14"/>
  <c r="E1" i="14"/>
  <c r="M1" i="14"/>
  <c r="C1" i="14"/>
  <c r="A109" i="15"/>
  <c r="B109" i="15"/>
  <c r="A108" i="15"/>
  <c r="B108" i="15"/>
  <c r="A107" i="15"/>
  <c r="B107" i="15"/>
  <c r="A106" i="15"/>
  <c r="B106" i="15"/>
  <c r="A105" i="15"/>
  <c r="B105" i="15"/>
  <c r="A104" i="15"/>
  <c r="B104" i="15"/>
  <c r="A103" i="15"/>
  <c r="B103" i="15"/>
  <c r="A102" i="15"/>
  <c r="B102" i="15"/>
  <c r="A101" i="15"/>
  <c r="B101" i="15"/>
  <c r="A100" i="15"/>
  <c r="B100" i="15"/>
  <c r="A99" i="15"/>
  <c r="B99" i="15"/>
  <c r="A98" i="15"/>
  <c r="B98" i="15"/>
  <c r="A97" i="15"/>
  <c r="B97" i="15"/>
  <c r="A96" i="15"/>
  <c r="B96" i="15"/>
  <c r="A95" i="15"/>
  <c r="B95" i="15"/>
  <c r="A94" i="15"/>
  <c r="B94" i="15"/>
  <c r="A93" i="15"/>
  <c r="B93" i="15"/>
  <c r="A92" i="15"/>
  <c r="B92" i="15"/>
  <c r="A91" i="15"/>
  <c r="B91" i="15"/>
  <c r="A90" i="15"/>
  <c r="B90" i="15"/>
  <c r="A89" i="15"/>
  <c r="B89" i="15"/>
  <c r="A88" i="15"/>
  <c r="B88" i="15"/>
  <c r="A87" i="15"/>
  <c r="B87" i="15"/>
  <c r="A86" i="15"/>
  <c r="B86" i="15"/>
  <c r="A85" i="15"/>
  <c r="B85" i="15"/>
  <c r="A84" i="15"/>
  <c r="B84" i="15"/>
  <c r="A83" i="15"/>
  <c r="B83" i="15"/>
  <c r="A82" i="15"/>
  <c r="B82" i="15"/>
  <c r="A81" i="15"/>
  <c r="B81" i="15"/>
  <c r="A80" i="15"/>
  <c r="B80" i="15"/>
  <c r="A79" i="15"/>
  <c r="B79" i="15"/>
  <c r="A78" i="15"/>
  <c r="B78" i="15"/>
  <c r="A77" i="15"/>
  <c r="B77" i="15"/>
  <c r="A76" i="15"/>
  <c r="B76" i="15"/>
  <c r="A75" i="15"/>
  <c r="B75" i="15"/>
  <c r="A74" i="15"/>
  <c r="B74" i="15"/>
  <c r="A73" i="15"/>
  <c r="B73" i="15"/>
  <c r="A72" i="15"/>
  <c r="B72" i="15"/>
  <c r="A71" i="15"/>
  <c r="B71" i="15"/>
  <c r="A70" i="15"/>
  <c r="B70" i="15"/>
  <c r="A69" i="15"/>
  <c r="B69" i="15"/>
  <c r="A68" i="15"/>
  <c r="B68" i="15"/>
  <c r="A67" i="15"/>
  <c r="B67" i="15"/>
  <c r="A66" i="15"/>
  <c r="B66" i="15"/>
  <c r="A65" i="15"/>
  <c r="B65" i="15"/>
  <c r="A64" i="15"/>
  <c r="B64" i="15"/>
  <c r="A63" i="15"/>
  <c r="B63" i="15"/>
  <c r="A62" i="15"/>
  <c r="B62" i="15"/>
  <c r="A61" i="15"/>
  <c r="B61" i="15"/>
  <c r="A60" i="15"/>
  <c r="B60" i="15"/>
  <c r="A59" i="15"/>
  <c r="B59" i="15"/>
  <c r="A58" i="15"/>
  <c r="B58" i="15"/>
  <c r="A57" i="15"/>
  <c r="B57" i="15"/>
  <c r="A56" i="15"/>
  <c r="B56" i="15"/>
  <c r="A55" i="15"/>
  <c r="B55" i="15"/>
  <c r="A54" i="15"/>
  <c r="B54" i="15"/>
  <c r="A53" i="15"/>
  <c r="B53" i="15"/>
  <c r="A52" i="15"/>
  <c r="B52" i="15"/>
  <c r="A51" i="15"/>
  <c r="B51" i="15"/>
  <c r="A50" i="15"/>
  <c r="B50" i="15"/>
  <c r="A49" i="15"/>
  <c r="B49" i="15"/>
  <c r="A48" i="15"/>
  <c r="B48" i="15"/>
  <c r="A47" i="15"/>
  <c r="B47" i="15"/>
  <c r="A46" i="15"/>
  <c r="B46" i="15"/>
  <c r="A45" i="15"/>
  <c r="B45" i="15"/>
  <c r="A44" i="15"/>
  <c r="B44" i="15"/>
  <c r="A43" i="15"/>
  <c r="B43" i="15"/>
  <c r="A42" i="15"/>
  <c r="B42" i="15"/>
  <c r="A41" i="15"/>
  <c r="B41" i="15"/>
  <c r="A40" i="15"/>
  <c r="B40" i="15"/>
  <c r="A39" i="15"/>
  <c r="B39" i="15"/>
  <c r="A38" i="15"/>
  <c r="B38" i="15"/>
  <c r="A37" i="15"/>
  <c r="B37" i="15"/>
  <c r="A36" i="15"/>
  <c r="B36" i="15"/>
  <c r="A35" i="15"/>
  <c r="B35" i="15"/>
  <c r="A34" i="15"/>
  <c r="B34" i="15"/>
  <c r="A33" i="15"/>
  <c r="B33" i="15"/>
  <c r="A32" i="15"/>
  <c r="B32" i="15"/>
  <c r="A31" i="15"/>
  <c r="B31" i="15"/>
  <c r="A30" i="15"/>
  <c r="B30" i="15"/>
  <c r="A29" i="15"/>
  <c r="B29" i="15"/>
  <c r="A28" i="15"/>
  <c r="B28" i="15"/>
  <c r="A27" i="15"/>
  <c r="B27" i="15"/>
  <c r="A26" i="15"/>
  <c r="B26" i="15"/>
  <c r="A25" i="15"/>
  <c r="B25" i="15"/>
  <c r="A24" i="15"/>
  <c r="B24" i="15"/>
  <c r="A23" i="15"/>
  <c r="B23" i="15"/>
  <c r="A22" i="15"/>
  <c r="B22" i="15"/>
  <c r="A21" i="15"/>
  <c r="B21" i="15"/>
  <c r="A20" i="15"/>
  <c r="B20" i="15"/>
  <c r="A19" i="15"/>
  <c r="B19" i="15"/>
  <c r="A18" i="15"/>
  <c r="B18" i="15"/>
  <c r="A17" i="15"/>
  <c r="B17" i="15"/>
  <c r="A16" i="15"/>
  <c r="B16" i="15"/>
  <c r="A15" i="15"/>
  <c r="B15" i="15"/>
  <c r="A14" i="15"/>
  <c r="B14" i="15"/>
  <c r="A13" i="15"/>
  <c r="B13" i="15"/>
  <c r="A12" i="15"/>
  <c r="B12" i="15"/>
  <c r="A11" i="15"/>
  <c r="B11" i="15"/>
  <c r="A10" i="15"/>
  <c r="B10" i="15"/>
  <c r="A9" i="15"/>
  <c r="B9" i="15"/>
  <c r="A8" i="15"/>
  <c r="B8" i="15"/>
  <c r="A7" i="15"/>
  <c r="B7" i="15"/>
  <c r="A6" i="15"/>
  <c r="B6" i="15"/>
  <c r="A5" i="15"/>
  <c r="B5" i="15"/>
  <c r="A4" i="15"/>
  <c r="B4" i="15"/>
  <c r="A3" i="15"/>
  <c r="B3" i="15"/>
  <c r="A2" i="15"/>
  <c r="B2" i="15"/>
  <c r="A109" i="14"/>
  <c r="B109" i="14"/>
  <c r="A108" i="14"/>
  <c r="B108" i="14"/>
  <c r="A107" i="14"/>
  <c r="B107" i="14"/>
  <c r="A106" i="14"/>
  <c r="B106" i="14"/>
  <c r="A105" i="14"/>
  <c r="B105" i="14"/>
  <c r="A104" i="14"/>
  <c r="B104" i="14"/>
  <c r="A103" i="14"/>
  <c r="B103" i="14"/>
  <c r="A102" i="14"/>
  <c r="B102" i="14"/>
  <c r="A101" i="14"/>
  <c r="B101" i="14"/>
  <c r="A100" i="14"/>
  <c r="B100" i="14"/>
  <c r="A99" i="14"/>
  <c r="B99" i="14"/>
  <c r="A98" i="14"/>
  <c r="B98" i="14"/>
  <c r="A97" i="14"/>
  <c r="B97" i="14"/>
  <c r="A96" i="14"/>
  <c r="B96" i="14"/>
  <c r="A95" i="14"/>
  <c r="B95" i="14"/>
  <c r="A94" i="14"/>
  <c r="B94" i="14"/>
  <c r="A93" i="14"/>
  <c r="B93" i="14"/>
  <c r="A92" i="14"/>
  <c r="B92" i="14"/>
  <c r="A91" i="14"/>
  <c r="B91" i="14"/>
  <c r="A90" i="14"/>
  <c r="B90" i="14"/>
  <c r="A89" i="14"/>
  <c r="B89" i="14"/>
  <c r="A88" i="14"/>
  <c r="B88" i="14"/>
  <c r="A87" i="14"/>
  <c r="B87" i="14"/>
  <c r="A86" i="14"/>
  <c r="B86" i="14"/>
  <c r="A85" i="14"/>
  <c r="B85" i="14"/>
  <c r="A84" i="14"/>
  <c r="B84" i="14"/>
  <c r="A83" i="14"/>
  <c r="B83" i="14"/>
  <c r="A82" i="14"/>
  <c r="B82" i="14"/>
  <c r="A81" i="14"/>
  <c r="B81" i="14"/>
  <c r="A80" i="14"/>
  <c r="B80" i="14"/>
  <c r="A79" i="14"/>
  <c r="B79" i="14"/>
  <c r="A78" i="14"/>
  <c r="B78" i="14"/>
  <c r="A77" i="14"/>
  <c r="B77" i="14"/>
  <c r="A76" i="14"/>
  <c r="B76" i="14"/>
  <c r="A75" i="14"/>
  <c r="B75" i="14"/>
  <c r="A74" i="14"/>
  <c r="B74" i="14"/>
  <c r="A73" i="14"/>
  <c r="B73" i="14"/>
  <c r="A72" i="14"/>
  <c r="B72" i="14"/>
  <c r="A71" i="14"/>
  <c r="B71" i="14"/>
  <c r="A70" i="14"/>
  <c r="B70" i="14"/>
  <c r="A69" i="14"/>
  <c r="B69" i="14"/>
  <c r="A68" i="14"/>
  <c r="B68" i="14"/>
  <c r="A67" i="14"/>
  <c r="B67" i="14"/>
  <c r="A66" i="14"/>
  <c r="B66" i="14"/>
  <c r="A65" i="14"/>
  <c r="B65" i="14"/>
  <c r="A64" i="14"/>
  <c r="B64" i="14"/>
  <c r="A63" i="14"/>
  <c r="B63" i="14"/>
  <c r="A62" i="14"/>
  <c r="B62" i="14"/>
  <c r="A61" i="14"/>
  <c r="B61" i="14"/>
  <c r="A60" i="14"/>
  <c r="B60" i="14"/>
  <c r="A59" i="14"/>
  <c r="B59" i="14"/>
  <c r="A58" i="14"/>
  <c r="B58" i="14"/>
  <c r="A57" i="14"/>
  <c r="B57" i="14"/>
  <c r="A56" i="14"/>
  <c r="B56" i="14"/>
  <c r="A55" i="14"/>
  <c r="B55" i="14"/>
  <c r="A54" i="14"/>
  <c r="B54" i="14"/>
  <c r="A53" i="14"/>
  <c r="B53" i="14"/>
  <c r="A52" i="14"/>
  <c r="B52" i="14"/>
  <c r="A51" i="14"/>
  <c r="B51" i="14"/>
  <c r="A50" i="14"/>
  <c r="B50" i="14"/>
  <c r="A49" i="14"/>
  <c r="B49" i="14"/>
  <c r="A48" i="14"/>
  <c r="B48" i="14"/>
  <c r="A47" i="14"/>
  <c r="B47" i="14"/>
  <c r="A46" i="14"/>
  <c r="B46" i="14"/>
  <c r="A45" i="14"/>
  <c r="B45" i="14"/>
  <c r="A44" i="14"/>
  <c r="B44" i="14"/>
  <c r="A43" i="14"/>
  <c r="B43" i="14"/>
  <c r="A42" i="14"/>
  <c r="B42" i="14"/>
  <c r="A41" i="14"/>
  <c r="B41" i="14"/>
  <c r="A40" i="14"/>
  <c r="B40" i="14"/>
  <c r="A39" i="14"/>
  <c r="B39" i="14"/>
  <c r="A38" i="14"/>
  <c r="B38" i="14"/>
  <c r="A37" i="14"/>
  <c r="B37" i="14"/>
  <c r="A36" i="14"/>
  <c r="B36" i="14"/>
  <c r="A35" i="14"/>
  <c r="B35" i="14"/>
  <c r="A34" i="14"/>
  <c r="B34" i="14"/>
  <c r="A33" i="14"/>
  <c r="B33" i="14"/>
  <c r="A32" i="14"/>
  <c r="B32" i="14"/>
  <c r="A31" i="14"/>
  <c r="B31" i="14"/>
  <c r="A30" i="14"/>
  <c r="B30" i="14"/>
  <c r="A29" i="14"/>
  <c r="B29" i="14"/>
  <c r="A28" i="14"/>
  <c r="B28" i="14"/>
  <c r="A27" i="14"/>
  <c r="B27" i="14"/>
  <c r="A26" i="14"/>
  <c r="B26" i="14"/>
  <c r="A25" i="14"/>
  <c r="B25" i="14"/>
  <c r="A24" i="14"/>
  <c r="B24" i="14"/>
  <c r="A23" i="14"/>
  <c r="B23" i="14"/>
  <c r="A22" i="14"/>
  <c r="B22" i="14"/>
  <c r="A21" i="14"/>
  <c r="B21" i="14"/>
  <c r="A20" i="14"/>
  <c r="B20" i="14"/>
  <c r="A19" i="14"/>
  <c r="B19" i="14"/>
  <c r="A18" i="14"/>
  <c r="B18" i="14"/>
  <c r="A17" i="14"/>
  <c r="B17" i="14"/>
  <c r="A16" i="14"/>
  <c r="B16" i="14"/>
  <c r="A15" i="14"/>
  <c r="B15" i="14"/>
  <c r="A14" i="14"/>
  <c r="B14" i="14"/>
  <c r="A13" i="14"/>
  <c r="B13" i="14"/>
  <c r="A12" i="14"/>
  <c r="B12" i="14"/>
  <c r="A11" i="14"/>
  <c r="B11" i="14"/>
  <c r="A10" i="14"/>
  <c r="B10" i="14"/>
  <c r="A9" i="14"/>
  <c r="B9" i="14"/>
  <c r="A8" i="14"/>
  <c r="B8" i="14"/>
  <c r="A7" i="14"/>
  <c r="B7" i="14"/>
  <c r="A6" i="14"/>
  <c r="B6" i="14"/>
  <c r="A5" i="14"/>
  <c r="B5" i="14"/>
  <c r="A4" i="14"/>
  <c r="B4" i="14"/>
  <c r="A3" i="14"/>
  <c r="B3" i="14"/>
  <c r="A2" i="14"/>
  <c r="B2" i="14"/>
  <c r="Z1" i="13"/>
  <c r="Y1" i="13"/>
  <c r="N1" i="13"/>
  <c r="AA1" i="13"/>
  <c r="X1" i="13"/>
  <c r="S1" i="13"/>
  <c r="C1" i="13"/>
  <c r="A109" i="13"/>
  <c r="B109" i="13"/>
  <c r="A108" i="13"/>
  <c r="B108" i="13"/>
  <c r="A107" i="13"/>
  <c r="B107" i="13"/>
  <c r="A106" i="13"/>
  <c r="B106" i="13"/>
  <c r="A105" i="13"/>
  <c r="B105" i="13"/>
  <c r="A104" i="13"/>
  <c r="B104" i="13"/>
  <c r="A103" i="13"/>
  <c r="B103" i="13"/>
  <c r="A102" i="13"/>
  <c r="B102" i="13"/>
  <c r="A101" i="13"/>
  <c r="B101" i="13"/>
  <c r="A100" i="13"/>
  <c r="B100" i="13"/>
  <c r="A99" i="13"/>
  <c r="B99" i="13"/>
  <c r="A98" i="13"/>
  <c r="B98" i="13"/>
  <c r="A97" i="13"/>
  <c r="B97" i="13"/>
  <c r="A96" i="13"/>
  <c r="B96" i="13"/>
  <c r="A95" i="13"/>
  <c r="B95" i="13"/>
  <c r="A94" i="13"/>
  <c r="B94" i="13"/>
  <c r="A93" i="13"/>
  <c r="B93" i="13"/>
  <c r="A92" i="13"/>
  <c r="B92" i="13"/>
  <c r="A91" i="13"/>
  <c r="B91" i="13"/>
  <c r="A90" i="13"/>
  <c r="B90" i="13"/>
  <c r="A89" i="13"/>
  <c r="B89" i="13"/>
  <c r="A88" i="13"/>
  <c r="B88" i="13"/>
  <c r="A87" i="13"/>
  <c r="B87" i="13"/>
  <c r="A86" i="13"/>
  <c r="B86" i="13"/>
  <c r="A85" i="13"/>
  <c r="B85" i="13"/>
  <c r="A84" i="13"/>
  <c r="B84" i="13"/>
  <c r="A83" i="13"/>
  <c r="B83" i="13"/>
  <c r="A82" i="13"/>
  <c r="B82" i="13"/>
  <c r="A81" i="13"/>
  <c r="B81" i="13"/>
  <c r="A80" i="13"/>
  <c r="B80" i="13"/>
  <c r="A79" i="13"/>
  <c r="B79" i="13"/>
  <c r="A78" i="13"/>
  <c r="B78" i="13"/>
  <c r="A77" i="13"/>
  <c r="B77" i="13"/>
  <c r="A76" i="13"/>
  <c r="B76" i="13"/>
  <c r="A75" i="13"/>
  <c r="B75" i="13"/>
  <c r="A74" i="13"/>
  <c r="B74" i="13"/>
  <c r="A73" i="13"/>
  <c r="B73" i="13"/>
  <c r="A72" i="13"/>
  <c r="B72" i="13"/>
  <c r="A71" i="13"/>
  <c r="B71" i="13"/>
  <c r="A70" i="13"/>
  <c r="B70" i="13"/>
  <c r="A69" i="13"/>
  <c r="B69" i="13"/>
  <c r="A68" i="13"/>
  <c r="B68" i="13"/>
  <c r="A67" i="13"/>
  <c r="B67" i="13"/>
  <c r="A66" i="13"/>
  <c r="B66" i="13"/>
  <c r="A65" i="13"/>
  <c r="B65" i="13"/>
  <c r="A64" i="13"/>
  <c r="B64" i="13"/>
  <c r="A63" i="13"/>
  <c r="B63" i="13"/>
  <c r="A62" i="13"/>
  <c r="B62" i="13"/>
  <c r="A61" i="13"/>
  <c r="B61" i="13"/>
  <c r="A60" i="13"/>
  <c r="B60" i="13"/>
  <c r="A59" i="13"/>
  <c r="B59" i="13"/>
  <c r="A58" i="13"/>
  <c r="B58" i="13"/>
  <c r="A57" i="13"/>
  <c r="B57" i="13"/>
  <c r="A56" i="13"/>
  <c r="B56" i="13"/>
  <c r="A55" i="13"/>
  <c r="B55" i="13"/>
  <c r="A54" i="13"/>
  <c r="B54" i="13"/>
  <c r="A53" i="13"/>
  <c r="B53" i="13"/>
  <c r="A52" i="13"/>
  <c r="B52" i="13"/>
  <c r="A51" i="13"/>
  <c r="B51" i="13"/>
  <c r="A50" i="13"/>
  <c r="B50" i="13"/>
  <c r="A49" i="13"/>
  <c r="B49" i="13"/>
  <c r="A48" i="13"/>
  <c r="B48" i="13"/>
  <c r="A47" i="13"/>
  <c r="B47" i="13"/>
  <c r="A46" i="13"/>
  <c r="B46" i="13"/>
  <c r="A45" i="13"/>
  <c r="B45" i="13"/>
  <c r="A44" i="13"/>
  <c r="B44" i="13"/>
  <c r="A43" i="13"/>
  <c r="B43" i="13"/>
  <c r="A42" i="13"/>
  <c r="B42" i="13"/>
  <c r="A41" i="13"/>
  <c r="B41" i="13"/>
  <c r="A40" i="13"/>
  <c r="B40" i="13"/>
  <c r="A39" i="13"/>
  <c r="B39" i="13"/>
  <c r="A38" i="13"/>
  <c r="B38" i="13"/>
  <c r="A37" i="13"/>
  <c r="B37" i="13"/>
  <c r="A36" i="13"/>
  <c r="B36" i="13"/>
  <c r="A35" i="13"/>
  <c r="B35" i="13"/>
  <c r="A34" i="13"/>
  <c r="B34" i="13"/>
  <c r="A33" i="13"/>
  <c r="B33" i="13"/>
  <c r="A32" i="13"/>
  <c r="B32" i="13"/>
  <c r="A31" i="13"/>
  <c r="B31" i="13"/>
  <c r="A30" i="13"/>
  <c r="B30" i="13"/>
  <c r="A29" i="13"/>
  <c r="B29" i="13"/>
  <c r="A28" i="13"/>
  <c r="B28" i="13"/>
  <c r="A27" i="13"/>
  <c r="B27" i="13"/>
  <c r="A26" i="13"/>
  <c r="B26" i="13"/>
  <c r="A25" i="13"/>
  <c r="B25" i="13"/>
  <c r="A24" i="13"/>
  <c r="B24" i="13"/>
  <c r="A23" i="13"/>
  <c r="B23" i="13"/>
  <c r="A22" i="13"/>
  <c r="B22" i="13"/>
  <c r="A21" i="13"/>
  <c r="B21" i="13"/>
  <c r="A20" i="13"/>
  <c r="B20" i="13"/>
  <c r="A19" i="13"/>
  <c r="B19" i="13"/>
  <c r="A18" i="13"/>
  <c r="B18" i="13"/>
  <c r="A17" i="13"/>
  <c r="B17" i="13"/>
  <c r="A16" i="13"/>
  <c r="B16" i="13"/>
  <c r="A15" i="13"/>
  <c r="B15" i="13"/>
  <c r="A14" i="13"/>
  <c r="B14" i="13"/>
  <c r="A13" i="13"/>
  <c r="B13" i="13"/>
  <c r="A12" i="13"/>
  <c r="B12" i="13"/>
  <c r="A11" i="13"/>
  <c r="B11" i="13"/>
  <c r="A10" i="13"/>
  <c r="B10" i="13"/>
  <c r="A9" i="13"/>
  <c r="B9" i="13"/>
  <c r="A8" i="13"/>
  <c r="B8" i="13"/>
  <c r="A7" i="13"/>
  <c r="B7" i="13"/>
  <c r="A6" i="13"/>
  <c r="B6" i="13"/>
  <c r="A5" i="13"/>
  <c r="B5" i="13"/>
  <c r="A4" i="13"/>
  <c r="B4" i="13"/>
  <c r="A3" i="13"/>
  <c r="B3" i="13"/>
  <c r="A2" i="13"/>
  <c r="B2" i="13"/>
  <c r="W1" i="13"/>
  <c r="U1" i="13"/>
  <c r="G1" i="13"/>
  <c r="T1" i="13"/>
  <c r="E1" i="13"/>
  <c r="R1" i="13"/>
  <c r="D1" i="13"/>
  <c r="Q1" i="13"/>
  <c r="K15" i="12"/>
  <c r="U15" i="12"/>
  <c r="K3" i="12"/>
  <c r="U3" i="12"/>
  <c r="K1" i="12"/>
  <c r="U1" i="12"/>
  <c r="J1" i="12"/>
  <c r="T1" i="12"/>
  <c r="H1" i="12"/>
  <c r="R1" i="12"/>
  <c r="G1" i="12"/>
  <c r="Q1" i="12"/>
  <c r="P1" i="12"/>
  <c r="C1" i="12"/>
  <c r="A109" i="12"/>
  <c r="B109" i="12"/>
  <c r="A108" i="12"/>
  <c r="B108" i="12"/>
  <c r="A107" i="12"/>
  <c r="B107" i="12"/>
  <c r="A106" i="12"/>
  <c r="B106" i="12"/>
  <c r="A105" i="12"/>
  <c r="B105" i="12"/>
  <c r="A104" i="12"/>
  <c r="B104" i="12"/>
  <c r="A103" i="12"/>
  <c r="B103" i="12"/>
  <c r="A102" i="12"/>
  <c r="B102" i="12"/>
  <c r="A101" i="12"/>
  <c r="B101" i="12"/>
  <c r="A100" i="12"/>
  <c r="B100" i="12"/>
  <c r="A99" i="12"/>
  <c r="B99" i="12"/>
  <c r="A98" i="12"/>
  <c r="B98" i="12"/>
  <c r="A97" i="12"/>
  <c r="B97" i="12"/>
  <c r="A96" i="12"/>
  <c r="B96" i="12"/>
  <c r="A95" i="12"/>
  <c r="B95" i="12"/>
  <c r="A94" i="12"/>
  <c r="B94" i="12"/>
  <c r="A93" i="12"/>
  <c r="B93" i="12"/>
  <c r="A92" i="12"/>
  <c r="B92" i="12"/>
  <c r="A91" i="12"/>
  <c r="B91" i="12"/>
  <c r="A90" i="12"/>
  <c r="B90" i="12"/>
  <c r="A89" i="12"/>
  <c r="B89" i="12"/>
  <c r="A88" i="12"/>
  <c r="B88" i="12"/>
  <c r="A87" i="12"/>
  <c r="B87" i="12"/>
  <c r="A86" i="12"/>
  <c r="B86" i="12"/>
  <c r="A85" i="12"/>
  <c r="B85" i="12"/>
  <c r="A84" i="12"/>
  <c r="B84" i="12"/>
  <c r="A83" i="12"/>
  <c r="B83" i="12"/>
  <c r="A82" i="12"/>
  <c r="B82" i="12"/>
  <c r="A81" i="12"/>
  <c r="B81" i="12"/>
  <c r="A80" i="12"/>
  <c r="B80" i="12"/>
  <c r="A79" i="12"/>
  <c r="B79" i="12"/>
  <c r="A78" i="12"/>
  <c r="B78" i="12"/>
  <c r="A77" i="12"/>
  <c r="B77" i="12"/>
  <c r="A76" i="12"/>
  <c r="B76" i="12"/>
  <c r="A75" i="12"/>
  <c r="B75" i="12"/>
  <c r="A74" i="12"/>
  <c r="B74" i="12"/>
  <c r="A73" i="12"/>
  <c r="B73" i="12"/>
  <c r="A72" i="12"/>
  <c r="B72" i="12"/>
  <c r="A71" i="12"/>
  <c r="B71" i="12"/>
  <c r="A70" i="12"/>
  <c r="B70" i="12"/>
  <c r="A69" i="12"/>
  <c r="B69" i="12"/>
  <c r="A68" i="12"/>
  <c r="B68" i="12"/>
  <c r="A67" i="12"/>
  <c r="B67" i="12"/>
  <c r="A66" i="12"/>
  <c r="B66" i="12"/>
  <c r="A65" i="12"/>
  <c r="B65" i="12"/>
  <c r="A64" i="12"/>
  <c r="B64" i="12"/>
  <c r="A63" i="12"/>
  <c r="B63" i="12"/>
  <c r="A62" i="12"/>
  <c r="B62" i="12"/>
  <c r="A61" i="12"/>
  <c r="B61" i="12"/>
  <c r="A60" i="12"/>
  <c r="B60" i="12"/>
  <c r="A59" i="12"/>
  <c r="B59" i="12"/>
  <c r="A58" i="12"/>
  <c r="B58" i="12"/>
  <c r="A57" i="12"/>
  <c r="B57" i="12"/>
  <c r="A56" i="12"/>
  <c r="B56" i="12"/>
  <c r="A55" i="12"/>
  <c r="B55" i="12"/>
  <c r="A54" i="12"/>
  <c r="B54" i="12"/>
  <c r="A53" i="12"/>
  <c r="B53" i="12"/>
  <c r="A52" i="12"/>
  <c r="B52" i="12"/>
  <c r="A51" i="12"/>
  <c r="B51" i="12"/>
  <c r="A50" i="12"/>
  <c r="B50" i="12"/>
  <c r="A49" i="12"/>
  <c r="B49" i="12"/>
  <c r="A48" i="12"/>
  <c r="B48" i="12"/>
  <c r="A47" i="12"/>
  <c r="B47" i="12"/>
  <c r="A46" i="12"/>
  <c r="B46" i="12"/>
  <c r="A45" i="12"/>
  <c r="B45" i="12"/>
  <c r="A44" i="12"/>
  <c r="B44" i="12"/>
  <c r="A43" i="12"/>
  <c r="B43" i="12"/>
  <c r="A42" i="12"/>
  <c r="B42" i="12"/>
  <c r="A41" i="12"/>
  <c r="B41" i="12"/>
  <c r="A40" i="12"/>
  <c r="B40" i="12"/>
  <c r="A39" i="12"/>
  <c r="B39" i="12"/>
  <c r="A38" i="12"/>
  <c r="B38" i="12"/>
  <c r="A37" i="12"/>
  <c r="B37" i="12"/>
  <c r="A36" i="12"/>
  <c r="B36" i="12"/>
  <c r="A35" i="12"/>
  <c r="B35" i="12"/>
  <c r="A34" i="12"/>
  <c r="B34" i="12"/>
  <c r="A33" i="12"/>
  <c r="B33" i="12"/>
  <c r="A32" i="12"/>
  <c r="B32" i="12"/>
  <c r="A31" i="12"/>
  <c r="B31" i="12"/>
  <c r="A30" i="12"/>
  <c r="B30" i="12"/>
  <c r="A29" i="12"/>
  <c r="B29" i="12"/>
  <c r="A28" i="12"/>
  <c r="B28" i="12"/>
  <c r="A27" i="12"/>
  <c r="B27" i="12"/>
  <c r="A26" i="12"/>
  <c r="B26" i="12"/>
  <c r="A25" i="12"/>
  <c r="B25" i="12"/>
  <c r="A24" i="12"/>
  <c r="B24" i="12"/>
  <c r="A23" i="12"/>
  <c r="B23" i="12"/>
  <c r="A22" i="12"/>
  <c r="B22" i="12"/>
  <c r="A21" i="12"/>
  <c r="B21" i="12"/>
  <c r="A20" i="12"/>
  <c r="B20" i="12"/>
  <c r="A19" i="12"/>
  <c r="B19" i="12"/>
  <c r="A18" i="12"/>
  <c r="B18" i="12"/>
  <c r="A17" i="12"/>
  <c r="B17" i="12"/>
  <c r="A16" i="12"/>
  <c r="B16" i="12"/>
  <c r="A15" i="12"/>
  <c r="B15" i="12"/>
  <c r="A14" i="12"/>
  <c r="B14" i="12"/>
  <c r="A13" i="12"/>
  <c r="B13" i="12"/>
  <c r="A12" i="12"/>
  <c r="B12" i="12"/>
  <c r="A11" i="12"/>
  <c r="B11" i="12"/>
  <c r="A10" i="12"/>
  <c r="B10" i="12"/>
  <c r="A9" i="12"/>
  <c r="B9" i="12"/>
  <c r="A8" i="12"/>
  <c r="B8" i="12"/>
  <c r="A7" i="12"/>
  <c r="B7" i="12"/>
  <c r="A6" i="12"/>
  <c r="B6" i="12"/>
  <c r="A5" i="12"/>
  <c r="B5" i="12"/>
  <c r="A4" i="12"/>
  <c r="B4" i="12"/>
  <c r="A3" i="12"/>
  <c r="B3" i="12"/>
  <c r="A2" i="12"/>
  <c r="B2" i="12"/>
  <c r="I1" i="12"/>
  <c r="S1" i="12"/>
  <c r="E1" i="12"/>
  <c r="O1" i="12"/>
  <c r="D1" i="12"/>
  <c r="N1" i="12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I15" i="11"/>
  <c r="R15" i="11"/>
  <c r="A15" i="11"/>
  <c r="A14" i="11"/>
  <c r="A13" i="11"/>
  <c r="A12" i="11"/>
  <c r="A11" i="11"/>
  <c r="A10" i="11"/>
  <c r="A9" i="11"/>
  <c r="A8" i="11"/>
  <c r="A7" i="11"/>
  <c r="A6" i="11"/>
  <c r="A5" i="11"/>
  <c r="A4" i="11"/>
  <c r="I3" i="11"/>
  <c r="R3" i="11"/>
  <c r="A3" i="11"/>
  <c r="A2" i="11"/>
  <c r="K1" i="11"/>
  <c r="T1" i="11"/>
  <c r="J1" i="11"/>
  <c r="S1" i="11"/>
  <c r="I1" i="11"/>
  <c r="R1" i="11"/>
  <c r="H1" i="11"/>
  <c r="Q1" i="11"/>
  <c r="G1" i="11"/>
  <c r="P1" i="11"/>
  <c r="F1" i="11"/>
  <c r="O1" i="11"/>
  <c r="E1" i="11"/>
  <c r="N1" i="11"/>
  <c r="D1" i="11"/>
  <c r="C3" i="11"/>
  <c r="B3" i="11"/>
  <c r="C6" i="11"/>
  <c r="B6" i="11"/>
  <c r="C10" i="11"/>
  <c r="B10" i="11"/>
  <c r="C14" i="11"/>
  <c r="B14" i="11"/>
  <c r="C17" i="11"/>
  <c r="B17" i="11"/>
  <c r="C21" i="11"/>
  <c r="B21" i="11"/>
  <c r="C25" i="11"/>
  <c r="B25" i="11"/>
  <c r="C29" i="11"/>
  <c r="B29" i="11"/>
  <c r="C33" i="11"/>
  <c r="B33" i="11"/>
  <c r="C37" i="11"/>
  <c r="B37" i="11"/>
  <c r="C41" i="11"/>
  <c r="B41" i="11"/>
  <c r="C45" i="11"/>
  <c r="B45" i="11"/>
  <c r="C49" i="11"/>
  <c r="B49" i="11"/>
  <c r="C53" i="11"/>
  <c r="B53" i="11"/>
  <c r="C57" i="11"/>
  <c r="B57" i="11"/>
  <c r="C61" i="11"/>
  <c r="B61" i="11"/>
  <c r="C65" i="11"/>
  <c r="B65" i="11"/>
  <c r="C69" i="11"/>
  <c r="B69" i="11"/>
  <c r="C73" i="11"/>
  <c r="B73" i="11"/>
  <c r="C77" i="11"/>
  <c r="B77" i="11"/>
  <c r="C81" i="11"/>
  <c r="B81" i="11"/>
  <c r="C85" i="11"/>
  <c r="B85" i="11"/>
  <c r="C89" i="11"/>
  <c r="B89" i="11"/>
  <c r="C93" i="11"/>
  <c r="B93" i="11"/>
  <c r="C97" i="11"/>
  <c r="B97" i="11"/>
  <c r="C101" i="11"/>
  <c r="B101" i="11"/>
  <c r="C105" i="11"/>
  <c r="B105" i="11"/>
  <c r="C109" i="11"/>
  <c r="B109" i="11"/>
  <c r="C7" i="11"/>
  <c r="B7" i="11"/>
  <c r="C11" i="11"/>
  <c r="B11" i="11"/>
  <c r="C15" i="11"/>
  <c r="B15" i="11"/>
  <c r="C18" i="11"/>
  <c r="B18" i="11"/>
  <c r="C22" i="11"/>
  <c r="B22" i="11"/>
  <c r="C26" i="11"/>
  <c r="B26" i="11"/>
  <c r="C30" i="11"/>
  <c r="B30" i="11"/>
  <c r="C34" i="11"/>
  <c r="B34" i="11"/>
  <c r="C38" i="11"/>
  <c r="B38" i="11"/>
  <c r="C42" i="11"/>
  <c r="B42" i="11"/>
  <c r="C46" i="11"/>
  <c r="B46" i="11"/>
  <c r="C50" i="11"/>
  <c r="B50" i="11"/>
  <c r="C54" i="11"/>
  <c r="B54" i="11"/>
  <c r="C58" i="11"/>
  <c r="B58" i="11"/>
  <c r="C62" i="11"/>
  <c r="B62" i="11"/>
  <c r="C66" i="11"/>
  <c r="B66" i="11"/>
  <c r="C70" i="11"/>
  <c r="B70" i="11"/>
  <c r="C74" i="11"/>
  <c r="B74" i="11"/>
  <c r="C78" i="11"/>
  <c r="B78" i="11"/>
  <c r="C82" i="11"/>
  <c r="B82" i="11"/>
  <c r="C86" i="11"/>
  <c r="B86" i="11"/>
  <c r="C90" i="11"/>
  <c r="B90" i="11"/>
  <c r="C94" i="11"/>
  <c r="B94" i="11"/>
  <c r="C98" i="11"/>
  <c r="B98" i="11"/>
  <c r="C102" i="11"/>
  <c r="B102" i="11"/>
  <c r="C106" i="11"/>
  <c r="B106" i="11"/>
  <c r="C4" i="11"/>
  <c r="B4" i="11"/>
  <c r="C8" i="11"/>
  <c r="B8" i="11"/>
  <c r="C12" i="11"/>
  <c r="B12" i="11"/>
  <c r="C19" i="11"/>
  <c r="B19" i="11"/>
  <c r="C23" i="11"/>
  <c r="B23" i="11"/>
  <c r="C27" i="11"/>
  <c r="B27" i="11"/>
  <c r="C31" i="11"/>
  <c r="B31" i="11"/>
  <c r="C35" i="11"/>
  <c r="B35" i="11"/>
  <c r="C39" i="11"/>
  <c r="B39" i="11"/>
  <c r="C43" i="11"/>
  <c r="B43" i="11"/>
  <c r="C47" i="11"/>
  <c r="B47" i="11"/>
  <c r="C51" i="11"/>
  <c r="B51" i="11"/>
  <c r="C55" i="11"/>
  <c r="B55" i="11"/>
  <c r="C59" i="11"/>
  <c r="B59" i="11"/>
  <c r="C63" i="11"/>
  <c r="B63" i="11"/>
  <c r="C67" i="11"/>
  <c r="B67" i="11"/>
  <c r="C71" i="11"/>
  <c r="B71" i="11"/>
  <c r="C75" i="11"/>
  <c r="B75" i="11"/>
  <c r="C79" i="11"/>
  <c r="B79" i="11"/>
  <c r="C83" i="11"/>
  <c r="B83" i="11"/>
  <c r="C87" i="11"/>
  <c r="B87" i="11"/>
  <c r="C91" i="11"/>
  <c r="B91" i="11"/>
  <c r="C95" i="11"/>
  <c r="B95" i="11"/>
  <c r="C99" i="11"/>
  <c r="B99" i="11"/>
  <c r="C103" i="11"/>
  <c r="B103" i="11"/>
  <c r="C107" i="11"/>
  <c r="B107" i="11"/>
  <c r="C2" i="11"/>
  <c r="B2" i="11"/>
  <c r="C5" i="11"/>
  <c r="B5" i="11"/>
  <c r="C9" i="11"/>
  <c r="B9" i="11"/>
  <c r="C13" i="11"/>
  <c r="B13" i="11"/>
  <c r="C16" i="11"/>
  <c r="B16" i="11"/>
  <c r="C20" i="11"/>
  <c r="B20" i="11"/>
  <c r="C24" i="11"/>
  <c r="B24" i="11"/>
  <c r="C28" i="11"/>
  <c r="B28" i="11"/>
  <c r="C32" i="11"/>
  <c r="B32" i="11"/>
  <c r="C36" i="11"/>
  <c r="B36" i="11"/>
  <c r="C40" i="11"/>
  <c r="B40" i="11"/>
  <c r="C44" i="11"/>
  <c r="B44" i="11"/>
  <c r="C48" i="11"/>
  <c r="B48" i="11"/>
  <c r="C52" i="11"/>
  <c r="B52" i="11"/>
  <c r="C56" i="11"/>
  <c r="B56" i="11"/>
  <c r="C60" i="11"/>
  <c r="B60" i="11"/>
  <c r="C64" i="11"/>
  <c r="B64" i="11"/>
  <c r="C68" i="11"/>
  <c r="B68" i="11"/>
  <c r="C72" i="11"/>
  <c r="B72" i="11"/>
  <c r="C76" i="11"/>
  <c r="B76" i="11"/>
  <c r="C80" i="11"/>
  <c r="B80" i="11"/>
  <c r="C84" i="11"/>
  <c r="B84" i="11"/>
  <c r="C88" i="11"/>
  <c r="B88" i="11"/>
  <c r="C92" i="11"/>
  <c r="B92" i="11"/>
  <c r="C96" i="11"/>
  <c r="B96" i="11"/>
  <c r="C100" i="11"/>
  <c r="B100" i="11"/>
  <c r="C104" i="11"/>
  <c r="B104" i="11"/>
  <c r="C108" i="11"/>
  <c r="B108" i="1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P109" i="1"/>
  <c r="P108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4" i="1"/>
  <c r="P45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F2" i="1"/>
  <c r="AX109" i="1"/>
  <c r="AX108" i="1"/>
  <c r="AX107" i="1"/>
  <c r="AX106" i="1"/>
  <c r="AX105" i="1"/>
  <c r="AX104" i="1"/>
  <c r="AX103" i="1"/>
  <c r="AX102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X3" i="1"/>
  <c r="AX2" i="1"/>
  <c r="BN25" i="1"/>
  <c r="BN37" i="1"/>
  <c r="BN49" i="1"/>
  <c r="BN61" i="1"/>
  <c r="BN73" i="1"/>
  <c r="BN85" i="1"/>
  <c r="BN97" i="1"/>
  <c r="BN109" i="1"/>
  <c r="BN121" i="1"/>
  <c r="BH25" i="1"/>
  <c r="BH37" i="1"/>
  <c r="BH49" i="1"/>
  <c r="BH61" i="1"/>
  <c r="BH73" i="1"/>
  <c r="BH85" i="1"/>
  <c r="BH97" i="1"/>
  <c r="BH109" i="1"/>
  <c r="BH121" i="1"/>
  <c r="BE25" i="1"/>
  <c r="BE37" i="1"/>
  <c r="BE49" i="1"/>
  <c r="BE61" i="1"/>
  <c r="BE73" i="1"/>
  <c r="BE85" i="1"/>
  <c r="BE97" i="1"/>
  <c r="BE109" i="1"/>
  <c r="BE121" i="1"/>
  <c r="BP24" i="1"/>
  <c r="F24" i="27"/>
  <c r="O24" i="27"/>
  <c r="BN24" i="1"/>
  <c r="BN36" i="1"/>
  <c r="BN48" i="1"/>
  <c r="BN60" i="1"/>
  <c r="BN72" i="1"/>
  <c r="BN84" i="1"/>
  <c r="BN96" i="1"/>
  <c r="BN108" i="1"/>
  <c r="BN120" i="1"/>
  <c r="BH24" i="1"/>
  <c r="BH36" i="1"/>
  <c r="BH48" i="1"/>
  <c r="BH60" i="1"/>
  <c r="BH72" i="1"/>
  <c r="BH84" i="1"/>
  <c r="BH96" i="1"/>
  <c r="BH108" i="1"/>
  <c r="BH120" i="1"/>
  <c r="BE24" i="1"/>
  <c r="BE36" i="1"/>
  <c r="BE48" i="1"/>
  <c r="BE60" i="1"/>
  <c r="BE72" i="1"/>
  <c r="BE84" i="1"/>
  <c r="BE96" i="1"/>
  <c r="BE108" i="1"/>
  <c r="BE120" i="1"/>
  <c r="BP23" i="1"/>
  <c r="F23" i="27"/>
  <c r="O23" i="27"/>
  <c r="BN23" i="1"/>
  <c r="BN35" i="1"/>
  <c r="BN47" i="1"/>
  <c r="BN59" i="1"/>
  <c r="BN71" i="1"/>
  <c r="BN83" i="1"/>
  <c r="BN95" i="1"/>
  <c r="BN107" i="1"/>
  <c r="BN119" i="1"/>
  <c r="BH23" i="1"/>
  <c r="BH35" i="1"/>
  <c r="BH47" i="1"/>
  <c r="BH59" i="1"/>
  <c r="BH71" i="1"/>
  <c r="BH83" i="1"/>
  <c r="BH95" i="1"/>
  <c r="BH107" i="1"/>
  <c r="BH119" i="1"/>
  <c r="BE23" i="1"/>
  <c r="BE35" i="1"/>
  <c r="BE47" i="1"/>
  <c r="BE59" i="1"/>
  <c r="BE71" i="1"/>
  <c r="BE83" i="1"/>
  <c r="BE95" i="1"/>
  <c r="BE107" i="1"/>
  <c r="BE119" i="1"/>
  <c r="BP22" i="1"/>
  <c r="F22" i="27"/>
  <c r="O22" i="27"/>
  <c r="BN22" i="1"/>
  <c r="BN34" i="1"/>
  <c r="BN46" i="1"/>
  <c r="BN58" i="1"/>
  <c r="BN70" i="1"/>
  <c r="BN82" i="1"/>
  <c r="BN94" i="1"/>
  <c r="BN106" i="1"/>
  <c r="BN118" i="1"/>
  <c r="BH22" i="1"/>
  <c r="BH34" i="1"/>
  <c r="BH46" i="1"/>
  <c r="BH58" i="1"/>
  <c r="BH70" i="1"/>
  <c r="BH82" i="1"/>
  <c r="BH94" i="1"/>
  <c r="BH106" i="1"/>
  <c r="BH118" i="1"/>
  <c r="BE22" i="1"/>
  <c r="BE34" i="1"/>
  <c r="BE46" i="1"/>
  <c r="BE58" i="1"/>
  <c r="BE70" i="1"/>
  <c r="BE82" i="1"/>
  <c r="BE94" i="1"/>
  <c r="BE106" i="1"/>
  <c r="BE118" i="1"/>
  <c r="BN21" i="1"/>
  <c r="BN33" i="1"/>
  <c r="BN45" i="1"/>
  <c r="BN57" i="1"/>
  <c r="BN69" i="1"/>
  <c r="BN81" i="1"/>
  <c r="BN93" i="1"/>
  <c r="BN105" i="1"/>
  <c r="BN117" i="1"/>
  <c r="BH21" i="1"/>
  <c r="BH33" i="1"/>
  <c r="BH45" i="1"/>
  <c r="BH57" i="1"/>
  <c r="BH69" i="1"/>
  <c r="BH81" i="1"/>
  <c r="BH93" i="1"/>
  <c r="BH105" i="1"/>
  <c r="BH117" i="1"/>
  <c r="BE21" i="1"/>
  <c r="BE33" i="1"/>
  <c r="BE45" i="1"/>
  <c r="BE57" i="1"/>
  <c r="BE69" i="1"/>
  <c r="BE81" i="1"/>
  <c r="BE93" i="1"/>
  <c r="BE105" i="1"/>
  <c r="BE117" i="1"/>
  <c r="BN20" i="1"/>
  <c r="BN32" i="1"/>
  <c r="BN44" i="1"/>
  <c r="BN56" i="1"/>
  <c r="BN68" i="1"/>
  <c r="BN80" i="1"/>
  <c r="BN92" i="1"/>
  <c r="BN104" i="1"/>
  <c r="BN116" i="1"/>
  <c r="BH20" i="1"/>
  <c r="BH32" i="1"/>
  <c r="BH44" i="1"/>
  <c r="BH56" i="1"/>
  <c r="BH68" i="1"/>
  <c r="BH80" i="1"/>
  <c r="BH92" i="1"/>
  <c r="BH104" i="1"/>
  <c r="BH116" i="1"/>
  <c r="BE20" i="1"/>
  <c r="BE32" i="1"/>
  <c r="BE44" i="1"/>
  <c r="BE56" i="1"/>
  <c r="BE68" i="1"/>
  <c r="BE80" i="1"/>
  <c r="BE92" i="1"/>
  <c r="BE104" i="1"/>
  <c r="BE116" i="1"/>
  <c r="BN19" i="1"/>
  <c r="BN31" i="1"/>
  <c r="BN43" i="1"/>
  <c r="BN55" i="1"/>
  <c r="BN67" i="1"/>
  <c r="BN79" i="1"/>
  <c r="BN91" i="1"/>
  <c r="BN103" i="1"/>
  <c r="BN115" i="1"/>
  <c r="BH19" i="1"/>
  <c r="BH31" i="1"/>
  <c r="BH43" i="1"/>
  <c r="BH55" i="1"/>
  <c r="BH67" i="1"/>
  <c r="BH79" i="1"/>
  <c r="BH91" i="1"/>
  <c r="BH103" i="1"/>
  <c r="BH115" i="1"/>
  <c r="BE19" i="1"/>
  <c r="BE31" i="1"/>
  <c r="BE43" i="1"/>
  <c r="BE55" i="1"/>
  <c r="BE67" i="1"/>
  <c r="BE79" i="1"/>
  <c r="BE91" i="1"/>
  <c r="BE103" i="1"/>
  <c r="BE115" i="1"/>
  <c r="BP18" i="1"/>
  <c r="F18" i="27"/>
  <c r="O18" i="27"/>
  <c r="BN18" i="1"/>
  <c r="BN30" i="1"/>
  <c r="BN42" i="1"/>
  <c r="BN54" i="1"/>
  <c r="BN66" i="1"/>
  <c r="BN78" i="1"/>
  <c r="BN90" i="1"/>
  <c r="BN102" i="1"/>
  <c r="BN114" i="1"/>
  <c r="BH18" i="1"/>
  <c r="BH30" i="1"/>
  <c r="BH42" i="1"/>
  <c r="BH54" i="1"/>
  <c r="BH66" i="1"/>
  <c r="BH78" i="1"/>
  <c r="BH90" i="1"/>
  <c r="BH102" i="1"/>
  <c r="BH114" i="1"/>
  <c r="BE18" i="1"/>
  <c r="BE30" i="1"/>
  <c r="BE42" i="1"/>
  <c r="BE54" i="1"/>
  <c r="BE66" i="1"/>
  <c r="BE78" i="1"/>
  <c r="BE90" i="1"/>
  <c r="BE102" i="1"/>
  <c r="BE114" i="1"/>
  <c r="BN17" i="1"/>
  <c r="BN29" i="1"/>
  <c r="BN41" i="1"/>
  <c r="BN53" i="1"/>
  <c r="BN65" i="1"/>
  <c r="BN77" i="1"/>
  <c r="BN89" i="1"/>
  <c r="BN101" i="1"/>
  <c r="BN113" i="1"/>
  <c r="BH17" i="1"/>
  <c r="BH29" i="1"/>
  <c r="BH41" i="1"/>
  <c r="BH53" i="1"/>
  <c r="BH65" i="1"/>
  <c r="BH77" i="1"/>
  <c r="BH89" i="1"/>
  <c r="BH101" i="1"/>
  <c r="BH113" i="1"/>
  <c r="BE17" i="1"/>
  <c r="BE29" i="1"/>
  <c r="BE41" i="1"/>
  <c r="BE53" i="1"/>
  <c r="BE65" i="1"/>
  <c r="BE77" i="1"/>
  <c r="BE89" i="1"/>
  <c r="BE101" i="1"/>
  <c r="BE113" i="1"/>
  <c r="BP16" i="1"/>
  <c r="F16" i="27"/>
  <c r="O16" i="27"/>
  <c r="BN16" i="1"/>
  <c r="BN28" i="1"/>
  <c r="BN40" i="1"/>
  <c r="BN52" i="1"/>
  <c r="BN64" i="1"/>
  <c r="BN76" i="1"/>
  <c r="BN88" i="1"/>
  <c r="BN100" i="1"/>
  <c r="BN112" i="1"/>
  <c r="BH16" i="1"/>
  <c r="BH28" i="1"/>
  <c r="BH40" i="1"/>
  <c r="BH52" i="1"/>
  <c r="BH64" i="1"/>
  <c r="BH76" i="1"/>
  <c r="BH88" i="1"/>
  <c r="BH100" i="1"/>
  <c r="BH112" i="1"/>
  <c r="BE16" i="1"/>
  <c r="BE28" i="1"/>
  <c r="BE40" i="1"/>
  <c r="BE52" i="1"/>
  <c r="BE64" i="1"/>
  <c r="BE76" i="1"/>
  <c r="BE88" i="1"/>
  <c r="BE100" i="1"/>
  <c r="BE112" i="1"/>
  <c r="BN15" i="1"/>
  <c r="BN27" i="1"/>
  <c r="BN39" i="1"/>
  <c r="BN51" i="1"/>
  <c r="BN63" i="1"/>
  <c r="BN75" i="1"/>
  <c r="BN87" i="1"/>
  <c r="BN99" i="1"/>
  <c r="BN111" i="1"/>
  <c r="BH15" i="1"/>
  <c r="BH27" i="1"/>
  <c r="BH39" i="1"/>
  <c r="BH51" i="1"/>
  <c r="BH63" i="1"/>
  <c r="BH75" i="1"/>
  <c r="BH87" i="1"/>
  <c r="BH99" i="1"/>
  <c r="BH111" i="1"/>
  <c r="BE15" i="1"/>
  <c r="BE27" i="1"/>
  <c r="BE39" i="1"/>
  <c r="BE51" i="1"/>
  <c r="BE63" i="1"/>
  <c r="BE75" i="1"/>
  <c r="BE87" i="1"/>
  <c r="BE99" i="1"/>
  <c r="BE111" i="1"/>
  <c r="BN14" i="1"/>
  <c r="BN26" i="1"/>
  <c r="BN38" i="1"/>
  <c r="BN50" i="1"/>
  <c r="BN62" i="1"/>
  <c r="BN74" i="1"/>
  <c r="BN86" i="1"/>
  <c r="BN98" i="1"/>
  <c r="BN110" i="1"/>
  <c r="BH14" i="1"/>
  <c r="BH26" i="1"/>
  <c r="BH38" i="1"/>
  <c r="BH50" i="1"/>
  <c r="BH62" i="1"/>
  <c r="BH74" i="1"/>
  <c r="BH86" i="1"/>
  <c r="BH98" i="1"/>
  <c r="BH110" i="1"/>
  <c r="BE14" i="1"/>
  <c r="BE26" i="1"/>
  <c r="BE38" i="1"/>
  <c r="BE50" i="1"/>
  <c r="BE62" i="1"/>
  <c r="BE74" i="1"/>
  <c r="BE86" i="1"/>
  <c r="BE98" i="1"/>
  <c r="BE110" i="1"/>
  <c r="I50" i="26"/>
  <c r="I50" i="25"/>
  <c r="Q50" i="25"/>
  <c r="I27" i="26"/>
  <c r="I27" i="25"/>
  <c r="Q27" i="25"/>
  <c r="G14" i="31"/>
  <c r="O14" i="31"/>
  <c r="G14" i="26"/>
  <c r="G14" i="25"/>
  <c r="O14" i="25"/>
  <c r="G14" i="14"/>
  <c r="O14" i="14"/>
  <c r="G22" i="31"/>
  <c r="O22" i="31"/>
  <c r="G22" i="26"/>
  <c r="G22" i="25"/>
  <c r="O22" i="25"/>
  <c r="G22" i="14"/>
  <c r="O22" i="14"/>
  <c r="G16" i="31"/>
  <c r="O16" i="31"/>
  <c r="G16" i="26"/>
  <c r="G16" i="25"/>
  <c r="O16" i="25"/>
  <c r="G16" i="14"/>
  <c r="O16" i="14"/>
  <c r="G18" i="31"/>
  <c r="O18" i="31"/>
  <c r="G18" i="26"/>
  <c r="G18" i="25"/>
  <c r="O18" i="25"/>
  <c r="G18" i="14"/>
  <c r="O18" i="14"/>
  <c r="G20" i="31"/>
  <c r="O20" i="31"/>
  <c r="G20" i="26"/>
  <c r="G20" i="25"/>
  <c r="O20" i="25"/>
  <c r="G20" i="14"/>
  <c r="O20" i="14"/>
  <c r="G24" i="31"/>
  <c r="O24" i="31"/>
  <c r="G24" i="26"/>
  <c r="G24" i="25"/>
  <c r="O24" i="25"/>
  <c r="G24" i="14"/>
  <c r="O24" i="14"/>
  <c r="I50" i="31"/>
  <c r="Q50" i="31"/>
  <c r="M50" i="29"/>
  <c r="Z50" i="29"/>
  <c r="K50" i="28"/>
  <c r="U50" i="28"/>
  <c r="H50" i="27"/>
  <c r="Q50" i="27"/>
  <c r="H50" i="22"/>
  <c r="Q50" i="22"/>
  <c r="I27" i="31"/>
  <c r="Q27" i="31"/>
  <c r="M27" i="29"/>
  <c r="Z27" i="29"/>
  <c r="K27" i="28"/>
  <c r="U27" i="28"/>
  <c r="H27" i="27"/>
  <c r="Q27" i="27"/>
  <c r="O16" i="26"/>
  <c r="G16" i="15"/>
  <c r="O16" i="15"/>
  <c r="O22" i="26"/>
  <c r="G22" i="15"/>
  <c r="O22" i="15"/>
  <c r="Q58" i="26"/>
  <c r="M58" i="24"/>
  <c r="Z58" i="24"/>
  <c r="K58" i="23"/>
  <c r="U58" i="23"/>
  <c r="H58" i="22"/>
  <c r="Q58" i="22"/>
  <c r="M58" i="13"/>
  <c r="Z58" i="13"/>
  <c r="I58" i="15"/>
  <c r="Q58" i="15"/>
  <c r="I58" i="14"/>
  <c r="Q58" i="14"/>
  <c r="I58" i="11"/>
  <c r="R58" i="11"/>
  <c r="K58" i="12"/>
  <c r="U58" i="12"/>
  <c r="BP36" i="1"/>
  <c r="F36" i="27"/>
  <c r="O36" i="27"/>
  <c r="F24" i="22"/>
  <c r="O24" i="22"/>
  <c r="G24" i="11"/>
  <c r="P24" i="11"/>
  <c r="O18" i="26"/>
  <c r="G18" i="15"/>
  <c r="O18" i="15"/>
  <c r="Q54" i="26"/>
  <c r="M54" i="24"/>
  <c r="Z54" i="24"/>
  <c r="H54" i="22"/>
  <c r="Q54" i="22"/>
  <c r="K54" i="23"/>
  <c r="U54" i="23"/>
  <c r="M54" i="13"/>
  <c r="Z54" i="13"/>
  <c r="I54" i="15"/>
  <c r="Q54" i="15"/>
  <c r="I54" i="14"/>
  <c r="Q54" i="14"/>
  <c r="K54" i="12"/>
  <c r="U54" i="12"/>
  <c r="I54" i="11"/>
  <c r="R54" i="11"/>
  <c r="Q59" i="26"/>
  <c r="M59" i="24"/>
  <c r="Z59" i="24"/>
  <c r="H59" i="22"/>
  <c r="Q59" i="22"/>
  <c r="K59" i="23"/>
  <c r="U59" i="23"/>
  <c r="M59" i="13"/>
  <c r="Z59" i="13"/>
  <c r="I59" i="15"/>
  <c r="Q59" i="15"/>
  <c r="I59" i="14"/>
  <c r="Q59" i="14"/>
  <c r="K59" i="12"/>
  <c r="U59" i="12"/>
  <c r="I59" i="11"/>
  <c r="R59" i="11"/>
  <c r="BR15" i="1"/>
  <c r="J15" i="28"/>
  <c r="T15" i="28"/>
  <c r="J3" i="23"/>
  <c r="T3" i="23"/>
  <c r="J3" i="12"/>
  <c r="T3" i="12"/>
  <c r="BR23" i="1"/>
  <c r="J23" i="28"/>
  <c r="T23" i="28"/>
  <c r="J11" i="23"/>
  <c r="T11" i="23"/>
  <c r="J11" i="12"/>
  <c r="T11" i="12"/>
  <c r="M75" i="24"/>
  <c r="K75" i="23"/>
  <c r="H75" i="22"/>
  <c r="M75" i="13"/>
  <c r="Z75" i="13"/>
  <c r="I75" i="15"/>
  <c r="Q75" i="15"/>
  <c r="I75" i="14"/>
  <c r="Q75" i="14"/>
  <c r="I75" i="11"/>
  <c r="R75" i="11"/>
  <c r="K75" i="12"/>
  <c r="U75" i="12"/>
  <c r="BP30" i="1"/>
  <c r="F30" i="27"/>
  <c r="O30" i="27"/>
  <c r="F18" i="22"/>
  <c r="O18" i="22"/>
  <c r="G18" i="11"/>
  <c r="P18" i="11"/>
  <c r="O20" i="26"/>
  <c r="G20" i="15"/>
  <c r="O20" i="15"/>
  <c r="BP35" i="1"/>
  <c r="F35" i="27"/>
  <c r="O35" i="27"/>
  <c r="F23" i="22"/>
  <c r="O23" i="22"/>
  <c r="G23" i="11"/>
  <c r="P23" i="11"/>
  <c r="BR25" i="1"/>
  <c r="J25" i="28"/>
  <c r="T25" i="28"/>
  <c r="J13" i="23"/>
  <c r="T13" i="23"/>
  <c r="J13" i="12"/>
  <c r="T13" i="12"/>
  <c r="BR20" i="1"/>
  <c r="J20" i="28"/>
  <c r="T20" i="28"/>
  <c r="J8" i="23"/>
  <c r="T8" i="23"/>
  <c r="J8" i="12"/>
  <c r="T8" i="12"/>
  <c r="O14" i="26"/>
  <c r="G14" i="15"/>
  <c r="O14" i="15"/>
  <c r="Q50" i="26"/>
  <c r="M50" i="24"/>
  <c r="Z50" i="24"/>
  <c r="K50" i="23"/>
  <c r="U50" i="23"/>
  <c r="M50" i="13"/>
  <c r="Z50" i="13"/>
  <c r="I50" i="15"/>
  <c r="Q50" i="15"/>
  <c r="I50" i="14"/>
  <c r="Q50" i="14"/>
  <c r="I50" i="11"/>
  <c r="R50" i="11"/>
  <c r="K50" i="12"/>
  <c r="U50" i="12"/>
  <c r="BP28" i="1"/>
  <c r="F28" i="27"/>
  <c r="O28" i="27"/>
  <c r="F16" i="22"/>
  <c r="O16" i="22"/>
  <c r="G16" i="11"/>
  <c r="P16" i="11"/>
  <c r="Q55" i="26"/>
  <c r="M55" i="24"/>
  <c r="Z55" i="24"/>
  <c r="H55" i="22"/>
  <c r="Q55" i="22"/>
  <c r="K55" i="23"/>
  <c r="U55" i="23"/>
  <c r="M55" i="13"/>
  <c r="Z55" i="13"/>
  <c r="I55" i="15"/>
  <c r="Q55" i="15"/>
  <c r="I55" i="14"/>
  <c r="Q55" i="14"/>
  <c r="I55" i="11"/>
  <c r="R55" i="11"/>
  <c r="K55" i="12"/>
  <c r="U55" i="12"/>
  <c r="BP34" i="1"/>
  <c r="F34" i="27"/>
  <c r="O34" i="27"/>
  <c r="F22" i="22"/>
  <c r="O22" i="22"/>
  <c r="G22" i="11"/>
  <c r="P22" i="11"/>
  <c r="O24" i="26"/>
  <c r="G24" i="15"/>
  <c r="O24" i="15"/>
  <c r="BL15" i="1"/>
  <c r="K3" i="24"/>
  <c r="X3" i="24"/>
  <c r="I3" i="23"/>
  <c r="S3" i="23"/>
  <c r="I3" i="22"/>
  <c r="R3" i="22"/>
  <c r="K3" i="13"/>
  <c r="X3" i="13"/>
  <c r="I3" i="12"/>
  <c r="S3" i="12"/>
  <c r="J3" i="11"/>
  <c r="S3" i="11"/>
  <c r="F3" i="22"/>
  <c r="O3" i="22"/>
  <c r="G3" i="11"/>
  <c r="P3" i="11"/>
  <c r="BD16" i="1"/>
  <c r="BL16" i="1"/>
  <c r="I4" i="22"/>
  <c r="R4" i="22"/>
  <c r="K4" i="24"/>
  <c r="X4" i="24"/>
  <c r="I4" i="23"/>
  <c r="S4" i="23"/>
  <c r="K4" i="13"/>
  <c r="X4" i="13"/>
  <c r="I4" i="12"/>
  <c r="S4" i="12"/>
  <c r="J4" i="11"/>
  <c r="S4" i="11"/>
  <c r="BD17" i="1"/>
  <c r="BL17" i="1"/>
  <c r="K5" i="24"/>
  <c r="X5" i="24"/>
  <c r="I5" i="23"/>
  <c r="S5" i="23"/>
  <c r="I5" i="22"/>
  <c r="R5" i="22"/>
  <c r="K5" i="13"/>
  <c r="X5" i="13"/>
  <c r="I5" i="12"/>
  <c r="S5" i="12"/>
  <c r="J5" i="11"/>
  <c r="S5" i="11"/>
  <c r="BL19" i="1"/>
  <c r="K7" i="24"/>
  <c r="X7" i="24"/>
  <c r="I7" i="23"/>
  <c r="S7" i="23"/>
  <c r="I7" i="22"/>
  <c r="R7" i="22"/>
  <c r="K7" i="13"/>
  <c r="X7" i="13"/>
  <c r="I7" i="12"/>
  <c r="S7" i="12"/>
  <c r="J7" i="11"/>
  <c r="S7" i="11"/>
  <c r="F7" i="22"/>
  <c r="O7" i="22"/>
  <c r="G7" i="11"/>
  <c r="P7" i="11"/>
  <c r="BD20" i="1"/>
  <c r="BL20" i="1"/>
  <c r="K8" i="24"/>
  <c r="X8" i="24"/>
  <c r="I8" i="22"/>
  <c r="R8" i="22"/>
  <c r="I8" i="23"/>
  <c r="S8" i="23"/>
  <c r="K8" i="13"/>
  <c r="X8" i="13"/>
  <c r="I8" i="12"/>
  <c r="S8" i="12"/>
  <c r="J8" i="11"/>
  <c r="S8" i="11"/>
  <c r="BD21" i="1"/>
  <c r="BL21" i="1"/>
  <c r="K9" i="24"/>
  <c r="X9" i="24"/>
  <c r="I9" i="22"/>
  <c r="R9" i="22"/>
  <c r="I9" i="23"/>
  <c r="S9" i="23"/>
  <c r="K9" i="13"/>
  <c r="X9" i="13"/>
  <c r="J9" i="11"/>
  <c r="S9" i="11"/>
  <c r="I9" i="12"/>
  <c r="S9" i="12"/>
  <c r="F9" i="22"/>
  <c r="O9" i="22"/>
  <c r="G9" i="11"/>
  <c r="P9" i="11"/>
  <c r="BD22" i="1"/>
  <c r="BD25" i="1"/>
  <c r="F13" i="22"/>
  <c r="O13" i="22"/>
  <c r="G13" i="11"/>
  <c r="P13" i="11"/>
  <c r="BP15" i="1"/>
  <c r="F15" i="27"/>
  <c r="O15" i="27"/>
  <c r="BP19" i="1"/>
  <c r="F19" i="27"/>
  <c r="O19" i="27"/>
  <c r="Q61" i="26"/>
  <c r="M61" i="24"/>
  <c r="Z61" i="24"/>
  <c r="H61" i="22"/>
  <c r="Q61" i="22"/>
  <c r="K61" i="23"/>
  <c r="U61" i="23"/>
  <c r="M61" i="13"/>
  <c r="Z61" i="13"/>
  <c r="I61" i="15"/>
  <c r="Q61" i="15"/>
  <c r="I61" i="14"/>
  <c r="Q61" i="14"/>
  <c r="K61" i="12"/>
  <c r="U61" i="12"/>
  <c r="I61" i="11"/>
  <c r="R61" i="11"/>
  <c r="BM15" i="1"/>
  <c r="L3" i="24"/>
  <c r="Y3" i="24"/>
  <c r="I5" i="24"/>
  <c r="V5" i="24"/>
  <c r="BM17" i="1"/>
  <c r="L5" i="24"/>
  <c r="Y5" i="24"/>
  <c r="P5" i="26"/>
  <c r="G5" i="22"/>
  <c r="P5" i="22"/>
  <c r="P5" i="15"/>
  <c r="H5" i="11"/>
  <c r="Q5" i="11"/>
  <c r="I6" i="24"/>
  <c r="V6" i="24"/>
  <c r="BM18" i="1"/>
  <c r="L6" i="24"/>
  <c r="Y6" i="24"/>
  <c r="P6" i="26"/>
  <c r="G6" i="22"/>
  <c r="P6" i="22"/>
  <c r="P6" i="15"/>
  <c r="H6" i="11"/>
  <c r="Q6" i="11"/>
  <c r="I7" i="24"/>
  <c r="V7" i="24"/>
  <c r="BM19" i="1"/>
  <c r="L7" i="24"/>
  <c r="Y7" i="24"/>
  <c r="P7" i="26"/>
  <c r="G7" i="22"/>
  <c r="P7" i="22"/>
  <c r="P7" i="15"/>
  <c r="H7" i="11"/>
  <c r="Q7" i="11"/>
  <c r="I8" i="24"/>
  <c r="V8" i="24"/>
  <c r="BM20" i="1"/>
  <c r="L8" i="24"/>
  <c r="Y8" i="24"/>
  <c r="P8" i="26"/>
  <c r="G8" i="22"/>
  <c r="P8" i="22"/>
  <c r="P8" i="15"/>
  <c r="H8" i="11"/>
  <c r="Q8" i="11"/>
  <c r="I9" i="24"/>
  <c r="V9" i="24"/>
  <c r="BM21" i="1"/>
  <c r="L9" i="24"/>
  <c r="Y9" i="24"/>
  <c r="P9" i="26"/>
  <c r="G9" i="22"/>
  <c r="P9" i="22"/>
  <c r="P9" i="15"/>
  <c r="H9" i="11"/>
  <c r="Q9" i="11"/>
  <c r="I10" i="24"/>
  <c r="V10" i="24"/>
  <c r="BM22" i="1"/>
  <c r="L10" i="24"/>
  <c r="Y10" i="24"/>
  <c r="P10" i="26"/>
  <c r="G10" i="22"/>
  <c r="P10" i="22"/>
  <c r="P10" i="15"/>
  <c r="H10" i="11"/>
  <c r="Q10" i="11"/>
  <c r="I11" i="24"/>
  <c r="V11" i="24"/>
  <c r="BM23" i="1"/>
  <c r="L11" i="24"/>
  <c r="Y11" i="24"/>
  <c r="P11" i="26"/>
  <c r="G11" i="22"/>
  <c r="P11" i="22"/>
  <c r="P11" i="15"/>
  <c r="H11" i="11"/>
  <c r="Q11" i="11"/>
  <c r="I12" i="24"/>
  <c r="V12" i="24"/>
  <c r="BM24" i="1"/>
  <c r="L12" i="24"/>
  <c r="Y12" i="24"/>
  <c r="P12" i="26"/>
  <c r="G12" i="22"/>
  <c r="P12" i="22"/>
  <c r="P12" i="15"/>
  <c r="H12" i="11"/>
  <c r="Q12" i="11"/>
  <c r="I13" i="24"/>
  <c r="V13" i="24"/>
  <c r="BM25" i="1"/>
  <c r="L13" i="24"/>
  <c r="Y13" i="24"/>
  <c r="P13" i="26"/>
  <c r="G13" i="22"/>
  <c r="P13" i="22"/>
  <c r="P13" i="15"/>
  <c r="H13" i="11"/>
  <c r="Q13" i="11"/>
  <c r="F2" i="22"/>
  <c r="O2" i="22"/>
  <c r="G2" i="11"/>
  <c r="P2" i="11"/>
  <c r="F5" i="22"/>
  <c r="O5" i="22"/>
  <c r="G5" i="11"/>
  <c r="P5" i="11"/>
  <c r="BD18" i="1"/>
  <c r="F8" i="22"/>
  <c r="O8" i="22"/>
  <c r="G8" i="11"/>
  <c r="P8" i="11"/>
  <c r="BD24" i="1"/>
  <c r="BL25" i="1"/>
  <c r="K13" i="24"/>
  <c r="X13" i="24"/>
  <c r="I13" i="23"/>
  <c r="S13" i="23"/>
  <c r="I13" i="22"/>
  <c r="R13" i="22"/>
  <c r="K13" i="13"/>
  <c r="X13" i="13"/>
  <c r="I13" i="12"/>
  <c r="S13" i="12"/>
  <c r="J13" i="11"/>
  <c r="S13" i="11"/>
  <c r="Q53" i="26"/>
  <c r="M53" i="24"/>
  <c r="Z53" i="24"/>
  <c r="K53" i="23"/>
  <c r="U53" i="23"/>
  <c r="H53" i="22"/>
  <c r="Q53" i="22"/>
  <c r="M53" i="13"/>
  <c r="Z53" i="13"/>
  <c r="I53" i="15"/>
  <c r="Q53" i="15"/>
  <c r="I53" i="14"/>
  <c r="Q53" i="14"/>
  <c r="K53" i="12"/>
  <c r="U53" i="12"/>
  <c r="I53" i="11"/>
  <c r="R53" i="11"/>
  <c r="I2" i="24"/>
  <c r="V2" i="24"/>
  <c r="BM14" i="1"/>
  <c r="L2" i="24"/>
  <c r="Y2" i="24"/>
  <c r="P2" i="26"/>
  <c r="G2" i="22"/>
  <c r="P2" i="22"/>
  <c r="P2" i="15"/>
  <c r="H2" i="11"/>
  <c r="Q2" i="11"/>
  <c r="I3" i="24"/>
  <c r="V3" i="24"/>
  <c r="P3" i="26"/>
  <c r="G3" i="22"/>
  <c r="P3" i="22"/>
  <c r="P3" i="15"/>
  <c r="H3" i="11"/>
  <c r="Q3" i="11"/>
  <c r="BM16" i="1"/>
  <c r="L4" i="24"/>
  <c r="Y4" i="24"/>
  <c r="BF14" i="1"/>
  <c r="H14" i="28"/>
  <c r="R14" i="28"/>
  <c r="H2" i="23"/>
  <c r="R2" i="23"/>
  <c r="H2" i="12"/>
  <c r="R2" i="12"/>
  <c r="O2" i="26"/>
  <c r="G2" i="15"/>
  <c r="O2" i="15"/>
  <c r="BF16" i="1"/>
  <c r="H16" i="28"/>
  <c r="R16" i="28"/>
  <c r="H4" i="23"/>
  <c r="R4" i="23"/>
  <c r="H4" i="12"/>
  <c r="R4" i="12"/>
  <c r="O4" i="26"/>
  <c r="G4" i="15"/>
  <c r="O4" i="15"/>
  <c r="BR17" i="1"/>
  <c r="J17" i="28"/>
  <c r="T17" i="28"/>
  <c r="J5" i="23"/>
  <c r="T5" i="23"/>
  <c r="J5" i="12"/>
  <c r="T5" i="12"/>
  <c r="BF18" i="1"/>
  <c r="H18" i="28"/>
  <c r="R18" i="28"/>
  <c r="H6" i="23"/>
  <c r="R6" i="23"/>
  <c r="H6" i="12"/>
  <c r="R6" i="12"/>
  <c r="O6" i="26"/>
  <c r="G6" i="15"/>
  <c r="O6" i="15"/>
  <c r="BF19" i="1"/>
  <c r="H19" i="28"/>
  <c r="R19" i="28"/>
  <c r="H7" i="23"/>
  <c r="R7" i="23"/>
  <c r="H7" i="12"/>
  <c r="R7" i="12"/>
  <c r="O7" i="26"/>
  <c r="G7" i="15"/>
  <c r="O7" i="15"/>
  <c r="BF21" i="1"/>
  <c r="H21" i="28"/>
  <c r="R21" i="28"/>
  <c r="H9" i="23"/>
  <c r="R9" i="23"/>
  <c r="H9" i="12"/>
  <c r="R9" i="12"/>
  <c r="O9" i="26"/>
  <c r="G9" i="15"/>
  <c r="O9" i="15"/>
  <c r="BF23" i="1"/>
  <c r="H23" i="28"/>
  <c r="R23" i="28"/>
  <c r="H11" i="23"/>
  <c r="R11" i="23"/>
  <c r="H11" i="12"/>
  <c r="R11" i="12"/>
  <c r="O11" i="26"/>
  <c r="G11" i="15"/>
  <c r="O11" i="15"/>
  <c r="BF24" i="1"/>
  <c r="H24" i="28"/>
  <c r="R24" i="28"/>
  <c r="H12" i="23"/>
  <c r="R12" i="23"/>
  <c r="H12" i="12"/>
  <c r="R12" i="12"/>
  <c r="O12" i="26"/>
  <c r="G12" i="15"/>
  <c r="O12" i="15"/>
  <c r="BF25" i="1"/>
  <c r="H25" i="28"/>
  <c r="R25" i="28"/>
  <c r="H13" i="23"/>
  <c r="R13" i="23"/>
  <c r="H13" i="12"/>
  <c r="R13" i="12"/>
  <c r="O13" i="26"/>
  <c r="G13" i="15"/>
  <c r="O13" i="15"/>
  <c r="BP14" i="1"/>
  <c r="F14" i="27"/>
  <c r="O14" i="27"/>
  <c r="BP20" i="1"/>
  <c r="F20" i="27"/>
  <c r="O20" i="27"/>
  <c r="M39" i="24"/>
  <c r="Z39" i="24"/>
  <c r="H39" i="22"/>
  <c r="Q39" i="22"/>
  <c r="K39" i="23"/>
  <c r="U39" i="23"/>
  <c r="M39" i="13"/>
  <c r="Z39" i="13"/>
  <c r="I39" i="15"/>
  <c r="Q39" i="15"/>
  <c r="I39" i="14"/>
  <c r="Q39" i="14"/>
  <c r="K39" i="12"/>
  <c r="U39" i="12"/>
  <c r="I39" i="11"/>
  <c r="R39" i="11"/>
  <c r="Q51" i="26"/>
  <c r="M51" i="24"/>
  <c r="Z51" i="24"/>
  <c r="K51" i="23"/>
  <c r="U51" i="23"/>
  <c r="H51" i="22"/>
  <c r="Q51" i="22"/>
  <c r="M51" i="13"/>
  <c r="Z51" i="13"/>
  <c r="I51" i="15"/>
  <c r="Q51" i="15"/>
  <c r="I51" i="14"/>
  <c r="Q51" i="14"/>
  <c r="I51" i="11"/>
  <c r="R51" i="11"/>
  <c r="K51" i="12"/>
  <c r="U51" i="12"/>
  <c r="Q63" i="26"/>
  <c r="M63" i="24"/>
  <c r="K63" i="23"/>
  <c r="H63" i="22"/>
  <c r="M63" i="13"/>
  <c r="Z63" i="13"/>
  <c r="I63" i="15"/>
  <c r="Q63" i="15"/>
  <c r="I63" i="14"/>
  <c r="Q63" i="14"/>
  <c r="K63" i="12"/>
  <c r="U63" i="12"/>
  <c r="I63" i="11"/>
  <c r="R63" i="11"/>
  <c r="BL14" i="1"/>
  <c r="K2" i="24"/>
  <c r="X2" i="24"/>
  <c r="I2" i="23"/>
  <c r="S2" i="23"/>
  <c r="I2" i="22"/>
  <c r="R2" i="22"/>
  <c r="K2" i="13"/>
  <c r="X2" i="13"/>
  <c r="I2" i="12"/>
  <c r="S2" i="12"/>
  <c r="J2" i="11"/>
  <c r="S2" i="11"/>
  <c r="BD15" i="1"/>
  <c r="F4" i="22"/>
  <c r="O4" i="22"/>
  <c r="G4" i="11"/>
  <c r="P4" i="11"/>
  <c r="BL18" i="1"/>
  <c r="K6" i="24"/>
  <c r="X6" i="24"/>
  <c r="I6" i="23"/>
  <c r="S6" i="23"/>
  <c r="I6" i="22"/>
  <c r="R6" i="22"/>
  <c r="K6" i="13"/>
  <c r="X6" i="13"/>
  <c r="I6" i="12"/>
  <c r="S6" i="12"/>
  <c r="J6" i="11"/>
  <c r="S6" i="11"/>
  <c r="F6" i="22"/>
  <c r="O6" i="22"/>
  <c r="G6" i="11"/>
  <c r="P6" i="11"/>
  <c r="BD19" i="1"/>
  <c r="BL22" i="1"/>
  <c r="K10" i="24"/>
  <c r="X10" i="24"/>
  <c r="I10" i="23"/>
  <c r="S10" i="23"/>
  <c r="I10" i="22"/>
  <c r="R10" i="22"/>
  <c r="K10" i="13"/>
  <c r="X10" i="13"/>
  <c r="I10" i="12"/>
  <c r="S10" i="12"/>
  <c r="J10" i="11"/>
  <c r="S10" i="11"/>
  <c r="F10" i="22"/>
  <c r="O10" i="22"/>
  <c r="G10" i="11"/>
  <c r="P10" i="11"/>
  <c r="BD23" i="1"/>
  <c r="BL23" i="1"/>
  <c r="K11" i="24"/>
  <c r="X11" i="24"/>
  <c r="I11" i="23"/>
  <c r="S11" i="23"/>
  <c r="I11" i="22"/>
  <c r="R11" i="22"/>
  <c r="K11" i="13"/>
  <c r="X11" i="13"/>
  <c r="I11" i="12"/>
  <c r="S11" i="12"/>
  <c r="J11" i="11"/>
  <c r="S11" i="11"/>
  <c r="F11" i="22"/>
  <c r="O11" i="22"/>
  <c r="G11" i="11"/>
  <c r="P11" i="11"/>
  <c r="BL24" i="1"/>
  <c r="K12" i="24"/>
  <c r="X12" i="24"/>
  <c r="I12" i="22"/>
  <c r="R12" i="22"/>
  <c r="I12" i="23"/>
  <c r="S12" i="23"/>
  <c r="K12" i="13"/>
  <c r="X12" i="13"/>
  <c r="I12" i="12"/>
  <c r="S12" i="12"/>
  <c r="J12" i="11"/>
  <c r="S12" i="11"/>
  <c r="F12" i="22"/>
  <c r="O12" i="22"/>
  <c r="G12" i="11"/>
  <c r="P12" i="11"/>
  <c r="BP17" i="1"/>
  <c r="F17" i="27"/>
  <c r="O17" i="27"/>
  <c r="BP21" i="1"/>
  <c r="F21" i="27"/>
  <c r="O21" i="27"/>
  <c r="BP25" i="1"/>
  <c r="F25" i="27"/>
  <c r="O25" i="27"/>
  <c r="Q57" i="26"/>
  <c r="M57" i="24"/>
  <c r="Z57" i="24"/>
  <c r="H57" i="22"/>
  <c r="Q57" i="22"/>
  <c r="K57" i="23"/>
  <c r="U57" i="23"/>
  <c r="M57" i="13"/>
  <c r="Z57" i="13"/>
  <c r="I57" i="15"/>
  <c r="Q57" i="15"/>
  <c r="I57" i="14"/>
  <c r="Q57" i="14"/>
  <c r="K57" i="12"/>
  <c r="U57" i="12"/>
  <c r="I57" i="11"/>
  <c r="R57" i="11"/>
  <c r="I4" i="24"/>
  <c r="V4" i="24"/>
  <c r="P4" i="26"/>
  <c r="G4" i="22"/>
  <c r="P4" i="22"/>
  <c r="P4" i="15"/>
  <c r="H4" i="11"/>
  <c r="Q4" i="11"/>
  <c r="BF15" i="1"/>
  <c r="H15" i="28"/>
  <c r="R15" i="28"/>
  <c r="H3" i="23"/>
  <c r="R3" i="23"/>
  <c r="H3" i="12"/>
  <c r="R3" i="12"/>
  <c r="O3" i="26"/>
  <c r="G3" i="15"/>
  <c r="O3" i="15"/>
  <c r="BF17" i="1"/>
  <c r="H17" i="28"/>
  <c r="R17" i="28"/>
  <c r="H5" i="23"/>
  <c r="R5" i="23"/>
  <c r="H5" i="12"/>
  <c r="R5" i="12"/>
  <c r="O5" i="26"/>
  <c r="G5" i="15"/>
  <c r="O5" i="15"/>
  <c r="BF20" i="1"/>
  <c r="H20" i="28"/>
  <c r="R20" i="28"/>
  <c r="H8" i="23"/>
  <c r="R8" i="23"/>
  <c r="H8" i="12"/>
  <c r="R8" i="12"/>
  <c r="O8" i="26"/>
  <c r="G8" i="15"/>
  <c r="O8" i="15"/>
  <c r="BR21" i="1"/>
  <c r="J21" i="28"/>
  <c r="T21" i="28"/>
  <c r="J9" i="23"/>
  <c r="T9" i="23"/>
  <c r="J9" i="12"/>
  <c r="T9" i="12"/>
  <c r="BF22" i="1"/>
  <c r="H22" i="28"/>
  <c r="R22" i="28"/>
  <c r="H10" i="23"/>
  <c r="R10" i="23"/>
  <c r="H10" i="12"/>
  <c r="R10" i="12"/>
  <c r="O10" i="26"/>
  <c r="G10" i="15"/>
  <c r="O10" i="15"/>
  <c r="BG14" i="1"/>
  <c r="H14" i="29"/>
  <c r="U14" i="29"/>
  <c r="H2" i="24"/>
  <c r="U2" i="24"/>
  <c r="H2" i="13"/>
  <c r="U2" i="13"/>
  <c r="BK14" i="1"/>
  <c r="J2" i="24"/>
  <c r="W2" i="24"/>
  <c r="J2" i="13"/>
  <c r="W2" i="13"/>
  <c r="Q2" i="26"/>
  <c r="M2" i="24"/>
  <c r="Z2" i="24"/>
  <c r="K2" i="23"/>
  <c r="U2" i="23"/>
  <c r="H2" i="22"/>
  <c r="Q2" i="22"/>
  <c r="M2" i="13"/>
  <c r="Z2" i="13"/>
  <c r="I2" i="15"/>
  <c r="Q2" i="15"/>
  <c r="I2" i="14"/>
  <c r="Q2" i="14"/>
  <c r="I2" i="11"/>
  <c r="R2" i="11"/>
  <c r="K2" i="12"/>
  <c r="U2" i="12"/>
  <c r="BG15" i="1"/>
  <c r="H15" i="29"/>
  <c r="U15" i="29"/>
  <c r="H3" i="24"/>
  <c r="U3" i="24"/>
  <c r="H3" i="13"/>
  <c r="U3" i="13"/>
  <c r="BK15" i="1"/>
  <c r="J3" i="24"/>
  <c r="W3" i="24"/>
  <c r="J3" i="13"/>
  <c r="W3" i="13"/>
  <c r="Q27" i="26"/>
  <c r="M27" i="24"/>
  <c r="Z27" i="24"/>
  <c r="K27" i="23"/>
  <c r="U27" i="23"/>
  <c r="H27" i="22"/>
  <c r="Q27" i="22"/>
  <c r="M27" i="13"/>
  <c r="Z27" i="13"/>
  <c r="I27" i="15"/>
  <c r="Q27" i="15"/>
  <c r="I27" i="14"/>
  <c r="Q27" i="14"/>
  <c r="K27" i="12"/>
  <c r="U27" i="12"/>
  <c r="I27" i="11"/>
  <c r="R27" i="11"/>
  <c r="BG16" i="1"/>
  <c r="H16" i="29"/>
  <c r="U16" i="29"/>
  <c r="H4" i="24"/>
  <c r="U4" i="24"/>
  <c r="H4" i="13"/>
  <c r="U4" i="13"/>
  <c r="BK16" i="1"/>
  <c r="J4" i="24"/>
  <c r="W4" i="24"/>
  <c r="J4" i="13"/>
  <c r="W4" i="13"/>
  <c r="Q4" i="26"/>
  <c r="M4" i="24"/>
  <c r="Z4" i="24"/>
  <c r="K4" i="23"/>
  <c r="U4" i="23"/>
  <c r="H4" i="22"/>
  <c r="Q4" i="22"/>
  <c r="M4" i="13"/>
  <c r="Z4" i="13"/>
  <c r="I4" i="14"/>
  <c r="Q4" i="14"/>
  <c r="I4" i="15"/>
  <c r="Q4" i="15"/>
  <c r="I4" i="11"/>
  <c r="R4" i="11"/>
  <c r="K4" i="12"/>
  <c r="U4" i="12"/>
  <c r="BG17" i="1"/>
  <c r="H17" i="29"/>
  <c r="U17" i="29"/>
  <c r="H5" i="24"/>
  <c r="U5" i="24"/>
  <c r="H5" i="13"/>
  <c r="U5" i="13"/>
  <c r="BK17" i="1"/>
  <c r="J5" i="24"/>
  <c r="W5" i="24"/>
  <c r="J5" i="13"/>
  <c r="W5" i="13"/>
  <c r="Q5" i="26"/>
  <c r="M5" i="24"/>
  <c r="Z5" i="24"/>
  <c r="K5" i="23"/>
  <c r="U5" i="23"/>
  <c r="H5" i="22"/>
  <c r="Q5" i="22"/>
  <c r="M5" i="13"/>
  <c r="Z5" i="13"/>
  <c r="I5" i="15"/>
  <c r="Q5" i="15"/>
  <c r="I5" i="14"/>
  <c r="Q5" i="14"/>
  <c r="K5" i="12"/>
  <c r="U5" i="12"/>
  <c r="I5" i="11"/>
  <c r="R5" i="11"/>
  <c r="BG18" i="1"/>
  <c r="H18" i="29"/>
  <c r="U18" i="29"/>
  <c r="H6" i="24"/>
  <c r="U6" i="24"/>
  <c r="H6" i="13"/>
  <c r="U6" i="13"/>
  <c r="BK18" i="1"/>
  <c r="J6" i="24"/>
  <c r="W6" i="24"/>
  <c r="J6" i="13"/>
  <c r="W6" i="13"/>
  <c r="Q6" i="26"/>
  <c r="M6" i="24"/>
  <c r="Z6" i="24"/>
  <c r="K6" i="23"/>
  <c r="U6" i="23"/>
  <c r="H6" i="22"/>
  <c r="Q6" i="22"/>
  <c r="M6" i="13"/>
  <c r="Z6" i="13"/>
  <c r="I6" i="15"/>
  <c r="Q6" i="15"/>
  <c r="I6" i="14"/>
  <c r="Q6" i="14"/>
  <c r="I6" i="11"/>
  <c r="R6" i="11"/>
  <c r="K6" i="12"/>
  <c r="U6" i="12"/>
  <c r="BG19" i="1"/>
  <c r="H19" i="29"/>
  <c r="U19" i="29"/>
  <c r="H7" i="24"/>
  <c r="U7" i="24"/>
  <c r="H7" i="13"/>
  <c r="U7" i="13"/>
  <c r="BK19" i="1"/>
  <c r="J7" i="24"/>
  <c r="W7" i="24"/>
  <c r="J7" i="13"/>
  <c r="W7" i="13"/>
  <c r="Q7" i="26"/>
  <c r="M7" i="24"/>
  <c r="Z7" i="24"/>
  <c r="K7" i="23"/>
  <c r="U7" i="23"/>
  <c r="H7" i="22"/>
  <c r="Q7" i="22"/>
  <c r="M7" i="13"/>
  <c r="Z7" i="13"/>
  <c r="I7" i="15"/>
  <c r="Q7" i="15"/>
  <c r="I7" i="14"/>
  <c r="Q7" i="14"/>
  <c r="K7" i="12"/>
  <c r="U7" i="12"/>
  <c r="I7" i="11"/>
  <c r="R7" i="11"/>
  <c r="BG20" i="1"/>
  <c r="H20" i="29"/>
  <c r="U20" i="29"/>
  <c r="H8" i="24"/>
  <c r="U8" i="24"/>
  <c r="H8" i="13"/>
  <c r="U8" i="13"/>
  <c r="BK20" i="1"/>
  <c r="J8" i="24"/>
  <c r="W8" i="24"/>
  <c r="J8" i="13"/>
  <c r="W8" i="13"/>
  <c r="Q8" i="26"/>
  <c r="M8" i="24"/>
  <c r="Z8" i="24"/>
  <c r="K8" i="23"/>
  <c r="U8" i="23"/>
  <c r="H8" i="22"/>
  <c r="Q8" i="22"/>
  <c r="M8" i="13"/>
  <c r="Z8" i="13"/>
  <c r="I8" i="14"/>
  <c r="Q8" i="14"/>
  <c r="I8" i="15"/>
  <c r="Q8" i="15"/>
  <c r="I8" i="11"/>
  <c r="R8" i="11"/>
  <c r="K8" i="12"/>
  <c r="U8" i="12"/>
  <c r="BG21" i="1"/>
  <c r="H21" i="29"/>
  <c r="U21" i="29"/>
  <c r="H9" i="24"/>
  <c r="U9" i="24"/>
  <c r="H9" i="13"/>
  <c r="U9" i="13"/>
  <c r="BK21" i="1"/>
  <c r="J9" i="24"/>
  <c r="W9" i="24"/>
  <c r="J9" i="13"/>
  <c r="W9" i="13"/>
  <c r="Q9" i="26"/>
  <c r="M9" i="24"/>
  <c r="Z9" i="24"/>
  <c r="K9" i="23"/>
  <c r="U9" i="23"/>
  <c r="H9" i="22"/>
  <c r="Q9" i="22"/>
  <c r="M9" i="13"/>
  <c r="Z9" i="13"/>
  <c r="I9" i="15"/>
  <c r="Q9" i="15"/>
  <c r="I9" i="14"/>
  <c r="Q9" i="14"/>
  <c r="K9" i="12"/>
  <c r="U9" i="12"/>
  <c r="I9" i="11"/>
  <c r="R9" i="11"/>
  <c r="BG22" i="1"/>
  <c r="H22" i="29"/>
  <c r="U22" i="29"/>
  <c r="H10" i="24"/>
  <c r="U10" i="24"/>
  <c r="H10" i="13"/>
  <c r="U10" i="13"/>
  <c r="BK22" i="1"/>
  <c r="J10" i="24"/>
  <c r="W10" i="24"/>
  <c r="J10" i="13"/>
  <c r="W10" i="13"/>
  <c r="Q10" i="26"/>
  <c r="M10" i="24"/>
  <c r="Z10" i="24"/>
  <c r="K10" i="23"/>
  <c r="U10" i="23"/>
  <c r="H10" i="22"/>
  <c r="Q10" i="22"/>
  <c r="M10" i="13"/>
  <c r="Z10" i="13"/>
  <c r="I10" i="15"/>
  <c r="Q10" i="15"/>
  <c r="I10" i="14"/>
  <c r="Q10" i="14"/>
  <c r="K10" i="12"/>
  <c r="U10" i="12"/>
  <c r="I10" i="11"/>
  <c r="R10" i="11"/>
  <c r="BG23" i="1"/>
  <c r="H23" i="29"/>
  <c r="U23" i="29"/>
  <c r="H11" i="24"/>
  <c r="U11" i="24"/>
  <c r="H11" i="13"/>
  <c r="U11" i="13"/>
  <c r="BK23" i="1"/>
  <c r="J11" i="24"/>
  <c r="W11" i="24"/>
  <c r="J11" i="13"/>
  <c r="W11" i="13"/>
  <c r="Q11" i="26"/>
  <c r="M11" i="24"/>
  <c r="Z11" i="24"/>
  <c r="K11" i="23"/>
  <c r="U11" i="23"/>
  <c r="H11" i="22"/>
  <c r="Q11" i="22"/>
  <c r="M11" i="13"/>
  <c r="Z11" i="13"/>
  <c r="I11" i="15"/>
  <c r="Q11" i="15"/>
  <c r="I11" i="14"/>
  <c r="Q11" i="14"/>
  <c r="K11" i="12"/>
  <c r="U11" i="12"/>
  <c r="I11" i="11"/>
  <c r="R11" i="11"/>
  <c r="BG24" i="1"/>
  <c r="H24" i="29"/>
  <c r="U24" i="29"/>
  <c r="H12" i="24"/>
  <c r="U12" i="24"/>
  <c r="H12" i="13"/>
  <c r="U12" i="13"/>
  <c r="BK24" i="1"/>
  <c r="J12" i="24"/>
  <c r="W12" i="24"/>
  <c r="J12" i="13"/>
  <c r="W12" i="13"/>
  <c r="Q12" i="26"/>
  <c r="M12" i="24"/>
  <c r="Z12" i="24"/>
  <c r="K12" i="23"/>
  <c r="U12" i="23"/>
  <c r="H12" i="22"/>
  <c r="Q12" i="22"/>
  <c r="M12" i="13"/>
  <c r="Z12" i="13"/>
  <c r="I12" i="14"/>
  <c r="Q12" i="14"/>
  <c r="I12" i="15"/>
  <c r="Q12" i="15"/>
  <c r="I12" i="11"/>
  <c r="R12" i="11"/>
  <c r="K12" i="12"/>
  <c r="U12" i="12"/>
  <c r="BG25" i="1"/>
  <c r="H25" i="29"/>
  <c r="U25" i="29"/>
  <c r="H13" i="24"/>
  <c r="U13" i="24"/>
  <c r="H13" i="13"/>
  <c r="U13" i="13"/>
  <c r="BK25" i="1"/>
  <c r="J13" i="24"/>
  <c r="W13" i="24"/>
  <c r="J13" i="13"/>
  <c r="W13" i="13"/>
  <c r="Q13" i="26"/>
  <c r="M13" i="24"/>
  <c r="Z13" i="24"/>
  <c r="K13" i="23"/>
  <c r="U13" i="23"/>
  <c r="H13" i="22"/>
  <c r="Q13" i="22"/>
  <c r="M13" i="13"/>
  <c r="Z13" i="13"/>
  <c r="I13" i="15"/>
  <c r="Q13" i="15"/>
  <c r="I13" i="14"/>
  <c r="Q13" i="14"/>
  <c r="K13" i="12"/>
  <c r="U13" i="12"/>
  <c r="I13" i="11"/>
  <c r="R13" i="11"/>
  <c r="D3" i="13"/>
  <c r="Q3" i="13"/>
  <c r="D3" i="12"/>
  <c r="N3" i="12"/>
  <c r="E3" i="11"/>
  <c r="N3" i="11"/>
  <c r="D5" i="13"/>
  <c r="Q5" i="13"/>
  <c r="D5" i="12"/>
  <c r="N5" i="12"/>
  <c r="E5" i="11"/>
  <c r="N5" i="11"/>
  <c r="D7" i="13"/>
  <c r="Q7" i="13"/>
  <c r="D7" i="12"/>
  <c r="N7" i="12"/>
  <c r="E7" i="11"/>
  <c r="N7" i="11"/>
  <c r="D9" i="13"/>
  <c r="Q9" i="13"/>
  <c r="D9" i="12"/>
  <c r="N9" i="12"/>
  <c r="E9" i="11"/>
  <c r="N9" i="11"/>
  <c r="D11" i="13"/>
  <c r="Q11" i="13"/>
  <c r="D11" i="12"/>
  <c r="N11" i="12"/>
  <c r="E11" i="11"/>
  <c r="N11" i="11"/>
  <c r="D13" i="13"/>
  <c r="Q13" i="13"/>
  <c r="D13" i="12"/>
  <c r="N13" i="12"/>
  <c r="E13" i="11"/>
  <c r="N13" i="11"/>
  <c r="D15" i="13"/>
  <c r="Q15" i="13"/>
  <c r="D15" i="12"/>
  <c r="N15" i="12"/>
  <c r="E15" i="11"/>
  <c r="N15" i="11"/>
  <c r="D17" i="13"/>
  <c r="Q17" i="13"/>
  <c r="D17" i="12"/>
  <c r="N17" i="12"/>
  <c r="E17" i="11"/>
  <c r="N17" i="11"/>
  <c r="D19" i="13"/>
  <c r="Q19" i="13"/>
  <c r="D19" i="12"/>
  <c r="N19" i="12"/>
  <c r="E19" i="11"/>
  <c r="N19" i="11"/>
  <c r="D21" i="13"/>
  <c r="Q21" i="13"/>
  <c r="D21" i="12"/>
  <c r="N21" i="12"/>
  <c r="E21" i="11"/>
  <c r="N21" i="11"/>
  <c r="D23" i="13"/>
  <c r="Q23" i="13"/>
  <c r="D23" i="12"/>
  <c r="N23" i="12"/>
  <c r="E23" i="11"/>
  <c r="N23" i="11"/>
  <c r="D25" i="13"/>
  <c r="Q25" i="13"/>
  <c r="D25" i="12"/>
  <c r="N25" i="12"/>
  <c r="E25" i="11"/>
  <c r="N25" i="11"/>
  <c r="D27" i="13"/>
  <c r="Q27" i="13"/>
  <c r="D27" i="12"/>
  <c r="N27" i="12"/>
  <c r="E27" i="11"/>
  <c r="N27" i="11"/>
  <c r="D29" i="13"/>
  <c r="Q29" i="13"/>
  <c r="D29" i="12"/>
  <c r="N29" i="12"/>
  <c r="E29" i="11"/>
  <c r="N29" i="11"/>
  <c r="D31" i="13"/>
  <c r="Q31" i="13"/>
  <c r="D31" i="12"/>
  <c r="N31" i="12"/>
  <c r="E31" i="11"/>
  <c r="N31" i="11"/>
  <c r="D33" i="13"/>
  <c r="Q33" i="13"/>
  <c r="D33" i="12"/>
  <c r="N33" i="12"/>
  <c r="E33" i="11"/>
  <c r="N33" i="11"/>
  <c r="D35" i="13"/>
  <c r="Q35" i="13"/>
  <c r="D35" i="12"/>
  <c r="N35" i="12"/>
  <c r="E35" i="11"/>
  <c r="N35" i="11"/>
  <c r="D37" i="13"/>
  <c r="Q37" i="13"/>
  <c r="D37" i="12"/>
  <c r="N37" i="12"/>
  <c r="E37" i="11"/>
  <c r="N37" i="11"/>
  <c r="D39" i="13"/>
  <c r="Q39" i="13"/>
  <c r="D39" i="12"/>
  <c r="N39" i="12"/>
  <c r="E39" i="11"/>
  <c r="N39" i="11"/>
  <c r="D41" i="13"/>
  <c r="Q41" i="13"/>
  <c r="D41" i="12"/>
  <c r="N41" i="12"/>
  <c r="E41" i="11"/>
  <c r="N41" i="11"/>
  <c r="D43" i="13"/>
  <c r="Q43" i="13"/>
  <c r="D43" i="12"/>
  <c r="N43" i="12"/>
  <c r="E43" i="11"/>
  <c r="N43" i="11"/>
  <c r="D45" i="13"/>
  <c r="Q45" i="13"/>
  <c r="D45" i="12"/>
  <c r="N45" i="12"/>
  <c r="E45" i="11"/>
  <c r="N45" i="11"/>
  <c r="D47" i="13"/>
  <c r="Q47" i="13"/>
  <c r="D47" i="12"/>
  <c r="N47" i="12"/>
  <c r="E47" i="11"/>
  <c r="N47" i="11"/>
  <c r="D49" i="13"/>
  <c r="Q49" i="13"/>
  <c r="D49" i="12"/>
  <c r="N49" i="12"/>
  <c r="E49" i="11"/>
  <c r="N49" i="11"/>
  <c r="D51" i="13"/>
  <c r="Q51" i="13"/>
  <c r="D51" i="12"/>
  <c r="N51" i="12"/>
  <c r="E51" i="11"/>
  <c r="N51" i="11"/>
  <c r="D53" i="13"/>
  <c r="Q53" i="13"/>
  <c r="D53" i="12"/>
  <c r="N53" i="12"/>
  <c r="E53" i="11"/>
  <c r="N53" i="11"/>
  <c r="D55" i="13"/>
  <c r="Q55" i="13"/>
  <c r="D55" i="12"/>
  <c r="N55" i="12"/>
  <c r="E55" i="11"/>
  <c r="N55" i="11"/>
  <c r="D57" i="13"/>
  <c r="Q57" i="13"/>
  <c r="D57" i="12"/>
  <c r="N57" i="12"/>
  <c r="E57" i="11"/>
  <c r="N57" i="11"/>
  <c r="D59" i="13"/>
  <c r="Q59" i="13"/>
  <c r="D59" i="12"/>
  <c r="N59" i="12"/>
  <c r="E59" i="11"/>
  <c r="N59" i="11"/>
  <c r="D61" i="13"/>
  <c r="Q61" i="13"/>
  <c r="D61" i="12"/>
  <c r="N61" i="12"/>
  <c r="E61" i="11"/>
  <c r="N61" i="11"/>
  <c r="D63" i="13"/>
  <c r="Q63" i="13"/>
  <c r="D63" i="12"/>
  <c r="N63" i="12"/>
  <c r="E63" i="11"/>
  <c r="N63" i="11"/>
  <c r="D65" i="13"/>
  <c r="Q65" i="13"/>
  <c r="D65" i="12"/>
  <c r="N65" i="12"/>
  <c r="E65" i="11"/>
  <c r="N65" i="11"/>
  <c r="D67" i="13"/>
  <c r="Q67" i="13"/>
  <c r="D67" i="12"/>
  <c r="N67" i="12"/>
  <c r="E67" i="11"/>
  <c r="N67" i="11"/>
  <c r="D69" i="13"/>
  <c r="Q69" i="13"/>
  <c r="D69" i="12"/>
  <c r="N69" i="12"/>
  <c r="E69" i="11"/>
  <c r="N69" i="11"/>
  <c r="D71" i="13"/>
  <c r="Q71" i="13"/>
  <c r="D71" i="12"/>
  <c r="N71" i="12"/>
  <c r="E71" i="11"/>
  <c r="N71" i="11"/>
  <c r="D73" i="13"/>
  <c r="Q73" i="13"/>
  <c r="D73" i="12"/>
  <c r="N73" i="12"/>
  <c r="E73" i="11"/>
  <c r="N73" i="11"/>
  <c r="D75" i="13"/>
  <c r="Q75" i="13"/>
  <c r="D75" i="12"/>
  <c r="N75" i="12"/>
  <c r="E75" i="11"/>
  <c r="N75" i="11"/>
  <c r="D77" i="13"/>
  <c r="Q77" i="13"/>
  <c r="D77" i="12"/>
  <c r="N77" i="12"/>
  <c r="E77" i="11"/>
  <c r="N77" i="11"/>
  <c r="D79" i="13"/>
  <c r="Q79" i="13"/>
  <c r="D79" i="12"/>
  <c r="N79" i="12"/>
  <c r="E79" i="11"/>
  <c r="N79" i="11"/>
  <c r="D81" i="13"/>
  <c r="Q81" i="13"/>
  <c r="D81" i="12"/>
  <c r="N81" i="12"/>
  <c r="E81" i="11"/>
  <c r="N81" i="11"/>
  <c r="D83" i="13"/>
  <c r="Q83" i="13"/>
  <c r="D83" i="12"/>
  <c r="N83" i="12"/>
  <c r="E83" i="11"/>
  <c r="N83" i="11"/>
  <c r="D85" i="13"/>
  <c r="Q85" i="13"/>
  <c r="D85" i="12"/>
  <c r="N85" i="12"/>
  <c r="E85" i="11"/>
  <c r="N85" i="11"/>
  <c r="D87" i="13"/>
  <c r="Q87" i="13"/>
  <c r="D87" i="12"/>
  <c r="N87" i="12"/>
  <c r="E87" i="11"/>
  <c r="N87" i="11"/>
  <c r="D89" i="13"/>
  <c r="Q89" i="13"/>
  <c r="D89" i="12"/>
  <c r="N89" i="12"/>
  <c r="E89" i="11"/>
  <c r="N89" i="11"/>
  <c r="D91" i="13"/>
  <c r="Q91" i="13"/>
  <c r="D91" i="12"/>
  <c r="N91" i="12"/>
  <c r="E91" i="11"/>
  <c r="N91" i="11"/>
  <c r="D93" i="13"/>
  <c r="Q93" i="13"/>
  <c r="D93" i="12"/>
  <c r="N93" i="12"/>
  <c r="E93" i="11"/>
  <c r="N93" i="11"/>
  <c r="D95" i="13"/>
  <c r="Q95" i="13"/>
  <c r="D95" i="12"/>
  <c r="N95" i="12"/>
  <c r="E95" i="11"/>
  <c r="N95" i="11"/>
  <c r="D97" i="13"/>
  <c r="Q97" i="13"/>
  <c r="D97" i="12"/>
  <c r="N97" i="12"/>
  <c r="E97" i="11"/>
  <c r="N97" i="11"/>
  <c r="D99" i="13"/>
  <c r="Q99" i="13"/>
  <c r="D99" i="12"/>
  <c r="N99" i="12"/>
  <c r="E99" i="11"/>
  <c r="N99" i="11"/>
  <c r="D103" i="13"/>
  <c r="Q103" i="13"/>
  <c r="D103" i="12"/>
  <c r="N103" i="12"/>
  <c r="E103" i="11"/>
  <c r="N103" i="11"/>
  <c r="D105" i="13"/>
  <c r="Q105" i="13"/>
  <c r="D105" i="12"/>
  <c r="N105" i="12"/>
  <c r="E105" i="11"/>
  <c r="N105" i="11"/>
  <c r="D107" i="13"/>
  <c r="Q107" i="13"/>
  <c r="D107" i="12"/>
  <c r="N107" i="12"/>
  <c r="E107" i="11"/>
  <c r="N107" i="11"/>
  <c r="D109" i="13"/>
  <c r="Q109" i="13"/>
  <c r="D109" i="12"/>
  <c r="N109" i="12"/>
  <c r="E109" i="11"/>
  <c r="N109" i="11"/>
  <c r="E3" i="25"/>
  <c r="M3" i="25"/>
  <c r="E3" i="14"/>
  <c r="M3" i="14"/>
  <c r="E5" i="25"/>
  <c r="M5" i="25"/>
  <c r="E5" i="14"/>
  <c r="M5" i="14"/>
  <c r="E7" i="25"/>
  <c r="M7" i="25"/>
  <c r="E7" i="14"/>
  <c r="M7" i="14"/>
  <c r="E9" i="25"/>
  <c r="M9" i="25"/>
  <c r="E9" i="14"/>
  <c r="M9" i="14"/>
  <c r="E11" i="25"/>
  <c r="M11" i="25"/>
  <c r="E11" i="14"/>
  <c r="M11" i="14"/>
  <c r="E13" i="25"/>
  <c r="M13" i="25"/>
  <c r="E13" i="14"/>
  <c r="M13" i="14"/>
  <c r="E15" i="25"/>
  <c r="M15" i="25"/>
  <c r="E15" i="14"/>
  <c r="M15" i="14"/>
  <c r="E17" i="25"/>
  <c r="M17" i="25"/>
  <c r="E17" i="14"/>
  <c r="M17" i="14"/>
  <c r="E19" i="25"/>
  <c r="M19" i="25"/>
  <c r="E19" i="14"/>
  <c r="M19" i="14"/>
  <c r="E21" i="25"/>
  <c r="M21" i="25"/>
  <c r="E21" i="14"/>
  <c r="M21" i="14"/>
  <c r="E23" i="25"/>
  <c r="M23" i="25"/>
  <c r="E23" i="14"/>
  <c r="M23" i="14"/>
  <c r="E25" i="25"/>
  <c r="M25" i="25"/>
  <c r="E25" i="14"/>
  <c r="M25" i="14"/>
  <c r="E27" i="25"/>
  <c r="M27" i="25"/>
  <c r="E27" i="14"/>
  <c r="M27" i="14"/>
  <c r="E29" i="25"/>
  <c r="M29" i="25"/>
  <c r="E29" i="14"/>
  <c r="M29" i="14"/>
  <c r="E31" i="25"/>
  <c r="M31" i="25"/>
  <c r="E31" i="14"/>
  <c r="M31" i="14"/>
  <c r="E33" i="25"/>
  <c r="M33" i="25"/>
  <c r="E33" i="14"/>
  <c r="M33" i="14"/>
  <c r="E35" i="25"/>
  <c r="M35" i="25"/>
  <c r="E35" i="14"/>
  <c r="M35" i="14"/>
  <c r="E37" i="25"/>
  <c r="M37" i="25"/>
  <c r="E37" i="14"/>
  <c r="M37" i="14"/>
  <c r="E39" i="25"/>
  <c r="M39" i="25"/>
  <c r="E39" i="14"/>
  <c r="M39" i="14"/>
  <c r="E41" i="25"/>
  <c r="M41" i="25"/>
  <c r="E41" i="14"/>
  <c r="M41" i="14"/>
  <c r="E43" i="25"/>
  <c r="M43" i="25"/>
  <c r="E43" i="14"/>
  <c r="M43" i="14"/>
  <c r="E45" i="25"/>
  <c r="M45" i="25"/>
  <c r="E45" i="14"/>
  <c r="M45" i="14"/>
  <c r="E47" i="25"/>
  <c r="M47" i="25"/>
  <c r="E47" i="14"/>
  <c r="M47" i="14"/>
  <c r="E49" i="25"/>
  <c r="M49" i="25"/>
  <c r="E49" i="14"/>
  <c r="M49" i="14"/>
  <c r="E51" i="25"/>
  <c r="M51" i="25"/>
  <c r="E51" i="14"/>
  <c r="M51" i="14"/>
  <c r="E53" i="25"/>
  <c r="M53" i="25"/>
  <c r="E53" i="14"/>
  <c r="M53" i="14"/>
  <c r="E55" i="25"/>
  <c r="M55" i="25"/>
  <c r="E55" i="14"/>
  <c r="M55" i="14"/>
  <c r="E57" i="25"/>
  <c r="M57" i="25"/>
  <c r="E57" i="14"/>
  <c r="M57" i="14"/>
  <c r="E59" i="25"/>
  <c r="M59" i="25"/>
  <c r="E59" i="14"/>
  <c r="M59" i="14"/>
  <c r="E61" i="25"/>
  <c r="M61" i="25"/>
  <c r="E61" i="14"/>
  <c r="M61" i="14"/>
  <c r="E63" i="25"/>
  <c r="M63" i="25"/>
  <c r="E63" i="14"/>
  <c r="M63" i="14"/>
  <c r="E65" i="25"/>
  <c r="M65" i="25"/>
  <c r="E65" i="14"/>
  <c r="M65" i="14"/>
  <c r="E67" i="25"/>
  <c r="M67" i="25"/>
  <c r="E67" i="14"/>
  <c r="M67" i="14"/>
  <c r="E69" i="25"/>
  <c r="M69" i="25"/>
  <c r="E69" i="14"/>
  <c r="M69" i="14"/>
  <c r="E71" i="25"/>
  <c r="M71" i="25"/>
  <c r="E71" i="14"/>
  <c r="M71" i="14"/>
  <c r="E73" i="25"/>
  <c r="M73" i="25"/>
  <c r="E73" i="14"/>
  <c r="M73" i="14"/>
  <c r="E75" i="25"/>
  <c r="M75" i="25"/>
  <c r="E75" i="14"/>
  <c r="M75" i="14"/>
  <c r="E77" i="25"/>
  <c r="M77" i="25"/>
  <c r="E77" i="14"/>
  <c r="M77" i="14"/>
  <c r="E79" i="25"/>
  <c r="M79" i="25"/>
  <c r="E79" i="14"/>
  <c r="M79" i="14"/>
  <c r="E81" i="25"/>
  <c r="M81" i="25"/>
  <c r="E81" i="14"/>
  <c r="M81" i="14"/>
  <c r="E83" i="25"/>
  <c r="M83" i="25"/>
  <c r="E83" i="14"/>
  <c r="M83" i="14"/>
  <c r="E85" i="25"/>
  <c r="M85" i="25"/>
  <c r="E85" i="14"/>
  <c r="M85" i="14"/>
  <c r="E87" i="25"/>
  <c r="M87" i="25"/>
  <c r="E87" i="14"/>
  <c r="M87" i="14"/>
  <c r="E89" i="25"/>
  <c r="M89" i="25"/>
  <c r="E89" i="14"/>
  <c r="M89" i="14"/>
  <c r="E91" i="25"/>
  <c r="M91" i="25"/>
  <c r="E91" i="14"/>
  <c r="M91" i="14"/>
  <c r="E93" i="25"/>
  <c r="M93" i="25"/>
  <c r="E93" i="14"/>
  <c r="M93" i="14"/>
  <c r="E95" i="25"/>
  <c r="M95" i="25"/>
  <c r="E95" i="14"/>
  <c r="M95" i="14"/>
  <c r="E97" i="25"/>
  <c r="M97" i="25"/>
  <c r="E97" i="14"/>
  <c r="M97" i="14"/>
  <c r="E99" i="25"/>
  <c r="M99" i="25"/>
  <c r="E99" i="14"/>
  <c r="M99" i="14"/>
  <c r="E101" i="25"/>
  <c r="M101" i="25"/>
  <c r="E101" i="14"/>
  <c r="M101" i="14"/>
  <c r="E103" i="25"/>
  <c r="M103" i="25"/>
  <c r="E103" i="14"/>
  <c r="M103" i="14"/>
  <c r="E105" i="25"/>
  <c r="M105" i="25"/>
  <c r="E105" i="14"/>
  <c r="M105" i="14"/>
  <c r="E107" i="25"/>
  <c r="M107" i="25"/>
  <c r="E107" i="14"/>
  <c r="M107" i="14"/>
  <c r="E109" i="25"/>
  <c r="M109" i="25"/>
  <c r="E109" i="14"/>
  <c r="M109" i="14"/>
  <c r="E3" i="13"/>
  <c r="R3" i="13"/>
  <c r="D3" i="15"/>
  <c r="L3" i="15"/>
  <c r="E3" i="12"/>
  <c r="O3" i="12"/>
  <c r="F3" i="11"/>
  <c r="O3" i="11"/>
  <c r="E5" i="13"/>
  <c r="R5" i="13"/>
  <c r="D5" i="15"/>
  <c r="L5" i="15"/>
  <c r="E5" i="12"/>
  <c r="O5" i="12"/>
  <c r="F5" i="11"/>
  <c r="O5" i="11"/>
  <c r="E7" i="13"/>
  <c r="R7" i="13"/>
  <c r="D7" i="15"/>
  <c r="L7" i="15"/>
  <c r="E7" i="12"/>
  <c r="O7" i="12"/>
  <c r="F7" i="11"/>
  <c r="O7" i="11"/>
  <c r="E9" i="13"/>
  <c r="R9" i="13"/>
  <c r="D9" i="15"/>
  <c r="L9" i="15"/>
  <c r="E9" i="12"/>
  <c r="O9" i="12"/>
  <c r="F9" i="11"/>
  <c r="O9" i="11"/>
  <c r="E11" i="13"/>
  <c r="R11" i="13"/>
  <c r="D11" i="15"/>
  <c r="L11" i="15"/>
  <c r="E11" i="12"/>
  <c r="O11" i="12"/>
  <c r="F11" i="11"/>
  <c r="O11" i="11"/>
  <c r="E13" i="13"/>
  <c r="R13" i="13"/>
  <c r="D13" i="15"/>
  <c r="L13" i="15"/>
  <c r="E13" i="12"/>
  <c r="O13" i="12"/>
  <c r="F13" i="11"/>
  <c r="O13" i="11"/>
  <c r="E15" i="13"/>
  <c r="R15" i="13"/>
  <c r="D15" i="15"/>
  <c r="L15" i="15"/>
  <c r="E15" i="12"/>
  <c r="O15" i="12"/>
  <c r="F15" i="11"/>
  <c r="O15" i="11"/>
  <c r="E17" i="13"/>
  <c r="R17" i="13"/>
  <c r="D17" i="15"/>
  <c r="L17" i="15"/>
  <c r="E17" i="12"/>
  <c r="O17" i="12"/>
  <c r="F17" i="11"/>
  <c r="O17" i="11"/>
  <c r="E19" i="13"/>
  <c r="R19" i="13"/>
  <c r="D19" i="15"/>
  <c r="L19" i="15"/>
  <c r="E19" i="12"/>
  <c r="O19" i="12"/>
  <c r="F19" i="11"/>
  <c r="O19" i="11"/>
  <c r="E21" i="13"/>
  <c r="R21" i="13"/>
  <c r="D21" i="15"/>
  <c r="L21" i="15"/>
  <c r="E21" i="12"/>
  <c r="O21" i="12"/>
  <c r="F21" i="11"/>
  <c r="O21" i="11"/>
  <c r="E23" i="13"/>
  <c r="R23" i="13"/>
  <c r="D23" i="15"/>
  <c r="L23" i="15"/>
  <c r="E23" i="12"/>
  <c r="O23" i="12"/>
  <c r="F23" i="11"/>
  <c r="O23" i="11"/>
  <c r="E25" i="13"/>
  <c r="R25" i="13"/>
  <c r="D25" i="15"/>
  <c r="L25" i="15"/>
  <c r="E25" i="12"/>
  <c r="O25" i="12"/>
  <c r="F25" i="11"/>
  <c r="O25" i="11"/>
  <c r="E27" i="13"/>
  <c r="R27" i="13"/>
  <c r="D27" i="15"/>
  <c r="L27" i="15"/>
  <c r="E27" i="12"/>
  <c r="O27" i="12"/>
  <c r="F27" i="11"/>
  <c r="O27" i="11"/>
  <c r="E29" i="13"/>
  <c r="R29" i="13"/>
  <c r="D29" i="15"/>
  <c r="L29" i="15"/>
  <c r="E29" i="12"/>
  <c r="O29" i="12"/>
  <c r="F29" i="11"/>
  <c r="O29" i="11"/>
  <c r="E31" i="13"/>
  <c r="R31" i="13"/>
  <c r="D31" i="15"/>
  <c r="L31" i="15"/>
  <c r="E31" i="12"/>
  <c r="O31" i="12"/>
  <c r="F31" i="11"/>
  <c r="O31" i="11"/>
  <c r="E33" i="13"/>
  <c r="R33" i="13"/>
  <c r="D33" i="15"/>
  <c r="L33" i="15"/>
  <c r="E33" i="12"/>
  <c r="O33" i="12"/>
  <c r="F33" i="11"/>
  <c r="O33" i="11"/>
  <c r="E35" i="13"/>
  <c r="R35" i="13"/>
  <c r="D35" i="15"/>
  <c r="L35" i="15"/>
  <c r="E35" i="12"/>
  <c r="O35" i="12"/>
  <c r="F35" i="11"/>
  <c r="O35" i="11"/>
  <c r="E37" i="13"/>
  <c r="R37" i="13"/>
  <c r="D37" i="15"/>
  <c r="L37" i="15"/>
  <c r="E37" i="12"/>
  <c r="O37" i="12"/>
  <c r="F37" i="11"/>
  <c r="O37" i="11"/>
  <c r="E39" i="13"/>
  <c r="R39" i="13"/>
  <c r="D39" i="15"/>
  <c r="L39" i="15"/>
  <c r="E39" i="12"/>
  <c r="O39" i="12"/>
  <c r="F39" i="11"/>
  <c r="O39" i="11"/>
  <c r="E41" i="13"/>
  <c r="R41" i="13"/>
  <c r="D41" i="15"/>
  <c r="L41" i="15"/>
  <c r="E41" i="12"/>
  <c r="O41" i="12"/>
  <c r="F41" i="11"/>
  <c r="O41" i="11"/>
  <c r="E43" i="13"/>
  <c r="R43" i="13"/>
  <c r="D43" i="15"/>
  <c r="L43" i="15"/>
  <c r="E43" i="12"/>
  <c r="O43" i="12"/>
  <c r="F43" i="11"/>
  <c r="O43" i="11"/>
  <c r="E45" i="13"/>
  <c r="R45" i="13"/>
  <c r="D45" i="15"/>
  <c r="L45" i="15"/>
  <c r="E45" i="12"/>
  <c r="O45" i="12"/>
  <c r="F45" i="11"/>
  <c r="O45" i="11"/>
  <c r="E47" i="13"/>
  <c r="R47" i="13"/>
  <c r="D47" i="15"/>
  <c r="L47" i="15"/>
  <c r="E47" i="12"/>
  <c r="O47" i="12"/>
  <c r="F47" i="11"/>
  <c r="O47" i="11"/>
  <c r="E49" i="13"/>
  <c r="R49" i="13"/>
  <c r="D49" i="15"/>
  <c r="L49" i="15"/>
  <c r="E49" i="12"/>
  <c r="O49" i="12"/>
  <c r="F49" i="11"/>
  <c r="O49" i="11"/>
  <c r="E51" i="13"/>
  <c r="R51" i="13"/>
  <c r="D51" i="15"/>
  <c r="L51" i="15"/>
  <c r="E51" i="12"/>
  <c r="O51" i="12"/>
  <c r="F51" i="11"/>
  <c r="O51" i="11"/>
  <c r="E53" i="13"/>
  <c r="R53" i="13"/>
  <c r="D53" i="15"/>
  <c r="L53" i="15"/>
  <c r="E53" i="12"/>
  <c r="O53" i="12"/>
  <c r="F53" i="11"/>
  <c r="O53" i="11"/>
  <c r="E55" i="13"/>
  <c r="R55" i="13"/>
  <c r="D55" i="15"/>
  <c r="L55" i="15"/>
  <c r="E55" i="12"/>
  <c r="O55" i="12"/>
  <c r="F55" i="11"/>
  <c r="O55" i="11"/>
  <c r="E57" i="13"/>
  <c r="R57" i="13"/>
  <c r="D57" i="15"/>
  <c r="L57" i="15"/>
  <c r="E57" i="12"/>
  <c r="O57" i="12"/>
  <c r="F57" i="11"/>
  <c r="O57" i="11"/>
  <c r="E59" i="13"/>
  <c r="R59" i="13"/>
  <c r="D59" i="15"/>
  <c r="L59" i="15"/>
  <c r="E59" i="12"/>
  <c r="O59" i="12"/>
  <c r="F59" i="11"/>
  <c r="O59" i="11"/>
  <c r="E61" i="13"/>
  <c r="R61" i="13"/>
  <c r="D61" i="15"/>
  <c r="L61" i="15"/>
  <c r="E61" i="12"/>
  <c r="O61" i="12"/>
  <c r="F61" i="11"/>
  <c r="O61" i="11"/>
  <c r="E63" i="13"/>
  <c r="R63" i="13"/>
  <c r="D63" i="15"/>
  <c r="L63" i="15"/>
  <c r="E63" i="12"/>
  <c r="O63" i="12"/>
  <c r="F63" i="11"/>
  <c r="O63" i="11"/>
  <c r="E65" i="13"/>
  <c r="R65" i="13"/>
  <c r="D65" i="15"/>
  <c r="L65" i="15"/>
  <c r="E65" i="12"/>
  <c r="O65" i="12"/>
  <c r="F65" i="11"/>
  <c r="O65" i="11"/>
  <c r="E67" i="13"/>
  <c r="R67" i="13"/>
  <c r="D67" i="15"/>
  <c r="L67" i="15"/>
  <c r="E67" i="12"/>
  <c r="O67" i="12"/>
  <c r="F67" i="11"/>
  <c r="O67" i="11"/>
  <c r="E69" i="13"/>
  <c r="R69" i="13"/>
  <c r="D69" i="15"/>
  <c r="L69" i="15"/>
  <c r="E69" i="12"/>
  <c r="O69" i="12"/>
  <c r="F69" i="11"/>
  <c r="O69" i="11"/>
  <c r="E71" i="13"/>
  <c r="R71" i="13"/>
  <c r="D71" i="15"/>
  <c r="L71" i="15"/>
  <c r="E71" i="12"/>
  <c r="O71" i="12"/>
  <c r="F71" i="11"/>
  <c r="O71" i="11"/>
  <c r="E73" i="13"/>
  <c r="R73" i="13"/>
  <c r="D73" i="15"/>
  <c r="L73" i="15"/>
  <c r="E73" i="12"/>
  <c r="O73" i="12"/>
  <c r="F73" i="11"/>
  <c r="O73" i="11"/>
  <c r="E75" i="13"/>
  <c r="R75" i="13"/>
  <c r="D75" i="15"/>
  <c r="L75" i="15"/>
  <c r="E75" i="12"/>
  <c r="O75" i="12"/>
  <c r="F75" i="11"/>
  <c r="O75" i="11"/>
  <c r="E77" i="13"/>
  <c r="R77" i="13"/>
  <c r="D77" i="15"/>
  <c r="L77" i="15"/>
  <c r="E77" i="12"/>
  <c r="O77" i="12"/>
  <c r="F77" i="11"/>
  <c r="O77" i="11"/>
  <c r="E79" i="13"/>
  <c r="R79" i="13"/>
  <c r="D79" i="15"/>
  <c r="L79" i="15"/>
  <c r="E79" i="12"/>
  <c r="O79" i="12"/>
  <c r="F79" i="11"/>
  <c r="O79" i="11"/>
  <c r="E81" i="13"/>
  <c r="R81" i="13"/>
  <c r="D81" i="15"/>
  <c r="L81" i="15"/>
  <c r="E81" i="12"/>
  <c r="O81" i="12"/>
  <c r="F81" i="11"/>
  <c r="O81" i="11"/>
  <c r="E83" i="13"/>
  <c r="R83" i="13"/>
  <c r="D83" i="15"/>
  <c r="L83" i="15"/>
  <c r="E83" i="12"/>
  <c r="O83" i="12"/>
  <c r="F83" i="11"/>
  <c r="O83" i="11"/>
  <c r="E85" i="13"/>
  <c r="R85" i="13"/>
  <c r="D85" i="15"/>
  <c r="L85" i="15"/>
  <c r="E85" i="12"/>
  <c r="O85" i="12"/>
  <c r="F85" i="11"/>
  <c r="O85" i="11"/>
  <c r="E87" i="13"/>
  <c r="R87" i="13"/>
  <c r="D87" i="15"/>
  <c r="L87" i="15"/>
  <c r="E87" i="12"/>
  <c r="O87" i="12"/>
  <c r="F87" i="11"/>
  <c r="O87" i="11"/>
  <c r="E89" i="13"/>
  <c r="R89" i="13"/>
  <c r="D89" i="15"/>
  <c r="L89" i="15"/>
  <c r="E89" i="12"/>
  <c r="O89" i="12"/>
  <c r="F89" i="11"/>
  <c r="O89" i="11"/>
  <c r="E91" i="13"/>
  <c r="R91" i="13"/>
  <c r="D91" i="15"/>
  <c r="L91" i="15"/>
  <c r="E91" i="12"/>
  <c r="O91" i="12"/>
  <c r="F91" i="11"/>
  <c r="O91" i="11"/>
  <c r="E93" i="13"/>
  <c r="R93" i="13"/>
  <c r="D93" i="15"/>
  <c r="L93" i="15"/>
  <c r="E93" i="12"/>
  <c r="O93" i="12"/>
  <c r="F93" i="11"/>
  <c r="O93" i="11"/>
  <c r="E95" i="13"/>
  <c r="R95" i="13"/>
  <c r="D95" i="15"/>
  <c r="L95" i="15"/>
  <c r="E95" i="12"/>
  <c r="O95" i="12"/>
  <c r="F95" i="11"/>
  <c r="O95" i="11"/>
  <c r="E99" i="13"/>
  <c r="R99" i="13"/>
  <c r="D99" i="15"/>
  <c r="L99" i="15"/>
  <c r="E99" i="12"/>
  <c r="O99" i="12"/>
  <c r="F99" i="11"/>
  <c r="O99" i="11"/>
  <c r="E101" i="13"/>
  <c r="R101" i="13"/>
  <c r="D101" i="15"/>
  <c r="L101" i="15"/>
  <c r="E101" i="12"/>
  <c r="O101" i="12"/>
  <c r="F101" i="11"/>
  <c r="O101" i="11"/>
  <c r="E103" i="13"/>
  <c r="R103" i="13"/>
  <c r="D103" i="15"/>
  <c r="L103" i="15"/>
  <c r="E103" i="12"/>
  <c r="O103" i="12"/>
  <c r="F103" i="11"/>
  <c r="O103" i="11"/>
  <c r="E107" i="13"/>
  <c r="R107" i="13"/>
  <c r="D107" i="15"/>
  <c r="L107" i="15"/>
  <c r="E107" i="12"/>
  <c r="O107" i="12"/>
  <c r="F107" i="11"/>
  <c r="O107" i="11"/>
  <c r="E109" i="13"/>
  <c r="R109" i="13"/>
  <c r="D109" i="15"/>
  <c r="L109" i="15"/>
  <c r="E109" i="12"/>
  <c r="O109" i="12"/>
  <c r="F109" i="11"/>
  <c r="O109" i="11"/>
  <c r="D2" i="13"/>
  <c r="Q2" i="13"/>
  <c r="D2" i="12"/>
  <c r="N2" i="12"/>
  <c r="E2" i="11"/>
  <c r="N2" i="11"/>
  <c r="D4" i="13"/>
  <c r="Q4" i="13"/>
  <c r="D4" i="12"/>
  <c r="N4" i="12"/>
  <c r="E4" i="11"/>
  <c r="N4" i="11"/>
  <c r="D6" i="13"/>
  <c r="Q6" i="13"/>
  <c r="D6" i="12"/>
  <c r="N6" i="12"/>
  <c r="E6" i="11"/>
  <c r="N6" i="11"/>
  <c r="D8" i="13"/>
  <c r="Q8" i="13"/>
  <c r="D8" i="12"/>
  <c r="N8" i="12"/>
  <c r="E8" i="11"/>
  <c r="N8" i="11"/>
  <c r="D10" i="13"/>
  <c r="Q10" i="13"/>
  <c r="D10" i="12"/>
  <c r="N10" i="12"/>
  <c r="E10" i="11"/>
  <c r="N10" i="11"/>
  <c r="D12" i="13"/>
  <c r="Q12" i="13"/>
  <c r="D12" i="12"/>
  <c r="N12" i="12"/>
  <c r="E12" i="11"/>
  <c r="N12" i="11"/>
  <c r="D14" i="13"/>
  <c r="Q14" i="13"/>
  <c r="D14" i="12"/>
  <c r="N14" i="12"/>
  <c r="E14" i="11"/>
  <c r="N14" i="11"/>
  <c r="D16" i="13"/>
  <c r="Q16" i="13"/>
  <c r="D16" i="12"/>
  <c r="N16" i="12"/>
  <c r="E16" i="11"/>
  <c r="N16" i="11"/>
  <c r="D18" i="13"/>
  <c r="Q18" i="13"/>
  <c r="D18" i="12"/>
  <c r="N18" i="12"/>
  <c r="E18" i="11"/>
  <c r="N18" i="11"/>
  <c r="D20" i="13"/>
  <c r="Q20" i="13"/>
  <c r="D20" i="12"/>
  <c r="N20" i="12"/>
  <c r="E20" i="11"/>
  <c r="N20" i="11"/>
  <c r="D22" i="13"/>
  <c r="Q22" i="13"/>
  <c r="D22" i="12"/>
  <c r="N22" i="12"/>
  <c r="E22" i="11"/>
  <c r="N22" i="11"/>
  <c r="D24" i="13"/>
  <c r="Q24" i="13"/>
  <c r="D24" i="12"/>
  <c r="N24" i="12"/>
  <c r="E24" i="11"/>
  <c r="N24" i="11"/>
  <c r="D26" i="13"/>
  <c r="Q26" i="13"/>
  <c r="D26" i="12"/>
  <c r="N26" i="12"/>
  <c r="E26" i="11"/>
  <c r="N26" i="11"/>
  <c r="D28" i="13"/>
  <c r="Q28" i="13"/>
  <c r="D28" i="12"/>
  <c r="N28" i="12"/>
  <c r="E28" i="11"/>
  <c r="N28" i="11"/>
  <c r="D30" i="13"/>
  <c r="Q30" i="13"/>
  <c r="D30" i="12"/>
  <c r="N30" i="12"/>
  <c r="E30" i="11"/>
  <c r="N30" i="11"/>
  <c r="D32" i="13"/>
  <c r="Q32" i="13"/>
  <c r="D32" i="12"/>
  <c r="N32" i="12"/>
  <c r="E32" i="11"/>
  <c r="N32" i="11"/>
  <c r="D34" i="13"/>
  <c r="Q34" i="13"/>
  <c r="D34" i="12"/>
  <c r="N34" i="12"/>
  <c r="E34" i="11"/>
  <c r="N34" i="11"/>
  <c r="D36" i="13"/>
  <c r="Q36" i="13"/>
  <c r="D36" i="12"/>
  <c r="N36" i="12"/>
  <c r="E36" i="11"/>
  <c r="N36" i="11"/>
  <c r="D38" i="13"/>
  <c r="Q38" i="13"/>
  <c r="D38" i="12"/>
  <c r="N38" i="12"/>
  <c r="E38" i="11"/>
  <c r="N38" i="11"/>
  <c r="D40" i="13"/>
  <c r="Q40" i="13"/>
  <c r="D40" i="12"/>
  <c r="N40" i="12"/>
  <c r="E40" i="11"/>
  <c r="N40" i="11"/>
  <c r="D42" i="13"/>
  <c r="Q42" i="13"/>
  <c r="D42" i="12"/>
  <c r="N42" i="12"/>
  <c r="E42" i="11"/>
  <c r="N42" i="11"/>
  <c r="D44" i="13"/>
  <c r="Q44" i="13"/>
  <c r="D44" i="12"/>
  <c r="N44" i="12"/>
  <c r="E44" i="11"/>
  <c r="N44" i="11"/>
  <c r="D46" i="13"/>
  <c r="Q46" i="13"/>
  <c r="D46" i="12"/>
  <c r="N46" i="12"/>
  <c r="E46" i="11"/>
  <c r="N46" i="11"/>
  <c r="D48" i="13"/>
  <c r="Q48" i="13"/>
  <c r="D48" i="12"/>
  <c r="N48" i="12"/>
  <c r="E48" i="11"/>
  <c r="N48" i="11"/>
  <c r="D50" i="13"/>
  <c r="Q50" i="13"/>
  <c r="D50" i="12"/>
  <c r="N50" i="12"/>
  <c r="E50" i="11"/>
  <c r="N50" i="11"/>
  <c r="D52" i="13"/>
  <c r="Q52" i="13"/>
  <c r="D52" i="12"/>
  <c r="N52" i="12"/>
  <c r="E52" i="11"/>
  <c r="N52" i="11"/>
  <c r="D54" i="13"/>
  <c r="Q54" i="13"/>
  <c r="D54" i="12"/>
  <c r="N54" i="12"/>
  <c r="E54" i="11"/>
  <c r="N54" i="11"/>
  <c r="D56" i="13"/>
  <c r="Q56" i="13"/>
  <c r="D56" i="12"/>
  <c r="N56" i="12"/>
  <c r="E56" i="11"/>
  <c r="N56" i="11"/>
  <c r="D58" i="13"/>
  <c r="Q58" i="13"/>
  <c r="D58" i="12"/>
  <c r="N58" i="12"/>
  <c r="E58" i="11"/>
  <c r="N58" i="11"/>
  <c r="D60" i="13"/>
  <c r="Q60" i="13"/>
  <c r="D60" i="12"/>
  <c r="N60" i="12"/>
  <c r="E60" i="11"/>
  <c r="N60" i="11"/>
  <c r="D62" i="13"/>
  <c r="Q62" i="13"/>
  <c r="D62" i="12"/>
  <c r="N62" i="12"/>
  <c r="E62" i="11"/>
  <c r="N62" i="11"/>
  <c r="D64" i="13"/>
  <c r="Q64" i="13"/>
  <c r="D64" i="12"/>
  <c r="N64" i="12"/>
  <c r="E64" i="11"/>
  <c r="N64" i="11"/>
  <c r="D66" i="13"/>
  <c r="Q66" i="13"/>
  <c r="D66" i="12"/>
  <c r="N66" i="12"/>
  <c r="E66" i="11"/>
  <c r="N66" i="11"/>
  <c r="D68" i="13"/>
  <c r="Q68" i="13"/>
  <c r="D68" i="12"/>
  <c r="N68" i="12"/>
  <c r="E68" i="11"/>
  <c r="N68" i="11"/>
  <c r="D70" i="13"/>
  <c r="Q70" i="13"/>
  <c r="D70" i="12"/>
  <c r="N70" i="12"/>
  <c r="E70" i="11"/>
  <c r="N70" i="11"/>
  <c r="D72" i="13"/>
  <c r="Q72" i="13"/>
  <c r="D72" i="12"/>
  <c r="N72" i="12"/>
  <c r="E72" i="11"/>
  <c r="N72" i="11"/>
  <c r="D74" i="13"/>
  <c r="Q74" i="13"/>
  <c r="D74" i="12"/>
  <c r="N74" i="12"/>
  <c r="E74" i="11"/>
  <c r="N74" i="11"/>
  <c r="D76" i="13"/>
  <c r="Q76" i="13"/>
  <c r="D76" i="12"/>
  <c r="N76" i="12"/>
  <c r="E76" i="11"/>
  <c r="N76" i="11"/>
  <c r="D78" i="13"/>
  <c r="Q78" i="13"/>
  <c r="D78" i="12"/>
  <c r="N78" i="12"/>
  <c r="E78" i="11"/>
  <c r="N78" i="11"/>
  <c r="D80" i="13"/>
  <c r="Q80" i="13"/>
  <c r="D80" i="12"/>
  <c r="N80" i="12"/>
  <c r="E80" i="11"/>
  <c r="N80" i="11"/>
  <c r="D82" i="13"/>
  <c r="Q82" i="13"/>
  <c r="D82" i="12"/>
  <c r="N82" i="12"/>
  <c r="E82" i="11"/>
  <c r="N82" i="11"/>
  <c r="D84" i="13"/>
  <c r="Q84" i="13"/>
  <c r="D84" i="12"/>
  <c r="N84" i="12"/>
  <c r="E84" i="11"/>
  <c r="N84" i="11"/>
  <c r="D86" i="13"/>
  <c r="Q86" i="13"/>
  <c r="D86" i="12"/>
  <c r="N86" i="12"/>
  <c r="E86" i="11"/>
  <c r="N86" i="11"/>
  <c r="D88" i="13"/>
  <c r="Q88" i="13"/>
  <c r="D88" i="12"/>
  <c r="N88" i="12"/>
  <c r="E88" i="11"/>
  <c r="N88" i="11"/>
  <c r="D90" i="13"/>
  <c r="Q90" i="13"/>
  <c r="D90" i="12"/>
  <c r="N90" i="12"/>
  <c r="E90" i="11"/>
  <c r="N90" i="11"/>
  <c r="D92" i="13"/>
  <c r="Q92" i="13"/>
  <c r="D92" i="12"/>
  <c r="N92" i="12"/>
  <c r="E92" i="11"/>
  <c r="N92" i="11"/>
  <c r="D94" i="13"/>
  <c r="Q94" i="13"/>
  <c r="D94" i="12"/>
  <c r="N94" i="12"/>
  <c r="E94" i="11"/>
  <c r="N94" i="11"/>
  <c r="D96" i="13"/>
  <c r="Q96" i="13"/>
  <c r="D96" i="12"/>
  <c r="N96" i="12"/>
  <c r="E96" i="11"/>
  <c r="N96" i="11"/>
  <c r="D98" i="13"/>
  <c r="Q98" i="13"/>
  <c r="D98" i="12"/>
  <c r="N98" i="12"/>
  <c r="E98" i="11"/>
  <c r="N98" i="11"/>
  <c r="D100" i="13"/>
  <c r="Q100" i="13"/>
  <c r="D100" i="12"/>
  <c r="N100" i="12"/>
  <c r="E100" i="11"/>
  <c r="N100" i="11"/>
  <c r="D102" i="13"/>
  <c r="Q102" i="13"/>
  <c r="D102" i="12"/>
  <c r="N102" i="12"/>
  <c r="E102" i="11"/>
  <c r="N102" i="11"/>
  <c r="D104" i="13"/>
  <c r="Q104" i="13"/>
  <c r="D104" i="12"/>
  <c r="N104" i="12"/>
  <c r="E104" i="11"/>
  <c r="N104" i="11"/>
  <c r="D106" i="13"/>
  <c r="Q106" i="13"/>
  <c r="D106" i="12"/>
  <c r="N106" i="12"/>
  <c r="E106" i="11"/>
  <c r="N106" i="11"/>
  <c r="D108" i="13"/>
  <c r="Q108" i="13"/>
  <c r="D108" i="12"/>
  <c r="N108" i="12"/>
  <c r="E108" i="11"/>
  <c r="N108" i="11"/>
  <c r="E2" i="25"/>
  <c r="M2" i="25"/>
  <c r="E2" i="14"/>
  <c r="M2" i="14"/>
  <c r="E4" i="25"/>
  <c r="M4" i="25"/>
  <c r="E4" i="14"/>
  <c r="M4" i="14"/>
  <c r="E6" i="25"/>
  <c r="M6" i="25"/>
  <c r="E6" i="14"/>
  <c r="M6" i="14"/>
  <c r="E8" i="25"/>
  <c r="M8" i="25"/>
  <c r="E8" i="14"/>
  <c r="M8" i="14"/>
  <c r="E10" i="25"/>
  <c r="M10" i="25"/>
  <c r="E10" i="14"/>
  <c r="M10" i="14"/>
  <c r="E12" i="25"/>
  <c r="M12" i="25"/>
  <c r="E12" i="14"/>
  <c r="M12" i="14"/>
  <c r="E14" i="25"/>
  <c r="M14" i="25"/>
  <c r="E14" i="14"/>
  <c r="M14" i="14"/>
  <c r="E16" i="25"/>
  <c r="M16" i="25"/>
  <c r="E16" i="14"/>
  <c r="M16" i="14"/>
  <c r="E18" i="25"/>
  <c r="M18" i="25"/>
  <c r="E18" i="14"/>
  <c r="M18" i="14"/>
  <c r="E20" i="25"/>
  <c r="M20" i="25"/>
  <c r="E20" i="14"/>
  <c r="M20" i="14"/>
  <c r="E22" i="25"/>
  <c r="M22" i="25"/>
  <c r="E22" i="14"/>
  <c r="M22" i="14"/>
  <c r="E24" i="25"/>
  <c r="M24" i="25"/>
  <c r="E24" i="14"/>
  <c r="M24" i="14"/>
  <c r="E26" i="25"/>
  <c r="M26" i="25"/>
  <c r="E26" i="14"/>
  <c r="M26" i="14"/>
  <c r="E28" i="25"/>
  <c r="M28" i="25"/>
  <c r="E28" i="14"/>
  <c r="M28" i="14"/>
  <c r="E30" i="25"/>
  <c r="M30" i="25"/>
  <c r="E30" i="14"/>
  <c r="M30" i="14"/>
  <c r="E32" i="25"/>
  <c r="M32" i="25"/>
  <c r="E32" i="14"/>
  <c r="M32" i="14"/>
  <c r="E34" i="25"/>
  <c r="M34" i="25"/>
  <c r="E34" i="14"/>
  <c r="M34" i="14"/>
  <c r="E36" i="25"/>
  <c r="M36" i="25"/>
  <c r="E36" i="14"/>
  <c r="M36" i="14"/>
  <c r="E38" i="25"/>
  <c r="M38" i="25"/>
  <c r="E38" i="14"/>
  <c r="M38" i="14"/>
  <c r="E40" i="25"/>
  <c r="M40" i="25"/>
  <c r="E40" i="14"/>
  <c r="M40" i="14"/>
  <c r="E42" i="25"/>
  <c r="M42" i="25"/>
  <c r="E42" i="14"/>
  <c r="M42" i="14"/>
  <c r="E44" i="25"/>
  <c r="M44" i="25"/>
  <c r="E44" i="14"/>
  <c r="M44" i="14"/>
  <c r="E46" i="25"/>
  <c r="M46" i="25"/>
  <c r="E46" i="14"/>
  <c r="M46" i="14"/>
  <c r="E48" i="25"/>
  <c r="M48" i="25"/>
  <c r="E48" i="14"/>
  <c r="M48" i="14"/>
  <c r="E50" i="25"/>
  <c r="M50" i="25"/>
  <c r="E50" i="14"/>
  <c r="M50" i="14"/>
  <c r="E52" i="25"/>
  <c r="M52" i="25"/>
  <c r="E52" i="14"/>
  <c r="M52" i="14"/>
  <c r="E54" i="25"/>
  <c r="M54" i="25"/>
  <c r="E54" i="14"/>
  <c r="M54" i="14"/>
  <c r="E56" i="25"/>
  <c r="M56" i="25"/>
  <c r="E56" i="14"/>
  <c r="M56" i="14"/>
  <c r="E58" i="25"/>
  <c r="M58" i="25"/>
  <c r="E58" i="14"/>
  <c r="M58" i="14"/>
  <c r="E60" i="25"/>
  <c r="M60" i="25"/>
  <c r="E60" i="14"/>
  <c r="M60" i="14"/>
  <c r="E62" i="25"/>
  <c r="M62" i="25"/>
  <c r="E62" i="14"/>
  <c r="M62" i="14"/>
  <c r="E64" i="25"/>
  <c r="M64" i="25"/>
  <c r="E64" i="14"/>
  <c r="M64" i="14"/>
  <c r="E66" i="25"/>
  <c r="M66" i="25"/>
  <c r="E66" i="14"/>
  <c r="M66" i="14"/>
  <c r="E68" i="25"/>
  <c r="M68" i="25"/>
  <c r="E68" i="14"/>
  <c r="M68" i="14"/>
  <c r="E70" i="25"/>
  <c r="M70" i="25"/>
  <c r="E70" i="14"/>
  <c r="M70" i="14"/>
  <c r="E72" i="25"/>
  <c r="M72" i="25"/>
  <c r="E72" i="14"/>
  <c r="M72" i="14"/>
  <c r="E74" i="25"/>
  <c r="M74" i="25"/>
  <c r="E74" i="14"/>
  <c r="M74" i="14"/>
  <c r="E76" i="25"/>
  <c r="M76" i="25"/>
  <c r="E76" i="14"/>
  <c r="M76" i="14"/>
  <c r="E78" i="25"/>
  <c r="M78" i="25"/>
  <c r="E78" i="14"/>
  <c r="M78" i="14"/>
  <c r="E80" i="25"/>
  <c r="M80" i="25"/>
  <c r="E80" i="14"/>
  <c r="M80" i="14"/>
  <c r="E82" i="25"/>
  <c r="M82" i="25"/>
  <c r="E82" i="14"/>
  <c r="M82" i="14"/>
  <c r="E84" i="25"/>
  <c r="M84" i="25"/>
  <c r="E84" i="14"/>
  <c r="M84" i="14"/>
  <c r="E86" i="25"/>
  <c r="M86" i="25"/>
  <c r="E86" i="14"/>
  <c r="M86" i="14"/>
  <c r="E88" i="25"/>
  <c r="M88" i="25"/>
  <c r="E88" i="14"/>
  <c r="M88" i="14"/>
  <c r="E90" i="25"/>
  <c r="M90" i="25"/>
  <c r="E90" i="14"/>
  <c r="M90" i="14"/>
  <c r="E92" i="25"/>
  <c r="M92" i="25"/>
  <c r="E92" i="14"/>
  <c r="M92" i="14"/>
  <c r="E94" i="25"/>
  <c r="M94" i="25"/>
  <c r="E94" i="14"/>
  <c r="M94" i="14"/>
  <c r="E96" i="25"/>
  <c r="M96" i="25"/>
  <c r="E96" i="14"/>
  <c r="M96" i="14"/>
  <c r="E98" i="25"/>
  <c r="M98" i="25"/>
  <c r="E98" i="14"/>
  <c r="M98" i="14"/>
  <c r="E100" i="25"/>
  <c r="M100" i="25"/>
  <c r="E100" i="14"/>
  <c r="M100" i="14"/>
  <c r="E102" i="25"/>
  <c r="M102" i="25"/>
  <c r="E102" i="14"/>
  <c r="M102" i="14"/>
  <c r="E104" i="25"/>
  <c r="M104" i="25"/>
  <c r="E104" i="14"/>
  <c r="M104" i="14"/>
  <c r="E106" i="25"/>
  <c r="M106" i="25"/>
  <c r="E106" i="14"/>
  <c r="M106" i="14"/>
  <c r="E108" i="25"/>
  <c r="M108" i="25"/>
  <c r="E108" i="14"/>
  <c r="M108" i="14"/>
  <c r="E2" i="13"/>
  <c r="R2" i="13"/>
  <c r="D2" i="15"/>
  <c r="L2" i="15"/>
  <c r="E2" i="12"/>
  <c r="O2" i="12"/>
  <c r="F2" i="11"/>
  <c r="O2" i="11"/>
  <c r="E4" i="13"/>
  <c r="R4" i="13"/>
  <c r="D4" i="15"/>
  <c r="L4" i="15"/>
  <c r="E4" i="12"/>
  <c r="O4" i="12"/>
  <c r="F4" i="11"/>
  <c r="O4" i="11"/>
  <c r="E6" i="13"/>
  <c r="R6" i="13"/>
  <c r="D6" i="15"/>
  <c r="L6" i="15"/>
  <c r="E6" i="12"/>
  <c r="O6" i="12"/>
  <c r="F6" i="11"/>
  <c r="O6" i="11"/>
  <c r="E8" i="13"/>
  <c r="R8" i="13"/>
  <c r="D8" i="15"/>
  <c r="L8" i="15"/>
  <c r="E8" i="12"/>
  <c r="O8" i="12"/>
  <c r="F8" i="11"/>
  <c r="O8" i="11"/>
  <c r="E10" i="13"/>
  <c r="R10" i="13"/>
  <c r="D10" i="15"/>
  <c r="L10" i="15"/>
  <c r="E10" i="12"/>
  <c r="O10" i="12"/>
  <c r="F10" i="11"/>
  <c r="O10" i="11"/>
  <c r="E12" i="13"/>
  <c r="R12" i="13"/>
  <c r="D12" i="15"/>
  <c r="L12" i="15"/>
  <c r="E12" i="12"/>
  <c r="O12" i="12"/>
  <c r="F12" i="11"/>
  <c r="O12" i="11"/>
  <c r="E14" i="13"/>
  <c r="R14" i="13"/>
  <c r="D14" i="15"/>
  <c r="L14" i="15"/>
  <c r="E14" i="12"/>
  <c r="O14" i="12"/>
  <c r="F14" i="11"/>
  <c r="O14" i="11"/>
  <c r="E16" i="13"/>
  <c r="R16" i="13"/>
  <c r="D16" i="15"/>
  <c r="L16" i="15"/>
  <c r="E16" i="12"/>
  <c r="O16" i="12"/>
  <c r="F16" i="11"/>
  <c r="O16" i="11"/>
  <c r="E18" i="13"/>
  <c r="R18" i="13"/>
  <c r="D18" i="15"/>
  <c r="L18" i="15"/>
  <c r="E18" i="12"/>
  <c r="O18" i="12"/>
  <c r="F18" i="11"/>
  <c r="O18" i="11"/>
  <c r="E20" i="13"/>
  <c r="R20" i="13"/>
  <c r="D20" i="15"/>
  <c r="L20" i="15"/>
  <c r="E20" i="12"/>
  <c r="O20" i="12"/>
  <c r="F20" i="11"/>
  <c r="O20" i="11"/>
  <c r="E22" i="13"/>
  <c r="R22" i="13"/>
  <c r="D22" i="15"/>
  <c r="L22" i="15"/>
  <c r="E22" i="12"/>
  <c r="O22" i="12"/>
  <c r="F22" i="11"/>
  <c r="O22" i="11"/>
  <c r="E24" i="13"/>
  <c r="R24" i="13"/>
  <c r="D24" i="15"/>
  <c r="L24" i="15"/>
  <c r="E24" i="12"/>
  <c r="O24" i="12"/>
  <c r="F24" i="11"/>
  <c r="O24" i="11"/>
  <c r="E26" i="13"/>
  <c r="R26" i="13"/>
  <c r="D26" i="15"/>
  <c r="L26" i="15"/>
  <c r="E26" i="12"/>
  <c r="O26" i="12"/>
  <c r="F26" i="11"/>
  <c r="O26" i="11"/>
  <c r="E28" i="13"/>
  <c r="R28" i="13"/>
  <c r="D28" i="15"/>
  <c r="L28" i="15"/>
  <c r="E28" i="12"/>
  <c r="O28" i="12"/>
  <c r="F28" i="11"/>
  <c r="O28" i="11"/>
  <c r="E30" i="13"/>
  <c r="R30" i="13"/>
  <c r="D30" i="15"/>
  <c r="L30" i="15"/>
  <c r="E30" i="12"/>
  <c r="O30" i="12"/>
  <c r="F30" i="11"/>
  <c r="O30" i="11"/>
  <c r="E32" i="13"/>
  <c r="R32" i="13"/>
  <c r="D32" i="15"/>
  <c r="L32" i="15"/>
  <c r="E32" i="12"/>
  <c r="O32" i="12"/>
  <c r="F32" i="11"/>
  <c r="O32" i="11"/>
  <c r="E34" i="13"/>
  <c r="R34" i="13"/>
  <c r="D34" i="15"/>
  <c r="L34" i="15"/>
  <c r="E34" i="12"/>
  <c r="O34" i="12"/>
  <c r="F34" i="11"/>
  <c r="O34" i="11"/>
  <c r="E36" i="13"/>
  <c r="R36" i="13"/>
  <c r="D36" i="15"/>
  <c r="L36" i="15"/>
  <c r="E36" i="12"/>
  <c r="O36" i="12"/>
  <c r="F36" i="11"/>
  <c r="O36" i="11"/>
  <c r="E38" i="13"/>
  <c r="R38" i="13"/>
  <c r="D38" i="15"/>
  <c r="L38" i="15"/>
  <c r="E38" i="12"/>
  <c r="O38" i="12"/>
  <c r="F38" i="11"/>
  <c r="O38" i="11"/>
  <c r="E40" i="13"/>
  <c r="R40" i="13"/>
  <c r="D40" i="15"/>
  <c r="L40" i="15"/>
  <c r="E40" i="12"/>
  <c r="O40" i="12"/>
  <c r="F40" i="11"/>
  <c r="O40" i="11"/>
  <c r="E42" i="13"/>
  <c r="R42" i="13"/>
  <c r="D42" i="15"/>
  <c r="L42" i="15"/>
  <c r="E42" i="12"/>
  <c r="O42" i="12"/>
  <c r="F42" i="11"/>
  <c r="O42" i="11"/>
  <c r="E44" i="13"/>
  <c r="R44" i="13"/>
  <c r="D44" i="15"/>
  <c r="L44" i="15"/>
  <c r="E44" i="12"/>
  <c r="O44" i="12"/>
  <c r="F44" i="11"/>
  <c r="O44" i="11"/>
  <c r="E46" i="13"/>
  <c r="R46" i="13"/>
  <c r="D46" i="15"/>
  <c r="L46" i="15"/>
  <c r="E46" i="12"/>
  <c r="O46" i="12"/>
  <c r="F46" i="11"/>
  <c r="O46" i="11"/>
  <c r="E48" i="13"/>
  <c r="R48" i="13"/>
  <c r="D48" i="15"/>
  <c r="L48" i="15"/>
  <c r="E48" i="12"/>
  <c r="O48" i="12"/>
  <c r="F48" i="11"/>
  <c r="O48" i="11"/>
  <c r="E50" i="13"/>
  <c r="R50" i="13"/>
  <c r="D50" i="15"/>
  <c r="L50" i="15"/>
  <c r="E50" i="12"/>
  <c r="O50" i="12"/>
  <c r="F50" i="11"/>
  <c r="O50" i="11"/>
  <c r="E52" i="13"/>
  <c r="R52" i="13"/>
  <c r="D52" i="15"/>
  <c r="L52" i="15"/>
  <c r="E52" i="12"/>
  <c r="O52" i="12"/>
  <c r="F52" i="11"/>
  <c r="O52" i="11"/>
  <c r="E54" i="13"/>
  <c r="R54" i="13"/>
  <c r="D54" i="15"/>
  <c r="L54" i="15"/>
  <c r="E54" i="12"/>
  <c r="O54" i="12"/>
  <c r="F54" i="11"/>
  <c r="O54" i="11"/>
  <c r="E56" i="13"/>
  <c r="R56" i="13"/>
  <c r="D56" i="15"/>
  <c r="L56" i="15"/>
  <c r="E56" i="12"/>
  <c r="O56" i="12"/>
  <c r="F56" i="11"/>
  <c r="O56" i="11"/>
  <c r="E58" i="13"/>
  <c r="R58" i="13"/>
  <c r="D58" i="15"/>
  <c r="L58" i="15"/>
  <c r="E58" i="12"/>
  <c r="O58" i="12"/>
  <c r="F58" i="11"/>
  <c r="O58" i="11"/>
  <c r="E60" i="13"/>
  <c r="R60" i="13"/>
  <c r="D60" i="15"/>
  <c r="L60" i="15"/>
  <c r="E60" i="12"/>
  <c r="O60" i="12"/>
  <c r="F60" i="11"/>
  <c r="O60" i="11"/>
  <c r="E62" i="13"/>
  <c r="R62" i="13"/>
  <c r="D62" i="15"/>
  <c r="L62" i="15"/>
  <c r="E62" i="12"/>
  <c r="O62" i="12"/>
  <c r="F62" i="11"/>
  <c r="O62" i="11"/>
  <c r="E64" i="13"/>
  <c r="R64" i="13"/>
  <c r="D64" i="15"/>
  <c r="L64" i="15"/>
  <c r="E64" i="12"/>
  <c r="O64" i="12"/>
  <c r="F64" i="11"/>
  <c r="O64" i="11"/>
  <c r="E66" i="13"/>
  <c r="R66" i="13"/>
  <c r="D66" i="15"/>
  <c r="L66" i="15"/>
  <c r="E66" i="12"/>
  <c r="O66" i="12"/>
  <c r="F66" i="11"/>
  <c r="O66" i="11"/>
  <c r="E68" i="13"/>
  <c r="R68" i="13"/>
  <c r="D68" i="15"/>
  <c r="L68" i="15"/>
  <c r="E68" i="12"/>
  <c r="O68" i="12"/>
  <c r="F68" i="11"/>
  <c r="O68" i="11"/>
  <c r="E70" i="13"/>
  <c r="R70" i="13"/>
  <c r="D70" i="15"/>
  <c r="L70" i="15"/>
  <c r="E70" i="12"/>
  <c r="O70" i="12"/>
  <c r="F70" i="11"/>
  <c r="O70" i="11"/>
  <c r="E72" i="13"/>
  <c r="R72" i="13"/>
  <c r="D72" i="15"/>
  <c r="L72" i="15"/>
  <c r="E72" i="12"/>
  <c r="O72" i="12"/>
  <c r="F72" i="11"/>
  <c r="O72" i="11"/>
  <c r="E74" i="13"/>
  <c r="R74" i="13"/>
  <c r="D74" i="15"/>
  <c r="L74" i="15"/>
  <c r="E74" i="12"/>
  <c r="O74" i="12"/>
  <c r="F74" i="11"/>
  <c r="O74" i="11"/>
  <c r="E76" i="13"/>
  <c r="R76" i="13"/>
  <c r="D76" i="15"/>
  <c r="L76" i="15"/>
  <c r="E76" i="12"/>
  <c r="O76" i="12"/>
  <c r="F76" i="11"/>
  <c r="O76" i="11"/>
  <c r="E78" i="13"/>
  <c r="R78" i="13"/>
  <c r="D78" i="15"/>
  <c r="L78" i="15"/>
  <c r="E78" i="12"/>
  <c r="O78" i="12"/>
  <c r="F78" i="11"/>
  <c r="O78" i="11"/>
  <c r="E80" i="13"/>
  <c r="R80" i="13"/>
  <c r="D80" i="15"/>
  <c r="L80" i="15"/>
  <c r="E80" i="12"/>
  <c r="O80" i="12"/>
  <c r="F80" i="11"/>
  <c r="O80" i="11"/>
  <c r="E82" i="13"/>
  <c r="R82" i="13"/>
  <c r="D82" i="15"/>
  <c r="L82" i="15"/>
  <c r="E82" i="12"/>
  <c r="O82" i="12"/>
  <c r="F82" i="11"/>
  <c r="O82" i="11"/>
  <c r="E84" i="13"/>
  <c r="R84" i="13"/>
  <c r="D84" i="15"/>
  <c r="L84" i="15"/>
  <c r="E84" i="12"/>
  <c r="O84" i="12"/>
  <c r="F84" i="11"/>
  <c r="O84" i="11"/>
  <c r="E86" i="13"/>
  <c r="R86" i="13"/>
  <c r="D86" i="15"/>
  <c r="L86" i="15"/>
  <c r="E86" i="12"/>
  <c r="O86" i="12"/>
  <c r="F86" i="11"/>
  <c r="O86" i="11"/>
  <c r="E88" i="13"/>
  <c r="R88" i="13"/>
  <c r="D88" i="15"/>
  <c r="L88" i="15"/>
  <c r="E88" i="12"/>
  <c r="O88" i="12"/>
  <c r="F88" i="11"/>
  <c r="O88" i="11"/>
  <c r="E90" i="13"/>
  <c r="R90" i="13"/>
  <c r="D90" i="15"/>
  <c r="L90" i="15"/>
  <c r="E90" i="12"/>
  <c r="O90" i="12"/>
  <c r="F90" i="11"/>
  <c r="O90" i="11"/>
  <c r="E92" i="13"/>
  <c r="R92" i="13"/>
  <c r="D92" i="15"/>
  <c r="L92" i="15"/>
  <c r="E92" i="12"/>
  <c r="O92" i="12"/>
  <c r="F92" i="11"/>
  <c r="O92" i="11"/>
  <c r="E94" i="13"/>
  <c r="R94" i="13"/>
  <c r="D94" i="15"/>
  <c r="L94" i="15"/>
  <c r="E94" i="12"/>
  <c r="O94" i="12"/>
  <c r="F94" i="11"/>
  <c r="O94" i="11"/>
  <c r="E96" i="13"/>
  <c r="R96" i="13"/>
  <c r="D96" i="15"/>
  <c r="L96" i="15"/>
  <c r="E96" i="12"/>
  <c r="O96" i="12"/>
  <c r="F96" i="11"/>
  <c r="O96" i="11"/>
  <c r="E98" i="13"/>
  <c r="R98" i="13"/>
  <c r="D98" i="15"/>
  <c r="L98" i="15"/>
  <c r="E98" i="12"/>
  <c r="O98" i="12"/>
  <c r="F98" i="11"/>
  <c r="O98" i="11"/>
  <c r="E100" i="13"/>
  <c r="R100" i="13"/>
  <c r="D100" i="15"/>
  <c r="L100" i="15"/>
  <c r="E100" i="12"/>
  <c r="O100" i="12"/>
  <c r="F100" i="11"/>
  <c r="O100" i="11"/>
  <c r="E102" i="13"/>
  <c r="R102" i="13"/>
  <c r="D102" i="15"/>
  <c r="L102" i="15"/>
  <c r="E102" i="12"/>
  <c r="O102" i="12"/>
  <c r="F102" i="11"/>
  <c r="O102" i="11"/>
  <c r="E104" i="13"/>
  <c r="R104" i="13"/>
  <c r="D104" i="15"/>
  <c r="L104" i="15"/>
  <c r="E104" i="12"/>
  <c r="O104" i="12"/>
  <c r="F104" i="11"/>
  <c r="O104" i="11"/>
  <c r="E106" i="13"/>
  <c r="R106" i="13"/>
  <c r="D106" i="15"/>
  <c r="L106" i="15"/>
  <c r="E106" i="12"/>
  <c r="O106" i="12"/>
  <c r="F106" i="11"/>
  <c r="O106" i="11"/>
  <c r="E108" i="13"/>
  <c r="R108" i="13"/>
  <c r="D108" i="15"/>
  <c r="L108" i="15"/>
  <c r="E108" i="12"/>
  <c r="O108" i="12"/>
  <c r="F108" i="11"/>
  <c r="O108" i="11"/>
  <c r="C261" i="4"/>
  <c r="B257" i="4"/>
  <c r="C253" i="4"/>
  <c r="AY97" i="1"/>
  <c r="E97" i="13"/>
  <c r="R97" i="13"/>
  <c r="Q46" i="4"/>
  <c r="P46" i="4"/>
  <c r="O46" i="4"/>
  <c r="N46" i="4"/>
  <c r="M46" i="4"/>
  <c r="L46" i="4"/>
  <c r="K46" i="4"/>
  <c r="J46" i="4"/>
  <c r="I46" i="4"/>
  <c r="H46" i="4"/>
  <c r="G46" i="4"/>
  <c r="F46" i="4"/>
  <c r="Q45" i="4"/>
  <c r="P45" i="4"/>
  <c r="O45" i="4"/>
  <c r="N45" i="4"/>
  <c r="M45" i="4"/>
  <c r="L45" i="4"/>
  <c r="K45" i="4"/>
  <c r="J45" i="4"/>
  <c r="I45" i="4"/>
  <c r="H45" i="4"/>
  <c r="G45" i="4"/>
  <c r="F45" i="4"/>
  <c r="Q44" i="4"/>
  <c r="P44" i="4"/>
  <c r="O44" i="4"/>
  <c r="N44" i="4"/>
  <c r="M44" i="4"/>
  <c r="L44" i="4"/>
  <c r="K44" i="4"/>
  <c r="J44" i="4"/>
  <c r="I44" i="4"/>
  <c r="H44" i="4"/>
  <c r="G44" i="4"/>
  <c r="F44" i="4"/>
  <c r="Q43" i="4"/>
  <c r="P43" i="4"/>
  <c r="O43" i="4"/>
  <c r="N43" i="4"/>
  <c r="M43" i="4"/>
  <c r="L43" i="4"/>
  <c r="K43" i="4"/>
  <c r="J43" i="4"/>
  <c r="I43" i="4"/>
  <c r="H43" i="4"/>
  <c r="G43" i="4"/>
  <c r="F43" i="4"/>
  <c r="Q42" i="4"/>
  <c r="P42" i="4"/>
  <c r="O42" i="4"/>
  <c r="N42" i="4"/>
  <c r="M42" i="4"/>
  <c r="L42" i="4"/>
  <c r="K42" i="4"/>
  <c r="J42" i="4"/>
  <c r="I42" i="4"/>
  <c r="H42" i="4"/>
  <c r="G42" i="4"/>
  <c r="F42" i="4"/>
  <c r="Q41" i="4"/>
  <c r="P41" i="4"/>
  <c r="O41" i="4"/>
  <c r="N41" i="4"/>
  <c r="M41" i="4"/>
  <c r="L41" i="4"/>
  <c r="K41" i="4"/>
  <c r="J41" i="4"/>
  <c r="I41" i="4"/>
  <c r="H41" i="4"/>
  <c r="G41" i="4"/>
  <c r="F41" i="4"/>
  <c r="Q40" i="4"/>
  <c r="P40" i="4"/>
  <c r="O40" i="4"/>
  <c r="N40" i="4"/>
  <c r="M40" i="4"/>
  <c r="L40" i="4"/>
  <c r="K40" i="4"/>
  <c r="J40" i="4"/>
  <c r="I40" i="4"/>
  <c r="H40" i="4"/>
  <c r="G40" i="4"/>
  <c r="F40" i="4"/>
  <c r="Q39" i="4"/>
  <c r="P39" i="4"/>
  <c r="O39" i="4"/>
  <c r="N39" i="4"/>
  <c r="M39" i="4"/>
  <c r="L39" i="4"/>
  <c r="K39" i="4"/>
  <c r="J39" i="4"/>
  <c r="I39" i="4"/>
  <c r="H39" i="4"/>
  <c r="G39" i="4"/>
  <c r="F39" i="4"/>
  <c r="Q38" i="4"/>
  <c r="P38" i="4"/>
  <c r="O38" i="4"/>
  <c r="N38" i="4"/>
  <c r="M38" i="4"/>
  <c r="L38" i="4"/>
  <c r="K38" i="4"/>
  <c r="J38" i="4"/>
  <c r="I38" i="4"/>
  <c r="H38" i="4"/>
  <c r="G38" i="4"/>
  <c r="F38" i="4"/>
  <c r="Q37" i="4"/>
  <c r="Q59" i="4"/>
  <c r="P37" i="4"/>
  <c r="P59" i="4"/>
  <c r="O37" i="4"/>
  <c r="O59" i="4"/>
  <c r="N37" i="4"/>
  <c r="N59" i="4"/>
  <c r="M37" i="4"/>
  <c r="L37" i="4"/>
  <c r="L59" i="4"/>
  <c r="K37" i="4"/>
  <c r="K59" i="4"/>
  <c r="J37" i="4"/>
  <c r="J59" i="4"/>
  <c r="I37" i="4"/>
  <c r="I59" i="4"/>
  <c r="H37" i="4"/>
  <c r="G37" i="4"/>
  <c r="F37" i="4"/>
  <c r="F59" i="4"/>
  <c r="Q36" i="4"/>
  <c r="P36" i="4"/>
  <c r="O36" i="4"/>
  <c r="N36" i="4"/>
  <c r="M36" i="4"/>
  <c r="L36" i="4"/>
  <c r="K36" i="4"/>
  <c r="J36" i="4"/>
  <c r="I36" i="4"/>
  <c r="H36" i="4"/>
  <c r="G36" i="4"/>
  <c r="F36" i="4"/>
  <c r="Q35" i="4"/>
  <c r="P35" i="4"/>
  <c r="O35" i="4"/>
  <c r="N35" i="4"/>
  <c r="M35" i="4"/>
  <c r="L35" i="4"/>
  <c r="K35" i="4"/>
  <c r="J35" i="4"/>
  <c r="I35" i="4"/>
  <c r="H35" i="4"/>
  <c r="G35" i="4"/>
  <c r="F35" i="4"/>
  <c r="Q34" i="4"/>
  <c r="P34" i="4"/>
  <c r="O34" i="4"/>
  <c r="N34" i="4"/>
  <c r="M34" i="4"/>
  <c r="L34" i="4"/>
  <c r="K34" i="4"/>
  <c r="J34" i="4"/>
  <c r="I34" i="4"/>
  <c r="H34" i="4"/>
  <c r="G34" i="4"/>
  <c r="F34" i="4"/>
  <c r="Q14" i="4"/>
  <c r="P14" i="4"/>
  <c r="O14" i="4"/>
  <c r="N14" i="4"/>
  <c r="M14" i="4"/>
  <c r="L14" i="4"/>
  <c r="K14" i="4"/>
  <c r="J14" i="4"/>
  <c r="I14" i="4"/>
  <c r="H14" i="4"/>
  <c r="G14" i="4"/>
  <c r="F14" i="4"/>
  <c r="Q13" i="4"/>
  <c r="P13" i="4"/>
  <c r="O13" i="4"/>
  <c r="N13" i="4"/>
  <c r="M13" i="4"/>
  <c r="L13" i="4"/>
  <c r="K13" i="4"/>
  <c r="J13" i="4"/>
  <c r="I13" i="4"/>
  <c r="H13" i="4"/>
  <c r="G13" i="4"/>
  <c r="F13" i="4"/>
  <c r="Q12" i="4"/>
  <c r="P12" i="4"/>
  <c r="O12" i="4"/>
  <c r="N12" i="4"/>
  <c r="M12" i="4"/>
  <c r="L12" i="4"/>
  <c r="K12" i="4"/>
  <c r="J12" i="4"/>
  <c r="I12" i="4"/>
  <c r="H12" i="4"/>
  <c r="G12" i="4"/>
  <c r="F12" i="4"/>
  <c r="Q11" i="4"/>
  <c r="P11" i="4"/>
  <c r="O11" i="4"/>
  <c r="N11" i="4"/>
  <c r="M11" i="4"/>
  <c r="L11" i="4"/>
  <c r="K11" i="4"/>
  <c r="J11" i="4"/>
  <c r="I11" i="4"/>
  <c r="H11" i="4"/>
  <c r="G11" i="4"/>
  <c r="F11" i="4"/>
  <c r="Q10" i="4"/>
  <c r="P10" i="4"/>
  <c r="O10" i="4"/>
  <c r="N10" i="4"/>
  <c r="M10" i="4"/>
  <c r="L10" i="4"/>
  <c r="K10" i="4"/>
  <c r="J10" i="4"/>
  <c r="I10" i="4"/>
  <c r="H10" i="4"/>
  <c r="G10" i="4"/>
  <c r="F10" i="4"/>
  <c r="Q9" i="4"/>
  <c r="P9" i="4"/>
  <c r="O9" i="4"/>
  <c r="N9" i="4"/>
  <c r="M9" i="4"/>
  <c r="L9" i="4"/>
  <c r="K9" i="4"/>
  <c r="J9" i="4"/>
  <c r="I9" i="4"/>
  <c r="H9" i="4"/>
  <c r="G9" i="4"/>
  <c r="F9" i="4"/>
  <c r="Q8" i="4"/>
  <c r="P8" i="4"/>
  <c r="O8" i="4"/>
  <c r="N8" i="4"/>
  <c r="M8" i="4"/>
  <c r="L8" i="4"/>
  <c r="K8" i="4"/>
  <c r="J8" i="4"/>
  <c r="I8" i="4"/>
  <c r="H8" i="4"/>
  <c r="G8" i="4"/>
  <c r="F8" i="4"/>
  <c r="Q7" i="4"/>
  <c r="P7" i="4"/>
  <c r="O7" i="4"/>
  <c r="N7" i="4"/>
  <c r="M7" i="4"/>
  <c r="L7" i="4"/>
  <c r="K7" i="4"/>
  <c r="J7" i="4"/>
  <c r="I7" i="4"/>
  <c r="H7" i="4"/>
  <c r="G7" i="4"/>
  <c r="F7" i="4"/>
  <c r="Q6" i="4"/>
  <c r="P6" i="4"/>
  <c r="O6" i="4"/>
  <c r="N6" i="4"/>
  <c r="M6" i="4"/>
  <c r="L6" i="4"/>
  <c r="K6" i="4"/>
  <c r="J6" i="4"/>
  <c r="I6" i="4"/>
  <c r="H6" i="4"/>
  <c r="G6" i="4"/>
  <c r="F6" i="4"/>
  <c r="Q5" i="4"/>
  <c r="P5" i="4"/>
  <c r="O5" i="4"/>
  <c r="N5" i="4"/>
  <c r="M5" i="4"/>
  <c r="L5" i="4"/>
  <c r="K5" i="4"/>
  <c r="J5" i="4"/>
  <c r="I5" i="4"/>
  <c r="H5" i="4"/>
  <c r="G5" i="4"/>
  <c r="F5" i="4"/>
  <c r="Q4" i="4"/>
  <c r="P4" i="4"/>
  <c r="O4" i="4"/>
  <c r="N4" i="4"/>
  <c r="M4" i="4"/>
  <c r="L4" i="4"/>
  <c r="K4" i="4"/>
  <c r="J4" i="4"/>
  <c r="I4" i="4"/>
  <c r="H4" i="4"/>
  <c r="G4" i="4"/>
  <c r="F4" i="4"/>
  <c r="Q3" i="4"/>
  <c r="P3" i="4"/>
  <c r="O3" i="4"/>
  <c r="N3" i="4"/>
  <c r="M3" i="4"/>
  <c r="L3" i="4"/>
  <c r="K3" i="4"/>
  <c r="J3" i="4"/>
  <c r="I3" i="4"/>
  <c r="H3" i="4"/>
  <c r="G3" i="4"/>
  <c r="F3" i="4"/>
  <c r="E3" i="4"/>
  <c r="E4" i="4"/>
  <c r="Q2" i="4"/>
  <c r="P2" i="4"/>
  <c r="O2" i="4"/>
  <c r="N2" i="4"/>
  <c r="M2" i="4"/>
  <c r="L2" i="4"/>
  <c r="K2" i="4"/>
  <c r="J2" i="4"/>
  <c r="I2" i="4"/>
  <c r="H2" i="4"/>
  <c r="G2" i="4"/>
  <c r="F2" i="4"/>
  <c r="G17" i="31"/>
  <c r="O17" i="31"/>
  <c r="G17" i="26"/>
  <c r="G17" i="25"/>
  <c r="O17" i="25"/>
  <c r="G17" i="14"/>
  <c r="O17" i="14"/>
  <c r="H25" i="26"/>
  <c r="H25" i="15"/>
  <c r="I24" i="26"/>
  <c r="I24" i="25"/>
  <c r="Q24" i="25"/>
  <c r="H21" i="26"/>
  <c r="H21" i="15"/>
  <c r="I20" i="26"/>
  <c r="I20" i="25"/>
  <c r="Q20" i="25"/>
  <c r="H17" i="26"/>
  <c r="H17" i="15"/>
  <c r="I16" i="26"/>
  <c r="I16" i="25"/>
  <c r="Q16" i="25"/>
  <c r="H16" i="25"/>
  <c r="P16" i="25"/>
  <c r="H16" i="14"/>
  <c r="P16" i="14"/>
  <c r="I15" i="29"/>
  <c r="V15" i="29"/>
  <c r="I15" i="13"/>
  <c r="V15" i="13"/>
  <c r="F15" i="25"/>
  <c r="N15" i="25"/>
  <c r="F15" i="14"/>
  <c r="N15" i="14"/>
  <c r="L25" i="29"/>
  <c r="Y25" i="29"/>
  <c r="L25" i="13"/>
  <c r="Y25" i="13"/>
  <c r="H23" i="25"/>
  <c r="P23" i="25"/>
  <c r="H23" i="14"/>
  <c r="P23" i="14"/>
  <c r="I23" i="29"/>
  <c r="V23" i="29"/>
  <c r="I23" i="13"/>
  <c r="V23" i="13"/>
  <c r="F23" i="25"/>
  <c r="N23" i="25"/>
  <c r="F23" i="14"/>
  <c r="N23" i="14"/>
  <c r="L21" i="29"/>
  <c r="Y21" i="29"/>
  <c r="L21" i="13"/>
  <c r="Y21" i="13"/>
  <c r="H19" i="25"/>
  <c r="P19" i="25"/>
  <c r="H19" i="14"/>
  <c r="P19" i="14"/>
  <c r="I19" i="29"/>
  <c r="V19" i="29"/>
  <c r="I19" i="13"/>
  <c r="V19" i="13"/>
  <c r="F19" i="25"/>
  <c r="N19" i="25"/>
  <c r="F19" i="14"/>
  <c r="N19" i="14"/>
  <c r="L17" i="29"/>
  <c r="Y17" i="29"/>
  <c r="L17" i="13"/>
  <c r="Y17" i="13"/>
  <c r="L15" i="29"/>
  <c r="Y15" i="29"/>
  <c r="L15" i="13"/>
  <c r="Y15" i="13"/>
  <c r="G26" i="31"/>
  <c r="O26" i="31"/>
  <c r="G26" i="26"/>
  <c r="G26" i="25"/>
  <c r="O26" i="25"/>
  <c r="G26" i="14"/>
  <c r="O26" i="14"/>
  <c r="G32" i="31"/>
  <c r="O32" i="31"/>
  <c r="G32" i="26"/>
  <c r="G32" i="25"/>
  <c r="O32" i="25"/>
  <c r="G32" i="14"/>
  <c r="O32" i="14"/>
  <c r="G23" i="31"/>
  <c r="O23" i="31"/>
  <c r="G23" i="26"/>
  <c r="G23" i="25"/>
  <c r="O23" i="25"/>
  <c r="G23" i="14"/>
  <c r="O23" i="14"/>
  <c r="G15" i="31"/>
  <c r="O15" i="31"/>
  <c r="G15" i="26"/>
  <c r="G15" i="25"/>
  <c r="O15" i="25"/>
  <c r="G15" i="14"/>
  <c r="O15" i="14"/>
  <c r="H24" i="26"/>
  <c r="H24" i="15"/>
  <c r="I23" i="26"/>
  <c r="I23" i="25"/>
  <c r="Q23" i="25"/>
  <c r="H20" i="26"/>
  <c r="H20" i="15"/>
  <c r="I19" i="26"/>
  <c r="I19" i="25"/>
  <c r="Q19" i="25"/>
  <c r="H16" i="26"/>
  <c r="H16" i="15"/>
  <c r="H15" i="26"/>
  <c r="H15" i="15"/>
  <c r="I14" i="26"/>
  <c r="I14" i="25"/>
  <c r="Q14" i="25"/>
  <c r="L16" i="29"/>
  <c r="Y16" i="29"/>
  <c r="L16" i="13"/>
  <c r="Y16" i="13"/>
  <c r="H14" i="25"/>
  <c r="P14" i="25"/>
  <c r="H14" i="14"/>
  <c r="P14" i="14"/>
  <c r="I14" i="29"/>
  <c r="V14" i="29"/>
  <c r="I14" i="13"/>
  <c r="V14" i="13"/>
  <c r="F14" i="25"/>
  <c r="N14" i="25"/>
  <c r="F14" i="14"/>
  <c r="N14" i="14"/>
  <c r="L24" i="29"/>
  <c r="Y24" i="29"/>
  <c r="L24" i="13"/>
  <c r="Y24" i="13"/>
  <c r="H22" i="25"/>
  <c r="P22" i="25"/>
  <c r="H22" i="14"/>
  <c r="P22" i="14"/>
  <c r="I22" i="29"/>
  <c r="V22" i="29"/>
  <c r="I22" i="13"/>
  <c r="V22" i="13"/>
  <c r="F22" i="25"/>
  <c r="N22" i="25"/>
  <c r="F22" i="14"/>
  <c r="N22" i="14"/>
  <c r="L20" i="29"/>
  <c r="Y20" i="29"/>
  <c r="L20" i="13"/>
  <c r="Y20" i="13"/>
  <c r="H18" i="25"/>
  <c r="P18" i="25"/>
  <c r="H18" i="14"/>
  <c r="P18" i="14"/>
  <c r="I18" i="29"/>
  <c r="V18" i="29"/>
  <c r="I18" i="13"/>
  <c r="V18" i="13"/>
  <c r="F18" i="25"/>
  <c r="N18" i="25"/>
  <c r="F18" i="14"/>
  <c r="N18" i="14"/>
  <c r="G28" i="31"/>
  <c r="O28" i="31"/>
  <c r="G28" i="26"/>
  <c r="G28" i="25"/>
  <c r="O28" i="25"/>
  <c r="G28" i="14"/>
  <c r="O28" i="14"/>
  <c r="G21" i="31"/>
  <c r="O21" i="31"/>
  <c r="G21" i="26"/>
  <c r="G21" i="25"/>
  <c r="O21" i="25"/>
  <c r="G21" i="14"/>
  <c r="O21" i="14"/>
  <c r="H23" i="26"/>
  <c r="H23" i="15"/>
  <c r="I22" i="26"/>
  <c r="I22" i="25"/>
  <c r="Q22" i="25"/>
  <c r="H19" i="26"/>
  <c r="H19" i="15"/>
  <c r="I18" i="26"/>
  <c r="I18" i="25"/>
  <c r="Q18" i="25"/>
  <c r="H14" i="26"/>
  <c r="H14" i="15"/>
  <c r="I16" i="29"/>
  <c r="V16" i="29"/>
  <c r="I16" i="13"/>
  <c r="V16" i="13"/>
  <c r="F16" i="25"/>
  <c r="N16" i="25"/>
  <c r="F16" i="14"/>
  <c r="N16" i="14"/>
  <c r="G25" i="31"/>
  <c r="O25" i="31"/>
  <c r="G25" i="26"/>
  <c r="G25" i="25"/>
  <c r="O25" i="25"/>
  <c r="G25" i="14"/>
  <c r="O25" i="14"/>
  <c r="H15" i="25"/>
  <c r="P15" i="25"/>
  <c r="H15" i="14"/>
  <c r="P15" i="14"/>
  <c r="H25" i="25"/>
  <c r="P25" i="25"/>
  <c r="H25" i="14"/>
  <c r="P25" i="14"/>
  <c r="I25" i="29"/>
  <c r="V25" i="29"/>
  <c r="I25" i="13"/>
  <c r="V25" i="13"/>
  <c r="F25" i="25"/>
  <c r="N25" i="25"/>
  <c r="F25" i="14"/>
  <c r="N25" i="14"/>
  <c r="L23" i="29"/>
  <c r="Y23" i="29"/>
  <c r="L23" i="13"/>
  <c r="Y23" i="13"/>
  <c r="H21" i="25"/>
  <c r="P21" i="25"/>
  <c r="H21" i="14"/>
  <c r="P21" i="14"/>
  <c r="I21" i="29"/>
  <c r="V21" i="29"/>
  <c r="I21" i="13"/>
  <c r="V21" i="13"/>
  <c r="F21" i="25"/>
  <c r="N21" i="25"/>
  <c r="F21" i="14"/>
  <c r="N21" i="14"/>
  <c r="L19" i="29"/>
  <c r="Y19" i="29"/>
  <c r="L19" i="13"/>
  <c r="Y19" i="13"/>
  <c r="H17" i="25"/>
  <c r="P17" i="25"/>
  <c r="H17" i="14"/>
  <c r="P17" i="14"/>
  <c r="I17" i="29"/>
  <c r="V17" i="29"/>
  <c r="I17" i="13"/>
  <c r="V17" i="13"/>
  <c r="F17" i="25"/>
  <c r="N17" i="25"/>
  <c r="F17" i="14"/>
  <c r="N17" i="14"/>
  <c r="G36" i="31"/>
  <c r="O36" i="31"/>
  <c r="G36" i="26"/>
  <c r="G36" i="25"/>
  <c r="O36" i="25"/>
  <c r="G36" i="14"/>
  <c r="O36" i="14"/>
  <c r="G34" i="31"/>
  <c r="O34" i="31"/>
  <c r="G34" i="26"/>
  <c r="G34" i="25"/>
  <c r="O34" i="25"/>
  <c r="G34" i="14"/>
  <c r="O34" i="14"/>
  <c r="I75" i="26"/>
  <c r="I75" i="25"/>
  <c r="G19" i="31"/>
  <c r="O19" i="31"/>
  <c r="G19" i="26"/>
  <c r="G19" i="25"/>
  <c r="O19" i="25"/>
  <c r="G19" i="14"/>
  <c r="O19" i="14"/>
  <c r="I25" i="26"/>
  <c r="I25" i="25"/>
  <c r="Q25" i="25"/>
  <c r="H22" i="26"/>
  <c r="H22" i="15"/>
  <c r="I21" i="26"/>
  <c r="I21" i="25"/>
  <c r="Q21" i="25"/>
  <c r="H18" i="26"/>
  <c r="H18" i="15"/>
  <c r="I17" i="26"/>
  <c r="I17" i="25"/>
  <c r="Q17" i="25"/>
  <c r="L14" i="29"/>
  <c r="Y14" i="29"/>
  <c r="L14" i="13"/>
  <c r="Y14" i="13"/>
  <c r="H24" i="25"/>
  <c r="P24" i="25"/>
  <c r="H24" i="14"/>
  <c r="P24" i="14"/>
  <c r="I24" i="29"/>
  <c r="V24" i="29"/>
  <c r="I24" i="13"/>
  <c r="V24" i="13"/>
  <c r="F24" i="25"/>
  <c r="N24" i="25"/>
  <c r="F24" i="14"/>
  <c r="N24" i="14"/>
  <c r="L22" i="29"/>
  <c r="Y22" i="29"/>
  <c r="L22" i="13"/>
  <c r="Y22" i="13"/>
  <c r="H20" i="25"/>
  <c r="P20" i="25"/>
  <c r="H20" i="14"/>
  <c r="P20" i="14"/>
  <c r="I20" i="29"/>
  <c r="V20" i="29"/>
  <c r="I20" i="13"/>
  <c r="V20" i="13"/>
  <c r="F20" i="25"/>
  <c r="N20" i="25"/>
  <c r="F20" i="14"/>
  <c r="N20" i="14"/>
  <c r="L18" i="29"/>
  <c r="Y18" i="29"/>
  <c r="L18" i="13"/>
  <c r="Y18" i="13"/>
  <c r="G30" i="31"/>
  <c r="O30" i="31"/>
  <c r="G30" i="26"/>
  <c r="G30" i="25"/>
  <c r="O30" i="25"/>
  <c r="G30" i="14"/>
  <c r="O30" i="14"/>
  <c r="I39" i="26"/>
  <c r="Q39" i="26"/>
  <c r="I39" i="25"/>
  <c r="Q39" i="25"/>
  <c r="I98" i="26"/>
  <c r="I146" i="26"/>
  <c r="I98" i="25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H27" i="4"/>
  <c r="L71" i="4"/>
  <c r="F27" i="4"/>
  <c r="I63" i="4"/>
  <c r="G27" i="4"/>
  <c r="L70" i="4"/>
  <c r="J27" i="4"/>
  <c r="L73" i="4"/>
  <c r="N27" i="4"/>
  <c r="L77" i="4"/>
  <c r="K27" i="4"/>
  <c r="L74" i="4"/>
  <c r="O27" i="4"/>
  <c r="L78" i="4"/>
  <c r="H58" i="4"/>
  <c r="H57" i="4"/>
  <c r="H59" i="4"/>
  <c r="M71" i="4"/>
  <c r="P58" i="4"/>
  <c r="M79" i="4"/>
  <c r="P57" i="4"/>
  <c r="M72" i="4"/>
  <c r="I58" i="4"/>
  <c r="I57" i="4"/>
  <c r="M80" i="4"/>
  <c r="Q58" i="4"/>
  <c r="Q57" i="4"/>
  <c r="L58" i="4"/>
  <c r="L57" i="4"/>
  <c r="M75" i="4"/>
  <c r="J57" i="4"/>
  <c r="M73" i="4"/>
  <c r="J58" i="4"/>
  <c r="M77" i="4"/>
  <c r="N58" i="4"/>
  <c r="N57" i="4"/>
  <c r="G57" i="4"/>
  <c r="G59" i="4"/>
  <c r="M70" i="4"/>
  <c r="G58" i="4"/>
  <c r="K57" i="4"/>
  <c r="M74" i="4"/>
  <c r="K58" i="4"/>
  <c r="O57" i="4"/>
  <c r="O58" i="4"/>
  <c r="M78" i="4"/>
  <c r="F58" i="4"/>
  <c r="M27" i="4"/>
  <c r="L76" i="4"/>
  <c r="Q27" i="4"/>
  <c r="L80" i="4"/>
  <c r="L27" i="4"/>
  <c r="L75" i="4"/>
  <c r="P27" i="4"/>
  <c r="L79" i="4"/>
  <c r="F61" i="4"/>
  <c r="F64" i="4"/>
  <c r="H64" i="4"/>
  <c r="G64" i="4"/>
  <c r="I64" i="4"/>
  <c r="K64" i="4"/>
  <c r="J64" i="4"/>
  <c r="I25" i="31"/>
  <c r="Q25" i="31"/>
  <c r="M25" i="29"/>
  <c r="Z25" i="29"/>
  <c r="K25" i="28"/>
  <c r="U25" i="28"/>
  <c r="H25" i="27"/>
  <c r="Q25" i="27"/>
  <c r="J25" i="29"/>
  <c r="W25" i="29"/>
  <c r="I23" i="31"/>
  <c r="Q23" i="31"/>
  <c r="M23" i="29"/>
  <c r="Z23" i="29"/>
  <c r="K23" i="28"/>
  <c r="U23" i="28"/>
  <c r="H23" i="27"/>
  <c r="Q23" i="27"/>
  <c r="J23" i="29"/>
  <c r="W23" i="29"/>
  <c r="I21" i="31"/>
  <c r="Q21" i="31"/>
  <c r="M21" i="29"/>
  <c r="Z21" i="29"/>
  <c r="K21" i="28"/>
  <c r="U21" i="28"/>
  <c r="H21" i="27"/>
  <c r="Q21" i="27"/>
  <c r="J21" i="29"/>
  <c r="W21" i="29"/>
  <c r="I19" i="31"/>
  <c r="Q19" i="31"/>
  <c r="M19" i="29"/>
  <c r="Z19" i="29"/>
  <c r="K19" i="28"/>
  <c r="U19" i="28"/>
  <c r="H19" i="27"/>
  <c r="Q19" i="27"/>
  <c r="J19" i="29"/>
  <c r="W19" i="29"/>
  <c r="I17" i="31"/>
  <c r="Q17" i="31"/>
  <c r="M17" i="29"/>
  <c r="Z17" i="29"/>
  <c r="K17" i="28"/>
  <c r="U17" i="28"/>
  <c r="H17" i="27"/>
  <c r="Q17" i="27"/>
  <c r="J17" i="29"/>
  <c r="W17" i="29"/>
  <c r="P16" i="31"/>
  <c r="G16" i="27"/>
  <c r="P16" i="27"/>
  <c r="K22" i="29"/>
  <c r="X22" i="29"/>
  <c r="I22" i="28"/>
  <c r="S22" i="28"/>
  <c r="I22" i="27"/>
  <c r="R22" i="27"/>
  <c r="K14" i="29"/>
  <c r="X14" i="29"/>
  <c r="I14" i="28"/>
  <c r="S14" i="28"/>
  <c r="I14" i="27"/>
  <c r="R14" i="27"/>
  <c r="P15" i="31"/>
  <c r="G15" i="27"/>
  <c r="P15" i="27"/>
  <c r="P14" i="31"/>
  <c r="G14" i="27"/>
  <c r="P14" i="27"/>
  <c r="P25" i="31"/>
  <c r="G25" i="27"/>
  <c r="P25" i="27"/>
  <c r="P21" i="31"/>
  <c r="G21" i="27"/>
  <c r="P21" i="27"/>
  <c r="P17" i="31"/>
  <c r="G17" i="27"/>
  <c r="P17" i="27"/>
  <c r="K19" i="29"/>
  <c r="X19" i="29"/>
  <c r="I19" i="28"/>
  <c r="S19" i="28"/>
  <c r="I19" i="27"/>
  <c r="R19" i="27"/>
  <c r="I14" i="31"/>
  <c r="Q14" i="31"/>
  <c r="M14" i="29"/>
  <c r="Z14" i="29"/>
  <c r="K14" i="28"/>
  <c r="U14" i="28"/>
  <c r="H14" i="27"/>
  <c r="Q14" i="27"/>
  <c r="J14" i="29"/>
  <c r="W14" i="29"/>
  <c r="K24" i="29"/>
  <c r="X24" i="29"/>
  <c r="I24" i="28"/>
  <c r="S24" i="28"/>
  <c r="I24" i="27"/>
  <c r="R24" i="27"/>
  <c r="M111" i="24"/>
  <c r="Z111" i="24"/>
  <c r="Z63" i="24"/>
  <c r="P22" i="31"/>
  <c r="G22" i="27"/>
  <c r="P22" i="27"/>
  <c r="P18" i="31"/>
  <c r="G18" i="27"/>
  <c r="P18" i="27"/>
  <c r="K15" i="29"/>
  <c r="X15" i="29"/>
  <c r="I15" i="28"/>
  <c r="S15" i="28"/>
  <c r="I15" i="27"/>
  <c r="R15" i="27"/>
  <c r="H123" i="22"/>
  <c r="Q123" i="22"/>
  <c r="Q75" i="22"/>
  <c r="I24" i="31"/>
  <c r="Q24" i="31"/>
  <c r="M24" i="29"/>
  <c r="Z24" i="29"/>
  <c r="K24" i="28"/>
  <c r="U24" i="28"/>
  <c r="H24" i="27"/>
  <c r="Q24" i="27"/>
  <c r="J24" i="29"/>
  <c r="W24" i="29"/>
  <c r="I22" i="31"/>
  <c r="Q22" i="31"/>
  <c r="M22" i="29"/>
  <c r="Z22" i="29"/>
  <c r="K22" i="28"/>
  <c r="U22" i="28"/>
  <c r="H22" i="27"/>
  <c r="Q22" i="27"/>
  <c r="J22" i="29"/>
  <c r="W22" i="29"/>
  <c r="I20" i="31"/>
  <c r="Q20" i="31"/>
  <c r="M20" i="29"/>
  <c r="Z20" i="29"/>
  <c r="K20" i="28"/>
  <c r="U20" i="28"/>
  <c r="H20" i="27"/>
  <c r="Q20" i="27"/>
  <c r="J20" i="29"/>
  <c r="W20" i="29"/>
  <c r="I18" i="31"/>
  <c r="Q18" i="31"/>
  <c r="M18" i="29"/>
  <c r="Z18" i="29"/>
  <c r="K18" i="28"/>
  <c r="U18" i="28"/>
  <c r="H18" i="27"/>
  <c r="Q18" i="27"/>
  <c r="J18" i="29"/>
  <c r="W18" i="29"/>
  <c r="I16" i="31"/>
  <c r="Q16" i="31"/>
  <c r="M16" i="29"/>
  <c r="Z16" i="29"/>
  <c r="K16" i="28"/>
  <c r="U16" i="28"/>
  <c r="H16" i="27"/>
  <c r="Q16" i="27"/>
  <c r="J16" i="29"/>
  <c r="W16" i="29"/>
  <c r="K23" i="29"/>
  <c r="X23" i="29"/>
  <c r="I23" i="28"/>
  <c r="S23" i="28"/>
  <c r="I23" i="27"/>
  <c r="R23" i="27"/>
  <c r="K18" i="29"/>
  <c r="X18" i="29"/>
  <c r="I18" i="28"/>
  <c r="S18" i="28"/>
  <c r="I18" i="27"/>
  <c r="R18" i="27"/>
  <c r="H111" i="22"/>
  <c r="Q111" i="22"/>
  <c r="Q63" i="22"/>
  <c r="P23" i="31"/>
  <c r="G23" i="27"/>
  <c r="P23" i="27"/>
  <c r="P19" i="31"/>
  <c r="G19" i="27"/>
  <c r="P19" i="27"/>
  <c r="K21" i="29"/>
  <c r="X21" i="29"/>
  <c r="I21" i="28"/>
  <c r="S21" i="28"/>
  <c r="I21" i="27"/>
  <c r="R21" i="27"/>
  <c r="K20" i="29"/>
  <c r="X20" i="29"/>
  <c r="I20" i="28"/>
  <c r="S20" i="28"/>
  <c r="I20" i="27"/>
  <c r="R20" i="27"/>
  <c r="K123" i="23"/>
  <c r="U123" i="23"/>
  <c r="U75" i="23"/>
  <c r="I75" i="31"/>
  <c r="Q75" i="31"/>
  <c r="M75" i="29"/>
  <c r="K75" i="28"/>
  <c r="H75" i="27"/>
  <c r="J15" i="29"/>
  <c r="W15" i="29"/>
  <c r="K111" i="23"/>
  <c r="U111" i="23"/>
  <c r="U63" i="23"/>
  <c r="K25" i="29"/>
  <c r="X25" i="29"/>
  <c r="I25" i="28"/>
  <c r="S25" i="28"/>
  <c r="I25" i="27"/>
  <c r="R25" i="27"/>
  <c r="P24" i="31"/>
  <c r="G24" i="27"/>
  <c r="P24" i="27"/>
  <c r="P20" i="31"/>
  <c r="G20" i="27"/>
  <c r="P20" i="27"/>
  <c r="K17" i="29"/>
  <c r="X17" i="29"/>
  <c r="I17" i="28"/>
  <c r="S17" i="28"/>
  <c r="I17" i="27"/>
  <c r="R17" i="27"/>
  <c r="K16" i="29"/>
  <c r="X16" i="29"/>
  <c r="I16" i="28"/>
  <c r="S16" i="28"/>
  <c r="I16" i="27"/>
  <c r="R16" i="27"/>
  <c r="M123" i="24"/>
  <c r="Z123" i="24"/>
  <c r="Z75" i="24"/>
  <c r="I39" i="31"/>
  <c r="Q39" i="31"/>
  <c r="M39" i="29"/>
  <c r="Z39" i="29"/>
  <c r="K39" i="28"/>
  <c r="U39" i="28"/>
  <c r="H39" i="27"/>
  <c r="Q39" i="27"/>
  <c r="I98" i="31"/>
  <c r="M98" i="29"/>
  <c r="K98" i="28"/>
  <c r="H98" i="27"/>
  <c r="P64" i="4"/>
  <c r="O64" i="4"/>
  <c r="L64" i="4"/>
  <c r="N64" i="4"/>
  <c r="Q64" i="4"/>
  <c r="H63" i="4"/>
  <c r="Q63" i="4"/>
  <c r="P63" i="4"/>
  <c r="J63" i="4"/>
  <c r="N63" i="4"/>
  <c r="L63" i="4"/>
  <c r="G63" i="4"/>
  <c r="K63" i="4"/>
  <c r="O63" i="4"/>
  <c r="F63" i="4"/>
  <c r="F29" i="4"/>
  <c r="G29" i="4"/>
  <c r="H61" i="4"/>
  <c r="J61" i="4"/>
  <c r="K61" i="4"/>
  <c r="L61" i="4"/>
  <c r="G61" i="4"/>
  <c r="P61" i="4"/>
  <c r="L29" i="4"/>
  <c r="O61" i="4"/>
  <c r="H29" i="4"/>
  <c r="I61" i="4"/>
  <c r="K29" i="4"/>
  <c r="P29" i="4"/>
  <c r="Q61" i="4"/>
  <c r="O29" i="4"/>
  <c r="N61" i="4"/>
  <c r="F57" i="4"/>
  <c r="M29" i="4"/>
  <c r="J29" i="4"/>
  <c r="N29" i="4"/>
  <c r="Q29" i="4"/>
  <c r="F97" i="11"/>
  <c r="O97" i="11"/>
  <c r="BK37" i="1"/>
  <c r="J25" i="24"/>
  <c r="W25" i="24"/>
  <c r="J25" i="13"/>
  <c r="W25" i="13"/>
  <c r="Q17" i="26"/>
  <c r="M17" i="24"/>
  <c r="Z17" i="24"/>
  <c r="H17" i="22"/>
  <c r="Q17" i="22"/>
  <c r="K17" i="23"/>
  <c r="U17" i="23"/>
  <c r="M17" i="13"/>
  <c r="Z17" i="13"/>
  <c r="I17" i="15"/>
  <c r="Q17" i="15"/>
  <c r="I17" i="14"/>
  <c r="Q17" i="14"/>
  <c r="K17" i="12"/>
  <c r="U17" i="12"/>
  <c r="I17" i="11"/>
  <c r="R17" i="11"/>
  <c r="BK29" i="1"/>
  <c r="J17" i="24"/>
  <c r="W17" i="24"/>
  <c r="J17" i="13"/>
  <c r="W17" i="13"/>
  <c r="BR14" i="1"/>
  <c r="J14" i="28"/>
  <c r="T14" i="28"/>
  <c r="J2" i="23"/>
  <c r="T2" i="23"/>
  <c r="J2" i="12"/>
  <c r="T2" i="12"/>
  <c r="BL35" i="1"/>
  <c r="K23" i="24"/>
  <c r="X23" i="24"/>
  <c r="I23" i="23"/>
  <c r="S23" i="23"/>
  <c r="I23" i="22"/>
  <c r="R23" i="22"/>
  <c r="K23" i="13"/>
  <c r="X23" i="13"/>
  <c r="J23" i="11"/>
  <c r="S23" i="11"/>
  <c r="I23" i="12"/>
  <c r="S23" i="12"/>
  <c r="BD36" i="1"/>
  <c r="I20" i="24"/>
  <c r="V20" i="24"/>
  <c r="P18" i="26"/>
  <c r="G18" i="22"/>
  <c r="P18" i="22"/>
  <c r="P18" i="15"/>
  <c r="H18" i="11"/>
  <c r="Q18" i="11"/>
  <c r="BD29" i="1"/>
  <c r="BP42" i="1"/>
  <c r="F42" i="27"/>
  <c r="O42" i="27"/>
  <c r="F30" i="22"/>
  <c r="O30" i="22"/>
  <c r="G30" i="11"/>
  <c r="P30" i="11"/>
  <c r="Q60" i="26"/>
  <c r="M60" i="24"/>
  <c r="Z60" i="24"/>
  <c r="H60" i="22"/>
  <c r="Q60" i="22"/>
  <c r="K60" i="23"/>
  <c r="U60" i="23"/>
  <c r="M60" i="13"/>
  <c r="Z60" i="13"/>
  <c r="I60" i="14"/>
  <c r="Q60" i="14"/>
  <c r="I60" i="15"/>
  <c r="Q60" i="15"/>
  <c r="K60" i="12"/>
  <c r="U60" i="12"/>
  <c r="I60" i="11"/>
  <c r="R60" i="11"/>
  <c r="O23" i="26"/>
  <c r="G23" i="15"/>
  <c r="O23" i="15"/>
  <c r="BG32" i="1"/>
  <c r="H32" i="29"/>
  <c r="U32" i="29"/>
  <c r="H20" i="24"/>
  <c r="U20" i="24"/>
  <c r="H20" i="13"/>
  <c r="U20" i="13"/>
  <c r="BG30" i="1"/>
  <c r="H30" i="29"/>
  <c r="U30" i="29"/>
  <c r="H18" i="24"/>
  <c r="U18" i="24"/>
  <c r="H18" i="13"/>
  <c r="U18" i="13"/>
  <c r="BG28" i="1"/>
  <c r="H28" i="29"/>
  <c r="U28" i="29"/>
  <c r="H16" i="24"/>
  <c r="U16" i="24"/>
  <c r="H16" i="13"/>
  <c r="U16" i="13"/>
  <c r="Q14" i="26"/>
  <c r="M14" i="24"/>
  <c r="Z14" i="24"/>
  <c r="H14" i="22"/>
  <c r="Q14" i="22"/>
  <c r="K14" i="23"/>
  <c r="U14" i="23"/>
  <c r="M14" i="13"/>
  <c r="Z14" i="13"/>
  <c r="I14" i="15"/>
  <c r="Q14" i="15"/>
  <c r="I14" i="14"/>
  <c r="Q14" i="14"/>
  <c r="I14" i="11"/>
  <c r="R14" i="11"/>
  <c r="K14" i="12"/>
  <c r="U14" i="12"/>
  <c r="BK26" i="1"/>
  <c r="J14" i="24"/>
  <c r="W14" i="24"/>
  <c r="J14" i="13"/>
  <c r="W14" i="13"/>
  <c r="BF29" i="1"/>
  <c r="H29" i="28"/>
  <c r="R29" i="28"/>
  <c r="H17" i="23"/>
  <c r="R17" i="23"/>
  <c r="H17" i="12"/>
  <c r="R17" i="12"/>
  <c r="BP29" i="1"/>
  <c r="F29" i="27"/>
  <c r="O29" i="27"/>
  <c r="F17" i="22"/>
  <c r="O17" i="22"/>
  <c r="G17" i="11"/>
  <c r="P17" i="11"/>
  <c r="BL36" i="1"/>
  <c r="K24" i="24"/>
  <c r="X24" i="24"/>
  <c r="I24" i="22"/>
  <c r="R24" i="22"/>
  <c r="I24" i="23"/>
  <c r="S24" i="23"/>
  <c r="K24" i="13"/>
  <c r="X24" i="13"/>
  <c r="I24" i="12"/>
  <c r="S24" i="12"/>
  <c r="J24" i="11"/>
  <c r="S24" i="11"/>
  <c r="BD31" i="1"/>
  <c r="M99" i="24"/>
  <c r="K99" i="23"/>
  <c r="H99" i="22"/>
  <c r="M99" i="13"/>
  <c r="Z99" i="13"/>
  <c r="I99" i="15"/>
  <c r="Q99" i="15"/>
  <c r="I99" i="14"/>
  <c r="Q99" i="14"/>
  <c r="K99" i="12"/>
  <c r="U99" i="12"/>
  <c r="I99" i="11"/>
  <c r="R99" i="11"/>
  <c r="BF35" i="1"/>
  <c r="H35" i="28"/>
  <c r="R35" i="28"/>
  <c r="H23" i="23"/>
  <c r="R23" i="23"/>
  <c r="H23" i="12"/>
  <c r="R23" i="12"/>
  <c r="BR18" i="1"/>
  <c r="J18" i="28"/>
  <c r="T18" i="28"/>
  <c r="J6" i="23"/>
  <c r="T6" i="23"/>
  <c r="J6" i="12"/>
  <c r="T6" i="12"/>
  <c r="BR29" i="1"/>
  <c r="J29" i="28"/>
  <c r="T29" i="28"/>
  <c r="J17" i="23"/>
  <c r="T17" i="23"/>
  <c r="J17" i="12"/>
  <c r="T17" i="12"/>
  <c r="P14" i="26"/>
  <c r="G14" i="22"/>
  <c r="P14" i="22"/>
  <c r="P14" i="15"/>
  <c r="H14" i="11"/>
  <c r="Q14" i="11"/>
  <c r="BL37" i="1"/>
  <c r="K25" i="24"/>
  <c r="X25" i="24"/>
  <c r="I25" i="23"/>
  <c r="S25" i="23"/>
  <c r="I25" i="22"/>
  <c r="R25" i="22"/>
  <c r="K25" i="13"/>
  <c r="X25" i="13"/>
  <c r="J25" i="11"/>
  <c r="S25" i="11"/>
  <c r="I25" i="12"/>
  <c r="S25" i="12"/>
  <c r="P25" i="26"/>
  <c r="G25" i="22"/>
  <c r="P25" i="22"/>
  <c r="P25" i="15"/>
  <c r="H25" i="11"/>
  <c r="Q25" i="11"/>
  <c r="BM36" i="1"/>
  <c r="L24" i="24"/>
  <c r="Y24" i="24"/>
  <c r="I23" i="24"/>
  <c r="V23" i="24"/>
  <c r="P21" i="26"/>
  <c r="G21" i="22"/>
  <c r="P21" i="22"/>
  <c r="P21" i="15"/>
  <c r="H21" i="11"/>
  <c r="Q21" i="11"/>
  <c r="BM32" i="1"/>
  <c r="L20" i="24"/>
  <c r="Y20" i="24"/>
  <c r="I19" i="24"/>
  <c r="V19" i="24"/>
  <c r="P17" i="26"/>
  <c r="G17" i="22"/>
  <c r="P17" i="22"/>
  <c r="P17" i="15"/>
  <c r="H17" i="11"/>
  <c r="Q17" i="11"/>
  <c r="M109" i="24"/>
  <c r="H109" i="22"/>
  <c r="K109" i="23"/>
  <c r="M109" i="13"/>
  <c r="Z109" i="13"/>
  <c r="I109" i="15"/>
  <c r="Q109" i="15"/>
  <c r="I109" i="14"/>
  <c r="Q109" i="14"/>
  <c r="K109" i="12"/>
  <c r="U109" i="12"/>
  <c r="I109" i="11"/>
  <c r="R109" i="11"/>
  <c r="BP27" i="1"/>
  <c r="F27" i="27"/>
  <c r="O27" i="27"/>
  <c r="F15" i="22"/>
  <c r="O15" i="22"/>
  <c r="G15" i="11"/>
  <c r="P15" i="11"/>
  <c r="BD33" i="1"/>
  <c r="BL29" i="1"/>
  <c r="K17" i="24"/>
  <c r="X17" i="24"/>
  <c r="I17" i="23"/>
  <c r="S17" i="23"/>
  <c r="I17" i="22"/>
  <c r="R17" i="22"/>
  <c r="K17" i="13"/>
  <c r="X17" i="13"/>
  <c r="J17" i="11"/>
  <c r="S17" i="11"/>
  <c r="I17" i="12"/>
  <c r="S17" i="12"/>
  <c r="BL27" i="1"/>
  <c r="K15" i="24"/>
  <c r="X15" i="24"/>
  <c r="I15" i="23"/>
  <c r="S15" i="23"/>
  <c r="I15" i="22"/>
  <c r="R15" i="22"/>
  <c r="K15" i="13"/>
  <c r="X15" i="13"/>
  <c r="J15" i="11"/>
  <c r="S15" i="11"/>
  <c r="I15" i="12"/>
  <c r="S15" i="12"/>
  <c r="O26" i="26"/>
  <c r="G26" i="15"/>
  <c r="O26" i="15"/>
  <c r="BR35" i="1"/>
  <c r="J35" i="28"/>
  <c r="T35" i="28"/>
  <c r="J23" i="23"/>
  <c r="T23" i="23"/>
  <c r="J23" i="12"/>
  <c r="T23" i="12"/>
  <c r="O30" i="26"/>
  <c r="G30" i="15"/>
  <c r="O30" i="15"/>
  <c r="M106" i="24"/>
  <c r="K106" i="23"/>
  <c r="H106" i="22"/>
  <c r="M106" i="13"/>
  <c r="Z106" i="13"/>
  <c r="I106" i="15"/>
  <c r="Q106" i="15"/>
  <c r="I106" i="14"/>
  <c r="Q106" i="14"/>
  <c r="I106" i="11"/>
  <c r="R106" i="11"/>
  <c r="K106" i="12"/>
  <c r="U106" i="12"/>
  <c r="M25" i="24"/>
  <c r="Z25" i="24"/>
  <c r="Q25" i="26"/>
  <c r="H25" i="22"/>
  <c r="Q25" i="22"/>
  <c r="K25" i="23"/>
  <c r="U25" i="23"/>
  <c r="M25" i="13"/>
  <c r="Z25" i="13"/>
  <c r="I25" i="15"/>
  <c r="Q25" i="15"/>
  <c r="I25" i="14"/>
  <c r="Q25" i="14"/>
  <c r="K25" i="12"/>
  <c r="U25" i="12"/>
  <c r="I25" i="11"/>
  <c r="R25" i="11"/>
  <c r="BL30" i="1"/>
  <c r="K18" i="24"/>
  <c r="X18" i="24"/>
  <c r="I18" i="23"/>
  <c r="S18" i="23"/>
  <c r="I18" i="22"/>
  <c r="R18" i="22"/>
  <c r="K18" i="13"/>
  <c r="X18" i="13"/>
  <c r="I18" i="12"/>
  <c r="S18" i="12"/>
  <c r="J18" i="11"/>
  <c r="S18" i="11"/>
  <c r="BP26" i="1"/>
  <c r="F26" i="27"/>
  <c r="O26" i="27"/>
  <c r="F14" i="22"/>
  <c r="O14" i="22"/>
  <c r="G14" i="11"/>
  <c r="P14" i="11"/>
  <c r="BM28" i="1"/>
  <c r="L16" i="24"/>
  <c r="Y16" i="24"/>
  <c r="BM26" i="1"/>
  <c r="L14" i="24"/>
  <c r="Y14" i="24"/>
  <c r="I24" i="24"/>
  <c r="V24" i="24"/>
  <c r="BM33" i="1"/>
  <c r="L21" i="24"/>
  <c r="Y21" i="24"/>
  <c r="BL32" i="1"/>
  <c r="K20" i="24"/>
  <c r="X20" i="24"/>
  <c r="I20" i="22"/>
  <c r="R20" i="22"/>
  <c r="I20" i="23"/>
  <c r="S20" i="23"/>
  <c r="K20" i="13"/>
  <c r="X20" i="13"/>
  <c r="I20" i="12"/>
  <c r="S20" i="12"/>
  <c r="J20" i="11"/>
  <c r="S20" i="11"/>
  <c r="BR32" i="1"/>
  <c r="J32" i="28"/>
  <c r="T32" i="28"/>
  <c r="J20" i="23"/>
  <c r="T20" i="23"/>
  <c r="J20" i="12"/>
  <c r="T20" i="12"/>
  <c r="BP47" i="1"/>
  <c r="F47" i="27"/>
  <c r="O47" i="27"/>
  <c r="F35" i="22"/>
  <c r="O35" i="22"/>
  <c r="G35" i="11"/>
  <c r="P35" i="11"/>
  <c r="BR27" i="1"/>
  <c r="J27" i="28"/>
  <c r="T27" i="28"/>
  <c r="J15" i="23"/>
  <c r="T15" i="23"/>
  <c r="J15" i="12"/>
  <c r="T15" i="12"/>
  <c r="E97" i="12"/>
  <c r="O97" i="12"/>
  <c r="O15" i="26"/>
  <c r="G15" i="15"/>
  <c r="O15" i="15"/>
  <c r="BG36" i="1"/>
  <c r="H36" i="29"/>
  <c r="U36" i="29"/>
  <c r="H24" i="24"/>
  <c r="U24" i="24"/>
  <c r="H24" i="13"/>
  <c r="U24" i="13"/>
  <c r="I29" i="4"/>
  <c r="AX101" i="1"/>
  <c r="D97" i="15"/>
  <c r="L97" i="15"/>
  <c r="Q56" i="26"/>
  <c r="M56" i="24"/>
  <c r="Z56" i="24"/>
  <c r="K56" i="23"/>
  <c r="U56" i="23"/>
  <c r="H56" i="22"/>
  <c r="Q56" i="22"/>
  <c r="M56" i="13"/>
  <c r="Z56" i="13"/>
  <c r="I56" i="14"/>
  <c r="Q56" i="14"/>
  <c r="I56" i="15"/>
  <c r="Q56" i="15"/>
  <c r="I56" i="11"/>
  <c r="R56" i="11"/>
  <c r="K56" i="12"/>
  <c r="U56" i="12"/>
  <c r="O21" i="26"/>
  <c r="G21" i="15"/>
  <c r="O21" i="15"/>
  <c r="Q24" i="26"/>
  <c r="M24" i="24"/>
  <c r="Z24" i="24"/>
  <c r="K24" i="23"/>
  <c r="U24" i="23"/>
  <c r="H24" i="22"/>
  <c r="Q24" i="22"/>
  <c r="M24" i="13"/>
  <c r="Z24" i="13"/>
  <c r="I24" i="14"/>
  <c r="Q24" i="14"/>
  <c r="I24" i="15"/>
  <c r="Q24" i="15"/>
  <c r="I24" i="11"/>
  <c r="R24" i="11"/>
  <c r="K24" i="12"/>
  <c r="U24" i="12"/>
  <c r="BK36" i="1"/>
  <c r="J24" i="24"/>
  <c r="W24" i="24"/>
  <c r="J24" i="13"/>
  <c r="W24" i="13"/>
  <c r="Q22" i="26"/>
  <c r="K22" i="23"/>
  <c r="U22" i="23"/>
  <c r="M22" i="24"/>
  <c r="Z22" i="24"/>
  <c r="H22" i="22"/>
  <c r="Q22" i="22"/>
  <c r="M22" i="13"/>
  <c r="Z22" i="13"/>
  <c r="I22" i="15"/>
  <c r="Q22" i="15"/>
  <c r="I22" i="14"/>
  <c r="Q22" i="14"/>
  <c r="I22" i="11"/>
  <c r="R22" i="11"/>
  <c r="K22" i="12"/>
  <c r="U22" i="12"/>
  <c r="BK34" i="1"/>
  <c r="J22" i="24"/>
  <c r="W22" i="24"/>
  <c r="J22" i="13"/>
  <c r="W22" i="13"/>
  <c r="Q20" i="26"/>
  <c r="M20" i="24"/>
  <c r="Z20" i="24"/>
  <c r="K20" i="23"/>
  <c r="U20" i="23"/>
  <c r="H20" i="22"/>
  <c r="Q20" i="22"/>
  <c r="M20" i="13"/>
  <c r="Z20" i="13"/>
  <c r="I20" i="14"/>
  <c r="Q20" i="14"/>
  <c r="I20" i="15"/>
  <c r="Q20" i="15"/>
  <c r="I20" i="11"/>
  <c r="R20" i="11"/>
  <c r="K20" i="12"/>
  <c r="U20" i="12"/>
  <c r="BK32" i="1"/>
  <c r="J20" i="24"/>
  <c r="W20" i="24"/>
  <c r="J20" i="13"/>
  <c r="W20" i="13"/>
  <c r="Q18" i="26"/>
  <c r="M18" i="24"/>
  <c r="Z18" i="24"/>
  <c r="K18" i="23"/>
  <c r="U18" i="23"/>
  <c r="H18" i="22"/>
  <c r="Q18" i="22"/>
  <c r="M18" i="13"/>
  <c r="Z18" i="13"/>
  <c r="I18" i="15"/>
  <c r="Q18" i="15"/>
  <c r="I18" i="14"/>
  <c r="Q18" i="14"/>
  <c r="I18" i="11"/>
  <c r="R18" i="11"/>
  <c r="K18" i="12"/>
  <c r="U18" i="12"/>
  <c r="BK30" i="1"/>
  <c r="J18" i="24"/>
  <c r="W18" i="24"/>
  <c r="J18" i="13"/>
  <c r="W18" i="13"/>
  <c r="Q16" i="26"/>
  <c r="M16" i="24"/>
  <c r="Z16" i="24"/>
  <c r="H16" i="22"/>
  <c r="Q16" i="22"/>
  <c r="K16" i="23"/>
  <c r="U16" i="23"/>
  <c r="M16" i="13"/>
  <c r="Z16" i="13"/>
  <c r="I16" i="14"/>
  <c r="Q16" i="14"/>
  <c r="I16" i="15"/>
  <c r="Q16" i="15"/>
  <c r="I16" i="11"/>
  <c r="R16" i="11"/>
  <c r="K16" i="12"/>
  <c r="U16" i="12"/>
  <c r="BK28" i="1"/>
  <c r="J16" i="24"/>
  <c r="W16" i="24"/>
  <c r="J16" i="13"/>
  <c r="W16" i="13"/>
  <c r="BG27" i="1"/>
  <c r="H27" i="29"/>
  <c r="U27" i="29"/>
  <c r="H15" i="24"/>
  <c r="U15" i="24"/>
  <c r="H15" i="13"/>
  <c r="U15" i="13"/>
  <c r="BR33" i="1"/>
  <c r="J33" i="28"/>
  <c r="T33" i="28"/>
  <c r="J21" i="23"/>
  <c r="T21" i="23"/>
  <c r="J21" i="12"/>
  <c r="T21" i="12"/>
  <c r="BR16" i="1"/>
  <c r="J16" i="28"/>
  <c r="T16" i="28"/>
  <c r="J4" i="23"/>
  <c r="T4" i="23"/>
  <c r="J4" i="12"/>
  <c r="T4" i="12"/>
  <c r="I16" i="24"/>
  <c r="V16" i="24"/>
  <c r="BD26" i="1"/>
  <c r="BL34" i="1"/>
  <c r="I22" i="22"/>
  <c r="R22" i="22"/>
  <c r="K22" i="24"/>
  <c r="X22" i="24"/>
  <c r="I22" i="23"/>
  <c r="S22" i="23"/>
  <c r="K22" i="13"/>
  <c r="X22" i="13"/>
  <c r="I22" i="12"/>
  <c r="S22" i="12"/>
  <c r="J22" i="11"/>
  <c r="S22" i="11"/>
  <c r="BL26" i="1"/>
  <c r="K14" i="24"/>
  <c r="X14" i="24"/>
  <c r="I14" i="23"/>
  <c r="S14" i="23"/>
  <c r="I14" i="22"/>
  <c r="R14" i="22"/>
  <c r="K14" i="13"/>
  <c r="X14" i="13"/>
  <c r="I14" i="12"/>
  <c r="S14" i="12"/>
  <c r="J14" i="11"/>
  <c r="S14" i="11"/>
  <c r="M87" i="24"/>
  <c r="K87" i="23"/>
  <c r="H87" i="22"/>
  <c r="M87" i="13"/>
  <c r="Z87" i="13"/>
  <c r="I87" i="15"/>
  <c r="Q87" i="15"/>
  <c r="I87" i="14"/>
  <c r="Q87" i="14"/>
  <c r="I87" i="11"/>
  <c r="R87" i="11"/>
  <c r="K87" i="12"/>
  <c r="U87" i="12"/>
  <c r="BF37" i="1"/>
  <c r="H37" i="28"/>
  <c r="R37" i="28"/>
  <c r="H25" i="23"/>
  <c r="R25" i="23"/>
  <c r="H25" i="12"/>
  <c r="R25" i="12"/>
  <c r="BR22" i="1"/>
  <c r="J22" i="28"/>
  <c r="T22" i="28"/>
  <c r="J10" i="23"/>
  <c r="T10" i="23"/>
  <c r="J10" i="12"/>
  <c r="T10" i="12"/>
  <c r="BF30" i="1"/>
  <c r="H30" i="28"/>
  <c r="R30" i="28"/>
  <c r="H18" i="23"/>
  <c r="R18" i="23"/>
  <c r="H18" i="12"/>
  <c r="R18" i="12"/>
  <c r="BF28" i="1"/>
  <c r="H28" i="28"/>
  <c r="R28" i="28"/>
  <c r="H16" i="23"/>
  <c r="R16" i="23"/>
  <c r="H16" i="12"/>
  <c r="R16" i="12"/>
  <c r="I15" i="24"/>
  <c r="V15" i="24"/>
  <c r="M101" i="24"/>
  <c r="H101" i="22"/>
  <c r="K101" i="23"/>
  <c r="M101" i="13"/>
  <c r="Z101" i="13"/>
  <c r="I101" i="15"/>
  <c r="Q101" i="15"/>
  <c r="I101" i="14"/>
  <c r="Q101" i="14"/>
  <c r="I101" i="11"/>
  <c r="R101" i="11"/>
  <c r="K101" i="12"/>
  <c r="U101" i="12"/>
  <c r="P24" i="26"/>
  <c r="G24" i="22"/>
  <c r="P24" i="22"/>
  <c r="P24" i="15"/>
  <c r="H24" i="11"/>
  <c r="Q24" i="11"/>
  <c r="BM35" i="1"/>
  <c r="L23" i="24"/>
  <c r="Y23" i="24"/>
  <c r="I22" i="24"/>
  <c r="V22" i="24"/>
  <c r="P20" i="26"/>
  <c r="G20" i="22"/>
  <c r="P20" i="22"/>
  <c r="P20" i="15"/>
  <c r="H20" i="11"/>
  <c r="Q20" i="11"/>
  <c r="BM31" i="1"/>
  <c r="L19" i="24"/>
  <c r="Y19" i="24"/>
  <c r="I18" i="24"/>
  <c r="V18" i="24"/>
  <c r="BM27" i="1"/>
  <c r="L15" i="24"/>
  <c r="Y15" i="24"/>
  <c r="BL33" i="1"/>
  <c r="K21" i="24"/>
  <c r="X21" i="24"/>
  <c r="I21" i="22"/>
  <c r="R21" i="22"/>
  <c r="I21" i="23"/>
  <c r="S21" i="23"/>
  <c r="K21" i="13"/>
  <c r="X21" i="13"/>
  <c r="J21" i="11"/>
  <c r="S21" i="11"/>
  <c r="I21" i="12"/>
  <c r="S21" i="12"/>
  <c r="BL31" i="1"/>
  <c r="K19" i="24"/>
  <c r="X19" i="24"/>
  <c r="I19" i="22"/>
  <c r="R19" i="22"/>
  <c r="I19" i="23"/>
  <c r="S19" i="23"/>
  <c r="K19" i="13"/>
  <c r="X19" i="13"/>
  <c r="J19" i="11"/>
  <c r="S19" i="11"/>
  <c r="I19" i="12"/>
  <c r="S19" i="12"/>
  <c r="BD28" i="1"/>
  <c r="O36" i="26"/>
  <c r="G36" i="15"/>
  <c r="O36" i="15"/>
  <c r="M103" i="24"/>
  <c r="K103" i="23"/>
  <c r="H103" i="22"/>
  <c r="M103" i="13"/>
  <c r="Z103" i="13"/>
  <c r="I103" i="15"/>
  <c r="Q103" i="15"/>
  <c r="I103" i="14"/>
  <c r="Q103" i="14"/>
  <c r="K103" i="12"/>
  <c r="U103" i="12"/>
  <c r="I103" i="11"/>
  <c r="R103" i="11"/>
  <c r="Q98" i="26"/>
  <c r="K98" i="23"/>
  <c r="M98" i="24"/>
  <c r="H98" i="22"/>
  <c r="M98" i="13"/>
  <c r="Z98" i="13"/>
  <c r="I98" i="15"/>
  <c r="Q98" i="15"/>
  <c r="I98" i="14"/>
  <c r="Q98" i="14"/>
  <c r="K98" i="12"/>
  <c r="U98" i="12"/>
  <c r="I98" i="11"/>
  <c r="R98" i="11"/>
  <c r="M102" i="24"/>
  <c r="K102" i="23"/>
  <c r="H102" i="22"/>
  <c r="M102" i="13"/>
  <c r="Z102" i="13"/>
  <c r="I102" i="15"/>
  <c r="Q102" i="15"/>
  <c r="I102" i="14"/>
  <c r="Q102" i="14"/>
  <c r="I102" i="11"/>
  <c r="R102" i="11"/>
  <c r="K102" i="12"/>
  <c r="U102" i="12"/>
  <c r="BP48" i="1"/>
  <c r="F48" i="27"/>
  <c r="O48" i="27"/>
  <c r="F36" i="22"/>
  <c r="O36" i="22"/>
  <c r="G36" i="11"/>
  <c r="P36" i="11"/>
  <c r="O17" i="26"/>
  <c r="G17" i="15"/>
  <c r="O17" i="15"/>
  <c r="Q23" i="26"/>
  <c r="M23" i="24"/>
  <c r="Z23" i="24"/>
  <c r="K23" i="23"/>
  <c r="U23" i="23"/>
  <c r="H23" i="22"/>
  <c r="Q23" i="22"/>
  <c r="M23" i="13"/>
  <c r="Z23" i="13"/>
  <c r="I23" i="15"/>
  <c r="Q23" i="15"/>
  <c r="I23" i="14"/>
  <c r="Q23" i="14"/>
  <c r="K23" i="12"/>
  <c r="U23" i="12"/>
  <c r="I23" i="11"/>
  <c r="R23" i="11"/>
  <c r="BK35" i="1"/>
  <c r="J23" i="24"/>
  <c r="W23" i="24"/>
  <c r="J23" i="13"/>
  <c r="W23" i="13"/>
  <c r="Q21" i="26"/>
  <c r="K21" i="23"/>
  <c r="U21" i="23"/>
  <c r="H21" i="22"/>
  <c r="Q21" i="22"/>
  <c r="M21" i="24"/>
  <c r="Z21" i="24"/>
  <c r="M21" i="13"/>
  <c r="Z21" i="13"/>
  <c r="I21" i="15"/>
  <c r="Q21" i="15"/>
  <c r="I21" i="14"/>
  <c r="Q21" i="14"/>
  <c r="K21" i="12"/>
  <c r="U21" i="12"/>
  <c r="I21" i="11"/>
  <c r="R21" i="11"/>
  <c r="BK33" i="1"/>
  <c r="J21" i="24"/>
  <c r="W21" i="24"/>
  <c r="J21" i="13"/>
  <c r="W21" i="13"/>
  <c r="Q19" i="26"/>
  <c r="M19" i="24"/>
  <c r="Z19" i="24"/>
  <c r="K19" i="23"/>
  <c r="U19" i="23"/>
  <c r="H19" i="22"/>
  <c r="Q19" i="22"/>
  <c r="M19" i="13"/>
  <c r="Z19" i="13"/>
  <c r="I19" i="15"/>
  <c r="Q19" i="15"/>
  <c r="I19" i="14"/>
  <c r="Q19" i="14"/>
  <c r="K19" i="12"/>
  <c r="U19" i="12"/>
  <c r="I19" i="11"/>
  <c r="R19" i="11"/>
  <c r="BK31" i="1"/>
  <c r="J19" i="24"/>
  <c r="W19" i="24"/>
  <c r="J19" i="13"/>
  <c r="W19" i="13"/>
  <c r="BG26" i="1"/>
  <c r="H26" i="29"/>
  <c r="U26" i="29"/>
  <c r="H14" i="24"/>
  <c r="U14" i="24"/>
  <c r="H14" i="13"/>
  <c r="U14" i="13"/>
  <c r="BR19" i="1"/>
  <c r="J19" i="28"/>
  <c r="T19" i="28"/>
  <c r="J7" i="23"/>
  <c r="T7" i="23"/>
  <c r="J7" i="12"/>
  <c r="T7" i="12"/>
  <c r="BP33" i="1"/>
  <c r="F33" i="27"/>
  <c r="O33" i="27"/>
  <c r="F21" i="22"/>
  <c r="O21" i="22"/>
  <c r="G21" i="11"/>
  <c r="P21" i="11"/>
  <c r="BF36" i="1"/>
  <c r="H36" i="28"/>
  <c r="R36" i="28"/>
  <c r="H24" i="23"/>
  <c r="R24" i="23"/>
  <c r="H24" i="12"/>
  <c r="R24" i="12"/>
  <c r="BF31" i="1"/>
  <c r="H31" i="28"/>
  <c r="R31" i="28"/>
  <c r="H19" i="23"/>
  <c r="R19" i="23"/>
  <c r="H19" i="12"/>
  <c r="R19" i="12"/>
  <c r="BM37" i="1"/>
  <c r="L25" i="24"/>
  <c r="Y25" i="24"/>
  <c r="P22" i="26"/>
  <c r="G22" i="22"/>
  <c r="P22" i="22"/>
  <c r="P22" i="15"/>
  <c r="H22" i="11"/>
  <c r="Q22" i="11"/>
  <c r="BM29" i="1"/>
  <c r="L17" i="24"/>
  <c r="Y17" i="24"/>
  <c r="BP31" i="1"/>
  <c r="F31" i="27"/>
  <c r="O31" i="27"/>
  <c r="F19" i="22"/>
  <c r="O19" i="22"/>
  <c r="G19" i="11"/>
  <c r="P19" i="11"/>
  <c r="BD37" i="1"/>
  <c r="O34" i="26"/>
  <c r="G34" i="15"/>
  <c r="O34" i="15"/>
  <c r="BG34" i="1"/>
  <c r="H34" i="29"/>
  <c r="U34" i="29"/>
  <c r="H22" i="24"/>
  <c r="U22" i="24"/>
  <c r="H22" i="13"/>
  <c r="U22" i="13"/>
  <c r="AY105" i="1"/>
  <c r="Q52" i="26"/>
  <c r="M52" i="24"/>
  <c r="Z52" i="24"/>
  <c r="K52" i="23"/>
  <c r="U52" i="23"/>
  <c r="H52" i="22"/>
  <c r="Q52" i="22"/>
  <c r="M52" i="13"/>
  <c r="Z52" i="13"/>
  <c r="I52" i="14"/>
  <c r="Q52" i="14"/>
  <c r="I52" i="15"/>
  <c r="Q52" i="15"/>
  <c r="I52" i="11"/>
  <c r="R52" i="11"/>
  <c r="K52" i="12"/>
  <c r="U52" i="12"/>
  <c r="O19" i="26"/>
  <c r="G19" i="15"/>
  <c r="O19" i="15"/>
  <c r="BG37" i="1"/>
  <c r="H37" i="29"/>
  <c r="U37" i="29"/>
  <c r="H25" i="24"/>
  <c r="U25" i="24"/>
  <c r="H25" i="13"/>
  <c r="U25" i="13"/>
  <c r="BG35" i="1"/>
  <c r="H35" i="29"/>
  <c r="U35" i="29"/>
  <c r="H23" i="24"/>
  <c r="U23" i="24"/>
  <c r="H23" i="13"/>
  <c r="U23" i="13"/>
  <c r="BG33" i="1"/>
  <c r="H33" i="29"/>
  <c r="U33" i="29"/>
  <c r="H21" i="24"/>
  <c r="U21" i="24"/>
  <c r="H21" i="13"/>
  <c r="U21" i="13"/>
  <c r="BG31" i="1"/>
  <c r="H31" i="29"/>
  <c r="U31" i="29"/>
  <c r="H19" i="24"/>
  <c r="U19" i="24"/>
  <c r="H19" i="13"/>
  <c r="U19" i="13"/>
  <c r="BG29" i="1"/>
  <c r="H29" i="29"/>
  <c r="U29" i="29"/>
  <c r="H17" i="24"/>
  <c r="U17" i="24"/>
  <c r="H17" i="13"/>
  <c r="U17" i="13"/>
  <c r="BK27" i="1"/>
  <c r="J15" i="24"/>
  <c r="W15" i="24"/>
  <c r="J15" i="13"/>
  <c r="W15" i="13"/>
  <c r="BF34" i="1"/>
  <c r="H34" i="28"/>
  <c r="R34" i="28"/>
  <c r="H22" i="23"/>
  <c r="R22" i="23"/>
  <c r="H22" i="12"/>
  <c r="R22" i="12"/>
  <c r="BF32" i="1"/>
  <c r="H32" i="28"/>
  <c r="R32" i="28"/>
  <c r="H20" i="23"/>
  <c r="R20" i="23"/>
  <c r="H20" i="12"/>
  <c r="R20" i="12"/>
  <c r="BF27" i="1"/>
  <c r="H27" i="28"/>
  <c r="R27" i="28"/>
  <c r="H15" i="23"/>
  <c r="R15" i="23"/>
  <c r="H15" i="12"/>
  <c r="R15" i="12"/>
  <c r="P16" i="26"/>
  <c r="G16" i="22"/>
  <c r="P16" i="22"/>
  <c r="P16" i="15"/>
  <c r="H16" i="11"/>
  <c r="Q16" i="11"/>
  <c r="M105" i="24"/>
  <c r="K105" i="23"/>
  <c r="H105" i="22"/>
  <c r="M105" i="13"/>
  <c r="Z105" i="13"/>
  <c r="I105" i="15"/>
  <c r="Q105" i="15"/>
  <c r="I105" i="14"/>
  <c r="Q105" i="14"/>
  <c r="K105" i="12"/>
  <c r="U105" i="12"/>
  <c r="I105" i="11"/>
  <c r="R105" i="11"/>
  <c r="BP37" i="1"/>
  <c r="F37" i="27"/>
  <c r="O37" i="27"/>
  <c r="F25" i="22"/>
  <c r="O25" i="22"/>
  <c r="G25" i="11"/>
  <c r="P25" i="11"/>
  <c r="BD35" i="1"/>
  <c r="BD27" i="1"/>
  <c r="BP32" i="1"/>
  <c r="F32" i="27"/>
  <c r="O32" i="27"/>
  <c r="F20" i="22"/>
  <c r="O20" i="22"/>
  <c r="G20" i="11"/>
  <c r="P20" i="11"/>
  <c r="O25" i="26"/>
  <c r="G25" i="15"/>
  <c r="O25" i="15"/>
  <c r="BR24" i="1"/>
  <c r="J24" i="28"/>
  <c r="T24" i="28"/>
  <c r="J12" i="23"/>
  <c r="T12" i="23"/>
  <c r="J12" i="12"/>
  <c r="T12" i="12"/>
  <c r="BF33" i="1"/>
  <c r="H33" i="28"/>
  <c r="R33" i="28"/>
  <c r="H21" i="23"/>
  <c r="R21" i="23"/>
  <c r="H21" i="12"/>
  <c r="R21" i="12"/>
  <c r="BF26" i="1"/>
  <c r="H26" i="28"/>
  <c r="R26" i="28"/>
  <c r="H14" i="23"/>
  <c r="R14" i="23"/>
  <c r="H14" i="12"/>
  <c r="R14" i="12"/>
  <c r="P15" i="26"/>
  <c r="G15" i="22"/>
  <c r="P15" i="22"/>
  <c r="P15" i="15"/>
  <c r="H15" i="11"/>
  <c r="Q15" i="11"/>
  <c r="I14" i="24"/>
  <c r="V14" i="24"/>
  <c r="BD30" i="1"/>
  <c r="I25" i="24"/>
  <c r="V25" i="24"/>
  <c r="P23" i="26"/>
  <c r="G23" i="22"/>
  <c r="P23" i="22"/>
  <c r="P23" i="15"/>
  <c r="H23" i="11"/>
  <c r="Q23" i="11"/>
  <c r="BM34" i="1"/>
  <c r="L22" i="24"/>
  <c r="Y22" i="24"/>
  <c r="I21" i="24"/>
  <c r="V21" i="24"/>
  <c r="P19" i="26"/>
  <c r="G19" i="22"/>
  <c r="P19" i="22"/>
  <c r="P19" i="15"/>
  <c r="H19" i="11"/>
  <c r="Q19" i="11"/>
  <c r="BM30" i="1"/>
  <c r="L18" i="24"/>
  <c r="Y18" i="24"/>
  <c r="I17" i="24"/>
  <c r="V17" i="24"/>
  <c r="BD34" i="1"/>
  <c r="BD32" i="1"/>
  <c r="BL28" i="1"/>
  <c r="K16" i="24"/>
  <c r="X16" i="24"/>
  <c r="I16" i="23"/>
  <c r="S16" i="23"/>
  <c r="I16" i="22"/>
  <c r="R16" i="22"/>
  <c r="K16" i="13"/>
  <c r="X16" i="13"/>
  <c r="I16" i="12"/>
  <c r="S16" i="12"/>
  <c r="J16" i="11"/>
  <c r="S16" i="11"/>
  <c r="BP46" i="1"/>
  <c r="F46" i="27"/>
  <c r="O46" i="27"/>
  <c r="F34" i="22"/>
  <c r="O34" i="22"/>
  <c r="G34" i="11"/>
  <c r="P34" i="11"/>
  <c r="BP40" i="1"/>
  <c r="F40" i="27"/>
  <c r="O40" i="27"/>
  <c r="F28" i="22"/>
  <c r="O28" i="22"/>
  <c r="G28" i="11"/>
  <c r="P28" i="11"/>
  <c r="BR37" i="1"/>
  <c r="J37" i="28"/>
  <c r="T37" i="28"/>
  <c r="J25" i="23"/>
  <c r="T25" i="23"/>
  <c r="J25" i="12"/>
  <c r="T25" i="12"/>
  <c r="O32" i="26"/>
  <c r="G32" i="15"/>
  <c r="O32" i="15"/>
  <c r="M107" i="24"/>
  <c r="K107" i="23"/>
  <c r="H107" i="22"/>
  <c r="M107" i="13"/>
  <c r="Z107" i="13"/>
  <c r="I107" i="15"/>
  <c r="Q107" i="15"/>
  <c r="I107" i="14"/>
  <c r="Q107" i="14"/>
  <c r="I107" i="11"/>
  <c r="R107" i="11"/>
  <c r="K107" i="12"/>
  <c r="U107" i="12"/>
  <c r="O28" i="26"/>
  <c r="G28" i="15"/>
  <c r="O28" i="15"/>
  <c r="M59" i="4"/>
  <c r="M76" i="4"/>
  <c r="L29" i="29"/>
  <c r="Y29" i="29"/>
  <c r="L29" i="13"/>
  <c r="Y29" i="13"/>
  <c r="I31" i="26"/>
  <c r="I31" i="25"/>
  <c r="Q31" i="25"/>
  <c r="G48" i="31"/>
  <c r="O48" i="31"/>
  <c r="G48" i="26"/>
  <c r="G48" i="25"/>
  <c r="O48" i="25"/>
  <c r="G48" i="14"/>
  <c r="O48" i="14"/>
  <c r="I34" i="29"/>
  <c r="V34" i="29"/>
  <c r="I34" i="13"/>
  <c r="V34" i="13"/>
  <c r="F34" i="25"/>
  <c r="N34" i="25"/>
  <c r="F34" i="14"/>
  <c r="N34" i="14"/>
  <c r="I32" i="26"/>
  <c r="I32" i="25"/>
  <c r="Q32" i="25"/>
  <c r="I36" i="29"/>
  <c r="V36" i="29"/>
  <c r="I36" i="13"/>
  <c r="V36" i="13"/>
  <c r="F36" i="25"/>
  <c r="N36" i="25"/>
  <c r="F36" i="14"/>
  <c r="N36" i="14"/>
  <c r="L28" i="29"/>
  <c r="Y28" i="29"/>
  <c r="L28" i="13"/>
  <c r="Y28" i="13"/>
  <c r="I37" i="26"/>
  <c r="I37" i="25"/>
  <c r="Q37" i="25"/>
  <c r="H29" i="25"/>
  <c r="P29" i="25"/>
  <c r="H29" i="14"/>
  <c r="P29" i="14"/>
  <c r="L32" i="29"/>
  <c r="Y32" i="29"/>
  <c r="L32" i="13"/>
  <c r="Y32" i="13"/>
  <c r="H30" i="25"/>
  <c r="P30" i="25"/>
  <c r="H30" i="14"/>
  <c r="P30" i="14"/>
  <c r="I87" i="26"/>
  <c r="I87" i="25"/>
  <c r="I64" i="26"/>
  <c r="I64" i="25"/>
  <c r="Q64" i="25"/>
  <c r="I66" i="26"/>
  <c r="I66" i="25"/>
  <c r="Q66" i="25"/>
  <c r="I68" i="26"/>
  <c r="I68" i="25"/>
  <c r="Q68" i="25"/>
  <c r="I70" i="26"/>
  <c r="I70" i="25"/>
  <c r="Q70" i="25"/>
  <c r="I72" i="26"/>
  <c r="I72" i="25"/>
  <c r="Q72" i="25"/>
  <c r="I146" i="25"/>
  <c r="Q146" i="25"/>
  <c r="Q98" i="25"/>
  <c r="L30" i="29"/>
  <c r="Y30" i="29"/>
  <c r="L30" i="13"/>
  <c r="Y30" i="13"/>
  <c r="H27" i="25"/>
  <c r="P27" i="25"/>
  <c r="H27" i="14"/>
  <c r="P27" i="14"/>
  <c r="G37" i="31"/>
  <c r="O37" i="31"/>
  <c r="G37" i="26"/>
  <c r="G37" i="25"/>
  <c r="O37" i="25"/>
  <c r="G37" i="14"/>
  <c r="O37" i="14"/>
  <c r="L27" i="29"/>
  <c r="Y27" i="29"/>
  <c r="L27" i="13"/>
  <c r="Y27" i="13"/>
  <c r="L31" i="29"/>
  <c r="Y31" i="29"/>
  <c r="L31" i="13"/>
  <c r="Y31" i="13"/>
  <c r="I27" i="29"/>
  <c r="V27" i="29"/>
  <c r="I27" i="13"/>
  <c r="V27" i="13"/>
  <c r="F27" i="25"/>
  <c r="N27" i="25"/>
  <c r="F27" i="14"/>
  <c r="N27" i="14"/>
  <c r="H27" i="26"/>
  <c r="H27" i="15"/>
  <c r="I34" i="26"/>
  <c r="I34" i="25"/>
  <c r="Q34" i="25"/>
  <c r="G33" i="31"/>
  <c r="O33" i="31"/>
  <c r="G33" i="26"/>
  <c r="G33" i="25"/>
  <c r="O33" i="25"/>
  <c r="G33" i="14"/>
  <c r="O33" i="14"/>
  <c r="G38" i="31"/>
  <c r="O38" i="31"/>
  <c r="G38" i="26"/>
  <c r="G38" i="25"/>
  <c r="O38" i="25"/>
  <c r="G38" i="14"/>
  <c r="O38" i="14"/>
  <c r="H33" i="25"/>
  <c r="P33" i="25"/>
  <c r="H33" i="14"/>
  <c r="P33" i="14"/>
  <c r="L36" i="29"/>
  <c r="Y36" i="29"/>
  <c r="L36" i="13"/>
  <c r="Y36" i="13"/>
  <c r="G31" i="31"/>
  <c r="O31" i="31"/>
  <c r="G31" i="26"/>
  <c r="G31" i="25"/>
  <c r="O31" i="25"/>
  <c r="G31" i="14"/>
  <c r="O31" i="14"/>
  <c r="H31" i="25"/>
  <c r="P31" i="25"/>
  <c r="H31" i="14"/>
  <c r="P31" i="14"/>
  <c r="L34" i="29"/>
  <c r="Y34" i="29"/>
  <c r="L34" i="13"/>
  <c r="Y34" i="13"/>
  <c r="H28" i="25"/>
  <c r="P28" i="25"/>
  <c r="H28" i="14"/>
  <c r="P28" i="14"/>
  <c r="H29" i="26"/>
  <c r="H29" i="15"/>
  <c r="H35" i="26"/>
  <c r="H35" i="15"/>
  <c r="H34" i="25"/>
  <c r="P34" i="25"/>
  <c r="H34" i="14"/>
  <c r="P34" i="14"/>
  <c r="I33" i="26"/>
  <c r="I33" i="25"/>
  <c r="Q33" i="25"/>
  <c r="G44" i="31"/>
  <c r="O44" i="31"/>
  <c r="G44" i="26"/>
  <c r="G44" i="25"/>
  <c r="O44" i="25"/>
  <c r="G44" i="14"/>
  <c r="O44" i="14"/>
  <c r="I29" i="29"/>
  <c r="V29" i="29"/>
  <c r="I29" i="13"/>
  <c r="V29" i="13"/>
  <c r="F29" i="25"/>
  <c r="N29" i="25"/>
  <c r="F29" i="14"/>
  <c r="N29" i="14"/>
  <c r="H35" i="25"/>
  <c r="P35" i="25"/>
  <c r="H35" i="14"/>
  <c r="P35" i="14"/>
  <c r="G46" i="31"/>
  <c r="O46" i="31"/>
  <c r="G46" i="26"/>
  <c r="G46" i="25"/>
  <c r="O46" i="25"/>
  <c r="G46" i="14"/>
  <c r="O46" i="14"/>
  <c r="I35" i="26"/>
  <c r="I35" i="25"/>
  <c r="Q35" i="25"/>
  <c r="H32" i="25"/>
  <c r="P32" i="25"/>
  <c r="H32" i="14"/>
  <c r="P32" i="14"/>
  <c r="L35" i="29"/>
  <c r="Y35" i="29"/>
  <c r="L35" i="13"/>
  <c r="Y35" i="13"/>
  <c r="I28" i="26"/>
  <c r="I28" i="25"/>
  <c r="Q28" i="25"/>
  <c r="I36" i="26"/>
  <c r="I36" i="25"/>
  <c r="Q36" i="25"/>
  <c r="L33" i="29"/>
  <c r="Y33" i="29"/>
  <c r="L33" i="13"/>
  <c r="Y33" i="13"/>
  <c r="L26" i="29"/>
  <c r="Y26" i="29"/>
  <c r="L26" i="13"/>
  <c r="Y26" i="13"/>
  <c r="I31" i="29"/>
  <c r="V31" i="29"/>
  <c r="I31" i="13"/>
  <c r="V31" i="13"/>
  <c r="F31" i="25"/>
  <c r="N31" i="25"/>
  <c r="F31" i="14"/>
  <c r="N31" i="14"/>
  <c r="H37" i="25"/>
  <c r="P37" i="25"/>
  <c r="H37" i="14"/>
  <c r="P37" i="14"/>
  <c r="H26" i="25"/>
  <c r="P26" i="25"/>
  <c r="H26" i="14"/>
  <c r="P26" i="14"/>
  <c r="I26" i="26"/>
  <c r="I26" i="25"/>
  <c r="Q26" i="25"/>
  <c r="H28" i="26"/>
  <c r="H28" i="15"/>
  <c r="H30" i="26"/>
  <c r="H30" i="15"/>
  <c r="H32" i="26"/>
  <c r="H32" i="15"/>
  <c r="G35" i="31"/>
  <c r="O35" i="31"/>
  <c r="G35" i="26"/>
  <c r="G35" i="25"/>
  <c r="O35" i="25"/>
  <c r="G35" i="14"/>
  <c r="O35" i="14"/>
  <c r="I32" i="29"/>
  <c r="V32" i="29"/>
  <c r="I32" i="13"/>
  <c r="V32" i="13"/>
  <c r="F32" i="25"/>
  <c r="N32" i="25"/>
  <c r="F32" i="14"/>
  <c r="N32" i="14"/>
  <c r="I29" i="26"/>
  <c r="I29" i="25"/>
  <c r="Q29" i="25"/>
  <c r="I62" i="26"/>
  <c r="I62" i="25"/>
  <c r="Q62" i="25"/>
  <c r="I123" i="25"/>
  <c r="Q123" i="25"/>
  <c r="Q75" i="25"/>
  <c r="I37" i="29"/>
  <c r="V37" i="29"/>
  <c r="I37" i="13"/>
  <c r="V37" i="13"/>
  <c r="F37" i="25"/>
  <c r="N37" i="25"/>
  <c r="F37" i="14"/>
  <c r="N37" i="14"/>
  <c r="H31" i="26"/>
  <c r="H31" i="15"/>
  <c r="H33" i="26"/>
  <c r="H33" i="15"/>
  <c r="H37" i="26"/>
  <c r="H37" i="15"/>
  <c r="G29" i="31"/>
  <c r="O29" i="31"/>
  <c r="G29" i="26"/>
  <c r="G29" i="25"/>
  <c r="O29" i="25"/>
  <c r="G29" i="14"/>
  <c r="O29" i="14"/>
  <c r="G40" i="31"/>
  <c r="O40" i="31"/>
  <c r="G40" i="26"/>
  <c r="G40" i="25"/>
  <c r="O40" i="25"/>
  <c r="G40" i="14"/>
  <c r="O40" i="14"/>
  <c r="I33" i="29"/>
  <c r="V33" i="29"/>
  <c r="I33" i="13"/>
  <c r="V33" i="13"/>
  <c r="F33" i="25"/>
  <c r="N33" i="25"/>
  <c r="F33" i="14"/>
  <c r="N33" i="14"/>
  <c r="I26" i="29"/>
  <c r="V26" i="29"/>
  <c r="I26" i="13"/>
  <c r="V26" i="13"/>
  <c r="F26" i="25"/>
  <c r="N26" i="25"/>
  <c r="F26" i="14"/>
  <c r="N26" i="14"/>
  <c r="H36" i="26"/>
  <c r="H36" i="15"/>
  <c r="L37" i="29"/>
  <c r="Y37" i="29"/>
  <c r="L37" i="13"/>
  <c r="Y37" i="13"/>
  <c r="H26" i="26"/>
  <c r="H26" i="15"/>
  <c r="I30" i="29"/>
  <c r="V30" i="29"/>
  <c r="I30" i="13"/>
  <c r="V30" i="13"/>
  <c r="F30" i="25"/>
  <c r="N30" i="25"/>
  <c r="F30" i="14"/>
  <c r="N30" i="14"/>
  <c r="H36" i="25"/>
  <c r="P36" i="25"/>
  <c r="H36" i="14"/>
  <c r="P36" i="14"/>
  <c r="I28" i="29"/>
  <c r="V28" i="29"/>
  <c r="I28" i="13"/>
  <c r="V28" i="13"/>
  <c r="F28" i="25"/>
  <c r="N28" i="25"/>
  <c r="F28" i="14"/>
  <c r="N28" i="14"/>
  <c r="I30" i="26"/>
  <c r="I30" i="25"/>
  <c r="Q30" i="25"/>
  <c r="G27" i="31"/>
  <c r="O27" i="31"/>
  <c r="G27" i="26"/>
  <c r="G27" i="25"/>
  <c r="O27" i="25"/>
  <c r="G27" i="14"/>
  <c r="O27" i="14"/>
  <c r="G42" i="31"/>
  <c r="O42" i="31"/>
  <c r="G42" i="26"/>
  <c r="G42" i="25"/>
  <c r="O42" i="25"/>
  <c r="G42" i="14"/>
  <c r="O42" i="14"/>
  <c r="I35" i="29"/>
  <c r="V35" i="29"/>
  <c r="I35" i="13"/>
  <c r="V35" i="13"/>
  <c r="F35" i="25"/>
  <c r="N35" i="25"/>
  <c r="F35" i="14"/>
  <c r="N35" i="14"/>
  <c r="H34" i="26"/>
  <c r="H34" i="15"/>
  <c r="I65" i="26"/>
  <c r="I65" i="25"/>
  <c r="Q65" i="25"/>
  <c r="I67" i="26"/>
  <c r="I67" i="25"/>
  <c r="Q67" i="25"/>
  <c r="I69" i="26"/>
  <c r="I69" i="25"/>
  <c r="Q69" i="25"/>
  <c r="I71" i="26"/>
  <c r="I71" i="25"/>
  <c r="Q71" i="25"/>
  <c r="I73" i="26"/>
  <c r="I73" i="25"/>
  <c r="Q73" i="25"/>
  <c r="I123" i="26"/>
  <c r="Q75" i="26"/>
  <c r="L69" i="4"/>
  <c r="M69" i="4"/>
  <c r="M57" i="4"/>
  <c r="M58" i="4"/>
  <c r="I27" i="4"/>
  <c r="Q105" i="26"/>
  <c r="K28" i="29"/>
  <c r="X28" i="29"/>
  <c r="I28" i="28"/>
  <c r="S28" i="28"/>
  <c r="I28" i="27"/>
  <c r="R28" i="27"/>
  <c r="P35" i="31"/>
  <c r="G35" i="27"/>
  <c r="P35" i="27"/>
  <c r="P27" i="31"/>
  <c r="G27" i="27"/>
  <c r="P27" i="27"/>
  <c r="M153" i="24"/>
  <c r="Z153" i="24"/>
  <c r="Z105" i="24"/>
  <c r="I31" i="31"/>
  <c r="Q31" i="31"/>
  <c r="M31" i="29"/>
  <c r="Z31" i="29"/>
  <c r="K31" i="28"/>
  <c r="U31" i="28"/>
  <c r="H31" i="27"/>
  <c r="Q31" i="27"/>
  <c r="I33" i="31"/>
  <c r="Q33" i="31"/>
  <c r="M33" i="29"/>
  <c r="Z33" i="29"/>
  <c r="K33" i="28"/>
  <c r="U33" i="28"/>
  <c r="H33" i="27"/>
  <c r="Q33" i="27"/>
  <c r="I35" i="31"/>
  <c r="Q35" i="31"/>
  <c r="M35" i="29"/>
  <c r="Z35" i="29"/>
  <c r="K35" i="28"/>
  <c r="U35" i="28"/>
  <c r="H35" i="27"/>
  <c r="Q35" i="27"/>
  <c r="H150" i="22"/>
  <c r="Q150" i="22"/>
  <c r="Q102" i="22"/>
  <c r="Q102" i="26"/>
  <c r="H151" i="22"/>
  <c r="Q151" i="22"/>
  <c r="Q103" i="22"/>
  <c r="Q103" i="26"/>
  <c r="P32" i="31"/>
  <c r="G32" i="27"/>
  <c r="P32" i="27"/>
  <c r="Q101" i="26"/>
  <c r="M135" i="24"/>
  <c r="Z135" i="24"/>
  <c r="Z87" i="24"/>
  <c r="K34" i="29"/>
  <c r="X34" i="29"/>
  <c r="I34" i="28"/>
  <c r="S34" i="28"/>
  <c r="I34" i="27"/>
  <c r="R34" i="27"/>
  <c r="I28" i="31"/>
  <c r="Q28" i="31"/>
  <c r="M28" i="29"/>
  <c r="Z28" i="29"/>
  <c r="K28" i="28"/>
  <c r="U28" i="28"/>
  <c r="H28" i="27"/>
  <c r="Q28" i="27"/>
  <c r="I30" i="31"/>
  <c r="Q30" i="31"/>
  <c r="M30" i="29"/>
  <c r="Z30" i="29"/>
  <c r="K30" i="28"/>
  <c r="U30" i="28"/>
  <c r="H30" i="27"/>
  <c r="Q30" i="27"/>
  <c r="I32" i="31"/>
  <c r="Q32" i="31"/>
  <c r="M32" i="29"/>
  <c r="Z32" i="29"/>
  <c r="K32" i="28"/>
  <c r="U32" i="28"/>
  <c r="H32" i="27"/>
  <c r="Q32" i="27"/>
  <c r="I34" i="31"/>
  <c r="Q34" i="31"/>
  <c r="M34" i="29"/>
  <c r="Z34" i="29"/>
  <c r="K34" i="28"/>
  <c r="U34" i="28"/>
  <c r="H34" i="27"/>
  <c r="Q34" i="27"/>
  <c r="I36" i="31"/>
  <c r="Q36" i="31"/>
  <c r="M36" i="29"/>
  <c r="Z36" i="29"/>
  <c r="K36" i="28"/>
  <c r="U36" i="28"/>
  <c r="H36" i="27"/>
  <c r="Q36" i="27"/>
  <c r="I37" i="31"/>
  <c r="Q37" i="31"/>
  <c r="M37" i="29"/>
  <c r="Z37" i="29"/>
  <c r="K37" i="28"/>
  <c r="U37" i="28"/>
  <c r="H37" i="27"/>
  <c r="Q37" i="27"/>
  <c r="M154" i="24"/>
  <c r="Z154" i="24"/>
  <c r="Z106" i="24"/>
  <c r="H157" i="22"/>
  <c r="Q157" i="22"/>
  <c r="Q109" i="22"/>
  <c r="P29" i="31"/>
  <c r="G29" i="27"/>
  <c r="P29" i="27"/>
  <c r="J26" i="29"/>
  <c r="W26" i="29"/>
  <c r="I29" i="31"/>
  <c r="Q29" i="31"/>
  <c r="M29" i="29"/>
  <c r="Z29" i="29"/>
  <c r="K29" i="28"/>
  <c r="U29" i="28"/>
  <c r="H29" i="27"/>
  <c r="Q29" i="27"/>
  <c r="O25" i="4"/>
  <c r="G25" i="4"/>
  <c r="N25" i="4"/>
  <c r="H26" i="4"/>
  <c r="M26" i="4"/>
  <c r="K146" i="28"/>
  <c r="U146" i="28"/>
  <c r="U98" i="28"/>
  <c r="U75" i="28"/>
  <c r="K123" i="28"/>
  <c r="U123" i="28"/>
  <c r="P31" i="31"/>
  <c r="G31" i="27"/>
  <c r="P31" i="27"/>
  <c r="J27" i="29"/>
  <c r="W27" i="29"/>
  <c r="J31" i="29"/>
  <c r="W31" i="29"/>
  <c r="J33" i="29"/>
  <c r="W33" i="29"/>
  <c r="J35" i="29"/>
  <c r="W35" i="29"/>
  <c r="K150" i="23"/>
  <c r="U150" i="23"/>
  <c r="U102" i="23"/>
  <c r="K146" i="23"/>
  <c r="U98" i="23"/>
  <c r="K151" i="23"/>
  <c r="U151" i="23"/>
  <c r="U103" i="23"/>
  <c r="K149" i="23"/>
  <c r="U149" i="23"/>
  <c r="U101" i="23"/>
  <c r="K26" i="29"/>
  <c r="X26" i="29"/>
  <c r="I26" i="28"/>
  <c r="S26" i="28"/>
  <c r="I26" i="27"/>
  <c r="R26" i="27"/>
  <c r="J28" i="29"/>
  <c r="W28" i="29"/>
  <c r="J30" i="29"/>
  <c r="W30" i="29"/>
  <c r="J32" i="29"/>
  <c r="W32" i="29"/>
  <c r="J34" i="29"/>
  <c r="W34" i="29"/>
  <c r="J36" i="29"/>
  <c r="W36" i="29"/>
  <c r="K30" i="29"/>
  <c r="X30" i="29"/>
  <c r="I30" i="28"/>
  <c r="S30" i="28"/>
  <c r="I30" i="27"/>
  <c r="R30" i="27"/>
  <c r="Q106" i="26"/>
  <c r="K29" i="29"/>
  <c r="X29" i="29"/>
  <c r="I29" i="28"/>
  <c r="S29" i="28"/>
  <c r="I29" i="27"/>
  <c r="R29" i="27"/>
  <c r="M157" i="24"/>
  <c r="Z157" i="24"/>
  <c r="Z109" i="24"/>
  <c r="K37" i="29"/>
  <c r="X37" i="29"/>
  <c r="I37" i="28"/>
  <c r="S37" i="28"/>
  <c r="I37" i="27"/>
  <c r="R37" i="27"/>
  <c r="H147" i="22"/>
  <c r="Q147" i="22"/>
  <c r="Q99" i="22"/>
  <c r="Q99" i="26"/>
  <c r="K36" i="29"/>
  <c r="X36" i="29"/>
  <c r="I36" i="28"/>
  <c r="S36" i="28"/>
  <c r="I36" i="27"/>
  <c r="R36" i="27"/>
  <c r="K35" i="29"/>
  <c r="X35" i="29"/>
  <c r="I35" i="28"/>
  <c r="S35" i="28"/>
  <c r="I35" i="27"/>
  <c r="R35" i="27"/>
  <c r="J29" i="29"/>
  <c r="W29" i="29"/>
  <c r="J37" i="29"/>
  <c r="W37" i="29"/>
  <c r="K26" i="4"/>
  <c r="P25" i="4"/>
  <c r="J25" i="4"/>
  <c r="Q25" i="4"/>
  <c r="L25" i="4"/>
  <c r="M146" i="29"/>
  <c r="Z146" i="29"/>
  <c r="Z98" i="29"/>
  <c r="I87" i="31"/>
  <c r="Q87" i="31"/>
  <c r="M87" i="29"/>
  <c r="K87" i="28"/>
  <c r="H87" i="27"/>
  <c r="Z75" i="29"/>
  <c r="M123" i="29"/>
  <c r="Z123" i="29"/>
  <c r="BS110" i="1"/>
  <c r="I62" i="31"/>
  <c r="Q62" i="31"/>
  <c r="M62" i="29"/>
  <c r="K62" i="28"/>
  <c r="H62" i="27"/>
  <c r="H155" i="22"/>
  <c r="Q155" i="22"/>
  <c r="Q107" i="22"/>
  <c r="Q107" i="26"/>
  <c r="K155" i="23"/>
  <c r="U155" i="23"/>
  <c r="U107" i="23"/>
  <c r="H153" i="22"/>
  <c r="Q153" i="22"/>
  <c r="Q105" i="22"/>
  <c r="M150" i="24"/>
  <c r="Z150" i="24"/>
  <c r="Z102" i="24"/>
  <c r="H146" i="22"/>
  <c r="Q98" i="22"/>
  <c r="M151" i="24"/>
  <c r="Z151" i="24"/>
  <c r="Z103" i="24"/>
  <c r="K33" i="29"/>
  <c r="X33" i="29"/>
  <c r="I33" i="28"/>
  <c r="S33" i="28"/>
  <c r="I33" i="27"/>
  <c r="R33" i="27"/>
  <c r="H149" i="22"/>
  <c r="Q149" i="22"/>
  <c r="Q101" i="22"/>
  <c r="H135" i="22"/>
  <c r="Q135" i="22"/>
  <c r="Q87" i="22"/>
  <c r="H154" i="22"/>
  <c r="Q154" i="22"/>
  <c r="Q106" i="22"/>
  <c r="K27" i="29"/>
  <c r="X27" i="29"/>
  <c r="I27" i="28"/>
  <c r="S27" i="28"/>
  <c r="I27" i="27"/>
  <c r="R27" i="27"/>
  <c r="P37" i="31"/>
  <c r="G37" i="27"/>
  <c r="P37" i="27"/>
  <c r="P26" i="31"/>
  <c r="G26" i="27"/>
  <c r="P26" i="27"/>
  <c r="K147" i="23"/>
  <c r="U147" i="23"/>
  <c r="U99" i="23"/>
  <c r="P30" i="31"/>
  <c r="G30" i="27"/>
  <c r="P30" i="27"/>
  <c r="K25" i="4"/>
  <c r="P26" i="4"/>
  <c r="J26" i="4"/>
  <c r="Q26" i="4"/>
  <c r="L26" i="4"/>
  <c r="F26" i="4"/>
  <c r="M155" i="24"/>
  <c r="Z155" i="24"/>
  <c r="Z107" i="24"/>
  <c r="K153" i="23"/>
  <c r="U153" i="23"/>
  <c r="U105" i="23"/>
  <c r="P28" i="31"/>
  <c r="G28" i="27"/>
  <c r="P28" i="27"/>
  <c r="P34" i="31"/>
  <c r="G34" i="27"/>
  <c r="P34" i="27"/>
  <c r="M146" i="24"/>
  <c r="Z98" i="24"/>
  <c r="K31" i="29"/>
  <c r="X31" i="29"/>
  <c r="I31" i="28"/>
  <c r="S31" i="28"/>
  <c r="I31" i="27"/>
  <c r="R31" i="27"/>
  <c r="P36" i="31"/>
  <c r="G36" i="27"/>
  <c r="P36" i="27"/>
  <c r="M149" i="24"/>
  <c r="Z149" i="24"/>
  <c r="Z101" i="24"/>
  <c r="K135" i="23"/>
  <c r="U135" i="23"/>
  <c r="U87" i="23"/>
  <c r="K32" i="29"/>
  <c r="X32" i="29"/>
  <c r="I32" i="28"/>
  <c r="S32" i="28"/>
  <c r="I32" i="27"/>
  <c r="R32" i="27"/>
  <c r="K154" i="23"/>
  <c r="U154" i="23"/>
  <c r="U106" i="23"/>
  <c r="K157" i="23"/>
  <c r="U157" i="23"/>
  <c r="U109" i="23"/>
  <c r="Q109" i="26"/>
  <c r="P33" i="31"/>
  <c r="G33" i="27"/>
  <c r="P33" i="27"/>
  <c r="M147" i="24"/>
  <c r="Z147" i="24"/>
  <c r="Z99" i="24"/>
  <c r="I26" i="31"/>
  <c r="Q26" i="31"/>
  <c r="M26" i="29"/>
  <c r="Z26" i="29"/>
  <c r="K26" i="28"/>
  <c r="U26" i="28"/>
  <c r="H26" i="27"/>
  <c r="Q26" i="27"/>
  <c r="O26" i="4"/>
  <c r="G26" i="4"/>
  <c r="N26" i="4"/>
  <c r="H25" i="4"/>
  <c r="M25" i="4"/>
  <c r="F25" i="4"/>
  <c r="H146" i="27"/>
  <c r="Q146" i="27"/>
  <c r="Q98" i="27"/>
  <c r="I110" i="31"/>
  <c r="Q98" i="31"/>
  <c r="H123" i="27"/>
  <c r="Q123" i="27"/>
  <c r="Q75" i="27"/>
  <c r="BS112" i="1"/>
  <c r="I64" i="31"/>
  <c r="Q64" i="31"/>
  <c r="M64" i="29"/>
  <c r="K64" i="28"/>
  <c r="H64" i="27"/>
  <c r="BS114" i="1"/>
  <c r="I66" i="31"/>
  <c r="Q66" i="31"/>
  <c r="M66" i="29"/>
  <c r="K66" i="28"/>
  <c r="H66" i="27"/>
  <c r="BS116" i="1"/>
  <c r="I68" i="31"/>
  <c r="Q68" i="31"/>
  <c r="M68" i="29"/>
  <c r="K68" i="28"/>
  <c r="H68" i="27"/>
  <c r="BS118" i="1"/>
  <c r="I70" i="31"/>
  <c r="Q70" i="31"/>
  <c r="M70" i="29"/>
  <c r="K70" i="28"/>
  <c r="H70" i="27"/>
  <c r="BS120" i="1"/>
  <c r="I72" i="31"/>
  <c r="Q72" i="31"/>
  <c r="M72" i="29"/>
  <c r="K72" i="28"/>
  <c r="H72" i="27"/>
  <c r="BS113" i="1"/>
  <c r="I65" i="31"/>
  <c r="Q65" i="31"/>
  <c r="M65" i="29"/>
  <c r="K65" i="28"/>
  <c r="H65" i="27"/>
  <c r="BS115" i="1"/>
  <c r="I67" i="31"/>
  <c r="Q67" i="31"/>
  <c r="M67" i="29"/>
  <c r="K67" i="28"/>
  <c r="H67" i="27"/>
  <c r="BS117" i="1"/>
  <c r="I69" i="31"/>
  <c r="Q69" i="31"/>
  <c r="M69" i="29"/>
  <c r="K69" i="28"/>
  <c r="H69" i="27"/>
  <c r="BS119" i="1"/>
  <c r="I71" i="31"/>
  <c r="Q71" i="31"/>
  <c r="M71" i="29"/>
  <c r="K71" i="28"/>
  <c r="H71" i="27"/>
  <c r="BS121" i="1"/>
  <c r="I73" i="31"/>
  <c r="Q73" i="31"/>
  <c r="M73" i="29"/>
  <c r="K73" i="28"/>
  <c r="H73" i="27"/>
  <c r="M64" i="4"/>
  <c r="M63" i="4"/>
  <c r="E11" i="28"/>
  <c r="D3" i="31"/>
  <c r="E6" i="29"/>
  <c r="E8" i="28"/>
  <c r="E13" i="28"/>
  <c r="D7" i="31"/>
  <c r="E10" i="29"/>
  <c r="E12" i="28"/>
  <c r="E4" i="27"/>
  <c r="E5" i="28"/>
  <c r="M61" i="4"/>
  <c r="I25" i="4"/>
  <c r="I26" i="4"/>
  <c r="O44" i="26"/>
  <c r="G44" i="15"/>
  <c r="O44" i="15"/>
  <c r="I33" i="24"/>
  <c r="V33" i="24"/>
  <c r="BG47" i="1"/>
  <c r="H47" i="29"/>
  <c r="U47" i="29"/>
  <c r="H35" i="24"/>
  <c r="U35" i="24"/>
  <c r="H35" i="13"/>
  <c r="U35" i="13"/>
  <c r="BR31" i="1"/>
  <c r="J31" i="28"/>
  <c r="T31" i="28"/>
  <c r="J19" i="23"/>
  <c r="T19" i="23"/>
  <c r="J19" i="12"/>
  <c r="T19" i="12"/>
  <c r="BK45" i="1"/>
  <c r="J33" i="24"/>
  <c r="W33" i="24"/>
  <c r="J33" i="13"/>
  <c r="W33" i="13"/>
  <c r="BK48" i="1"/>
  <c r="J36" i="24"/>
  <c r="W36" i="24"/>
  <c r="J36" i="13"/>
  <c r="W36" i="13"/>
  <c r="Q73" i="26"/>
  <c r="M73" i="24"/>
  <c r="H73" i="22"/>
  <c r="K73" i="23"/>
  <c r="M73" i="13"/>
  <c r="Z73" i="13"/>
  <c r="I73" i="15"/>
  <c r="Q73" i="15"/>
  <c r="I73" i="14"/>
  <c r="Q73" i="14"/>
  <c r="K73" i="12"/>
  <c r="U73" i="12"/>
  <c r="I73" i="11"/>
  <c r="R73" i="11"/>
  <c r="BL39" i="1"/>
  <c r="K27" i="24"/>
  <c r="X27" i="24"/>
  <c r="I27" i="23"/>
  <c r="S27" i="23"/>
  <c r="I27" i="22"/>
  <c r="R27" i="22"/>
  <c r="K27" i="13"/>
  <c r="X27" i="13"/>
  <c r="J27" i="11"/>
  <c r="S27" i="11"/>
  <c r="I27" i="12"/>
  <c r="S27" i="12"/>
  <c r="P29" i="26"/>
  <c r="G29" i="22"/>
  <c r="P29" i="22"/>
  <c r="P29" i="15"/>
  <c r="H29" i="11"/>
  <c r="Q29" i="11"/>
  <c r="BP41" i="1"/>
  <c r="F41" i="27"/>
  <c r="O41" i="27"/>
  <c r="F29" i="22"/>
  <c r="O29" i="22"/>
  <c r="G29" i="11"/>
  <c r="P29" i="11"/>
  <c r="BK38" i="1"/>
  <c r="J26" i="24"/>
  <c r="W26" i="24"/>
  <c r="J26" i="13"/>
  <c r="W26" i="13"/>
  <c r="BL47" i="1"/>
  <c r="K35" i="24"/>
  <c r="X35" i="24"/>
  <c r="I35" i="23"/>
  <c r="S35" i="23"/>
  <c r="I35" i="22"/>
  <c r="R35" i="22"/>
  <c r="K35" i="13"/>
  <c r="X35" i="13"/>
  <c r="J35" i="11"/>
  <c r="S35" i="11"/>
  <c r="I35" i="12"/>
  <c r="S35" i="12"/>
  <c r="BK41" i="1"/>
  <c r="J29" i="24"/>
  <c r="W29" i="24"/>
  <c r="J29" i="13"/>
  <c r="W29" i="13"/>
  <c r="Q29" i="26"/>
  <c r="M29" i="24"/>
  <c r="Z29" i="24"/>
  <c r="H29" i="22"/>
  <c r="Q29" i="22"/>
  <c r="K29" i="23"/>
  <c r="U29" i="23"/>
  <c r="M29" i="13"/>
  <c r="Z29" i="13"/>
  <c r="I29" i="15"/>
  <c r="Q29" i="15"/>
  <c r="I29" i="14"/>
  <c r="Q29" i="14"/>
  <c r="K29" i="12"/>
  <c r="U29" i="12"/>
  <c r="I29" i="11"/>
  <c r="R29" i="11"/>
  <c r="BL40" i="1"/>
  <c r="K28" i="24"/>
  <c r="X28" i="24"/>
  <c r="I28" i="23"/>
  <c r="S28" i="23"/>
  <c r="I28" i="22"/>
  <c r="R28" i="22"/>
  <c r="K28" i="13"/>
  <c r="X28" i="13"/>
  <c r="I28" i="12"/>
  <c r="S28" i="12"/>
  <c r="J28" i="11"/>
  <c r="S28" i="11"/>
  <c r="BF45" i="1"/>
  <c r="H45" i="28"/>
  <c r="R45" i="28"/>
  <c r="H33" i="23"/>
  <c r="R33" i="23"/>
  <c r="H33" i="12"/>
  <c r="R33" i="12"/>
  <c r="BD39" i="1"/>
  <c r="BP49" i="1"/>
  <c r="F49" i="27"/>
  <c r="O49" i="27"/>
  <c r="F37" i="22"/>
  <c r="O37" i="22"/>
  <c r="G37" i="11"/>
  <c r="P37" i="11"/>
  <c r="BF39" i="1"/>
  <c r="H39" i="28"/>
  <c r="R39" i="28"/>
  <c r="H27" i="23"/>
  <c r="R27" i="23"/>
  <c r="H27" i="12"/>
  <c r="R27" i="12"/>
  <c r="BG43" i="1"/>
  <c r="H43" i="29"/>
  <c r="U43" i="29"/>
  <c r="H31" i="24"/>
  <c r="U31" i="24"/>
  <c r="H31" i="13"/>
  <c r="U31" i="13"/>
  <c r="E130" i="25"/>
  <c r="M130" i="25"/>
  <c r="Q33" i="26"/>
  <c r="M33" i="24"/>
  <c r="Z33" i="24"/>
  <c r="H33" i="22"/>
  <c r="Q33" i="22"/>
  <c r="K33" i="23"/>
  <c r="U33" i="23"/>
  <c r="M33" i="13"/>
  <c r="Z33" i="13"/>
  <c r="I33" i="15"/>
  <c r="Q33" i="15"/>
  <c r="I33" i="14"/>
  <c r="Q33" i="14"/>
  <c r="K33" i="12"/>
  <c r="U33" i="12"/>
  <c r="I33" i="11"/>
  <c r="R33" i="11"/>
  <c r="BL43" i="1"/>
  <c r="K31" i="24"/>
  <c r="X31" i="24"/>
  <c r="I31" i="23"/>
  <c r="S31" i="23"/>
  <c r="I31" i="22"/>
  <c r="R31" i="22"/>
  <c r="K31" i="13"/>
  <c r="X31" i="13"/>
  <c r="J31" i="11"/>
  <c r="S31" i="11"/>
  <c r="I31" i="12"/>
  <c r="S31" i="12"/>
  <c r="BM43" i="1"/>
  <c r="L31" i="24"/>
  <c r="Y31" i="24"/>
  <c r="P36" i="26"/>
  <c r="G36" i="22"/>
  <c r="P36" i="22"/>
  <c r="P36" i="15"/>
  <c r="H36" i="11"/>
  <c r="Q36" i="11"/>
  <c r="BR34" i="1"/>
  <c r="J34" i="28"/>
  <c r="T34" i="28"/>
  <c r="J22" i="23"/>
  <c r="T22" i="23"/>
  <c r="J22" i="12"/>
  <c r="T22" i="12"/>
  <c r="Q28" i="26"/>
  <c r="M28" i="24"/>
  <c r="Z28" i="24"/>
  <c r="K28" i="23"/>
  <c r="U28" i="23"/>
  <c r="H28" i="22"/>
  <c r="Q28" i="22"/>
  <c r="M28" i="13"/>
  <c r="Z28" i="13"/>
  <c r="I28" i="14"/>
  <c r="Q28" i="14"/>
  <c r="I28" i="15"/>
  <c r="Q28" i="15"/>
  <c r="I28" i="11"/>
  <c r="R28" i="11"/>
  <c r="K28" i="12"/>
  <c r="U28" i="12"/>
  <c r="BG48" i="1"/>
  <c r="H48" i="29"/>
  <c r="U48" i="29"/>
  <c r="H36" i="24"/>
  <c r="U36" i="24"/>
  <c r="H36" i="13"/>
  <c r="U36" i="13"/>
  <c r="BM45" i="1"/>
  <c r="L33" i="24"/>
  <c r="Y33" i="24"/>
  <c r="I35" i="24"/>
  <c r="V35" i="24"/>
  <c r="BD43" i="1"/>
  <c r="O35" i="26"/>
  <c r="G35" i="15"/>
  <c r="O35" i="15"/>
  <c r="BF38" i="1"/>
  <c r="H38" i="28"/>
  <c r="R38" i="28"/>
  <c r="H26" i="23"/>
  <c r="R26" i="23"/>
  <c r="H26" i="12"/>
  <c r="R26" i="12"/>
  <c r="P28" i="26"/>
  <c r="G28" i="22"/>
  <c r="P28" i="22"/>
  <c r="P28" i="15"/>
  <c r="H28" i="11"/>
  <c r="Q28" i="11"/>
  <c r="BD46" i="1"/>
  <c r="BM42" i="1"/>
  <c r="L30" i="24"/>
  <c r="Y30" i="24"/>
  <c r="P35" i="26"/>
  <c r="G35" i="22"/>
  <c r="P35" i="22"/>
  <c r="P35" i="15"/>
  <c r="H35" i="11"/>
  <c r="Q35" i="11"/>
  <c r="P27" i="26"/>
  <c r="G27" i="22"/>
  <c r="P27" i="22"/>
  <c r="P27" i="15"/>
  <c r="H27" i="11"/>
  <c r="Q27" i="11"/>
  <c r="O37" i="26"/>
  <c r="G37" i="15"/>
  <c r="O37" i="15"/>
  <c r="BF46" i="1"/>
  <c r="H46" i="28"/>
  <c r="R46" i="28"/>
  <c r="H34" i="23"/>
  <c r="R34" i="23"/>
  <c r="H34" i="12"/>
  <c r="R34" i="12"/>
  <c r="BG41" i="1"/>
  <c r="H41" i="29"/>
  <c r="U41" i="29"/>
  <c r="H29" i="24"/>
  <c r="U29" i="24"/>
  <c r="H29" i="13"/>
  <c r="U29" i="13"/>
  <c r="BG45" i="1"/>
  <c r="H45" i="29"/>
  <c r="U45" i="29"/>
  <c r="H33" i="24"/>
  <c r="U33" i="24"/>
  <c r="H33" i="13"/>
  <c r="U33" i="13"/>
  <c r="BG49" i="1"/>
  <c r="H49" i="29"/>
  <c r="U49" i="29"/>
  <c r="H37" i="24"/>
  <c r="U37" i="24"/>
  <c r="H37" i="13"/>
  <c r="U37" i="13"/>
  <c r="E132" i="25"/>
  <c r="M132" i="25"/>
  <c r="E105" i="13"/>
  <c r="R105" i="13"/>
  <c r="D105" i="15"/>
  <c r="L105" i="15"/>
  <c r="E105" i="12"/>
  <c r="O105" i="12"/>
  <c r="F105" i="11"/>
  <c r="O105" i="11"/>
  <c r="BG46" i="1"/>
  <c r="H46" i="29"/>
  <c r="U46" i="29"/>
  <c r="H34" i="24"/>
  <c r="U34" i="24"/>
  <c r="H34" i="13"/>
  <c r="U34" i="13"/>
  <c r="BD49" i="1"/>
  <c r="BM41" i="1"/>
  <c r="L29" i="24"/>
  <c r="Y29" i="24"/>
  <c r="Q71" i="26"/>
  <c r="M71" i="24"/>
  <c r="H71" i="22"/>
  <c r="K71" i="23"/>
  <c r="M71" i="13"/>
  <c r="Z71" i="13"/>
  <c r="I71" i="15"/>
  <c r="Q71" i="15"/>
  <c r="I71" i="14"/>
  <c r="Q71" i="14"/>
  <c r="K71" i="12"/>
  <c r="U71" i="12"/>
  <c r="I71" i="11"/>
  <c r="R71" i="11"/>
  <c r="O48" i="26"/>
  <c r="G48" i="15"/>
  <c r="O48" i="15"/>
  <c r="BM39" i="1"/>
  <c r="L27" i="24"/>
  <c r="Y27" i="24"/>
  <c r="I34" i="24"/>
  <c r="V34" i="24"/>
  <c r="BF40" i="1"/>
  <c r="H40" i="28"/>
  <c r="R40" i="28"/>
  <c r="H28" i="23"/>
  <c r="R28" i="23"/>
  <c r="H28" i="12"/>
  <c r="R28" i="12"/>
  <c r="BD38" i="1"/>
  <c r="BR28" i="1"/>
  <c r="J28" i="28"/>
  <c r="T28" i="28"/>
  <c r="J16" i="23"/>
  <c r="T16" i="23"/>
  <c r="J16" i="12"/>
  <c r="T16" i="12"/>
  <c r="Q66" i="26"/>
  <c r="M66" i="24"/>
  <c r="H66" i="22"/>
  <c r="K66" i="23"/>
  <c r="M66" i="13"/>
  <c r="Z66" i="13"/>
  <c r="I66" i="15"/>
  <c r="Q66" i="15"/>
  <c r="I66" i="14"/>
  <c r="Q66" i="14"/>
  <c r="I66" i="11"/>
  <c r="R66" i="11"/>
  <c r="K66" i="12"/>
  <c r="U66" i="12"/>
  <c r="BK44" i="1"/>
  <c r="J32" i="24"/>
  <c r="W32" i="24"/>
  <c r="J32" i="13"/>
  <c r="W32" i="13"/>
  <c r="Q32" i="26"/>
  <c r="M32" i="24"/>
  <c r="Z32" i="24"/>
  <c r="K32" i="23"/>
  <c r="U32" i="23"/>
  <c r="H32" i="22"/>
  <c r="Q32" i="22"/>
  <c r="M32" i="13"/>
  <c r="Z32" i="13"/>
  <c r="I32" i="14"/>
  <c r="Q32" i="14"/>
  <c r="I32" i="15"/>
  <c r="Q32" i="15"/>
  <c r="I32" i="11"/>
  <c r="R32" i="11"/>
  <c r="K32" i="12"/>
  <c r="U32" i="12"/>
  <c r="BR39" i="1"/>
  <c r="J39" i="28"/>
  <c r="T39" i="28"/>
  <c r="J27" i="23"/>
  <c r="T27" i="23"/>
  <c r="J27" i="12"/>
  <c r="T27" i="12"/>
  <c r="BR44" i="1"/>
  <c r="J44" i="28"/>
  <c r="T44" i="28"/>
  <c r="J32" i="23"/>
  <c r="T32" i="23"/>
  <c r="J32" i="12"/>
  <c r="T32" i="12"/>
  <c r="BM38" i="1"/>
  <c r="L26" i="24"/>
  <c r="Y26" i="24"/>
  <c r="BP38" i="1"/>
  <c r="F38" i="27"/>
  <c r="O38" i="27"/>
  <c r="F26" i="22"/>
  <c r="O26" i="22"/>
  <c r="G26" i="11"/>
  <c r="P26" i="11"/>
  <c r="BR47" i="1"/>
  <c r="J47" i="28"/>
  <c r="T47" i="28"/>
  <c r="J35" i="23"/>
  <c r="T35" i="23"/>
  <c r="J35" i="12"/>
  <c r="T35" i="12"/>
  <c r="BD45" i="1"/>
  <c r="BM44" i="1"/>
  <c r="L32" i="24"/>
  <c r="Y32" i="24"/>
  <c r="P37" i="26"/>
  <c r="G37" i="22"/>
  <c r="P37" i="22"/>
  <c r="P37" i="15"/>
  <c r="H37" i="11"/>
  <c r="Q37" i="11"/>
  <c r="P26" i="26"/>
  <c r="G26" i="22"/>
  <c r="P26" i="22"/>
  <c r="P26" i="15"/>
  <c r="H26" i="11"/>
  <c r="Q26" i="11"/>
  <c r="BD41" i="1"/>
  <c r="I32" i="24"/>
  <c r="V32" i="24"/>
  <c r="BP52" i="1"/>
  <c r="F52" i="27"/>
  <c r="O52" i="27"/>
  <c r="F40" i="22"/>
  <c r="O40" i="22"/>
  <c r="G40" i="11"/>
  <c r="P40" i="11"/>
  <c r="BD42" i="1"/>
  <c r="O31" i="26"/>
  <c r="G31" i="15"/>
  <c r="O31" i="15"/>
  <c r="BM49" i="1"/>
  <c r="L37" i="24"/>
  <c r="Y37" i="24"/>
  <c r="BF48" i="1"/>
  <c r="H48" i="28"/>
  <c r="R48" i="28"/>
  <c r="H36" i="23"/>
  <c r="R36" i="23"/>
  <c r="H36" i="12"/>
  <c r="R36" i="12"/>
  <c r="Q67" i="26"/>
  <c r="M67" i="24"/>
  <c r="K67" i="23"/>
  <c r="H67" i="22"/>
  <c r="M67" i="13"/>
  <c r="Z67" i="13"/>
  <c r="I67" i="15"/>
  <c r="Q67" i="15"/>
  <c r="I67" i="14"/>
  <c r="Q67" i="14"/>
  <c r="K67" i="12"/>
  <c r="U67" i="12"/>
  <c r="I67" i="11"/>
  <c r="R67" i="11"/>
  <c r="O29" i="26"/>
  <c r="G29" i="15"/>
  <c r="O29" i="15"/>
  <c r="BL38" i="1"/>
  <c r="K26" i="24"/>
  <c r="X26" i="24"/>
  <c r="I26" i="23"/>
  <c r="S26" i="23"/>
  <c r="I26" i="22"/>
  <c r="R26" i="22"/>
  <c r="K26" i="13"/>
  <c r="X26" i="13"/>
  <c r="I26" i="12"/>
  <c r="S26" i="12"/>
  <c r="J26" i="11"/>
  <c r="S26" i="11"/>
  <c r="BG39" i="1"/>
  <c r="H39" i="29"/>
  <c r="U39" i="29"/>
  <c r="H27" i="24"/>
  <c r="U27" i="24"/>
  <c r="H27" i="13"/>
  <c r="U27" i="13"/>
  <c r="BK40" i="1"/>
  <c r="J28" i="24"/>
  <c r="W28" i="24"/>
  <c r="J28" i="13"/>
  <c r="W28" i="13"/>
  <c r="Q70" i="26"/>
  <c r="M70" i="24"/>
  <c r="H70" i="22"/>
  <c r="K70" i="23"/>
  <c r="M70" i="13"/>
  <c r="Z70" i="13"/>
  <c r="I70" i="15"/>
  <c r="Q70" i="15"/>
  <c r="I70" i="14"/>
  <c r="Q70" i="14"/>
  <c r="I70" i="11"/>
  <c r="R70" i="11"/>
  <c r="K70" i="12"/>
  <c r="U70" i="12"/>
  <c r="Q36" i="26"/>
  <c r="M36" i="24"/>
  <c r="Z36" i="24"/>
  <c r="K36" i="23"/>
  <c r="U36" i="23"/>
  <c r="H36" i="22"/>
  <c r="Q36" i="22"/>
  <c r="M36" i="13"/>
  <c r="Z36" i="13"/>
  <c r="I36" i="14"/>
  <c r="Q36" i="14"/>
  <c r="I36" i="15"/>
  <c r="Q36" i="15"/>
  <c r="I36" i="11"/>
  <c r="R36" i="11"/>
  <c r="K36" i="12"/>
  <c r="U36" i="12"/>
  <c r="K104" i="23"/>
  <c r="M104" i="24"/>
  <c r="H104" i="22"/>
  <c r="M104" i="13"/>
  <c r="Z104" i="13"/>
  <c r="I104" i="14"/>
  <c r="Q104" i="14"/>
  <c r="I104" i="15"/>
  <c r="Q104" i="15"/>
  <c r="I104" i="11"/>
  <c r="R104" i="11"/>
  <c r="K104" i="12"/>
  <c r="U104" i="12"/>
  <c r="BR30" i="1"/>
  <c r="J30" i="28"/>
  <c r="T30" i="28"/>
  <c r="J18" i="23"/>
  <c r="T18" i="23"/>
  <c r="J18" i="12"/>
  <c r="T18" i="12"/>
  <c r="Q26" i="26"/>
  <c r="M26" i="24"/>
  <c r="Z26" i="24"/>
  <c r="H26" i="22"/>
  <c r="Q26" i="22"/>
  <c r="K26" i="23"/>
  <c r="U26" i="23"/>
  <c r="M26" i="13"/>
  <c r="Z26" i="13"/>
  <c r="I26" i="15"/>
  <c r="Q26" i="15"/>
  <c r="I26" i="14"/>
  <c r="Q26" i="14"/>
  <c r="I26" i="11"/>
  <c r="R26" i="11"/>
  <c r="K26" i="12"/>
  <c r="U26" i="12"/>
  <c r="BP58" i="1"/>
  <c r="F58" i="27"/>
  <c r="O58" i="27"/>
  <c r="F46" i="22"/>
  <c r="O46" i="22"/>
  <c r="G46" i="11"/>
  <c r="P46" i="11"/>
  <c r="P31" i="26"/>
  <c r="G31" i="22"/>
  <c r="P31" i="22"/>
  <c r="P31" i="15"/>
  <c r="H31" i="11"/>
  <c r="Q31" i="11"/>
  <c r="I37" i="24"/>
  <c r="V37" i="24"/>
  <c r="E131" i="25"/>
  <c r="M131" i="25"/>
  <c r="P34" i="26"/>
  <c r="G34" i="22"/>
  <c r="P34" i="22"/>
  <c r="P34" i="15"/>
  <c r="H34" i="11"/>
  <c r="Q34" i="11"/>
  <c r="BF43" i="1"/>
  <c r="H43" i="28"/>
  <c r="R43" i="28"/>
  <c r="H31" i="23"/>
  <c r="R31" i="23"/>
  <c r="H31" i="12"/>
  <c r="R31" i="12"/>
  <c r="BP45" i="1"/>
  <c r="F45" i="27"/>
  <c r="O45" i="27"/>
  <c r="F33" i="22"/>
  <c r="O33" i="22"/>
  <c r="G33" i="11"/>
  <c r="P33" i="11"/>
  <c r="Q69" i="26"/>
  <c r="M69" i="24"/>
  <c r="K69" i="23"/>
  <c r="H69" i="22"/>
  <c r="M69" i="13"/>
  <c r="Z69" i="13"/>
  <c r="I69" i="15"/>
  <c r="Q69" i="15"/>
  <c r="I69" i="14"/>
  <c r="Q69" i="14"/>
  <c r="I69" i="11"/>
  <c r="R69" i="11"/>
  <c r="K69" i="12"/>
  <c r="U69" i="12"/>
  <c r="BK47" i="1"/>
  <c r="J35" i="24"/>
  <c r="W35" i="24"/>
  <c r="J35" i="13"/>
  <c r="W35" i="13"/>
  <c r="Q35" i="26"/>
  <c r="M35" i="24"/>
  <c r="Z35" i="24"/>
  <c r="H35" i="22"/>
  <c r="Q35" i="22"/>
  <c r="K35" i="23"/>
  <c r="U35" i="23"/>
  <c r="M35" i="13"/>
  <c r="Z35" i="13"/>
  <c r="I35" i="15"/>
  <c r="Q35" i="15"/>
  <c r="I35" i="14"/>
  <c r="Q35" i="14"/>
  <c r="K35" i="12"/>
  <c r="U35" i="12"/>
  <c r="I35" i="11"/>
  <c r="R35" i="11"/>
  <c r="BP60" i="1"/>
  <c r="F60" i="27"/>
  <c r="O60" i="27"/>
  <c r="F48" i="22"/>
  <c r="O48" i="22"/>
  <c r="G48" i="11"/>
  <c r="P48" i="11"/>
  <c r="BD40" i="1"/>
  <c r="I30" i="24"/>
  <c r="V30" i="24"/>
  <c r="BM47" i="1"/>
  <c r="L35" i="24"/>
  <c r="Y35" i="24"/>
  <c r="BF42" i="1"/>
  <c r="H42" i="28"/>
  <c r="R42" i="28"/>
  <c r="H30" i="23"/>
  <c r="R30" i="23"/>
  <c r="H30" i="12"/>
  <c r="R30" i="12"/>
  <c r="BR45" i="1"/>
  <c r="J45" i="28"/>
  <c r="T45" i="28"/>
  <c r="J33" i="23"/>
  <c r="T33" i="23"/>
  <c r="J33" i="12"/>
  <c r="T33" i="12"/>
  <c r="Q64" i="26"/>
  <c r="M64" i="24"/>
  <c r="K64" i="23"/>
  <c r="H64" i="22"/>
  <c r="M64" i="13"/>
  <c r="Z64" i="13"/>
  <c r="I64" i="14"/>
  <c r="Q64" i="14"/>
  <c r="I64" i="15"/>
  <c r="Q64" i="15"/>
  <c r="I64" i="11"/>
  <c r="R64" i="11"/>
  <c r="K64" i="12"/>
  <c r="U64" i="12"/>
  <c r="BK42" i="1"/>
  <c r="J30" i="24"/>
  <c r="W30" i="24"/>
  <c r="J30" i="13"/>
  <c r="W30" i="13"/>
  <c r="Q30" i="26"/>
  <c r="M30" i="24"/>
  <c r="Z30" i="24"/>
  <c r="H30" i="22"/>
  <c r="Q30" i="22"/>
  <c r="K30" i="23"/>
  <c r="U30" i="23"/>
  <c r="M30" i="13"/>
  <c r="Z30" i="13"/>
  <c r="I30" i="15"/>
  <c r="Q30" i="15"/>
  <c r="I30" i="14"/>
  <c r="Q30" i="14"/>
  <c r="I30" i="11"/>
  <c r="R30" i="11"/>
  <c r="K30" i="12"/>
  <c r="U30" i="12"/>
  <c r="Q72" i="26"/>
  <c r="M72" i="24"/>
  <c r="H72" i="22"/>
  <c r="K72" i="23"/>
  <c r="M72" i="13"/>
  <c r="Z72" i="13"/>
  <c r="I72" i="14"/>
  <c r="Q72" i="14"/>
  <c r="I72" i="15"/>
  <c r="Q72" i="15"/>
  <c r="K72" i="12"/>
  <c r="U72" i="12"/>
  <c r="I72" i="11"/>
  <c r="R72" i="11"/>
  <c r="BL44" i="1"/>
  <c r="K32" i="24"/>
  <c r="X32" i="24"/>
  <c r="I32" i="23"/>
  <c r="S32" i="23"/>
  <c r="I32" i="22"/>
  <c r="R32" i="22"/>
  <c r="K32" i="13"/>
  <c r="X32" i="13"/>
  <c r="I32" i="12"/>
  <c r="S32" i="12"/>
  <c r="J32" i="11"/>
  <c r="S32" i="11"/>
  <c r="BM40" i="1"/>
  <c r="L28" i="24"/>
  <c r="Y28" i="24"/>
  <c r="O38" i="26"/>
  <c r="G38" i="15"/>
  <c r="O38" i="15"/>
  <c r="P33" i="26"/>
  <c r="G33" i="22"/>
  <c r="P33" i="22"/>
  <c r="P33" i="15"/>
  <c r="H33" i="11"/>
  <c r="Q33" i="11"/>
  <c r="BR41" i="1"/>
  <c r="J41" i="28"/>
  <c r="T41" i="28"/>
  <c r="J29" i="23"/>
  <c r="T29" i="23"/>
  <c r="J29" i="12"/>
  <c r="T29" i="12"/>
  <c r="Q62" i="26"/>
  <c r="M62" i="24"/>
  <c r="H62" i="22"/>
  <c r="K62" i="23"/>
  <c r="M62" i="13"/>
  <c r="Z62" i="13"/>
  <c r="I62" i="15"/>
  <c r="Q62" i="15"/>
  <c r="I62" i="14"/>
  <c r="Q62" i="14"/>
  <c r="I62" i="11"/>
  <c r="R62" i="11"/>
  <c r="K62" i="12"/>
  <c r="U62" i="12"/>
  <c r="BG42" i="1"/>
  <c r="H42" i="29"/>
  <c r="U42" i="29"/>
  <c r="H30" i="24"/>
  <c r="U30" i="24"/>
  <c r="H30" i="13"/>
  <c r="U30" i="13"/>
  <c r="BD48" i="1"/>
  <c r="Q65" i="26"/>
  <c r="M65" i="24"/>
  <c r="H65" i="22"/>
  <c r="K65" i="23"/>
  <c r="M65" i="13"/>
  <c r="Z65" i="13"/>
  <c r="I65" i="15"/>
  <c r="Q65" i="15"/>
  <c r="I65" i="14"/>
  <c r="Q65" i="14"/>
  <c r="K65" i="12"/>
  <c r="U65" i="12"/>
  <c r="I65" i="11"/>
  <c r="R65" i="11"/>
  <c r="BK49" i="1"/>
  <c r="J37" i="24"/>
  <c r="W37" i="24"/>
  <c r="J37" i="13"/>
  <c r="W37" i="13"/>
  <c r="O40" i="26"/>
  <c r="G40" i="15"/>
  <c r="O40" i="15"/>
  <c r="BR49" i="1"/>
  <c r="J49" i="28"/>
  <c r="T49" i="28"/>
  <c r="J37" i="23"/>
  <c r="T37" i="23"/>
  <c r="J37" i="12"/>
  <c r="T37" i="12"/>
  <c r="BD44" i="1"/>
  <c r="I29" i="24"/>
  <c r="V29" i="24"/>
  <c r="BM46" i="1"/>
  <c r="L34" i="24"/>
  <c r="Y34" i="24"/>
  <c r="I26" i="24"/>
  <c r="V26" i="24"/>
  <c r="BR36" i="1"/>
  <c r="J36" i="28"/>
  <c r="T36" i="28"/>
  <c r="J24" i="23"/>
  <c r="T24" i="23"/>
  <c r="J24" i="12"/>
  <c r="T24" i="12"/>
  <c r="BP44" i="1"/>
  <c r="F44" i="27"/>
  <c r="O44" i="27"/>
  <c r="F32" i="22"/>
  <c r="O32" i="22"/>
  <c r="G32" i="11"/>
  <c r="P32" i="11"/>
  <c r="BD47" i="1"/>
  <c r="BF44" i="1"/>
  <c r="H44" i="28"/>
  <c r="R44" i="28"/>
  <c r="H32" i="23"/>
  <c r="R32" i="23"/>
  <c r="H32" i="12"/>
  <c r="R32" i="12"/>
  <c r="BK39" i="1"/>
  <c r="J27" i="24"/>
  <c r="W27" i="24"/>
  <c r="J27" i="13"/>
  <c r="W27" i="13"/>
  <c r="K100" i="23"/>
  <c r="M100" i="24"/>
  <c r="H100" i="22"/>
  <c r="M100" i="13"/>
  <c r="Z100" i="13"/>
  <c r="I100" i="14"/>
  <c r="Q100" i="14"/>
  <c r="I100" i="15"/>
  <c r="Q100" i="15"/>
  <c r="I100" i="11"/>
  <c r="R100" i="11"/>
  <c r="K100" i="12"/>
  <c r="U100" i="12"/>
  <c r="E133" i="25"/>
  <c r="M133" i="25"/>
  <c r="O46" i="26"/>
  <c r="G46" i="15"/>
  <c r="O46" i="15"/>
  <c r="BP43" i="1"/>
  <c r="F43" i="27"/>
  <c r="O43" i="27"/>
  <c r="F31" i="22"/>
  <c r="O31" i="22"/>
  <c r="G31" i="11"/>
  <c r="P31" i="11"/>
  <c r="BG38" i="1"/>
  <c r="H38" i="29"/>
  <c r="U38" i="29"/>
  <c r="H26" i="24"/>
  <c r="U26" i="24"/>
  <c r="H26" i="13"/>
  <c r="U26" i="13"/>
  <c r="BK43" i="1"/>
  <c r="J31" i="24"/>
  <c r="W31" i="24"/>
  <c r="J31" i="13"/>
  <c r="W31" i="13"/>
  <c r="Q31" i="26"/>
  <c r="M31" i="24"/>
  <c r="Z31" i="24"/>
  <c r="H31" i="22"/>
  <c r="Q31" i="22"/>
  <c r="K31" i="23"/>
  <c r="U31" i="23"/>
  <c r="M31" i="13"/>
  <c r="Z31" i="13"/>
  <c r="I31" i="15"/>
  <c r="Q31" i="15"/>
  <c r="I31" i="14"/>
  <c r="Q31" i="14"/>
  <c r="K31" i="12"/>
  <c r="U31" i="12"/>
  <c r="I31" i="11"/>
  <c r="R31" i="11"/>
  <c r="BL45" i="1"/>
  <c r="K33" i="24"/>
  <c r="X33" i="24"/>
  <c r="I33" i="23"/>
  <c r="S33" i="23"/>
  <c r="I33" i="22"/>
  <c r="R33" i="22"/>
  <c r="K33" i="13"/>
  <c r="X33" i="13"/>
  <c r="J33" i="11"/>
  <c r="S33" i="11"/>
  <c r="I33" i="12"/>
  <c r="S33" i="12"/>
  <c r="P32" i="26"/>
  <c r="G32" i="22"/>
  <c r="P32" i="22"/>
  <c r="P32" i="15"/>
  <c r="H32" i="11"/>
  <c r="Q32" i="11"/>
  <c r="I27" i="24"/>
  <c r="V27" i="24"/>
  <c r="BF49" i="1"/>
  <c r="H49" i="28"/>
  <c r="R49" i="28"/>
  <c r="H37" i="23"/>
  <c r="R37" i="23"/>
  <c r="H37" i="12"/>
  <c r="R37" i="12"/>
  <c r="BL46" i="1"/>
  <c r="K34" i="24"/>
  <c r="X34" i="24"/>
  <c r="I34" i="23"/>
  <c r="S34" i="23"/>
  <c r="I34" i="22"/>
  <c r="R34" i="22"/>
  <c r="K34" i="13"/>
  <c r="X34" i="13"/>
  <c r="I34" i="12"/>
  <c r="S34" i="12"/>
  <c r="J34" i="11"/>
  <c r="S34" i="11"/>
  <c r="I28" i="24"/>
  <c r="V28" i="24"/>
  <c r="Q68" i="26"/>
  <c r="M68" i="24"/>
  <c r="K68" i="23"/>
  <c r="H68" i="22"/>
  <c r="M68" i="13"/>
  <c r="Z68" i="13"/>
  <c r="I68" i="14"/>
  <c r="Q68" i="14"/>
  <c r="I68" i="15"/>
  <c r="Q68" i="15"/>
  <c r="I68" i="11"/>
  <c r="R68" i="11"/>
  <c r="K68" i="12"/>
  <c r="U68" i="12"/>
  <c r="BK46" i="1"/>
  <c r="J34" i="24"/>
  <c r="W34" i="24"/>
  <c r="J34" i="13"/>
  <c r="W34" i="13"/>
  <c r="Q34" i="26"/>
  <c r="M34" i="24"/>
  <c r="Z34" i="24"/>
  <c r="K34" i="23"/>
  <c r="U34" i="23"/>
  <c r="H34" i="22"/>
  <c r="Q34" i="22"/>
  <c r="M34" i="13"/>
  <c r="Z34" i="13"/>
  <c r="I34" i="15"/>
  <c r="Q34" i="15"/>
  <c r="I34" i="14"/>
  <c r="Q34" i="14"/>
  <c r="I34" i="11"/>
  <c r="R34" i="11"/>
  <c r="K34" i="12"/>
  <c r="U34" i="12"/>
  <c r="O33" i="26"/>
  <c r="G33" i="15"/>
  <c r="O33" i="15"/>
  <c r="D101" i="12"/>
  <c r="N101" i="12"/>
  <c r="D101" i="13"/>
  <c r="Q101" i="13"/>
  <c r="E101" i="11"/>
  <c r="N101" i="11"/>
  <c r="O27" i="26"/>
  <c r="G27" i="15"/>
  <c r="O27" i="15"/>
  <c r="BP59" i="1"/>
  <c r="F59" i="27"/>
  <c r="O59" i="27"/>
  <c r="F47" i="22"/>
  <c r="O47" i="22"/>
  <c r="G47" i="11"/>
  <c r="P47" i="11"/>
  <c r="I36" i="24"/>
  <c r="V36" i="24"/>
  <c r="BL42" i="1"/>
  <c r="K30" i="24"/>
  <c r="X30" i="24"/>
  <c r="I30" i="23"/>
  <c r="S30" i="23"/>
  <c r="I30" i="22"/>
  <c r="R30" i="22"/>
  <c r="K30" i="13"/>
  <c r="X30" i="13"/>
  <c r="I30" i="12"/>
  <c r="S30" i="12"/>
  <c r="J30" i="11"/>
  <c r="S30" i="11"/>
  <c r="Q37" i="26"/>
  <c r="M37" i="24"/>
  <c r="Z37" i="24"/>
  <c r="K37" i="23"/>
  <c r="U37" i="23"/>
  <c r="H37" i="22"/>
  <c r="Q37" i="22"/>
  <c r="M37" i="13"/>
  <c r="Z37" i="13"/>
  <c r="I37" i="15"/>
  <c r="Q37" i="15"/>
  <c r="I37" i="14"/>
  <c r="Q37" i="14"/>
  <c r="K37" i="12"/>
  <c r="U37" i="12"/>
  <c r="I37" i="11"/>
  <c r="R37" i="11"/>
  <c r="O42" i="26"/>
  <c r="G42" i="15"/>
  <c r="O42" i="15"/>
  <c r="BL41" i="1"/>
  <c r="K29" i="24"/>
  <c r="X29" i="24"/>
  <c r="I29" i="23"/>
  <c r="S29" i="23"/>
  <c r="I29" i="22"/>
  <c r="R29" i="22"/>
  <c r="K29" i="13"/>
  <c r="X29" i="13"/>
  <c r="J29" i="11"/>
  <c r="S29" i="11"/>
  <c r="I29" i="12"/>
  <c r="S29" i="12"/>
  <c r="BP39" i="1"/>
  <c r="F39" i="27"/>
  <c r="O39" i="27"/>
  <c r="F27" i="22"/>
  <c r="O27" i="22"/>
  <c r="G27" i="11"/>
  <c r="P27" i="11"/>
  <c r="I31" i="24"/>
  <c r="V31" i="24"/>
  <c r="BM48" i="1"/>
  <c r="L36" i="24"/>
  <c r="Y36" i="24"/>
  <c r="BL49" i="1"/>
  <c r="K37" i="24"/>
  <c r="X37" i="24"/>
  <c r="I37" i="22"/>
  <c r="R37" i="22"/>
  <c r="I37" i="23"/>
  <c r="S37" i="23"/>
  <c r="K37" i="13"/>
  <c r="X37" i="13"/>
  <c r="J37" i="11"/>
  <c r="S37" i="11"/>
  <c r="I37" i="12"/>
  <c r="S37" i="12"/>
  <c r="BF47" i="1"/>
  <c r="H47" i="28"/>
  <c r="R47" i="28"/>
  <c r="H35" i="23"/>
  <c r="R35" i="23"/>
  <c r="H35" i="12"/>
  <c r="R35" i="12"/>
  <c r="BL48" i="1"/>
  <c r="K36" i="24"/>
  <c r="X36" i="24"/>
  <c r="I36" i="22"/>
  <c r="R36" i="22"/>
  <c r="I36" i="23"/>
  <c r="S36" i="23"/>
  <c r="K36" i="13"/>
  <c r="X36" i="13"/>
  <c r="I36" i="12"/>
  <c r="S36" i="12"/>
  <c r="J36" i="11"/>
  <c r="S36" i="11"/>
  <c r="BF41" i="1"/>
  <c r="H41" i="28"/>
  <c r="R41" i="28"/>
  <c r="H29" i="23"/>
  <c r="R29" i="23"/>
  <c r="H29" i="12"/>
  <c r="R29" i="12"/>
  <c r="BG40" i="1"/>
  <c r="H40" i="29"/>
  <c r="U40" i="29"/>
  <c r="H28" i="24"/>
  <c r="U28" i="24"/>
  <c r="H28" i="13"/>
  <c r="U28" i="13"/>
  <c r="BG44" i="1"/>
  <c r="H44" i="29"/>
  <c r="U44" i="29"/>
  <c r="H32" i="24"/>
  <c r="U32" i="24"/>
  <c r="H32" i="13"/>
  <c r="U32" i="13"/>
  <c r="M108" i="24"/>
  <c r="H108" i="22"/>
  <c r="K108" i="23"/>
  <c r="M108" i="13"/>
  <c r="Z108" i="13"/>
  <c r="I108" i="14"/>
  <c r="Q108" i="14"/>
  <c r="I108" i="15"/>
  <c r="Q108" i="15"/>
  <c r="I108" i="11"/>
  <c r="R108" i="11"/>
  <c r="K108" i="12"/>
  <c r="U108" i="12"/>
  <c r="BP54" i="1"/>
  <c r="F54" i="27"/>
  <c r="O54" i="27"/>
  <c r="F42" i="22"/>
  <c r="O42" i="22"/>
  <c r="G42" i="11"/>
  <c r="P42" i="11"/>
  <c r="P30" i="26"/>
  <c r="G30" i="22"/>
  <c r="P30" i="22"/>
  <c r="P30" i="15"/>
  <c r="H30" i="11"/>
  <c r="Q30" i="11"/>
  <c r="BR26" i="1"/>
  <c r="J26" i="28"/>
  <c r="T26" i="28"/>
  <c r="J14" i="23"/>
  <c r="T14" i="23"/>
  <c r="J14" i="12"/>
  <c r="T14" i="12"/>
  <c r="G39" i="31"/>
  <c r="O39" i="31"/>
  <c r="G39" i="26"/>
  <c r="G39" i="25"/>
  <c r="O39" i="25"/>
  <c r="G39" i="14"/>
  <c r="O39" i="14"/>
  <c r="H47" i="26"/>
  <c r="H47" i="15"/>
  <c r="H42" i="25"/>
  <c r="P42" i="25"/>
  <c r="H42" i="14"/>
  <c r="P42" i="14"/>
  <c r="I48" i="29"/>
  <c r="V48" i="29"/>
  <c r="I48" i="13"/>
  <c r="V48" i="13"/>
  <c r="F48" i="25"/>
  <c r="N48" i="25"/>
  <c r="F48" i="14"/>
  <c r="N48" i="14"/>
  <c r="G45" i="31"/>
  <c r="O45" i="31"/>
  <c r="G45" i="26"/>
  <c r="G45" i="25"/>
  <c r="O45" i="25"/>
  <c r="G45" i="14"/>
  <c r="O45" i="14"/>
  <c r="I40" i="29"/>
  <c r="V40" i="29"/>
  <c r="I40" i="13"/>
  <c r="V40" i="13"/>
  <c r="F40" i="25"/>
  <c r="N40" i="25"/>
  <c r="F40" i="14"/>
  <c r="N40" i="14"/>
  <c r="I39" i="29"/>
  <c r="V39" i="29"/>
  <c r="I39" i="13"/>
  <c r="V39" i="13"/>
  <c r="F39" i="25"/>
  <c r="N39" i="25"/>
  <c r="F39" i="14"/>
  <c r="N39" i="14"/>
  <c r="H43" i="26"/>
  <c r="H43" i="15"/>
  <c r="H46" i="26"/>
  <c r="H46" i="15"/>
  <c r="H45" i="25"/>
  <c r="P45" i="25"/>
  <c r="H45" i="14"/>
  <c r="P45" i="14"/>
  <c r="I42" i="29"/>
  <c r="V42" i="29"/>
  <c r="I42" i="13"/>
  <c r="V42" i="13"/>
  <c r="F42" i="25"/>
  <c r="N42" i="25"/>
  <c r="F42" i="14"/>
  <c r="N42" i="14"/>
  <c r="H46" i="25"/>
  <c r="P46" i="25"/>
  <c r="H46" i="14"/>
  <c r="P46" i="14"/>
  <c r="I49" i="29"/>
  <c r="V49" i="29"/>
  <c r="I49" i="13"/>
  <c r="V49" i="13"/>
  <c r="F49" i="25"/>
  <c r="N49" i="25"/>
  <c r="F49" i="14"/>
  <c r="N49" i="14"/>
  <c r="L49" i="29"/>
  <c r="Y49" i="29"/>
  <c r="L49" i="13"/>
  <c r="Y49" i="13"/>
  <c r="H40" i="26"/>
  <c r="H40" i="15"/>
  <c r="L44" i="29"/>
  <c r="Y44" i="29"/>
  <c r="L44" i="13"/>
  <c r="Y44" i="13"/>
  <c r="H38" i="26"/>
  <c r="H38" i="15"/>
  <c r="H47" i="25"/>
  <c r="P47" i="25"/>
  <c r="H47" i="14"/>
  <c r="P47" i="14"/>
  <c r="H49" i="26"/>
  <c r="H49" i="15"/>
  <c r="I47" i="29"/>
  <c r="V47" i="29"/>
  <c r="I47" i="13"/>
  <c r="V47" i="13"/>
  <c r="F47" i="25"/>
  <c r="N47" i="25"/>
  <c r="F47" i="14"/>
  <c r="N47" i="14"/>
  <c r="L43" i="29"/>
  <c r="Y43" i="29"/>
  <c r="L43" i="13"/>
  <c r="Y43" i="13"/>
  <c r="H41" i="25"/>
  <c r="P41" i="25"/>
  <c r="H41" i="14"/>
  <c r="P41" i="14"/>
  <c r="I49" i="26"/>
  <c r="I49" i="25"/>
  <c r="Q49" i="25"/>
  <c r="I82" i="26"/>
  <c r="I130" i="26"/>
  <c r="I82" i="25"/>
  <c r="I42" i="26"/>
  <c r="I42" i="25"/>
  <c r="Q42" i="25"/>
  <c r="I74" i="26"/>
  <c r="I122" i="26"/>
  <c r="I74" i="25"/>
  <c r="I47" i="26"/>
  <c r="I47" i="25"/>
  <c r="Q47" i="25"/>
  <c r="I79" i="26"/>
  <c r="I127" i="26"/>
  <c r="I79" i="25"/>
  <c r="I110" i="26"/>
  <c r="I110" i="25"/>
  <c r="Q110" i="25"/>
  <c r="G54" i="31"/>
  <c r="O54" i="31"/>
  <c r="G54" i="26"/>
  <c r="G54" i="25"/>
  <c r="O54" i="25"/>
  <c r="G54" i="14"/>
  <c r="O54" i="14"/>
  <c r="L48" i="29"/>
  <c r="Y48" i="29"/>
  <c r="L48" i="13"/>
  <c r="Y48" i="13"/>
  <c r="I43" i="29"/>
  <c r="V43" i="29"/>
  <c r="I43" i="13"/>
  <c r="V43" i="13"/>
  <c r="F43" i="25"/>
  <c r="N43" i="25"/>
  <c r="F43" i="14"/>
  <c r="N43" i="14"/>
  <c r="H44" i="25"/>
  <c r="P44" i="25"/>
  <c r="H44" i="14"/>
  <c r="P44" i="14"/>
  <c r="G58" i="31"/>
  <c r="O58" i="31"/>
  <c r="G58" i="26"/>
  <c r="G58" i="25"/>
  <c r="O58" i="25"/>
  <c r="G58" i="14"/>
  <c r="O58" i="14"/>
  <c r="L46" i="29"/>
  <c r="Y46" i="29"/>
  <c r="L46" i="13"/>
  <c r="Y46" i="13"/>
  <c r="L40" i="29"/>
  <c r="Y40" i="29"/>
  <c r="L40" i="13"/>
  <c r="Y40" i="13"/>
  <c r="H48" i="26"/>
  <c r="H48" i="15"/>
  <c r="H43" i="25"/>
  <c r="P43" i="25"/>
  <c r="H43" i="14"/>
  <c r="P43" i="14"/>
  <c r="I44" i="29"/>
  <c r="V44" i="29"/>
  <c r="I44" i="13"/>
  <c r="V44" i="13"/>
  <c r="F44" i="25"/>
  <c r="N44" i="25"/>
  <c r="F44" i="14"/>
  <c r="N44" i="14"/>
  <c r="H38" i="25"/>
  <c r="P38" i="25"/>
  <c r="H38" i="14"/>
  <c r="P38" i="14"/>
  <c r="L38" i="29"/>
  <c r="Y38" i="29"/>
  <c r="L38" i="13"/>
  <c r="Y38" i="13"/>
  <c r="I46" i="29"/>
  <c r="V46" i="29"/>
  <c r="I46" i="13"/>
  <c r="V46" i="13"/>
  <c r="F46" i="25"/>
  <c r="N46" i="25"/>
  <c r="F46" i="14"/>
  <c r="N46" i="14"/>
  <c r="H45" i="26"/>
  <c r="H45" i="15"/>
  <c r="G47" i="31"/>
  <c r="O47" i="31"/>
  <c r="G47" i="26"/>
  <c r="G47" i="25"/>
  <c r="O47" i="25"/>
  <c r="G47" i="14"/>
  <c r="O47" i="14"/>
  <c r="H42" i="26"/>
  <c r="H42" i="15"/>
  <c r="G56" i="31"/>
  <c r="O56" i="31"/>
  <c r="G56" i="26"/>
  <c r="G56" i="25"/>
  <c r="O56" i="25"/>
  <c r="G56" i="14"/>
  <c r="O56" i="14"/>
  <c r="I48" i="26"/>
  <c r="I48" i="25"/>
  <c r="Q48" i="25"/>
  <c r="I44" i="26"/>
  <c r="I44" i="25"/>
  <c r="Q44" i="25"/>
  <c r="I40" i="26"/>
  <c r="I40" i="25"/>
  <c r="Q40" i="25"/>
  <c r="I77" i="26"/>
  <c r="I125" i="26"/>
  <c r="I77" i="25"/>
  <c r="I45" i="26"/>
  <c r="I45" i="25"/>
  <c r="Q45" i="25"/>
  <c r="I119" i="26"/>
  <c r="I119" i="25"/>
  <c r="Q119" i="25"/>
  <c r="I115" i="26"/>
  <c r="I115" i="25"/>
  <c r="Q115" i="25"/>
  <c r="I120" i="26"/>
  <c r="I120" i="25"/>
  <c r="Q120" i="25"/>
  <c r="I116" i="26"/>
  <c r="I116" i="25"/>
  <c r="Q116" i="25"/>
  <c r="I112" i="26"/>
  <c r="I112" i="25"/>
  <c r="Q112" i="25"/>
  <c r="H39" i="26"/>
  <c r="H39" i="15"/>
  <c r="G52" i="31"/>
  <c r="O52" i="31"/>
  <c r="G52" i="26"/>
  <c r="G52" i="25"/>
  <c r="O52" i="25"/>
  <c r="G52" i="14"/>
  <c r="O52" i="14"/>
  <c r="L47" i="29"/>
  <c r="Y47" i="29"/>
  <c r="L47" i="13"/>
  <c r="Y47" i="13"/>
  <c r="G41" i="31"/>
  <c r="O41" i="31"/>
  <c r="G41" i="26"/>
  <c r="G41" i="25"/>
  <c r="O41" i="25"/>
  <c r="G41" i="14"/>
  <c r="O41" i="14"/>
  <c r="H49" i="25"/>
  <c r="P49" i="25"/>
  <c r="H49" i="14"/>
  <c r="P49" i="14"/>
  <c r="G60" i="31"/>
  <c r="O60" i="31"/>
  <c r="G60" i="26"/>
  <c r="G60" i="25"/>
  <c r="O60" i="25"/>
  <c r="G60" i="14"/>
  <c r="O60" i="14"/>
  <c r="L41" i="29"/>
  <c r="Y41" i="29"/>
  <c r="L41" i="13"/>
  <c r="Y41" i="13"/>
  <c r="G49" i="31"/>
  <c r="O49" i="31"/>
  <c r="G49" i="26"/>
  <c r="G49" i="25"/>
  <c r="O49" i="25"/>
  <c r="G49" i="14"/>
  <c r="O49" i="14"/>
  <c r="L42" i="29"/>
  <c r="Y42" i="29"/>
  <c r="L42" i="13"/>
  <c r="Y42" i="13"/>
  <c r="H41" i="26"/>
  <c r="H41" i="15"/>
  <c r="L45" i="29"/>
  <c r="Y45" i="29"/>
  <c r="L45" i="13"/>
  <c r="Y45" i="13"/>
  <c r="H48" i="25"/>
  <c r="P48" i="25"/>
  <c r="H48" i="14"/>
  <c r="P48" i="14"/>
  <c r="I45" i="29"/>
  <c r="V45" i="29"/>
  <c r="I45" i="13"/>
  <c r="V45" i="13"/>
  <c r="F45" i="25"/>
  <c r="N45" i="25"/>
  <c r="F45" i="14"/>
  <c r="N45" i="14"/>
  <c r="I84" i="26"/>
  <c r="I132" i="26"/>
  <c r="I84" i="25"/>
  <c r="I80" i="26"/>
  <c r="I128" i="26"/>
  <c r="I80" i="25"/>
  <c r="I76" i="26"/>
  <c r="I124" i="26"/>
  <c r="I76" i="25"/>
  <c r="I41" i="26"/>
  <c r="I41" i="25"/>
  <c r="Q41" i="25"/>
  <c r="I81" i="26"/>
  <c r="I129" i="26"/>
  <c r="I81" i="25"/>
  <c r="I135" i="25"/>
  <c r="Q135" i="25"/>
  <c r="Q87" i="25"/>
  <c r="I38" i="29"/>
  <c r="V38" i="29"/>
  <c r="I38" i="13"/>
  <c r="V38" i="13"/>
  <c r="F38" i="25"/>
  <c r="N38" i="25"/>
  <c r="F38" i="14"/>
  <c r="N38" i="14"/>
  <c r="I41" i="29"/>
  <c r="V41" i="29"/>
  <c r="I41" i="13"/>
  <c r="V41" i="13"/>
  <c r="F41" i="25"/>
  <c r="N41" i="25"/>
  <c r="F41" i="14"/>
  <c r="N41" i="14"/>
  <c r="G50" i="31"/>
  <c r="O50" i="31"/>
  <c r="G50" i="26"/>
  <c r="G50" i="25"/>
  <c r="O50" i="25"/>
  <c r="G50" i="14"/>
  <c r="O50" i="14"/>
  <c r="G43" i="31"/>
  <c r="O43" i="31"/>
  <c r="G43" i="26"/>
  <c r="G43" i="25"/>
  <c r="O43" i="25"/>
  <c r="G43" i="14"/>
  <c r="O43" i="14"/>
  <c r="H44" i="26"/>
  <c r="H44" i="15"/>
  <c r="L39" i="29"/>
  <c r="Y39" i="29"/>
  <c r="L39" i="13"/>
  <c r="Y39" i="13"/>
  <c r="H39" i="25"/>
  <c r="P39" i="25"/>
  <c r="H39" i="14"/>
  <c r="P39" i="14"/>
  <c r="H40" i="25"/>
  <c r="P40" i="25"/>
  <c r="H40" i="14"/>
  <c r="P40" i="14"/>
  <c r="I85" i="26"/>
  <c r="I133" i="26"/>
  <c r="I85" i="25"/>
  <c r="I46" i="26"/>
  <c r="I46" i="25"/>
  <c r="Q46" i="25"/>
  <c r="I78" i="26"/>
  <c r="I126" i="26"/>
  <c r="I78" i="25"/>
  <c r="I38" i="26"/>
  <c r="I38" i="25"/>
  <c r="Q38" i="25"/>
  <c r="I83" i="26"/>
  <c r="I131" i="26"/>
  <c r="I83" i="25"/>
  <c r="I43" i="26"/>
  <c r="I43" i="25"/>
  <c r="Q43" i="25"/>
  <c r="I121" i="26"/>
  <c r="I121" i="25"/>
  <c r="Q121" i="25"/>
  <c r="I117" i="26"/>
  <c r="I117" i="25"/>
  <c r="Q117" i="25"/>
  <c r="I113" i="26"/>
  <c r="I113" i="25"/>
  <c r="Q113" i="25"/>
  <c r="I118" i="26"/>
  <c r="I118" i="25"/>
  <c r="Q118" i="25"/>
  <c r="I114" i="26"/>
  <c r="I114" i="25"/>
  <c r="Q114" i="25"/>
  <c r="I135" i="26"/>
  <c r="Q87" i="26"/>
  <c r="L72" i="4"/>
  <c r="D5" i="27"/>
  <c r="M156" i="24"/>
  <c r="Z156" i="24"/>
  <c r="Z108" i="24"/>
  <c r="K49" i="29"/>
  <c r="X49" i="29"/>
  <c r="I49" i="28"/>
  <c r="S49" i="28"/>
  <c r="I49" i="27"/>
  <c r="R49" i="27"/>
  <c r="K41" i="29"/>
  <c r="X41" i="29"/>
  <c r="I41" i="28"/>
  <c r="S41" i="28"/>
  <c r="I41" i="27"/>
  <c r="R41" i="27"/>
  <c r="K42" i="29"/>
  <c r="X42" i="29"/>
  <c r="I42" i="28"/>
  <c r="S42" i="28"/>
  <c r="I42" i="27"/>
  <c r="R42" i="27"/>
  <c r="H116" i="22"/>
  <c r="Q116" i="22"/>
  <c r="Q68" i="22"/>
  <c r="P44" i="31"/>
  <c r="G44" i="27"/>
  <c r="P44" i="27"/>
  <c r="H148" i="22"/>
  <c r="Q148" i="22"/>
  <c r="Q100" i="22"/>
  <c r="Q100" i="26"/>
  <c r="M110" i="24"/>
  <c r="Z110" i="24"/>
  <c r="Z62" i="24"/>
  <c r="J42" i="29"/>
  <c r="W42" i="29"/>
  <c r="M112" i="24"/>
  <c r="Z112" i="24"/>
  <c r="Z64" i="24"/>
  <c r="Q110" i="26"/>
  <c r="H117" i="22"/>
  <c r="Q117" i="22"/>
  <c r="Q69" i="22"/>
  <c r="H152" i="22"/>
  <c r="Q152" i="22"/>
  <c r="Q104" i="22"/>
  <c r="Q104" i="26"/>
  <c r="K118" i="23"/>
  <c r="U118" i="23"/>
  <c r="U70" i="23"/>
  <c r="H115" i="22"/>
  <c r="Q115" i="22"/>
  <c r="Q67" i="22"/>
  <c r="J44" i="29"/>
  <c r="W44" i="29"/>
  <c r="K119" i="23"/>
  <c r="U119" i="23"/>
  <c r="U71" i="23"/>
  <c r="P48" i="31"/>
  <c r="G48" i="27"/>
  <c r="P48" i="27"/>
  <c r="K47" i="29"/>
  <c r="X47" i="29"/>
  <c r="I47" i="28"/>
  <c r="S47" i="28"/>
  <c r="I47" i="27"/>
  <c r="R47" i="27"/>
  <c r="J38" i="29"/>
  <c r="W38" i="29"/>
  <c r="P41" i="31"/>
  <c r="G41" i="27"/>
  <c r="P41" i="27"/>
  <c r="I85" i="31"/>
  <c r="Q85" i="31"/>
  <c r="M85" i="29"/>
  <c r="K85" i="28"/>
  <c r="H85" i="27"/>
  <c r="I46" i="31"/>
  <c r="Q46" i="31"/>
  <c r="M46" i="29"/>
  <c r="Z46" i="29"/>
  <c r="K46" i="28"/>
  <c r="U46" i="28"/>
  <c r="H46" i="27"/>
  <c r="Q46" i="27"/>
  <c r="I78" i="31"/>
  <c r="Q78" i="31"/>
  <c r="M78" i="29"/>
  <c r="K78" i="28"/>
  <c r="H78" i="27"/>
  <c r="I38" i="31"/>
  <c r="Q38" i="31"/>
  <c r="M38" i="29"/>
  <c r="Z38" i="29"/>
  <c r="K38" i="28"/>
  <c r="U38" i="28"/>
  <c r="H38" i="27"/>
  <c r="Q38" i="27"/>
  <c r="I83" i="31"/>
  <c r="Q83" i="31"/>
  <c r="M83" i="29"/>
  <c r="K83" i="28"/>
  <c r="H83" i="27"/>
  <c r="I43" i="31"/>
  <c r="Q43" i="31"/>
  <c r="M43" i="29"/>
  <c r="Z43" i="29"/>
  <c r="K43" i="28"/>
  <c r="U43" i="28"/>
  <c r="H43" i="27"/>
  <c r="Q43" i="27"/>
  <c r="M121" i="29"/>
  <c r="Z121" i="29"/>
  <c r="Z73" i="29"/>
  <c r="H119" i="27"/>
  <c r="Q119" i="27"/>
  <c r="Q71" i="27"/>
  <c r="Z69" i="29"/>
  <c r="M117" i="29"/>
  <c r="Z117" i="29"/>
  <c r="H115" i="27"/>
  <c r="Q115" i="27"/>
  <c r="Q67" i="27"/>
  <c r="M113" i="29"/>
  <c r="Z113" i="29"/>
  <c r="Z65" i="29"/>
  <c r="Q72" i="27"/>
  <c r="H120" i="27"/>
  <c r="Q120" i="27"/>
  <c r="Z70" i="29"/>
  <c r="M118" i="29"/>
  <c r="Z118" i="29"/>
  <c r="Q68" i="27"/>
  <c r="H116" i="27"/>
  <c r="Q116" i="27"/>
  <c r="Z66" i="29"/>
  <c r="M114" i="29"/>
  <c r="Z114" i="29"/>
  <c r="Q64" i="27"/>
  <c r="H112" i="27"/>
  <c r="Q112" i="27"/>
  <c r="Q121" i="26"/>
  <c r="Q111" i="26"/>
  <c r="Q118" i="26"/>
  <c r="K116" i="23"/>
  <c r="U116" i="23"/>
  <c r="U68" i="23"/>
  <c r="K46" i="29"/>
  <c r="X46" i="29"/>
  <c r="I46" i="28"/>
  <c r="S46" i="28"/>
  <c r="I46" i="27"/>
  <c r="R46" i="27"/>
  <c r="M148" i="24"/>
  <c r="Z148" i="24"/>
  <c r="Z100" i="24"/>
  <c r="K113" i="23"/>
  <c r="U113" i="23"/>
  <c r="U65" i="23"/>
  <c r="K120" i="23"/>
  <c r="U120" i="23"/>
  <c r="U72" i="23"/>
  <c r="K117" i="23"/>
  <c r="U117" i="23"/>
  <c r="U69" i="23"/>
  <c r="P43" i="31"/>
  <c r="G43" i="27"/>
  <c r="P43" i="27"/>
  <c r="M152" i="24"/>
  <c r="Z152" i="24"/>
  <c r="Z104" i="24"/>
  <c r="H118" i="22"/>
  <c r="Q118" i="22"/>
  <c r="Q70" i="22"/>
  <c r="J40" i="29"/>
  <c r="W40" i="29"/>
  <c r="K115" i="23"/>
  <c r="U115" i="23"/>
  <c r="U67" i="23"/>
  <c r="P38" i="31"/>
  <c r="G38" i="27"/>
  <c r="P38" i="27"/>
  <c r="M114" i="24"/>
  <c r="Z114" i="24"/>
  <c r="Z66" i="24"/>
  <c r="H119" i="22"/>
  <c r="Q119" i="22"/>
  <c r="Q71" i="22"/>
  <c r="P39" i="31"/>
  <c r="G39" i="27"/>
  <c r="P39" i="27"/>
  <c r="P40" i="31"/>
  <c r="G40" i="27"/>
  <c r="P40" i="27"/>
  <c r="K40" i="29"/>
  <c r="X40" i="29"/>
  <c r="I40" i="28"/>
  <c r="S40" i="28"/>
  <c r="I40" i="27"/>
  <c r="R40" i="27"/>
  <c r="J41" i="29"/>
  <c r="W41" i="29"/>
  <c r="K121" i="23"/>
  <c r="U121" i="23"/>
  <c r="U73" i="23"/>
  <c r="I49" i="31"/>
  <c r="Q49" i="31"/>
  <c r="M49" i="29"/>
  <c r="Z49" i="29"/>
  <c r="K49" i="28"/>
  <c r="U49" i="28"/>
  <c r="H49" i="27"/>
  <c r="Q49" i="27"/>
  <c r="I82" i="31"/>
  <c r="Q82" i="31"/>
  <c r="M82" i="29"/>
  <c r="K82" i="28"/>
  <c r="H82" i="27"/>
  <c r="I42" i="31"/>
  <c r="Q42" i="31"/>
  <c r="M42" i="29"/>
  <c r="Z42" i="29"/>
  <c r="K42" i="28"/>
  <c r="U42" i="28"/>
  <c r="H42" i="27"/>
  <c r="Q42" i="27"/>
  <c r="I74" i="31"/>
  <c r="Q74" i="31"/>
  <c r="M74" i="29"/>
  <c r="K74" i="28"/>
  <c r="H74" i="27"/>
  <c r="I47" i="31"/>
  <c r="Q47" i="31"/>
  <c r="M47" i="29"/>
  <c r="Z47" i="29"/>
  <c r="K47" i="28"/>
  <c r="U47" i="28"/>
  <c r="H47" i="27"/>
  <c r="Q47" i="27"/>
  <c r="I79" i="31"/>
  <c r="Q79" i="31"/>
  <c r="M79" i="29"/>
  <c r="K79" i="28"/>
  <c r="H79" i="27"/>
  <c r="K119" i="28"/>
  <c r="U119" i="28"/>
  <c r="U71" i="28"/>
  <c r="I119" i="14"/>
  <c r="Q119" i="14"/>
  <c r="M119" i="13"/>
  <c r="Z119" i="13"/>
  <c r="I119" i="15"/>
  <c r="Q119" i="15"/>
  <c r="K119" i="12"/>
  <c r="U119" i="12"/>
  <c r="I119" i="11"/>
  <c r="R119" i="11"/>
  <c r="K115" i="28"/>
  <c r="U115" i="28"/>
  <c r="U67" i="28"/>
  <c r="I115" i="15"/>
  <c r="Q115" i="15"/>
  <c r="I115" i="14"/>
  <c r="Q115" i="14"/>
  <c r="M115" i="13"/>
  <c r="Z115" i="13"/>
  <c r="I115" i="11"/>
  <c r="R115" i="11"/>
  <c r="K115" i="12"/>
  <c r="U115" i="12"/>
  <c r="K120" i="28"/>
  <c r="U120" i="28"/>
  <c r="U72" i="28"/>
  <c r="I120" i="15"/>
  <c r="Q120" i="15"/>
  <c r="M120" i="13"/>
  <c r="Z120" i="13"/>
  <c r="K120" i="12"/>
  <c r="U120" i="12"/>
  <c r="I120" i="14"/>
  <c r="Q120" i="14"/>
  <c r="I120" i="11"/>
  <c r="R120" i="11"/>
  <c r="K116" i="28"/>
  <c r="U116" i="28"/>
  <c r="U68" i="28"/>
  <c r="M116" i="13"/>
  <c r="Z116" i="13"/>
  <c r="I116" i="15"/>
  <c r="Q116" i="15"/>
  <c r="I116" i="14"/>
  <c r="Q116" i="14"/>
  <c r="I116" i="11"/>
  <c r="R116" i="11"/>
  <c r="K116" i="12"/>
  <c r="U116" i="12"/>
  <c r="K112" i="28"/>
  <c r="U112" i="28"/>
  <c r="U64" i="28"/>
  <c r="I112" i="15"/>
  <c r="Q112" i="15"/>
  <c r="M112" i="13"/>
  <c r="Z112" i="13"/>
  <c r="I112" i="14"/>
  <c r="Q112" i="14"/>
  <c r="K112" i="12"/>
  <c r="U112" i="12"/>
  <c r="I112" i="11"/>
  <c r="R112" i="11"/>
  <c r="I122" i="31"/>
  <c r="Q110" i="31"/>
  <c r="H110" i="27"/>
  <c r="Q110" i="27"/>
  <c r="Q62" i="27"/>
  <c r="H135" i="27"/>
  <c r="Q135" i="27"/>
  <c r="Q87" i="27"/>
  <c r="Q114" i="26"/>
  <c r="P42" i="31"/>
  <c r="G42" i="27"/>
  <c r="P42" i="27"/>
  <c r="K156" i="23"/>
  <c r="U156" i="23"/>
  <c r="U108" i="23"/>
  <c r="Q108" i="26"/>
  <c r="K48" i="29"/>
  <c r="X48" i="29"/>
  <c r="I48" i="28"/>
  <c r="S48" i="28"/>
  <c r="I48" i="27"/>
  <c r="R48" i="27"/>
  <c r="J46" i="29"/>
  <c r="W46" i="29"/>
  <c r="M116" i="24"/>
  <c r="Z116" i="24"/>
  <c r="Z68" i="24"/>
  <c r="J43" i="29"/>
  <c r="W43" i="29"/>
  <c r="K148" i="23"/>
  <c r="U148" i="23"/>
  <c r="U100" i="23"/>
  <c r="H113" i="22"/>
  <c r="Q113" i="22"/>
  <c r="Q65" i="22"/>
  <c r="K110" i="23"/>
  <c r="U110" i="23"/>
  <c r="U62" i="23"/>
  <c r="P45" i="31"/>
  <c r="G45" i="27"/>
  <c r="P45" i="27"/>
  <c r="H120" i="22"/>
  <c r="Q120" i="22"/>
  <c r="Q72" i="22"/>
  <c r="H112" i="22"/>
  <c r="Q112" i="22"/>
  <c r="Q64" i="22"/>
  <c r="J47" i="29"/>
  <c r="W47" i="29"/>
  <c r="M117" i="24"/>
  <c r="Z117" i="24"/>
  <c r="Z69" i="24"/>
  <c r="K152" i="23"/>
  <c r="U152" i="23"/>
  <c r="U104" i="23"/>
  <c r="M118" i="24"/>
  <c r="Z118" i="24"/>
  <c r="Z70" i="24"/>
  <c r="M115" i="24"/>
  <c r="Z115" i="24"/>
  <c r="Z67" i="24"/>
  <c r="P49" i="31"/>
  <c r="G49" i="27"/>
  <c r="P49" i="27"/>
  <c r="K114" i="23"/>
  <c r="U114" i="23"/>
  <c r="U66" i="23"/>
  <c r="M119" i="24"/>
  <c r="Z119" i="24"/>
  <c r="Z71" i="24"/>
  <c r="P47" i="31"/>
  <c r="G47" i="27"/>
  <c r="P47" i="27"/>
  <c r="K43" i="29"/>
  <c r="X43" i="29"/>
  <c r="I43" i="28"/>
  <c r="S43" i="28"/>
  <c r="I43" i="27"/>
  <c r="R43" i="27"/>
  <c r="H121" i="22"/>
  <c r="Q121" i="22"/>
  <c r="Q73" i="22"/>
  <c r="J48" i="29"/>
  <c r="W48" i="29"/>
  <c r="I48" i="31"/>
  <c r="Q48" i="31"/>
  <c r="M48" i="29"/>
  <c r="Z48" i="29"/>
  <c r="K48" i="28"/>
  <c r="U48" i="28"/>
  <c r="H48" i="27"/>
  <c r="Q48" i="27"/>
  <c r="I44" i="31"/>
  <c r="Q44" i="31"/>
  <c r="M44" i="29"/>
  <c r="Z44" i="29"/>
  <c r="K44" i="28"/>
  <c r="U44" i="28"/>
  <c r="H44" i="27"/>
  <c r="Q44" i="27"/>
  <c r="I40" i="31"/>
  <c r="Q40" i="31"/>
  <c r="M40" i="29"/>
  <c r="Z40" i="29"/>
  <c r="K40" i="28"/>
  <c r="U40" i="28"/>
  <c r="H40" i="27"/>
  <c r="Q40" i="27"/>
  <c r="I77" i="31"/>
  <c r="Q77" i="31"/>
  <c r="M77" i="29"/>
  <c r="K77" i="28"/>
  <c r="H77" i="27"/>
  <c r="I45" i="31"/>
  <c r="Q45" i="31"/>
  <c r="M45" i="29"/>
  <c r="Z45" i="29"/>
  <c r="K45" i="28"/>
  <c r="U45" i="28"/>
  <c r="H45" i="27"/>
  <c r="Q45" i="27"/>
  <c r="H121" i="27"/>
  <c r="Q121" i="27"/>
  <c r="Q73" i="27"/>
  <c r="M119" i="29"/>
  <c r="Z119" i="29"/>
  <c r="Z71" i="29"/>
  <c r="H117" i="27"/>
  <c r="Q117" i="27"/>
  <c r="Q69" i="27"/>
  <c r="M115" i="29"/>
  <c r="Z115" i="29"/>
  <c r="Z67" i="29"/>
  <c r="H113" i="27"/>
  <c r="Q113" i="27"/>
  <c r="Q65" i="27"/>
  <c r="M120" i="29"/>
  <c r="Z120" i="29"/>
  <c r="Z72" i="29"/>
  <c r="Q70" i="27"/>
  <c r="H118" i="27"/>
  <c r="Q118" i="27"/>
  <c r="M116" i="29"/>
  <c r="Z116" i="29"/>
  <c r="Z68" i="29"/>
  <c r="Q66" i="27"/>
  <c r="H114" i="27"/>
  <c r="Q114" i="27"/>
  <c r="M112" i="29"/>
  <c r="Z112" i="29"/>
  <c r="Z64" i="29"/>
  <c r="Q119" i="26"/>
  <c r="K110" i="28"/>
  <c r="U110" i="28"/>
  <c r="U62" i="28"/>
  <c r="I110" i="14"/>
  <c r="Q110" i="14"/>
  <c r="M110" i="13"/>
  <c r="Z110" i="13"/>
  <c r="I110" i="15"/>
  <c r="Q110" i="15"/>
  <c r="I110" i="11"/>
  <c r="R110" i="11"/>
  <c r="K110" i="12"/>
  <c r="U110" i="12"/>
  <c r="U87" i="28"/>
  <c r="K135" i="28"/>
  <c r="U135" i="28"/>
  <c r="H156" i="22"/>
  <c r="Q156" i="22"/>
  <c r="Q108" i="22"/>
  <c r="K45" i="29"/>
  <c r="X45" i="29"/>
  <c r="I45" i="28"/>
  <c r="S45" i="28"/>
  <c r="I45" i="27"/>
  <c r="R45" i="27"/>
  <c r="J39" i="29"/>
  <c r="W39" i="29"/>
  <c r="J49" i="29"/>
  <c r="W49" i="29"/>
  <c r="M113" i="24"/>
  <c r="Z113" i="24"/>
  <c r="Z65" i="24"/>
  <c r="H110" i="22"/>
  <c r="Q110" i="22"/>
  <c r="Q62" i="22"/>
  <c r="K44" i="29"/>
  <c r="X44" i="29"/>
  <c r="I44" i="28"/>
  <c r="S44" i="28"/>
  <c r="I44" i="27"/>
  <c r="R44" i="27"/>
  <c r="M120" i="24"/>
  <c r="Z120" i="24"/>
  <c r="Z72" i="24"/>
  <c r="K112" i="23"/>
  <c r="U112" i="23"/>
  <c r="U64" i="23"/>
  <c r="P46" i="31"/>
  <c r="G46" i="27"/>
  <c r="P46" i="27"/>
  <c r="K38" i="29"/>
  <c r="X38" i="29"/>
  <c r="I38" i="28"/>
  <c r="S38" i="28"/>
  <c r="I38" i="27"/>
  <c r="R38" i="27"/>
  <c r="H114" i="22"/>
  <c r="Q114" i="22"/>
  <c r="Q66" i="22"/>
  <c r="K39" i="29"/>
  <c r="X39" i="29"/>
  <c r="I39" i="28"/>
  <c r="S39" i="28"/>
  <c r="I39" i="27"/>
  <c r="R39" i="27"/>
  <c r="M121" i="24"/>
  <c r="Z121" i="24"/>
  <c r="Z73" i="24"/>
  <c r="J45" i="29"/>
  <c r="W45" i="29"/>
  <c r="I84" i="31"/>
  <c r="Q84" i="31"/>
  <c r="M84" i="29"/>
  <c r="K84" i="28"/>
  <c r="H84" i="27"/>
  <c r="I80" i="31"/>
  <c r="Q80" i="31"/>
  <c r="M80" i="29"/>
  <c r="K80" i="28"/>
  <c r="H80" i="27"/>
  <c r="I76" i="31"/>
  <c r="Q76" i="31"/>
  <c r="M76" i="29"/>
  <c r="K76" i="28"/>
  <c r="H76" i="27"/>
  <c r="I41" i="31"/>
  <c r="Q41" i="31"/>
  <c r="M41" i="29"/>
  <c r="Z41" i="29"/>
  <c r="K41" i="28"/>
  <c r="U41" i="28"/>
  <c r="H41" i="27"/>
  <c r="Q41" i="27"/>
  <c r="I81" i="31"/>
  <c r="Q81" i="31"/>
  <c r="M81" i="29"/>
  <c r="K81" i="28"/>
  <c r="H81" i="27"/>
  <c r="K121" i="28"/>
  <c r="U121" i="28"/>
  <c r="U73" i="28"/>
  <c r="M121" i="13"/>
  <c r="Z121" i="13"/>
  <c r="I121" i="14"/>
  <c r="Q121" i="14"/>
  <c r="K121" i="12"/>
  <c r="U121" i="12"/>
  <c r="I121" i="15"/>
  <c r="Q121" i="15"/>
  <c r="I121" i="11"/>
  <c r="R121" i="11"/>
  <c r="K117" i="28"/>
  <c r="U117" i="28"/>
  <c r="U69" i="28"/>
  <c r="I117" i="14"/>
  <c r="Q117" i="14"/>
  <c r="I117" i="15"/>
  <c r="Q117" i="15"/>
  <c r="I117" i="11"/>
  <c r="R117" i="11"/>
  <c r="M117" i="13"/>
  <c r="Z117" i="13"/>
  <c r="K117" i="12"/>
  <c r="U117" i="12"/>
  <c r="K113" i="28"/>
  <c r="U113" i="28"/>
  <c r="U65" i="28"/>
  <c r="M113" i="13"/>
  <c r="Z113" i="13"/>
  <c r="I113" i="15"/>
  <c r="Q113" i="15"/>
  <c r="I113" i="14"/>
  <c r="Q113" i="14"/>
  <c r="K113" i="12"/>
  <c r="U113" i="12"/>
  <c r="I113" i="11"/>
  <c r="R113" i="11"/>
  <c r="K118" i="28"/>
  <c r="U118" i="28"/>
  <c r="U70" i="28"/>
  <c r="M118" i="13"/>
  <c r="Z118" i="13"/>
  <c r="I118" i="15"/>
  <c r="Q118" i="15"/>
  <c r="I118" i="14"/>
  <c r="Q118" i="14"/>
  <c r="I118" i="11"/>
  <c r="R118" i="11"/>
  <c r="K118" i="12"/>
  <c r="U118" i="12"/>
  <c r="K114" i="28"/>
  <c r="U114" i="28"/>
  <c r="U66" i="28"/>
  <c r="I114" i="15"/>
  <c r="Q114" i="15"/>
  <c r="I114" i="14"/>
  <c r="Q114" i="14"/>
  <c r="M114" i="13"/>
  <c r="Z114" i="13"/>
  <c r="I114" i="11"/>
  <c r="R114" i="11"/>
  <c r="K114" i="12"/>
  <c r="U114" i="12"/>
  <c r="M110" i="29"/>
  <c r="Z110" i="29"/>
  <c r="Z62" i="29"/>
  <c r="M135" i="29"/>
  <c r="Z135" i="29"/>
  <c r="Z87" i="29"/>
  <c r="Q113" i="26"/>
  <c r="Q115" i="26"/>
  <c r="Q117" i="26"/>
  <c r="E13" i="29"/>
  <c r="E25" i="29"/>
  <c r="E11" i="27"/>
  <c r="N11" i="27"/>
  <c r="D11" i="31"/>
  <c r="D23" i="31"/>
  <c r="E8" i="27"/>
  <c r="N8" i="27"/>
  <c r="E12" i="29"/>
  <c r="R12" i="29"/>
  <c r="E10" i="28"/>
  <c r="O10" i="28"/>
  <c r="E7" i="29"/>
  <c r="E19" i="29"/>
  <c r="E13" i="27"/>
  <c r="N13" i="27"/>
  <c r="E5" i="29"/>
  <c r="E17" i="29"/>
  <c r="E6" i="28"/>
  <c r="O6" i="28"/>
  <c r="E5" i="27"/>
  <c r="E17" i="27"/>
  <c r="E10" i="27"/>
  <c r="E22" i="27"/>
  <c r="D6" i="31"/>
  <c r="L6" i="31"/>
  <c r="E11" i="29"/>
  <c r="E23" i="29"/>
  <c r="D4" i="31"/>
  <c r="L4" i="31"/>
  <c r="D10" i="31"/>
  <c r="D22" i="31"/>
  <c r="D8" i="31"/>
  <c r="D20" i="31"/>
  <c r="E6" i="27"/>
  <c r="N6" i="27"/>
  <c r="E4" i="28"/>
  <c r="E16" i="28"/>
  <c r="E4" i="29"/>
  <c r="R4" i="29"/>
  <c r="E8" i="29"/>
  <c r="E20" i="29"/>
  <c r="E3" i="29"/>
  <c r="R3" i="29"/>
  <c r="D5" i="31"/>
  <c r="D17" i="31"/>
  <c r="D12" i="31"/>
  <c r="L12" i="31"/>
  <c r="D13" i="31"/>
  <c r="D25" i="31"/>
  <c r="E3" i="27"/>
  <c r="N3" i="27"/>
  <c r="E7" i="27"/>
  <c r="N7" i="27"/>
  <c r="E12" i="27"/>
  <c r="E24" i="27"/>
  <c r="E3" i="28"/>
  <c r="E15" i="28"/>
  <c r="E7" i="28"/>
  <c r="E19" i="28"/>
  <c r="D9" i="31"/>
  <c r="E2" i="29"/>
  <c r="D2" i="31"/>
  <c r="D9" i="29"/>
  <c r="D21" i="29"/>
  <c r="D3" i="29"/>
  <c r="Q3" i="29"/>
  <c r="D15" i="31"/>
  <c r="D10" i="29"/>
  <c r="D22" i="29"/>
  <c r="D11" i="29"/>
  <c r="D23" i="29"/>
  <c r="D13" i="29"/>
  <c r="D25" i="29"/>
  <c r="D2" i="29"/>
  <c r="Q2" i="29"/>
  <c r="D7" i="29"/>
  <c r="D19" i="29"/>
  <c r="D19" i="31"/>
  <c r="D8" i="29"/>
  <c r="D20" i="29"/>
  <c r="D12" i="29"/>
  <c r="D24" i="29"/>
  <c r="D6" i="29"/>
  <c r="D18" i="29"/>
  <c r="D4" i="29"/>
  <c r="D16" i="29"/>
  <c r="D2" i="27"/>
  <c r="D14" i="27"/>
  <c r="D2" i="28"/>
  <c r="N2" i="28"/>
  <c r="D7" i="27"/>
  <c r="D19" i="27"/>
  <c r="D7" i="28"/>
  <c r="N7" i="28"/>
  <c r="D8" i="27"/>
  <c r="M8" i="27"/>
  <c r="D8" i="28"/>
  <c r="D20" i="28"/>
  <c r="D12" i="27"/>
  <c r="D24" i="27"/>
  <c r="D12" i="28"/>
  <c r="D24" i="28"/>
  <c r="D6" i="27"/>
  <c r="D18" i="27"/>
  <c r="D6" i="28"/>
  <c r="N6" i="28"/>
  <c r="D4" i="27"/>
  <c r="D16" i="27"/>
  <c r="D4" i="28"/>
  <c r="D16" i="28"/>
  <c r="D9" i="27"/>
  <c r="D21" i="27"/>
  <c r="D9" i="28"/>
  <c r="D21" i="28"/>
  <c r="D3" i="27"/>
  <c r="D15" i="27"/>
  <c r="D3" i="28"/>
  <c r="N3" i="28"/>
  <c r="E2" i="27"/>
  <c r="E2" i="28"/>
  <c r="D13" i="27"/>
  <c r="D25" i="27"/>
  <c r="D13" i="28"/>
  <c r="N13" i="28"/>
  <c r="D10" i="27"/>
  <c r="D22" i="27"/>
  <c r="D10" i="28"/>
  <c r="N10" i="28"/>
  <c r="D11" i="27"/>
  <c r="M11" i="27"/>
  <c r="D11" i="28"/>
  <c r="N11" i="28"/>
  <c r="L7" i="31"/>
  <c r="E18" i="29"/>
  <c r="R6" i="29"/>
  <c r="O8" i="28"/>
  <c r="E20" i="28"/>
  <c r="O13" i="28"/>
  <c r="E25" i="28"/>
  <c r="O12" i="28"/>
  <c r="E24" i="28"/>
  <c r="E23" i="28"/>
  <c r="O11" i="28"/>
  <c r="E22" i="29"/>
  <c r="R10" i="29"/>
  <c r="E16" i="27"/>
  <c r="N4" i="27"/>
  <c r="O5" i="28"/>
  <c r="E17" i="28"/>
  <c r="K48" i="23"/>
  <c r="U48" i="23"/>
  <c r="I48" i="11"/>
  <c r="R48" i="11"/>
  <c r="I48" i="15"/>
  <c r="Q48" i="15"/>
  <c r="Q48" i="26"/>
  <c r="M48" i="13"/>
  <c r="Z48" i="13"/>
  <c r="K48" i="12"/>
  <c r="U48" i="12"/>
  <c r="M48" i="24"/>
  <c r="Z48" i="24"/>
  <c r="I48" i="14"/>
  <c r="Q48" i="14"/>
  <c r="H48" i="22"/>
  <c r="Q48" i="22"/>
  <c r="Q40" i="26"/>
  <c r="K40" i="23"/>
  <c r="U40" i="23"/>
  <c r="I40" i="11"/>
  <c r="R40" i="11"/>
  <c r="H40" i="22"/>
  <c r="Q40" i="22"/>
  <c r="M40" i="13"/>
  <c r="Z40" i="13"/>
  <c r="K40" i="12"/>
  <c r="U40" i="12"/>
  <c r="M40" i="24"/>
  <c r="Z40" i="24"/>
  <c r="I40" i="14"/>
  <c r="Q40" i="14"/>
  <c r="I40" i="15"/>
  <c r="Q40" i="15"/>
  <c r="M46" i="13"/>
  <c r="Z46" i="13"/>
  <c r="K46" i="12"/>
  <c r="U46" i="12"/>
  <c r="H46" i="22"/>
  <c r="Q46" i="22"/>
  <c r="M46" i="24"/>
  <c r="Z46" i="24"/>
  <c r="I46" i="15"/>
  <c r="Q46" i="15"/>
  <c r="K46" i="23"/>
  <c r="U46" i="23"/>
  <c r="I46" i="14"/>
  <c r="Q46" i="14"/>
  <c r="Q46" i="26"/>
  <c r="I46" i="11"/>
  <c r="R46" i="11"/>
  <c r="M38" i="13"/>
  <c r="Z38" i="13"/>
  <c r="K38" i="12"/>
  <c r="U38" i="12"/>
  <c r="Q38" i="26"/>
  <c r="I38" i="11"/>
  <c r="R38" i="11"/>
  <c r="M38" i="24"/>
  <c r="Z38" i="24"/>
  <c r="I38" i="15"/>
  <c r="Q38" i="15"/>
  <c r="K38" i="23"/>
  <c r="U38" i="23"/>
  <c r="I38" i="14"/>
  <c r="Q38" i="14"/>
  <c r="H38" i="22"/>
  <c r="Q38" i="22"/>
  <c r="M43" i="24"/>
  <c r="Z43" i="24"/>
  <c r="I43" i="15"/>
  <c r="Q43" i="15"/>
  <c r="Q43" i="26"/>
  <c r="H43" i="22"/>
  <c r="Q43" i="22"/>
  <c r="I43" i="14"/>
  <c r="Q43" i="14"/>
  <c r="K43" i="23"/>
  <c r="U43" i="23"/>
  <c r="K43" i="12"/>
  <c r="U43" i="12"/>
  <c r="M43" i="13"/>
  <c r="Z43" i="13"/>
  <c r="I43" i="11"/>
  <c r="R43" i="11"/>
  <c r="M44" i="24"/>
  <c r="Z44" i="24"/>
  <c r="I44" i="14"/>
  <c r="Q44" i="14"/>
  <c r="K44" i="12"/>
  <c r="U44" i="12"/>
  <c r="K44" i="23"/>
  <c r="U44" i="23"/>
  <c r="I44" i="15"/>
  <c r="Q44" i="15"/>
  <c r="Q44" i="26"/>
  <c r="H44" i="22"/>
  <c r="Q44" i="22"/>
  <c r="I44" i="11"/>
  <c r="R44" i="11"/>
  <c r="M44" i="13"/>
  <c r="Z44" i="13"/>
  <c r="M45" i="13"/>
  <c r="Z45" i="13"/>
  <c r="I45" i="11"/>
  <c r="R45" i="11"/>
  <c r="H45" i="22"/>
  <c r="Q45" i="22"/>
  <c r="M45" i="24"/>
  <c r="Z45" i="24"/>
  <c r="I45" i="15"/>
  <c r="Q45" i="15"/>
  <c r="K45" i="23"/>
  <c r="U45" i="23"/>
  <c r="I45" i="14"/>
  <c r="Q45" i="14"/>
  <c r="Q45" i="26"/>
  <c r="K45" i="12"/>
  <c r="U45" i="12"/>
  <c r="H41" i="22"/>
  <c r="Q41" i="22"/>
  <c r="I41" i="14"/>
  <c r="Q41" i="14"/>
  <c r="M41" i="24"/>
  <c r="Z41" i="24"/>
  <c r="Q41" i="26"/>
  <c r="K41" i="23"/>
  <c r="U41" i="23"/>
  <c r="K41" i="12"/>
  <c r="U41" i="12"/>
  <c r="M41" i="13"/>
  <c r="Z41" i="13"/>
  <c r="I41" i="11"/>
  <c r="R41" i="11"/>
  <c r="I41" i="15"/>
  <c r="Q41" i="15"/>
  <c r="M49" i="13"/>
  <c r="Z49" i="13"/>
  <c r="I49" i="11"/>
  <c r="R49" i="11"/>
  <c r="K49" i="23"/>
  <c r="U49" i="23"/>
  <c r="K49" i="12"/>
  <c r="U49" i="12"/>
  <c r="M49" i="24"/>
  <c r="Z49" i="24"/>
  <c r="I49" i="15"/>
  <c r="Q49" i="15"/>
  <c r="H49" i="22"/>
  <c r="Q49" i="22"/>
  <c r="I49" i="14"/>
  <c r="Q49" i="14"/>
  <c r="Q49" i="26"/>
  <c r="K42" i="23"/>
  <c r="U42" i="23"/>
  <c r="I42" i="14"/>
  <c r="Q42" i="14"/>
  <c r="I42" i="15"/>
  <c r="Q42" i="15"/>
  <c r="Q42" i="26"/>
  <c r="H42" i="22"/>
  <c r="Q42" i="22"/>
  <c r="I42" i="11"/>
  <c r="R42" i="11"/>
  <c r="M42" i="13"/>
  <c r="Z42" i="13"/>
  <c r="K42" i="12"/>
  <c r="U42" i="12"/>
  <c r="M42" i="24"/>
  <c r="Z42" i="24"/>
  <c r="Q47" i="26"/>
  <c r="K47" i="23"/>
  <c r="U47" i="23"/>
  <c r="K47" i="12"/>
  <c r="U47" i="12"/>
  <c r="H47" i="22"/>
  <c r="Q47" i="22"/>
  <c r="M47" i="13"/>
  <c r="Z47" i="13"/>
  <c r="I47" i="11"/>
  <c r="R47" i="11"/>
  <c r="M47" i="24"/>
  <c r="Z47" i="24"/>
  <c r="I47" i="15"/>
  <c r="Q47" i="15"/>
  <c r="I47" i="14"/>
  <c r="Q47" i="14"/>
  <c r="BL58" i="1"/>
  <c r="I46" i="22"/>
  <c r="R46" i="22"/>
  <c r="K46" i="24"/>
  <c r="X46" i="24"/>
  <c r="I46" i="23"/>
  <c r="S46" i="23"/>
  <c r="K46" i="13"/>
  <c r="X46" i="13"/>
  <c r="I46" i="12"/>
  <c r="S46" i="12"/>
  <c r="J46" i="11"/>
  <c r="S46" i="11"/>
  <c r="BK55" i="1"/>
  <c r="J43" i="24"/>
  <c r="W43" i="24"/>
  <c r="J43" i="13"/>
  <c r="W43" i="13"/>
  <c r="BP55" i="1"/>
  <c r="F55" i="27"/>
  <c r="O55" i="27"/>
  <c r="F43" i="22"/>
  <c r="O43" i="22"/>
  <c r="G43" i="11"/>
  <c r="P43" i="11"/>
  <c r="E145" i="25"/>
  <c r="M145" i="25"/>
  <c r="E137" i="25"/>
  <c r="M137" i="25"/>
  <c r="BF56" i="1"/>
  <c r="H56" i="28"/>
  <c r="R56" i="28"/>
  <c r="H44" i="23"/>
  <c r="R44" i="23"/>
  <c r="H44" i="12"/>
  <c r="R44" i="12"/>
  <c r="I38" i="24"/>
  <c r="V38" i="24"/>
  <c r="BR61" i="1"/>
  <c r="J61" i="28"/>
  <c r="T61" i="28"/>
  <c r="J49" i="23"/>
  <c r="T49" i="23"/>
  <c r="J49" i="12"/>
  <c r="T49" i="12"/>
  <c r="BK52" i="1"/>
  <c r="J40" i="24"/>
  <c r="W40" i="24"/>
  <c r="J40" i="13"/>
  <c r="W40" i="13"/>
  <c r="BD53" i="1"/>
  <c r="BM50" i="1"/>
  <c r="L38" i="24"/>
  <c r="Y38" i="24"/>
  <c r="BD61" i="1"/>
  <c r="BM54" i="1"/>
  <c r="L42" i="24"/>
  <c r="Y42" i="24"/>
  <c r="O47" i="26"/>
  <c r="G47" i="15"/>
  <c r="O47" i="15"/>
  <c r="BG60" i="1"/>
  <c r="H60" i="29"/>
  <c r="U60" i="29"/>
  <c r="H48" i="24"/>
  <c r="U48" i="24"/>
  <c r="H48" i="13"/>
  <c r="U48" i="13"/>
  <c r="BL60" i="1"/>
  <c r="K48" i="24"/>
  <c r="X48" i="24"/>
  <c r="I48" i="23"/>
  <c r="S48" i="23"/>
  <c r="I48" i="22"/>
  <c r="R48" i="22"/>
  <c r="K48" i="13"/>
  <c r="X48" i="13"/>
  <c r="I48" i="12"/>
  <c r="S48" i="12"/>
  <c r="J48" i="11"/>
  <c r="S48" i="11"/>
  <c r="I43" i="24"/>
  <c r="V43" i="24"/>
  <c r="Q85" i="26"/>
  <c r="K85" i="23"/>
  <c r="M85" i="24"/>
  <c r="H85" i="22"/>
  <c r="M85" i="13"/>
  <c r="Z85" i="13"/>
  <c r="I85" i="15"/>
  <c r="Q85" i="15"/>
  <c r="I85" i="14"/>
  <c r="Q85" i="14"/>
  <c r="K85" i="12"/>
  <c r="U85" i="12"/>
  <c r="I85" i="11"/>
  <c r="R85" i="11"/>
  <c r="I48" i="24"/>
  <c r="V48" i="24"/>
  <c r="O39" i="26"/>
  <c r="G39" i="15"/>
  <c r="O39" i="15"/>
  <c r="O45" i="26"/>
  <c r="G45" i="15"/>
  <c r="O45" i="15"/>
  <c r="BK58" i="1"/>
  <c r="J46" i="24"/>
  <c r="W46" i="24"/>
  <c r="J46" i="13"/>
  <c r="W46" i="13"/>
  <c r="I40" i="24"/>
  <c r="V40" i="24"/>
  <c r="Q79" i="26"/>
  <c r="M79" i="24"/>
  <c r="K79" i="23"/>
  <c r="H79" i="22"/>
  <c r="M79" i="13"/>
  <c r="Z79" i="13"/>
  <c r="I79" i="15"/>
  <c r="Q79" i="15"/>
  <c r="I79" i="14"/>
  <c r="Q79" i="14"/>
  <c r="K79" i="12"/>
  <c r="U79" i="12"/>
  <c r="I79" i="11"/>
  <c r="R79" i="11"/>
  <c r="BK51" i="1"/>
  <c r="J39" i="24"/>
  <c r="W39" i="24"/>
  <c r="J39" i="13"/>
  <c r="W39" i="13"/>
  <c r="BD59" i="1"/>
  <c r="BR48" i="1"/>
  <c r="J48" i="28"/>
  <c r="T48" i="28"/>
  <c r="J36" i="23"/>
  <c r="T36" i="23"/>
  <c r="J36" i="12"/>
  <c r="T36" i="12"/>
  <c r="BD56" i="1"/>
  <c r="O52" i="26"/>
  <c r="G52" i="15"/>
  <c r="O52" i="15"/>
  <c r="BG54" i="1"/>
  <c r="H54" i="29"/>
  <c r="U54" i="29"/>
  <c r="H42" i="24"/>
  <c r="U42" i="24"/>
  <c r="H42" i="13"/>
  <c r="U42" i="13"/>
  <c r="P45" i="26"/>
  <c r="G45" i="22"/>
  <c r="P45" i="22"/>
  <c r="P45" i="15"/>
  <c r="H45" i="11"/>
  <c r="Q45" i="11"/>
  <c r="BM52" i="1"/>
  <c r="L40" i="24"/>
  <c r="Y40" i="24"/>
  <c r="BF55" i="1"/>
  <c r="H55" i="28"/>
  <c r="R55" i="28"/>
  <c r="H43" i="23"/>
  <c r="R43" i="23"/>
  <c r="H43" i="12"/>
  <c r="R43" i="12"/>
  <c r="O41" i="26"/>
  <c r="G41" i="15"/>
  <c r="O41" i="15"/>
  <c r="BM61" i="1"/>
  <c r="L49" i="24"/>
  <c r="Y49" i="24"/>
  <c r="I44" i="24"/>
  <c r="V44" i="24"/>
  <c r="P38" i="26"/>
  <c r="G38" i="22"/>
  <c r="P38" i="22"/>
  <c r="P38" i="15"/>
  <c r="H38" i="11"/>
  <c r="Q38" i="11"/>
  <c r="BP50" i="1"/>
  <c r="F50" i="27"/>
  <c r="O50" i="27"/>
  <c r="F38" i="22"/>
  <c r="O38" i="22"/>
  <c r="G38" i="11"/>
  <c r="P38" i="11"/>
  <c r="BK56" i="1"/>
  <c r="J44" i="24"/>
  <c r="W44" i="24"/>
  <c r="J44" i="13"/>
  <c r="W44" i="13"/>
  <c r="BD50" i="1"/>
  <c r="I46" i="24"/>
  <c r="V46" i="24"/>
  <c r="BM53" i="1"/>
  <c r="L41" i="24"/>
  <c r="Y41" i="24"/>
  <c r="E144" i="25"/>
  <c r="M144" i="25"/>
  <c r="E136" i="25"/>
  <c r="M136" i="25"/>
  <c r="BG53" i="1"/>
  <c r="H53" i="29"/>
  <c r="U53" i="29"/>
  <c r="H41" i="24"/>
  <c r="U41" i="24"/>
  <c r="H41" i="13"/>
  <c r="U41" i="13"/>
  <c r="P47" i="26"/>
  <c r="G47" i="22"/>
  <c r="P47" i="22"/>
  <c r="P47" i="15"/>
  <c r="H47" i="11"/>
  <c r="Q47" i="11"/>
  <c r="BM57" i="1"/>
  <c r="L45" i="24"/>
  <c r="Y45" i="24"/>
  <c r="BR46" i="1"/>
  <c r="J46" i="28"/>
  <c r="T46" i="28"/>
  <c r="J34" i="23"/>
  <c r="T34" i="23"/>
  <c r="J34" i="12"/>
  <c r="T34" i="12"/>
  <c r="Q81" i="26"/>
  <c r="K81" i="23"/>
  <c r="M81" i="24"/>
  <c r="H81" i="22"/>
  <c r="M81" i="13"/>
  <c r="Z81" i="13"/>
  <c r="I81" i="15"/>
  <c r="Q81" i="15"/>
  <c r="I81" i="14"/>
  <c r="Q81" i="14"/>
  <c r="I81" i="11"/>
  <c r="R81" i="11"/>
  <c r="K81" i="12"/>
  <c r="U81" i="12"/>
  <c r="E142" i="25"/>
  <c r="M142" i="25"/>
  <c r="BG55" i="1"/>
  <c r="H55" i="29"/>
  <c r="U55" i="29"/>
  <c r="H43" i="24"/>
  <c r="U43" i="24"/>
  <c r="H43" i="13"/>
  <c r="U43" i="13"/>
  <c r="BP61" i="1"/>
  <c r="F61" i="27"/>
  <c r="O61" i="27"/>
  <c r="F49" i="22"/>
  <c r="O49" i="22"/>
  <c r="G49" i="11"/>
  <c r="P49" i="11"/>
  <c r="BL59" i="1"/>
  <c r="K47" i="24"/>
  <c r="X47" i="24"/>
  <c r="I47" i="22"/>
  <c r="R47" i="22"/>
  <c r="I47" i="23"/>
  <c r="S47" i="23"/>
  <c r="K47" i="13"/>
  <c r="X47" i="13"/>
  <c r="J47" i="11"/>
  <c r="S47" i="11"/>
  <c r="I47" i="12"/>
  <c r="S47" i="12"/>
  <c r="BK50" i="1"/>
  <c r="J38" i="24"/>
  <c r="W38" i="24"/>
  <c r="J38" i="13"/>
  <c r="W38" i="13"/>
  <c r="P41" i="26"/>
  <c r="G41" i="22"/>
  <c r="P41" i="22"/>
  <c r="P41" i="15"/>
  <c r="H41" i="11"/>
  <c r="Q41" i="11"/>
  <c r="BK60" i="1"/>
  <c r="J48" i="24"/>
  <c r="W48" i="24"/>
  <c r="J48" i="13"/>
  <c r="W48" i="13"/>
  <c r="BR43" i="1"/>
  <c r="J43" i="28"/>
  <c r="T43" i="28"/>
  <c r="J31" i="23"/>
  <c r="T31" i="23"/>
  <c r="J31" i="12"/>
  <c r="T31" i="12"/>
  <c r="BF59" i="1"/>
  <c r="H59" i="28"/>
  <c r="R59" i="28"/>
  <c r="H47" i="23"/>
  <c r="R47" i="23"/>
  <c r="H47" i="12"/>
  <c r="R47" i="12"/>
  <c r="BL56" i="1"/>
  <c r="K44" i="24"/>
  <c r="X44" i="24"/>
  <c r="I44" i="22"/>
  <c r="R44" i="22"/>
  <c r="I44" i="23"/>
  <c r="S44" i="23"/>
  <c r="K44" i="13"/>
  <c r="X44" i="13"/>
  <c r="I44" i="12"/>
  <c r="S44" i="12"/>
  <c r="J44" i="11"/>
  <c r="S44" i="11"/>
  <c r="E135" i="25"/>
  <c r="M135" i="25"/>
  <c r="BR42" i="1"/>
  <c r="J42" i="28"/>
  <c r="T42" i="28"/>
  <c r="J30" i="23"/>
  <c r="T30" i="23"/>
  <c r="J30" i="12"/>
  <c r="T30" i="12"/>
  <c r="P49" i="26"/>
  <c r="G49" i="22"/>
  <c r="P49" i="22"/>
  <c r="P49" i="15"/>
  <c r="H49" i="11"/>
  <c r="Q49" i="11"/>
  <c r="BD57" i="1"/>
  <c r="BF52" i="1"/>
  <c r="H52" i="28"/>
  <c r="R52" i="28"/>
  <c r="H40" i="23"/>
  <c r="R40" i="23"/>
  <c r="H40" i="12"/>
  <c r="R40" i="12"/>
  <c r="BM51" i="1"/>
  <c r="L39" i="24"/>
  <c r="Y39" i="24"/>
  <c r="BF58" i="1"/>
  <c r="H58" i="28"/>
  <c r="R58" i="28"/>
  <c r="H46" i="23"/>
  <c r="R46" i="23"/>
  <c r="H46" i="12"/>
  <c r="R46" i="12"/>
  <c r="P48" i="26"/>
  <c r="G48" i="22"/>
  <c r="P48" i="22"/>
  <c r="P48" i="15"/>
  <c r="H48" i="11"/>
  <c r="Q48" i="11"/>
  <c r="P42" i="26"/>
  <c r="G42" i="22"/>
  <c r="P42" i="22"/>
  <c r="P42" i="15"/>
  <c r="H42" i="11"/>
  <c r="Q42" i="11"/>
  <c r="BF53" i="1"/>
  <c r="H53" i="28"/>
  <c r="R53" i="28"/>
  <c r="H41" i="23"/>
  <c r="R41" i="23"/>
  <c r="H41" i="12"/>
  <c r="R41" i="12"/>
  <c r="BM60" i="1"/>
  <c r="L48" i="24"/>
  <c r="Y48" i="24"/>
  <c r="O54" i="26"/>
  <c r="G54" i="15"/>
  <c r="O54" i="15"/>
  <c r="BL54" i="1"/>
  <c r="K42" i="24"/>
  <c r="X42" i="24"/>
  <c r="I42" i="23"/>
  <c r="S42" i="23"/>
  <c r="I42" i="22"/>
  <c r="R42" i="22"/>
  <c r="K42" i="13"/>
  <c r="X42" i="13"/>
  <c r="I42" i="12"/>
  <c r="S42" i="12"/>
  <c r="J42" i="11"/>
  <c r="S42" i="11"/>
  <c r="BP71" i="1"/>
  <c r="F71" i="27"/>
  <c r="O71" i="27"/>
  <c r="F59" i="22"/>
  <c r="O59" i="22"/>
  <c r="G59" i="11"/>
  <c r="P59" i="11"/>
  <c r="Q82" i="26"/>
  <c r="M82" i="24"/>
  <c r="K82" i="23"/>
  <c r="H82" i="22"/>
  <c r="M82" i="13"/>
  <c r="Z82" i="13"/>
  <c r="I82" i="15"/>
  <c r="Q82" i="15"/>
  <c r="I82" i="14"/>
  <c r="Q82" i="14"/>
  <c r="I82" i="11"/>
  <c r="R82" i="11"/>
  <c r="K82" i="12"/>
  <c r="U82" i="12"/>
  <c r="I39" i="24"/>
  <c r="V39" i="24"/>
  <c r="BL57" i="1"/>
  <c r="K45" i="24"/>
  <c r="X45" i="24"/>
  <c r="I45" i="22"/>
  <c r="R45" i="22"/>
  <c r="I45" i="23"/>
  <c r="S45" i="23"/>
  <c r="K45" i="13"/>
  <c r="X45" i="13"/>
  <c r="J45" i="11"/>
  <c r="S45" i="11"/>
  <c r="I45" i="12"/>
  <c r="S45" i="12"/>
  <c r="E141" i="25"/>
  <c r="M141" i="25"/>
  <c r="BP56" i="1"/>
  <c r="F56" i="27"/>
  <c r="O56" i="27"/>
  <c r="F44" i="22"/>
  <c r="O44" i="22"/>
  <c r="G44" i="11"/>
  <c r="P44" i="11"/>
  <c r="I41" i="24"/>
  <c r="V41" i="24"/>
  <c r="BK61" i="1"/>
  <c r="J49" i="24"/>
  <c r="W49" i="24"/>
  <c r="J49" i="13"/>
  <c r="W49" i="13"/>
  <c r="BR53" i="1"/>
  <c r="J53" i="28"/>
  <c r="T53" i="28"/>
  <c r="J41" i="23"/>
  <c r="T41" i="23"/>
  <c r="J41" i="12"/>
  <c r="T41" i="12"/>
  <c r="BD52" i="1"/>
  <c r="BP57" i="1"/>
  <c r="F57" i="27"/>
  <c r="O57" i="27"/>
  <c r="F45" i="22"/>
  <c r="O45" i="22"/>
  <c r="G45" i="11"/>
  <c r="P45" i="11"/>
  <c r="E139" i="25"/>
  <c r="M139" i="25"/>
  <c r="P43" i="26"/>
  <c r="G43" i="22"/>
  <c r="P43" i="22"/>
  <c r="P43" i="15"/>
  <c r="H43" i="11"/>
  <c r="Q43" i="11"/>
  <c r="BL50" i="1"/>
  <c r="K38" i="24"/>
  <c r="X38" i="24"/>
  <c r="I38" i="23"/>
  <c r="S38" i="23"/>
  <c r="I38" i="22"/>
  <c r="R38" i="22"/>
  <c r="K38" i="13"/>
  <c r="X38" i="13"/>
  <c r="I38" i="12"/>
  <c r="S38" i="12"/>
  <c r="J38" i="11"/>
  <c r="S38" i="11"/>
  <c r="BF60" i="1"/>
  <c r="H60" i="28"/>
  <c r="R60" i="28"/>
  <c r="H48" i="23"/>
  <c r="R48" i="23"/>
  <c r="H48" i="12"/>
  <c r="R48" i="12"/>
  <c r="BD54" i="1"/>
  <c r="BR51" i="1"/>
  <c r="J51" i="28"/>
  <c r="T51" i="28"/>
  <c r="J39" i="23"/>
  <c r="T39" i="23"/>
  <c r="J39" i="12"/>
  <c r="T39" i="12"/>
  <c r="Q80" i="26"/>
  <c r="M80" i="24"/>
  <c r="K80" i="23"/>
  <c r="H80" i="22"/>
  <c r="M80" i="13"/>
  <c r="Z80" i="13"/>
  <c r="I80" i="14"/>
  <c r="Q80" i="14"/>
  <c r="I80" i="15"/>
  <c r="Q80" i="15"/>
  <c r="I80" i="11"/>
  <c r="R80" i="11"/>
  <c r="K80" i="12"/>
  <c r="U80" i="12"/>
  <c r="BR40" i="1"/>
  <c r="J40" i="28"/>
  <c r="T40" i="28"/>
  <c r="J28" i="23"/>
  <c r="T28" i="23"/>
  <c r="J28" i="12"/>
  <c r="T28" i="12"/>
  <c r="BG57" i="1"/>
  <c r="H57" i="29"/>
  <c r="U57" i="29"/>
  <c r="H45" i="24"/>
  <c r="U45" i="24"/>
  <c r="H45" i="13"/>
  <c r="U45" i="13"/>
  <c r="P39" i="26"/>
  <c r="G39" i="22"/>
  <c r="P39" i="22"/>
  <c r="P39" i="15"/>
  <c r="H39" i="11"/>
  <c r="Q39" i="11"/>
  <c r="P40" i="26"/>
  <c r="G40" i="22"/>
  <c r="P40" i="22"/>
  <c r="P40" i="15"/>
  <c r="H40" i="11"/>
  <c r="Q40" i="11"/>
  <c r="I47" i="24"/>
  <c r="V47" i="24"/>
  <c r="BL55" i="1"/>
  <c r="K43" i="24"/>
  <c r="X43" i="24"/>
  <c r="I43" i="22"/>
  <c r="R43" i="22"/>
  <c r="I43" i="23"/>
  <c r="S43" i="23"/>
  <c r="K43" i="13"/>
  <c r="X43" i="13"/>
  <c r="J43" i="11"/>
  <c r="S43" i="11"/>
  <c r="I43" i="12"/>
  <c r="S43" i="12"/>
  <c r="BL52" i="1"/>
  <c r="K40" i="24"/>
  <c r="X40" i="24"/>
  <c r="I40" i="23"/>
  <c r="S40" i="23"/>
  <c r="I40" i="22"/>
  <c r="R40" i="22"/>
  <c r="K40" i="13"/>
  <c r="X40" i="13"/>
  <c r="I40" i="12"/>
  <c r="S40" i="12"/>
  <c r="J40" i="11"/>
  <c r="S40" i="11"/>
  <c r="BK53" i="1"/>
  <c r="J41" i="24"/>
  <c r="W41" i="24"/>
  <c r="J41" i="13"/>
  <c r="W41" i="13"/>
  <c r="BP53" i="1"/>
  <c r="F53" i="27"/>
  <c r="O53" i="27"/>
  <c r="F41" i="22"/>
  <c r="O41" i="22"/>
  <c r="G41" i="11"/>
  <c r="P41" i="11"/>
  <c r="BL51" i="1"/>
  <c r="K39" i="24"/>
  <c r="X39" i="24"/>
  <c r="I39" i="23"/>
  <c r="S39" i="23"/>
  <c r="I39" i="22"/>
  <c r="R39" i="22"/>
  <c r="K39" i="13"/>
  <c r="X39" i="13"/>
  <c r="J39" i="11"/>
  <c r="S39" i="11"/>
  <c r="I39" i="12"/>
  <c r="S39" i="12"/>
  <c r="BK57" i="1"/>
  <c r="J45" i="24"/>
  <c r="W45" i="24"/>
  <c r="J45" i="13"/>
  <c r="W45" i="13"/>
  <c r="BG56" i="1"/>
  <c r="H56" i="29"/>
  <c r="U56" i="29"/>
  <c r="H44" i="24"/>
  <c r="U44" i="24"/>
  <c r="H44" i="13"/>
  <c r="U44" i="13"/>
  <c r="BP51" i="1"/>
  <c r="F51" i="27"/>
  <c r="O51" i="27"/>
  <c r="F39" i="22"/>
  <c r="O39" i="22"/>
  <c r="G39" i="11"/>
  <c r="P39" i="11"/>
  <c r="O50" i="26"/>
  <c r="G50" i="15"/>
  <c r="O50" i="15"/>
  <c r="Q78" i="26"/>
  <c r="M78" i="24"/>
  <c r="H78" i="22"/>
  <c r="K78" i="23"/>
  <c r="M78" i="13"/>
  <c r="Z78" i="13"/>
  <c r="I78" i="15"/>
  <c r="Q78" i="15"/>
  <c r="I78" i="14"/>
  <c r="Q78" i="14"/>
  <c r="I78" i="11"/>
  <c r="R78" i="11"/>
  <c r="K78" i="12"/>
  <c r="U78" i="12"/>
  <c r="BR57" i="1"/>
  <c r="J57" i="28"/>
  <c r="T57" i="28"/>
  <c r="J45" i="23"/>
  <c r="T45" i="23"/>
  <c r="J45" i="12"/>
  <c r="T45" i="12"/>
  <c r="BM59" i="1"/>
  <c r="L47" i="24"/>
  <c r="Y47" i="24"/>
  <c r="Q83" i="26"/>
  <c r="K83" i="23"/>
  <c r="M83" i="24"/>
  <c r="H83" i="22"/>
  <c r="M83" i="13"/>
  <c r="Z83" i="13"/>
  <c r="I83" i="15"/>
  <c r="Q83" i="15"/>
  <c r="I83" i="14"/>
  <c r="Q83" i="14"/>
  <c r="K83" i="12"/>
  <c r="U83" i="12"/>
  <c r="I83" i="11"/>
  <c r="R83" i="11"/>
  <c r="P46" i="26"/>
  <c r="G46" i="22"/>
  <c r="P46" i="22"/>
  <c r="P46" i="15"/>
  <c r="H46" i="11"/>
  <c r="Q46" i="11"/>
  <c r="E143" i="25"/>
  <c r="M143" i="25"/>
  <c r="Q76" i="26"/>
  <c r="M76" i="24"/>
  <c r="K76" i="23"/>
  <c r="H76" i="22"/>
  <c r="M76" i="13"/>
  <c r="Z76" i="13"/>
  <c r="I76" i="14"/>
  <c r="Q76" i="14"/>
  <c r="I76" i="15"/>
  <c r="Q76" i="15"/>
  <c r="I76" i="11"/>
  <c r="R76" i="11"/>
  <c r="K76" i="12"/>
  <c r="U76" i="12"/>
  <c r="BF51" i="1"/>
  <c r="H51" i="28"/>
  <c r="R51" i="28"/>
  <c r="H39" i="23"/>
  <c r="R39" i="23"/>
  <c r="H39" i="12"/>
  <c r="R39" i="12"/>
  <c r="BD51" i="1"/>
  <c r="I45" i="24"/>
  <c r="V45" i="24"/>
  <c r="BR38" i="1"/>
  <c r="J38" i="28"/>
  <c r="T38" i="28"/>
  <c r="J26" i="23"/>
  <c r="T26" i="23"/>
  <c r="J26" i="12"/>
  <c r="T26" i="12"/>
  <c r="BP66" i="1"/>
  <c r="F66" i="27"/>
  <c r="O66" i="27"/>
  <c r="F54" i="22"/>
  <c r="O54" i="22"/>
  <c r="G54" i="11"/>
  <c r="P54" i="11"/>
  <c r="BG52" i="1"/>
  <c r="H52" i="29"/>
  <c r="U52" i="29"/>
  <c r="H40" i="24"/>
  <c r="U40" i="24"/>
  <c r="H40" i="13"/>
  <c r="U40" i="13"/>
  <c r="BL61" i="1"/>
  <c r="K49" i="24"/>
  <c r="X49" i="24"/>
  <c r="I49" i="22"/>
  <c r="R49" i="22"/>
  <c r="I49" i="23"/>
  <c r="S49" i="23"/>
  <c r="K49" i="13"/>
  <c r="X49" i="13"/>
  <c r="J49" i="11"/>
  <c r="S49" i="11"/>
  <c r="I49" i="12"/>
  <c r="S49" i="12"/>
  <c r="BL53" i="1"/>
  <c r="K41" i="24"/>
  <c r="X41" i="24"/>
  <c r="I41" i="23"/>
  <c r="S41" i="23"/>
  <c r="I41" i="22"/>
  <c r="R41" i="22"/>
  <c r="K41" i="13"/>
  <c r="X41" i="13"/>
  <c r="J41" i="11"/>
  <c r="S41" i="11"/>
  <c r="I41" i="12"/>
  <c r="S41" i="12"/>
  <c r="BF61" i="1"/>
  <c r="H61" i="28"/>
  <c r="R61" i="28"/>
  <c r="H49" i="23"/>
  <c r="R49" i="23"/>
  <c r="H49" i="12"/>
  <c r="R49" i="12"/>
  <c r="P44" i="26"/>
  <c r="G44" i="22"/>
  <c r="P44" i="22"/>
  <c r="P44" i="15"/>
  <c r="H44" i="11"/>
  <c r="Q44" i="11"/>
  <c r="BG50" i="1"/>
  <c r="H50" i="29"/>
  <c r="U50" i="29"/>
  <c r="H38" i="24"/>
  <c r="U38" i="24"/>
  <c r="H38" i="13"/>
  <c r="U38" i="13"/>
  <c r="O58" i="26"/>
  <c r="G58" i="15"/>
  <c r="O58" i="15"/>
  <c r="BM58" i="1"/>
  <c r="L46" i="24"/>
  <c r="Y46" i="24"/>
  <c r="BD60" i="1"/>
  <c r="BK54" i="1"/>
  <c r="J42" i="24"/>
  <c r="W42" i="24"/>
  <c r="J42" i="13"/>
  <c r="W42" i="13"/>
  <c r="BF54" i="1"/>
  <c r="H54" i="28"/>
  <c r="R54" i="28"/>
  <c r="H42" i="23"/>
  <c r="R42" i="23"/>
  <c r="H42" i="12"/>
  <c r="R42" i="12"/>
  <c r="I42" i="24"/>
  <c r="V42" i="24"/>
  <c r="BP72" i="1"/>
  <c r="F72" i="27"/>
  <c r="O72" i="27"/>
  <c r="F60" i="22"/>
  <c r="O60" i="22"/>
  <c r="G60" i="11"/>
  <c r="P60" i="11"/>
  <c r="BK59" i="1"/>
  <c r="J47" i="24"/>
  <c r="W47" i="24"/>
  <c r="J47" i="13"/>
  <c r="W47" i="13"/>
  <c r="I49" i="24"/>
  <c r="V49" i="24"/>
  <c r="BP70" i="1"/>
  <c r="F70" i="27"/>
  <c r="O70" i="27"/>
  <c r="F58" i="22"/>
  <c r="O58" i="22"/>
  <c r="G58" i="11"/>
  <c r="P58" i="11"/>
  <c r="Q74" i="26"/>
  <c r="M74" i="24"/>
  <c r="K74" i="23"/>
  <c r="H74" i="22"/>
  <c r="M74" i="13"/>
  <c r="Z74" i="13"/>
  <c r="I74" i="15"/>
  <c r="Q74" i="15"/>
  <c r="I74" i="14"/>
  <c r="Q74" i="14"/>
  <c r="I74" i="11"/>
  <c r="R74" i="11"/>
  <c r="K74" i="12"/>
  <c r="U74" i="12"/>
  <c r="Q84" i="26"/>
  <c r="K84" i="23"/>
  <c r="M84" i="24"/>
  <c r="H84" i="22"/>
  <c r="M84" i="13"/>
  <c r="Z84" i="13"/>
  <c r="I84" i="14"/>
  <c r="Q84" i="14"/>
  <c r="I84" i="15"/>
  <c r="Q84" i="15"/>
  <c r="I84" i="11"/>
  <c r="R84" i="11"/>
  <c r="K84" i="12"/>
  <c r="U84" i="12"/>
  <c r="BG51" i="1"/>
  <c r="H51" i="29"/>
  <c r="U51" i="29"/>
  <c r="H39" i="24"/>
  <c r="U39" i="24"/>
  <c r="H39" i="13"/>
  <c r="U39" i="13"/>
  <c r="E138" i="25"/>
  <c r="M138" i="25"/>
  <c r="O43" i="26"/>
  <c r="G43" i="15"/>
  <c r="O43" i="15"/>
  <c r="BP64" i="1"/>
  <c r="F64" i="27"/>
  <c r="O64" i="27"/>
  <c r="F52" i="22"/>
  <c r="O52" i="22"/>
  <c r="G52" i="11"/>
  <c r="P52" i="11"/>
  <c r="BM56" i="1"/>
  <c r="L44" i="24"/>
  <c r="Y44" i="24"/>
  <c r="BR59" i="1"/>
  <c r="J59" i="28"/>
  <c r="T59" i="28"/>
  <c r="J47" i="23"/>
  <c r="T47" i="23"/>
  <c r="J47" i="12"/>
  <c r="T47" i="12"/>
  <c r="BR56" i="1"/>
  <c r="J56" i="28"/>
  <c r="T56" i="28"/>
  <c r="J44" i="23"/>
  <c r="T44" i="23"/>
  <c r="J44" i="12"/>
  <c r="T44" i="12"/>
  <c r="O60" i="26"/>
  <c r="G60" i="15"/>
  <c r="O60" i="15"/>
  <c r="BG58" i="1"/>
  <c r="H58" i="29"/>
  <c r="U58" i="29"/>
  <c r="H46" i="24"/>
  <c r="U46" i="24"/>
  <c r="H46" i="13"/>
  <c r="U46" i="13"/>
  <c r="E140" i="25"/>
  <c r="M140" i="25"/>
  <c r="BG61" i="1"/>
  <c r="H61" i="29"/>
  <c r="U61" i="29"/>
  <c r="H49" i="24"/>
  <c r="U49" i="24"/>
  <c r="H49" i="13"/>
  <c r="U49" i="13"/>
  <c r="O49" i="26"/>
  <c r="G49" i="15"/>
  <c r="O49" i="15"/>
  <c r="BD58" i="1"/>
  <c r="BF50" i="1"/>
  <c r="H50" i="28"/>
  <c r="R50" i="28"/>
  <c r="H38" i="23"/>
  <c r="R38" i="23"/>
  <c r="H38" i="12"/>
  <c r="R38" i="12"/>
  <c r="BD55" i="1"/>
  <c r="BM55" i="1"/>
  <c r="L43" i="24"/>
  <c r="Y43" i="24"/>
  <c r="BF57" i="1"/>
  <c r="H57" i="28"/>
  <c r="R57" i="28"/>
  <c r="H45" i="23"/>
  <c r="R45" i="23"/>
  <c r="H45" i="12"/>
  <c r="R45" i="12"/>
  <c r="Q77" i="26"/>
  <c r="K77" i="23"/>
  <c r="H77" i="22"/>
  <c r="M77" i="24"/>
  <c r="M77" i="13"/>
  <c r="Z77" i="13"/>
  <c r="I77" i="15"/>
  <c r="Q77" i="15"/>
  <c r="I77" i="14"/>
  <c r="Q77" i="14"/>
  <c r="K77" i="12"/>
  <c r="U77" i="12"/>
  <c r="I77" i="11"/>
  <c r="R77" i="11"/>
  <c r="E134" i="25"/>
  <c r="M134" i="25"/>
  <c r="BG59" i="1"/>
  <c r="H59" i="29"/>
  <c r="U59" i="29"/>
  <c r="H47" i="24"/>
  <c r="U47" i="24"/>
  <c r="H47" i="13"/>
  <c r="U47" i="13"/>
  <c r="O56" i="26"/>
  <c r="G56" i="15"/>
  <c r="O56" i="15"/>
  <c r="AM63" i="1"/>
  <c r="AM75" i="1"/>
  <c r="D11" i="34"/>
  <c r="H11" i="34"/>
  <c r="D10" i="34"/>
  <c r="H10" i="34"/>
  <c r="D9" i="34"/>
  <c r="H9" i="34"/>
  <c r="D8" i="34"/>
  <c r="H8" i="34"/>
  <c r="D7" i="34"/>
  <c r="H7" i="34"/>
  <c r="D6" i="34"/>
  <c r="H6" i="34"/>
  <c r="D5" i="34"/>
  <c r="H5" i="34"/>
  <c r="AM87" i="1"/>
  <c r="G68" i="31"/>
  <c r="O68" i="31"/>
  <c r="G68" i="26"/>
  <c r="G68" i="25"/>
  <c r="O68" i="25"/>
  <c r="G68" i="14"/>
  <c r="O68" i="14"/>
  <c r="G55" i="31"/>
  <c r="O55" i="31"/>
  <c r="G55" i="26"/>
  <c r="G55" i="25"/>
  <c r="O55" i="25"/>
  <c r="G55" i="14"/>
  <c r="O55" i="14"/>
  <c r="H60" i="26"/>
  <c r="H60" i="15"/>
  <c r="P60" i="15"/>
  <c r="I54" i="29"/>
  <c r="V54" i="29"/>
  <c r="I54" i="13"/>
  <c r="V54" i="13"/>
  <c r="F54" i="25"/>
  <c r="N54" i="25"/>
  <c r="F54" i="14"/>
  <c r="N54" i="14"/>
  <c r="G70" i="31"/>
  <c r="O70" i="31"/>
  <c r="G70" i="26"/>
  <c r="G70" i="25"/>
  <c r="O70" i="25"/>
  <c r="G70" i="14"/>
  <c r="O70" i="14"/>
  <c r="H56" i="25"/>
  <c r="P56" i="25"/>
  <c r="H56" i="14"/>
  <c r="P56" i="14"/>
  <c r="I57" i="29"/>
  <c r="V57" i="29"/>
  <c r="I57" i="13"/>
  <c r="V57" i="13"/>
  <c r="F57" i="25"/>
  <c r="N57" i="25"/>
  <c r="F57" i="14"/>
  <c r="N57" i="14"/>
  <c r="H52" i="25"/>
  <c r="P52" i="25"/>
  <c r="H52" i="14"/>
  <c r="P52" i="14"/>
  <c r="I51" i="29"/>
  <c r="V51" i="29"/>
  <c r="I51" i="13"/>
  <c r="V51" i="13"/>
  <c r="F51" i="25"/>
  <c r="N51" i="25"/>
  <c r="F51" i="14"/>
  <c r="N51" i="14"/>
  <c r="H61" i="25"/>
  <c r="P61" i="25"/>
  <c r="H61" i="14"/>
  <c r="P61" i="14"/>
  <c r="L57" i="29"/>
  <c r="Y57" i="29"/>
  <c r="L57" i="13"/>
  <c r="Y57" i="13"/>
  <c r="H57" i="25"/>
  <c r="P57" i="25"/>
  <c r="H57" i="14"/>
  <c r="P57" i="14"/>
  <c r="G57" i="31"/>
  <c r="O57" i="31"/>
  <c r="G57" i="26"/>
  <c r="G57" i="25"/>
  <c r="O57" i="25"/>
  <c r="G57" i="14"/>
  <c r="O57" i="14"/>
  <c r="I55" i="29"/>
  <c r="V55" i="29"/>
  <c r="I55" i="13"/>
  <c r="V55" i="13"/>
  <c r="F55" i="25"/>
  <c r="N55" i="25"/>
  <c r="F55" i="14"/>
  <c r="N55" i="14"/>
  <c r="H54" i="26"/>
  <c r="H54" i="15"/>
  <c r="L50" i="29"/>
  <c r="Y50" i="29"/>
  <c r="L50" i="13"/>
  <c r="Y50" i="13"/>
  <c r="I90" i="26"/>
  <c r="I138" i="26"/>
  <c r="I90" i="25"/>
  <c r="I89" i="26"/>
  <c r="I137" i="26"/>
  <c r="I89" i="25"/>
  <c r="I92" i="26"/>
  <c r="I140" i="26"/>
  <c r="I92" i="25"/>
  <c r="I86" i="26"/>
  <c r="I134" i="26"/>
  <c r="I86" i="25"/>
  <c r="I88" i="26"/>
  <c r="I136" i="26"/>
  <c r="I88" i="25"/>
  <c r="I131" i="25"/>
  <c r="Q131" i="25"/>
  <c r="Q83" i="25"/>
  <c r="I126" i="25"/>
  <c r="Q126" i="25"/>
  <c r="Q78" i="25"/>
  <c r="Q85" i="25"/>
  <c r="I133" i="25"/>
  <c r="Q133" i="25"/>
  <c r="G72" i="31"/>
  <c r="O72" i="31"/>
  <c r="G72" i="26"/>
  <c r="G72" i="25"/>
  <c r="O72" i="25"/>
  <c r="G72" i="14"/>
  <c r="O72" i="14"/>
  <c r="L56" i="29"/>
  <c r="Y56" i="29"/>
  <c r="L56" i="13"/>
  <c r="Y56" i="13"/>
  <c r="L58" i="29"/>
  <c r="Y58" i="29"/>
  <c r="L58" i="13"/>
  <c r="Y58" i="13"/>
  <c r="G62" i="31"/>
  <c r="O62" i="31"/>
  <c r="G62" i="26"/>
  <c r="G62" i="25"/>
  <c r="O62" i="25"/>
  <c r="G62" i="14"/>
  <c r="O62" i="14"/>
  <c r="H51" i="25"/>
  <c r="P51" i="25"/>
  <c r="H51" i="14"/>
  <c r="P51" i="14"/>
  <c r="H50" i="26"/>
  <c r="H50" i="15"/>
  <c r="P50" i="15"/>
  <c r="H52" i="26"/>
  <c r="H52" i="15"/>
  <c r="H55" i="25"/>
  <c r="P55" i="25"/>
  <c r="H55" i="14"/>
  <c r="P55" i="14"/>
  <c r="H51" i="26"/>
  <c r="H51" i="15"/>
  <c r="P51" i="15"/>
  <c r="L60" i="29"/>
  <c r="Y60" i="29"/>
  <c r="L60" i="13"/>
  <c r="Y60" i="13"/>
  <c r="H54" i="25"/>
  <c r="P54" i="25"/>
  <c r="H54" i="14"/>
  <c r="P54" i="14"/>
  <c r="H53" i="25"/>
  <c r="P53" i="25"/>
  <c r="H53" i="14"/>
  <c r="P53" i="14"/>
  <c r="H61" i="26"/>
  <c r="H61" i="15"/>
  <c r="L53" i="29"/>
  <c r="Y53" i="29"/>
  <c r="L53" i="13"/>
  <c r="Y53" i="13"/>
  <c r="I56" i="29"/>
  <c r="V56" i="29"/>
  <c r="I56" i="13"/>
  <c r="V56" i="13"/>
  <c r="F56" i="25"/>
  <c r="N56" i="25"/>
  <c r="F56" i="14"/>
  <c r="N56" i="14"/>
  <c r="I60" i="29"/>
  <c r="V60" i="29"/>
  <c r="I60" i="13"/>
  <c r="V60" i="13"/>
  <c r="F60" i="25"/>
  <c r="N60" i="25"/>
  <c r="F60" i="14"/>
  <c r="N60" i="14"/>
  <c r="L54" i="29"/>
  <c r="Y54" i="29"/>
  <c r="L54" i="13"/>
  <c r="Y54" i="13"/>
  <c r="I50" i="29"/>
  <c r="V50" i="29"/>
  <c r="I50" i="13"/>
  <c r="V50" i="13"/>
  <c r="F50" i="25"/>
  <c r="N50" i="25"/>
  <c r="F50" i="14"/>
  <c r="N50" i="14"/>
  <c r="H55" i="26"/>
  <c r="H55" i="15"/>
  <c r="P55" i="15"/>
  <c r="I129" i="25"/>
  <c r="Q129" i="25"/>
  <c r="Q81" i="25"/>
  <c r="I124" i="25"/>
  <c r="Q124" i="25"/>
  <c r="Q76" i="25"/>
  <c r="I132" i="25"/>
  <c r="Q132" i="25"/>
  <c r="Q84" i="25"/>
  <c r="Q77" i="25"/>
  <c r="I125" i="25"/>
  <c r="Q125" i="25"/>
  <c r="L55" i="29"/>
  <c r="Y55" i="29"/>
  <c r="L55" i="13"/>
  <c r="Y55" i="13"/>
  <c r="H56" i="26"/>
  <c r="H56" i="15"/>
  <c r="L59" i="29"/>
  <c r="Y59" i="29"/>
  <c r="L59" i="13"/>
  <c r="Y59" i="13"/>
  <c r="H58" i="26"/>
  <c r="H58" i="15"/>
  <c r="H60" i="25"/>
  <c r="P60" i="25"/>
  <c r="H60" i="14"/>
  <c r="P60" i="14"/>
  <c r="H59" i="25"/>
  <c r="P59" i="25"/>
  <c r="H59" i="14"/>
  <c r="P59" i="14"/>
  <c r="G53" i="31"/>
  <c r="O53" i="31"/>
  <c r="G53" i="26"/>
  <c r="G53" i="25"/>
  <c r="O53" i="25"/>
  <c r="G53" i="14"/>
  <c r="O53" i="14"/>
  <c r="G64" i="31"/>
  <c r="O64" i="31"/>
  <c r="G64" i="26"/>
  <c r="G64" i="25"/>
  <c r="O64" i="25"/>
  <c r="G64" i="14"/>
  <c r="O64" i="14"/>
  <c r="I52" i="29"/>
  <c r="V52" i="29"/>
  <c r="I52" i="13"/>
  <c r="V52" i="13"/>
  <c r="F52" i="25"/>
  <c r="N52" i="25"/>
  <c r="F52" i="14"/>
  <c r="N52" i="14"/>
  <c r="G59" i="31"/>
  <c r="O59" i="31"/>
  <c r="G59" i="26"/>
  <c r="G59" i="25"/>
  <c r="O59" i="25"/>
  <c r="G59" i="14"/>
  <c r="O59" i="14"/>
  <c r="I95" i="26"/>
  <c r="I143" i="26"/>
  <c r="I95" i="25"/>
  <c r="I97" i="26"/>
  <c r="I145" i="26"/>
  <c r="I97" i="25"/>
  <c r="I93" i="26"/>
  <c r="I141" i="26"/>
  <c r="I93" i="25"/>
  <c r="I91" i="26"/>
  <c r="I139" i="26"/>
  <c r="I91" i="25"/>
  <c r="I94" i="26"/>
  <c r="I142" i="26"/>
  <c r="I94" i="25"/>
  <c r="I96" i="26"/>
  <c r="I144" i="26"/>
  <c r="I96" i="25"/>
  <c r="I127" i="25"/>
  <c r="Q127" i="25"/>
  <c r="Q79" i="25"/>
  <c r="I122" i="25"/>
  <c r="Q122" i="25"/>
  <c r="Q74" i="25"/>
  <c r="I130" i="25"/>
  <c r="Q130" i="25"/>
  <c r="Q82" i="25"/>
  <c r="H53" i="26"/>
  <c r="H53" i="15"/>
  <c r="G61" i="31"/>
  <c r="O61" i="31"/>
  <c r="G61" i="26"/>
  <c r="G61" i="25"/>
  <c r="O61" i="25"/>
  <c r="G61" i="14"/>
  <c r="O61" i="14"/>
  <c r="I61" i="29"/>
  <c r="V61" i="29"/>
  <c r="I61" i="13"/>
  <c r="V61" i="13"/>
  <c r="F61" i="25"/>
  <c r="N61" i="25"/>
  <c r="F61" i="14"/>
  <c r="N61" i="14"/>
  <c r="H58" i="25"/>
  <c r="P58" i="25"/>
  <c r="H58" i="14"/>
  <c r="P58" i="14"/>
  <c r="I59" i="29"/>
  <c r="V59" i="29"/>
  <c r="I59" i="13"/>
  <c r="V59" i="13"/>
  <c r="F59" i="25"/>
  <c r="N59" i="25"/>
  <c r="F59" i="14"/>
  <c r="N59" i="14"/>
  <c r="I53" i="29"/>
  <c r="V53" i="29"/>
  <c r="I53" i="13"/>
  <c r="V53" i="13"/>
  <c r="F53" i="25"/>
  <c r="N53" i="25"/>
  <c r="F53" i="14"/>
  <c r="N53" i="14"/>
  <c r="G66" i="31"/>
  <c r="O66" i="31"/>
  <c r="G66" i="26"/>
  <c r="G66" i="25"/>
  <c r="O66" i="25"/>
  <c r="G66" i="14"/>
  <c r="O66" i="14"/>
  <c r="L51" i="29"/>
  <c r="Y51" i="29"/>
  <c r="L51" i="13"/>
  <c r="Y51" i="13"/>
  <c r="I58" i="29"/>
  <c r="V58" i="29"/>
  <c r="I58" i="13"/>
  <c r="V58" i="13"/>
  <c r="F58" i="25"/>
  <c r="N58" i="25"/>
  <c r="F58" i="14"/>
  <c r="N58" i="14"/>
  <c r="H50" i="25"/>
  <c r="P50" i="25"/>
  <c r="H50" i="14"/>
  <c r="P50" i="14"/>
  <c r="L61" i="29"/>
  <c r="Y61" i="29"/>
  <c r="L61" i="13"/>
  <c r="Y61" i="13"/>
  <c r="L52" i="29"/>
  <c r="Y52" i="29"/>
  <c r="L52" i="13"/>
  <c r="Y52" i="13"/>
  <c r="H59" i="26"/>
  <c r="H59" i="15"/>
  <c r="G51" i="31"/>
  <c r="O51" i="31"/>
  <c r="G51" i="26"/>
  <c r="G51" i="25"/>
  <c r="O51" i="25"/>
  <c r="G51" i="14"/>
  <c r="O51" i="14"/>
  <c r="H57" i="26"/>
  <c r="H57" i="15"/>
  <c r="I128" i="25"/>
  <c r="Q128" i="25"/>
  <c r="Q80" i="25"/>
  <c r="D5" i="28"/>
  <c r="D17" i="28"/>
  <c r="D5" i="29"/>
  <c r="Q5" i="29"/>
  <c r="M125" i="24"/>
  <c r="Z125" i="24"/>
  <c r="Z77" i="24"/>
  <c r="M132" i="24"/>
  <c r="Z132" i="24"/>
  <c r="Z84" i="24"/>
  <c r="M122" i="24"/>
  <c r="Z122" i="24"/>
  <c r="Z74" i="24"/>
  <c r="H124" i="22"/>
  <c r="Q124" i="22"/>
  <c r="Q76" i="22"/>
  <c r="H131" i="22"/>
  <c r="Q131" i="22"/>
  <c r="Q83" i="22"/>
  <c r="K126" i="23"/>
  <c r="U126" i="23"/>
  <c r="U78" i="23"/>
  <c r="K52" i="29"/>
  <c r="X52" i="29"/>
  <c r="I52" i="28"/>
  <c r="S52" i="28"/>
  <c r="I52" i="27"/>
  <c r="R52" i="27"/>
  <c r="P51" i="31"/>
  <c r="G51" i="27"/>
  <c r="P51" i="27"/>
  <c r="H128" i="22"/>
  <c r="Q128" i="22"/>
  <c r="Q80" i="22"/>
  <c r="K57" i="29"/>
  <c r="X57" i="29"/>
  <c r="I57" i="28"/>
  <c r="S57" i="28"/>
  <c r="I57" i="27"/>
  <c r="R57" i="27"/>
  <c r="H130" i="22"/>
  <c r="Q130" i="22"/>
  <c r="Q82" i="22"/>
  <c r="P54" i="31"/>
  <c r="G54" i="27"/>
  <c r="P54" i="27"/>
  <c r="K56" i="29"/>
  <c r="X56" i="29"/>
  <c r="I56" i="28"/>
  <c r="S56" i="28"/>
  <c r="I56" i="27"/>
  <c r="R56" i="27"/>
  <c r="P53" i="31"/>
  <c r="G53" i="27"/>
  <c r="P53" i="27"/>
  <c r="K59" i="29"/>
  <c r="X59" i="29"/>
  <c r="I59" i="28"/>
  <c r="S59" i="28"/>
  <c r="I59" i="27"/>
  <c r="R59" i="27"/>
  <c r="J56" i="29"/>
  <c r="W56" i="29"/>
  <c r="P50" i="31"/>
  <c r="G50" i="27"/>
  <c r="P50" i="27"/>
  <c r="P57" i="31"/>
  <c r="G57" i="27"/>
  <c r="P57" i="27"/>
  <c r="J51" i="29"/>
  <c r="W51" i="29"/>
  <c r="H133" i="22"/>
  <c r="Q133" i="22"/>
  <c r="Q85" i="22"/>
  <c r="I95" i="31"/>
  <c r="Q95" i="31"/>
  <c r="M95" i="29"/>
  <c r="K95" i="28"/>
  <c r="H95" i="27"/>
  <c r="I93" i="31"/>
  <c r="Q93" i="31"/>
  <c r="M93" i="29"/>
  <c r="K93" i="28"/>
  <c r="H93" i="27"/>
  <c r="I94" i="31"/>
  <c r="Q94" i="31"/>
  <c r="M94" i="29"/>
  <c r="K94" i="28"/>
  <c r="H94" i="27"/>
  <c r="U76" i="28"/>
  <c r="K124" i="28"/>
  <c r="U124" i="28"/>
  <c r="Q80" i="27"/>
  <c r="H128" i="27"/>
  <c r="Q128" i="27"/>
  <c r="Q120" i="26"/>
  <c r="Q126" i="26"/>
  <c r="Z79" i="29"/>
  <c r="M127" i="29"/>
  <c r="Z127" i="29"/>
  <c r="H122" i="27"/>
  <c r="Q122" i="27"/>
  <c r="Q74" i="27"/>
  <c r="M130" i="29"/>
  <c r="Z130" i="29"/>
  <c r="Z82" i="29"/>
  <c r="U78" i="28"/>
  <c r="K126" i="28"/>
  <c r="U126" i="28"/>
  <c r="Q116" i="26"/>
  <c r="AM62" i="1"/>
  <c r="BF10" i="34"/>
  <c r="H125" i="22"/>
  <c r="Q125" i="22"/>
  <c r="Q77" i="22"/>
  <c r="K132" i="23"/>
  <c r="U132" i="23"/>
  <c r="U84" i="23"/>
  <c r="H122" i="22"/>
  <c r="Q122" i="22"/>
  <c r="Q74" i="22"/>
  <c r="J54" i="29"/>
  <c r="W54" i="29"/>
  <c r="P56" i="31"/>
  <c r="G56" i="27"/>
  <c r="P56" i="27"/>
  <c r="K124" i="23"/>
  <c r="U124" i="23"/>
  <c r="U76" i="23"/>
  <c r="M131" i="24"/>
  <c r="Z131" i="24"/>
  <c r="Z83" i="24"/>
  <c r="H126" i="22"/>
  <c r="Q126" i="22"/>
  <c r="Q78" i="22"/>
  <c r="K51" i="29"/>
  <c r="X51" i="29"/>
  <c r="I51" i="28"/>
  <c r="S51" i="28"/>
  <c r="I51" i="27"/>
  <c r="R51" i="27"/>
  <c r="J53" i="29"/>
  <c r="W53" i="29"/>
  <c r="K128" i="23"/>
  <c r="U128" i="23"/>
  <c r="U80" i="23"/>
  <c r="K50" i="29"/>
  <c r="X50" i="29"/>
  <c r="I50" i="28"/>
  <c r="S50" i="28"/>
  <c r="I50" i="27"/>
  <c r="R50" i="27"/>
  <c r="K130" i="23"/>
  <c r="U130" i="23"/>
  <c r="U82" i="23"/>
  <c r="P61" i="31"/>
  <c r="G61" i="27"/>
  <c r="P61" i="27"/>
  <c r="J50" i="29"/>
  <c r="W50" i="29"/>
  <c r="H129" i="22"/>
  <c r="Q129" i="22"/>
  <c r="Q81" i="22"/>
  <c r="H127" i="22"/>
  <c r="Q127" i="22"/>
  <c r="Q79" i="22"/>
  <c r="J58" i="29"/>
  <c r="W58" i="29"/>
  <c r="M133" i="24"/>
  <c r="Z133" i="24"/>
  <c r="Z85" i="24"/>
  <c r="K58" i="29"/>
  <c r="X58" i="29"/>
  <c r="I58" i="28"/>
  <c r="S58" i="28"/>
  <c r="I58" i="27"/>
  <c r="R58" i="27"/>
  <c r="I89" i="31"/>
  <c r="Q89" i="31"/>
  <c r="M89" i="29"/>
  <c r="K89" i="28"/>
  <c r="H89" i="27"/>
  <c r="I86" i="31"/>
  <c r="Q86" i="31"/>
  <c r="M86" i="29"/>
  <c r="K86" i="28"/>
  <c r="H86" i="27"/>
  <c r="Q125" i="26"/>
  <c r="Q81" i="27"/>
  <c r="H129" i="27"/>
  <c r="Q129" i="27"/>
  <c r="M124" i="29"/>
  <c r="Z124" i="29"/>
  <c r="Z76" i="29"/>
  <c r="U80" i="28"/>
  <c r="K128" i="28"/>
  <c r="U128" i="28"/>
  <c r="H132" i="27"/>
  <c r="Q132" i="27"/>
  <c r="Q84" i="27"/>
  <c r="H125" i="27"/>
  <c r="Q125" i="27"/>
  <c r="Q77" i="27"/>
  <c r="K122" i="28"/>
  <c r="U122" i="28"/>
  <c r="U74" i="28"/>
  <c r="Q130" i="26"/>
  <c r="H131" i="27"/>
  <c r="Q131" i="27"/>
  <c r="Q83" i="27"/>
  <c r="Z78" i="29"/>
  <c r="M126" i="29"/>
  <c r="Z126" i="29"/>
  <c r="H133" i="27"/>
  <c r="Q133" i="27"/>
  <c r="Q85" i="27"/>
  <c r="K125" i="23"/>
  <c r="U125" i="23"/>
  <c r="U77" i="23"/>
  <c r="K122" i="23"/>
  <c r="U122" i="23"/>
  <c r="U74" i="23"/>
  <c r="K61" i="29"/>
  <c r="X61" i="29"/>
  <c r="I61" i="28"/>
  <c r="S61" i="28"/>
  <c r="I61" i="27"/>
  <c r="R61" i="27"/>
  <c r="M124" i="24"/>
  <c r="Z124" i="24"/>
  <c r="Z76" i="24"/>
  <c r="P58" i="31"/>
  <c r="G58" i="27"/>
  <c r="P58" i="27"/>
  <c r="K131" i="23"/>
  <c r="U131" i="23"/>
  <c r="U83" i="23"/>
  <c r="M126" i="24"/>
  <c r="Z126" i="24"/>
  <c r="Z78" i="24"/>
  <c r="J57" i="29"/>
  <c r="W57" i="29"/>
  <c r="M128" i="24"/>
  <c r="Z128" i="24"/>
  <c r="Z80" i="24"/>
  <c r="P55" i="31"/>
  <c r="G55" i="27"/>
  <c r="P55" i="27"/>
  <c r="J61" i="29"/>
  <c r="W61" i="29"/>
  <c r="M130" i="24"/>
  <c r="Z130" i="24"/>
  <c r="Z82" i="24"/>
  <c r="K54" i="29"/>
  <c r="X54" i="29"/>
  <c r="I54" i="28"/>
  <c r="S54" i="28"/>
  <c r="I54" i="27"/>
  <c r="R54" i="27"/>
  <c r="P60" i="31"/>
  <c r="G60" i="27"/>
  <c r="P60" i="27"/>
  <c r="M129" i="24"/>
  <c r="Z129" i="24"/>
  <c r="Z81" i="24"/>
  <c r="K127" i="23"/>
  <c r="U127" i="23"/>
  <c r="U79" i="23"/>
  <c r="K133" i="23"/>
  <c r="U133" i="23"/>
  <c r="U85" i="23"/>
  <c r="K60" i="29"/>
  <c r="X60" i="29"/>
  <c r="I60" i="28"/>
  <c r="S60" i="28"/>
  <c r="I60" i="27"/>
  <c r="R60" i="27"/>
  <c r="J55" i="29"/>
  <c r="W55" i="29"/>
  <c r="I97" i="31"/>
  <c r="Q97" i="31"/>
  <c r="M97" i="29"/>
  <c r="K97" i="28"/>
  <c r="H97" i="27"/>
  <c r="I91" i="31"/>
  <c r="Q91" i="31"/>
  <c r="M91" i="29"/>
  <c r="K91" i="28"/>
  <c r="H91" i="27"/>
  <c r="I96" i="31"/>
  <c r="Q96" i="31"/>
  <c r="M96" i="29"/>
  <c r="K96" i="28"/>
  <c r="H96" i="27"/>
  <c r="K129" i="28"/>
  <c r="U129" i="28"/>
  <c r="U81" i="28"/>
  <c r="M128" i="29"/>
  <c r="Z128" i="29"/>
  <c r="Z80" i="29"/>
  <c r="U84" i="28"/>
  <c r="K132" i="28"/>
  <c r="U132" i="28"/>
  <c r="Q131" i="26"/>
  <c r="K125" i="28"/>
  <c r="U125" i="28"/>
  <c r="U77" i="28"/>
  <c r="I134" i="31"/>
  <c r="Q122" i="31"/>
  <c r="H127" i="27"/>
  <c r="Q127" i="27"/>
  <c r="Q79" i="27"/>
  <c r="Z74" i="29"/>
  <c r="M122" i="29"/>
  <c r="Z122" i="29"/>
  <c r="H130" i="27"/>
  <c r="Q130" i="27"/>
  <c r="Q82" i="27"/>
  <c r="U83" i="28"/>
  <c r="K131" i="28"/>
  <c r="U131" i="28"/>
  <c r="K133" i="28"/>
  <c r="U133" i="28"/>
  <c r="U85" i="28"/>
  <c r="Q122" i="26"/>
  <c r="Q112" i="26"/>
  <c r="H132" i="22"/>
  <c r="Q132" i="22"/>
  <c r="Q84" i="22"/>
  <c r="J59" i="29"/>
  <c r="W59" i="29"/>
  <c r="K53" i="29"/>
  <c r="X53" i="29"/>
  <c r="I53" i="28"/>
  <c r="S53" i="28"/>
  <c r="I53" i="27"/>
  <c r="R53" i="27"/>
  <c r="K55" i="29"/>
  <c r="X55" i="29"/>
  <c r="I55" i="28"/>
  <c r="S55" i="28"/>
  <c r="I55" i="27"/>
  <c r="R55" i="27"/>
  <c r="P52" i="31"/>
  <c r="G52" i="27"/>
  <c r="P52" i="27"/>
  <c r="J60" i="29"/>
  <c r="W60" i="29"/>
  <c r="K129" i="23"/>
  <c r="U129" i="23"/>
  <c r="U81" i="23"/>
  <c r="P59" i="31"/>
  <c r="G59" i="27"/>
  <c r="P59" i="27"/>
  <c r="M127" i="24"/>
  <c r="Z127" i="24"/>
  <c r="Z79" i="24"/>
  <c r="J52" i="29"/>
  <c r="W52" i="29"/>
  <c r="I90" i="31"/>
  <c r="Q90" i="31"/>
  <c r="M90" i="29"/>
  <c r="K90" i="28"/>
  <c r="H90" i="27"/>
  <c r="I92" i="31"/>
  <c r="Q92" i="31"/>
  <c r="M92" i="29"/>
  <c r="K92" i="28"/>
  <c r="H92" i="27"/>
  <c r="I88" i="31"/>
  <c r="Q88" i="31"/>
  <c r="M88" i="29"/>
  <c r="K88" i="28"/>
  <c r="H88" i="27"/>
  <c r="Q129" i="26"/>
  <c r="Q127" i="26"/>
  <c r="M129" i="29"/>
  <c r="Z129" i="29"/>
  <c r="Z81" i="29"/>
  <c r="Q76" i="27"/>
  <c r="H124" i="27"/>
  <c r="Q124" i="27"/>
  <c r="M132" i="29"/>
  <c r="Z132" i="29"/>
  <c r="Z84" i="29"/>
  <c r="M125" i="29"/>
  <c r="Z125" i="29"/>
  <c r="Z77" i="29"/>
  <c r="U79" i="28"/>
  <c r="K127" i="28"/>
  <c r="U127" i="28"/>
  <c r="K130" i="28"/>
  <c r="U130" i="28"/>
  <c r="U82" i="28"/>
  <c r="Q123" i="26"/>
  <c r="Q133" i="26"/>
  <c r="M131" i="29"/>
  <c r="Z131" i="29"/>
  <c r="Z83" i="29"/>
  <c r="H126" i="27"/>
  <c r="Q126" i="27"/>
  <c r="Q78" i="27"/>
  <c r="Z85" i="29"/>
  <c r="M133" i="29"/>
  <c r="Z133" i="29"/>
  <c r="E146" i="25"/>
  <c r="M146" i="25"/>
  <c r="E151" i="25"/>
  <c r="M151" i="25"/>
  <c r="E154" i="25"/>
  <c r="M154" i="25"/>
  <c r="E148" i="25"/>
  <c r="M148" i="25"/>
  <c r="E156" i="25"/>
  <c r="M156" i="25"/>
  <c r="E150" i="25"/>
  <c r="M150" i="25"/>
  <c r="E157" i="25"/>
  <c r="M157" i="25"/>
  <c r="E152" i="25"/>
  <c r="M152" i="25"/>
  <c r="E155" i="25"/>
  <c r="M155" i="25"/>
  <c r="E153" i="25"/>
  <c r="M153" i="25"/>
  <c r="E147" i="25"/>
  <c r="M147" i="25"/>
  <c r="E149" i="25"/>
  <c r="M149" i="25"/>
  <c r="E25" i="27"/>
  <c r="E37" i="27"/>
  <c r="R13" i="29"/>
  <c r="E22" i="28"/>
  <c r="E34" i="28"/>
  <c r="E24" i="29"/>
  <c r="R24" i="29"/>
  <c r="E16" i="29"/>
  <c r="E28" i="29"/>
  <c r="L8" i="31"/>
  <c r="E15" i="29"/>
  <c r="R15" i="29"/>
  <c r="D18" i="31"/>
  <c r="L18" i="31"/>
  <c r="E9" i="29"/>
  <c r="E21" i="29"/>
  <c r="E23" i="27"/>
  <c r="E35" i="27"/>
  <c r="E15" i="27"/>
  <c r="N15" i="27"/>
  <c r="E20" i="27"/>
  <c r="E32" i="27"/>
  <c r="L10" i="31"/>
  <c r="O4" i="28"/>
  <c r="E18" i="27"/>
  <c r="N18" i="27"/>
  <c r="D16" i="31"/>
  <c r="L16" i="31"/>
  <c r="N5" i="27"/>
  <c r="E9" i="28"/>
  <c r="E21" i="28"/>
  <c r="N10" i="27"/>
  <c r="E19" i="27"/>
  <c r="E31" i="27"/>
  <c r="Q12" i="29"/>
  <c r="D15" i="29"/>
  <c r="D27" i="29"/>
  <c r="E9" i="27"/>
  <c r="E21" i="27"/>
  <c r="R7" i="29"/>
  <c r="R5" i="29"/>
  <c r="Q11" i="29"/>
  <c r="O7" i="28"/>
  <c r="L5" i="31"/>
  <c r="R11" i="29"/>
  <c r="R8" i="29"/>
  <c r="E18" i="28"/>
  <c r="O18" i="28"/>
  <c r="N9" i="28"/>
  <c r="N12" i="27"/>
  <c r="D20" i="27"/>
  <c r="M20" i="27"/>
  <c r="O3" i="28"/>
  <c r="M13" i="27"/>
  <c r="D14" i="29"/>
  <c r="D26" i="29"/>
  <c r="D23" i="27"/>
  <c r="D35" i="27"/>
  <c r="M3" i="27"/>
  <c r="Q4" i="29"/>
  <c r="Q8" i="29"/>
  <c r="D23" i="28"/>
  <c r="N23" i="28"/>
  <c r="D22" i="28"/>
  <c r="D34" i="28"/>
  <c r="D14" i="28"/>
  <c r="D26" i="28"/>
  <c r="N8" i="28"/>
  <c r="D18" i="28"/>
  <c r="N18" i="28"/>
  <c r="Q9" i="29"/>
  <c r="Q7" i="29"/>
  <c r="D19" i="28"/>
  <c r="N19" i="28"/>
  <c r="M9" i="27"/>
  <c r="Q6" i="29"/>
  <c r="M2" i="27"/>
  <c r="M7" i="27"/>
  <c r="Q10" i="29"/>
  <c r="M6" i="27"/>
  <c r="M10" i="27"/>
  <c r="Q13" i="29"/>
  <c r="L3" i="31"/>
  <c r="M4" i="27"/>
  <c r="D24" i="31"/>
  <c r="L24" i="31"/>
  <c r="L13" i="31"/>
  <c r="M12" i="27"/>
  <c r="L11" i="31"/>
  <c r="D25" i="28"/>
  <c r="N25" i="28"/>
  <c r="N4" i="28"/>
  <c r="N12" i="28"/>
  <c r="D15" i="28"/>
  <c r="N15" i="28"/>
  <c r="O16" i="28"/>
  <c r="E28" i="28"/>
  <c r="O17" i="28"/>
  <c r="E29" i="28"/>
  <c r="D37" i="31"/>
  <c r="L25" i="31"/>
  <c r="M18" i="27"/>
  <c r="D30" i="27"/>
  <c r="E34" i="29"/>
  <c r="R22" i="29"/>
  <c r="D28" i="28"/>
  <c r="N16" i="28"/>
  <c r="D36" i="29"/>
  <c r="Q24" i="29"/>
  <c r="D32" i="29"/>
  <c r="Q20" i="29"/>
  <c r="E35" i="28"/>
  <c r="O23" i="28"/>
  <c r="D33" i="29"/>
  <c r="Q21" i="29"/>
  <c r="D36" i="28"/>
  <c r="N24" i="28"/>
  <c r="D32" i="28"/>
  <c r="N20" i="28"/>
  <c r="D29" i="31"/>
  <c r="L17" i="31"/>
  <c r="D30" i="29"/>
  <c r="Q18" i="29"/>
  <c r="D34" i="31"/>
  <c r="L22" i="31"/>
  <c r="D26" i="27"/>
  <c r="M14" i="27"/>
  <c r="D31" i="27"/>
  <c r="M19" i="27"/>
  <c r="E27" i="28"/>
  <c r="O15" i="28"/>
  <c r="D35" i="31"/>
  <c r="L23" i="31"/>
  <c r="E14" i="29"/>
  <c r="R2" i="29"/>
  <c r="AB2" i="29"/>
  <c r="D35" i="29"/>
  <c r="Q23" i="29"/>
  <c r="D33" i="27"/>
  <c r="M21" i="27"/>
  <c r="E31" i="29"/>
  <c r="R19" i="29"/>
  <c r="D21" i="31"/>
  <c r="L9" i="31"/>
  <c r="N21" i="28"/>
  <c r="D33" i="28"/>
  <c r="O2" i="28"/>
  <c r="V2" i="28"/>
  <c r="E14" i="28"/>
  <c r="D17" i="27"/>
  <c r="M5" i="27"/>
  <c r="D34" i="29"/>
  <c r="Q22" i="29"/>
  <c r="E28" i="27"/>
  <c r="N16" i="27"/>
  <c r="D37" i="27"/>
  <c r="M25" i="27"/>
  <c r="D31" i="29"/>
  <c r="Q19" i="29"/>
  <c r="D27" i="31"/>
  <c r="L15" i="31"/>
  <c r="E29" i="27"/>
  <c r="N17" i="27"/>
  <c r="E31" i="28"/>
  <c r="O19" i="28"/>
  <c r="E37" i="29"/>
  <c r="R25" i="29"/>
  <c r="E34" i="27"/>
  <c r="N22" i="27"/>
  <c r="D28" i="27"/>
  <c r="M16" i="27"/>
  <c r="E32" i="29"/>
  <c r="R20" i="29"/>
  <c r="D34" i="27"/>
  <c r="M22" i="27"/>
  <c r="D37" i="29"/>
  <c r="Q25" i="29"/>
  <c r="E36" i="27"/>
  <c r="N24" i="27"/>
  <c r="D36" i="27"/>
  <c r="M24" i="27"/>
  <c r="E30" i="29"/>
  <c r="R18" i="29"/>
  <c r="E29" i="29"/>
  <c r="R17" i="29"/>
  <c r="D31" i="31"/>
  <c r="L19" i="31"/>
  <c r="D14" i="31"/>
  <c r="L2" i="31"/>
  <c r="R2" i="31"/>
  <c r="D28" i="29"/>
  <c r="Q16" i="29"/>
  <c r="D27" i="27"/>
  <c r="M15" i="27"/>
  <c r="E35" i="29"/>
  <c r="R23" i="29"/>
  <c r="L20" i="31"/>
  <c r="D32" i="31"/>
  <c r="O24" i="28"/>
  <c r="E36" i="28"/>
  <c r="O25" i="28"/>
  <c r="E37" i="28"/>
  <c r="O20" i="28"/>
  <c r="E32" i="28"/>
  <c r="E14" i="27"/>
  <c r="N2" i="27"/>
  <c r="M88" i="13"/>
  <c r="Z88" i="13"/>
  <c r="K88" i="12"/>
  <c r="U88" i="12"/>
  <c r="M88" i="24"/>
  <c r="I88" i="14"/>
  <c r="Q88" i="14"/>
  <c r="Q88" i="26"/>
  <c r="H88" i="22"/>
  <c r="I88" i="11"/>
  <c r="R88" i="11"/>
  <c r="K88" i="23"/>
  <c r="I88" i="15"/>
  <c r="Q88" i="15"/>
  <c r="M93" i="13"/>
  <c r="Z93" i="13"/>
  <c r="I93" i="11"/>
  <c r="R93" i="11"/>
  <c r="H93" i="22"/>
  <c r="M93" i="24"/>
  <c r="I93" i="15"/>
  <c r="Q93" i="15"/>
  <c r="Q93" i="26"/>
  <c r="K93" i="12"/>
  <c r="U93" i="12"/>
  <c r="K93" i="23"/>
  <c r="I93" i="14"/>
  <c r="Q93" i="14"/>
  <c r="Q94" i="26"/>
  <c r="K94" i="23"/>
  <c r="I94" i="11"/>
  <c r="R94" i="11"/>
  <c r="I94" i="14"/>
  <c r="Q94" i="14"/>
  <c r="M94" i="13"/>
  <c r="Z94" i="13"/>
  <c r="K94" i="12"/>
  <c r="U94" i="12"/>
  <c r="H94" i="22"/>
  <c r="M94" i="24"/>
  <c r="I94" i="15"/>
  <c r="Q94" i="15"/>
  <c r="K90" i="23"/>
  <c r="I90" i="15"/>
  <c r="Q90" i="15"/>
  <c r="M90" i="13"/>
  <c r="Z90" i="13"/>
  <c r="K90" i="12"/>
  <c r="U90" i="12"/>
  <c r="M90" i="24"/>
  <c r="I90" i="14"/>
  <c r="Q90" i="14"/>
  <c r="Q90" i="26"/>
  <c r="H90" i="22"/>
  <c r="I90" i="11"/>
  <c r="R90" i="11"/>
  <c r="M89" i="24"/>
  <c r="I89" i="15"/>
  <c r="Q89" i="15"/>
  <c r="H89" i="22"/>
  <c r="K89" i="12"/>
  <c r="U89" i="12"/>
  <c r="M89" i="13"/>
  <c r="Z89" i="13"/>
  <c r="K89" i="23"/>
  <c r="I89" i="14"/>
  <c r="Q89" i="14"/>
  <c r="Q89" i="26"/>
  <c r="I89" i="11"/>
  <c r="R89" i="11"/>
  <c r="K86" i="23"/>
  <c r="I86" i="14"/>
  <c r="Q86" i="14"/>
  <c r="M86" i="24"/>
  <c r="Q86" i="26"/>
  <c r="H86" i="22"/>
  <c r="I86" i="11"/>
  <c r="R86" i="11"/>
  <c r="M86" i="13"/>
  <c r="Z86" i="13"/>
  <c r="K86" i="12"/>
  <c r="U86" i="12"/>
  <c r="I86" i="15"/>
  <c r="Q86" i="15"/>
  <c r="M92" i="24"/>
  <c r="I92" i="15"/>
  <c r="Q92" i="15"/>
  <c r="Q92" i="26"/>
  <c r="H92" i="22"/>
  <c r="K92" i="12"/>
  <c r="U92" i="12"/>
  <c r="I92" i="14"/>
  <c r="Q92" i="14"/>
  <c r="M92" i="13"/>
  <c r="Z92" i="13"/>
  <c r="I92" i="11"/>
  <c r="R92" i="11"/>
  <c r="K92" i="23"/>
  <c r="M97" i="24"/>
  <c r="I97" i="14"/>
  <c r="Q97" i="14"/>
  <c r="K97" i="23"/>
  <c r="Q97" i="26"/>
  <c r="H97" i="22"/>
  <c r="K97" i="12"/>
  <c r="U97" i="12"/>
  <c r="I97" i="15"/>
  <c r="Q97" i="15"/>
  <c r="M97" i="13"/>
  <c r="Z97" i="13"/>
  <c r="I97" i="11"/>
  <c r="R97" i="11"/>
  <c r="K95" i="23"/>
  <c r="I95" i="15"/>
  <c r="Q95" i="15"/>
  <c r="M95" i="24"/>
  <c r="I95" i="14"/>
  <c r="Q95" i="14"/>
  <c r="I95" i="11"/>
  <c r="R95" i="11"/>
  <c r="Q95" i="26"/>
  <c r="H95" i="22"/>
  <c r="K95" i="12"/>
  <c r="U95" i="12"/>
  <c r="M95" i="13"/>
  <c r="Z95" i="13"/>
  <c r="K91" i="23"/>
  <c r="I91" i="14"/>
  <c r="Q91" i="14"/>
  <c r="I91" i="11"/>
  <c r="R91" i="11"/>
  <c r="M91" i="24"/>
  <c r="Q91" i="26"/>
  <c r="H91" i="22"/>
  <c r="K91" i="12"/>
  <c r="U91" i="12"/>
  <c r="M91" i="13"/>
  <c r="Z91" i="13"/>
  <c r="I91" i="15"/>
  <c r="Q91" i="15"/>
  <c r="M96" i="13"/>
  <c r="Z96" i="13"/>
  <c r="K96" i="12"/>
  <c r="U96" i="12"/>
  <c r="Q96" i="26"/>
  <c r="H96" i="22"/>
  <c r="K96" i="23"/>
  <c r="I96" i="14"/>
  <c r="Q96" i="14"/>
  <c r="I96" i="11"/>
  <c r="R96" i="11"/>
  <c r="M96" i="24"/>
  <c r="I96" i="15"/>
  <c r="Q96" i="15"/>
  <c r="BF69" i="1"/>
  <c r="H69" i="28"/>
  <c r="R69" i="28"/>
  <c r="H57" i="23"/>
  <c r="R57" i="23"/>
  <c r="H57" i="12"/>
  <c r="R57" i="12"/>
  <c r="I54" i="24"/>
  <c r="V54" i="24"/>
  <c r="BG62" i="1"/>
  <c r="H62" i="29"/>
  <c r="U62" i="29"/>
  <c r="H50" i="24"/>
  <c r="U50" i="24"/>
  <c r="H50" i="13"/>
  <c r="U50" i="13"/>
  <c r="P52" i="26"/>
  <c r="G52" i="22"/>
  <c r="P52" i="22"/>
  <c r="P52" i="15"/>
  <c r="H52" i="11"/>
  <c r="Q52" i="11"/>
  <c r="BG69" i="1"/>
  <c r="H69" i="29"/>
  <c r="U69" i="29"/>
  <c r="H57" i="24"/>
  <c r="U57" i="24"/>
  <c r="H57" i="13"/>
  <c r="U57" i="13"/>
  <c r="I51" i="24"/>
  <c r="V51" i="24"/>
  <c r="BD69" i="1"/>
  <c r="BF71" i="1"/>
  <c r="H71" i="28"/>
  <c r="R71" i="28"/>
  <c r="H59" i="23"/>
  <c r="R59" i="23"/>
  <c r="H59" i="12"/>
  <c r="R59" i="12"/>
  <c r="BK72" i="1"/>
  <c r="J60" i="24"/>
  <c r="W60" i="24"/>
  <c r="J60" i="13"/>
  <c r="W60" i="13"/>
  <c r="BG67" i="1"/>
  <c r="H67" i="29"/>
  <c r="U67" i="29"/>
  <c r="H55" i="24"/>
  <c r="U55" i="24"/>
  <c r="H55" i="13"/>
  <c r="U55" i="13"/>
  <c r="I58" i="24"/>
  <c r="V58" i="24"/>
  <c r="BK68" i="1"/>
  <c r="J56" i="24"/>
  <c r="W56" i="24"/>
  <c r="J56" i="13"/>
  <c r="W56" i="13"/>
  <c r="I56" i="24"/>
  <c r="V56" i="24"/>
  <c r="BM64" i="1"/>
  <c r="L52" i="24"/>
  <c r="Y52" i="24"/>
  <c r="BD71" i="1"/>
  <c r="O51" i="26"/>
  <c r="G51" i="15"/>
  <c r="O51" i="15"/>
  <c r="BM62" i="1"/>
  <c r="L50" i="24"/>
  <c r="Y50" i="24"/>
  <c r="BG71" i="1"/>
  <c r="H71" i="29"/>
  <c r="U71" i="29"/>
  <c r="H59" i="24"/>
  <c r="U59" i="24"/>
  <c r="H59" i="13"/>
  <c r="U59" i="13"/>
  <c r="BD70" i="1"/>
  <c r="O61" i="26"/>
  <c r="G61" i="15"/>
  <c r="O61" i="15"/>
  <c r="O72" i="26"/>
  <c r="G72" i="15"/>
  <c r="O72" i="15"/>
  <c r="BP82" i="1"/>
  <c r="F82" i="27"/>
  <c r="O82" i="27"/>
  <c r="F70" i="22"/>
  <c r="O70" i="22"/>
  <c r="G70" i="11"/>
  <c r="P70" i="11"/>
  <c r="I61" i="24"/>
  <c r="V61" i="24"/>
  <c r="BK71" i="1"/>
  <c r="J59" i="24"/>
  <c r="W59" i="24"/>
  <c r="J59" i="13"/>
  <c r="W59" i="13"/>
  <c r="BD72" i="1"/>
  <c r="O70" i="26"/>
  <c r="G70" i="15"/>
  <c r="O70" i="15"/>
  <c r="BP78" i="1"/>
  <c r="F78" i="27"/>
  <c r="O78" i="27"/>
  <c r="F66" i="22"/>
  <c r="O66" i="22"/>
  <c r="G66" i="11"/>
  <c r="P66" i="11"/>
  <c r="BR50" i="1"/>
  <c r="J50" i="28"/>
  <c r="T50" i="28"/>
  <c r="J38" i="23"/>
  <c r="T38" i="23"/>
  <c r="J38" i="12"/>
  <c r="T38" i="12"/>
  <c r="BP65" i="1"/>
  <c r="F65" i="27"/>
  <c r="O65" i="27"/>
  <c r="F53" i="22"/>
  <c r="O53" i="22"/>
  <c r="G53" i="11"/>
  <c r="P53" i="11"/>
  <c r="BL67" i="1"/>
  <c r="K55" i="24"/>
  <c r="X55" i="24"/>
  <c r="I55" i="23"/>
  <c r="S55" i="23"/>
  <c r="I55" i="22"/>
  <c r="R55" i="22"/>
  <c r="K55" i="13"/>
  <c r="X55" i="13"/>
  <c r="I55" i="12"/>
  <c r="S55" i="12"/>
  <c r="J55" i="11"/>
  <c r="S55" i="11"/>
  <c r="I59" i="24"/>
  <c r="V59" i="24"/>
  <c r="BF72" i="1"/>
  <c r="H72" i="28"/>
  <c r="R72" i="28"/>
  <c r="H60" i="23"/>
  <c r="R60" i="23"/>
  <c r="H60" i="12"/>
  <c r="R60" i="12"/>
  <c r="P55" i="26"/>
  <c r="G55" i="22"/>
  <c r="P55" i="22"/>
  <c r="H55" i="11"/>
  <c r="Q55" i="11"/>
  <c r="BL69" i="1"/>
  <c r="K57" i="24"/>
  <c r="X57" i="24"/>
  <c r="I57" i="23"/>
  <c r="S57" i="23"/>
  <c r="I57" i="22"/>
  <c r="R57" i="22"/>
  <c r="K57" i="13"/>
  <c r="X57" i="13"/>
  <c r="J57" i="11"/>
  <c r="S57" i="11"/>
  <c r="I57" i="12"/>
  <c r="S57" i="12"/>
  <c r="BM72" i="1"/>
  <c r="L60" i="24"/>
  <c r="Y60" i="24"/>
  <c r="P54" i="26"/>
  <c r="G54" i="22"/>
  <c r="P54" i="22"/>
  <c r="P54" i="15"/>
  <c r="H54" i="11"/>
  <c r="Q54" i="11"/>
  <c r="BF64" i="1"/>
  <c r="H64" i="28"/>
  <c r="R64" i="28"/>
  <c r="H52" i="23"/>
  <c r="R52" i="23"/>
  <c r="H52" i="12"/>
  <c r="R52" i="12"/>
  <c r="BP62" i="1"/>
  <c r="F62" i="27"/>
  <c r="O62" i="27"/>
  <c r="F50" i="22"/>
  <c r="O50" i="22"/>
  <c r="G50" i="11"/>
  <c r="P50" i="11"/>
  <c r="P50" i="26"/>
  <c r="G50" i="22"/>
  <c r="P50" i="22"/>
  <c r="H50" i="11"/>
  <c r="Q50" i="11"/>
  <c r="BF67" i="1"/>
  <c r="H67" i="28"/>
  <c r="R67" i="28"/>
  <c r="H55" i="23"/>
  <c r="R55" i="23"/>
  <c r="H55" i="12"/>
  <c r="R55" i="12"/>
  <c r="O64" i="26"/>
  <c r="G64" i="15"/>
  <c r="O64" i="15"/>
  <c r="BR60" i="1"/>
  <c r="J60" i="28"/>
  <c r="T60" i="28"/>
  <c r="J48" i="23"/>
  <c r="T48" i="23"/>
  <c r="J48" i="12"/>
  <c r="T48" i="12"/>
  <c r="I52" i="24"/>
  <c r="V52" i="24"/>
  <c r="O57" i="26"/>
  <c r="G57" i="15"/>
  <c r="O57" i="15"/>
  <c r="BG72" i="1"/>
  <c r="H72" i="29"/>
  <c r="U72" i="29"/>
  <c r="H60" i="24"/>
  <c r="U60" i="24"/>
  <c r="H60" i="13"/>
  <c r="U60" i="13"/>
  <c r="BD73" i="1"/>
  <c r="BF68" i="1"/>
  <c r="H68" i="28"/>
  <c r="R68" i="28"/>
  <c r="H56" i="23"/>
  <c r="R56" i="23"/>
  <c r="H56" i="12"/>
  <c r="R56" i="12"/>
  <c r="BK67" i="1"/>
  <c r="J55" i="24"/>
  <c r="W55" i="24"/>
  <c r="J55" i="13"/>
  <c r="W55" i="13"/>
  <c r="I57" i="24"/>
  <c r="V57" i="24"/>
  <c r="BM71" i="1"/>
  <c r="L59" i="24"/>
  <c r="Y59" i="24"/>
  <c r="O62" i="26"/>
  <c r="G62" i="15"/>
  <c r="O62" i="15"/>
  <c r="BP69" i="1"/>
  <c r="F69" i="27"/>
  <c r="O69" i="27"/>
  <c r="F57" i="22"/>
  <c r="O57" i="22"/>
  <c r="G57" i="11"/>
  <c r="P57" i="11"/>
  <c r="BK62" i="1"/>
  <c r="J50" i="24"/>
  <c r="W50" i="24"/>
  <c r="J50" i="13"/>
  <c r="W50" i="13"/>
  <c r="BP73" i="1"/>
  <c r="F73" i="27"/>
  <c r="O73" i="27"/>
  <c r="F61" i="22"/>
  <c r="O61" i="22"/>
  <c r="G61" i="11"/>
  <c r="P61" i="11"/>
  <c r="I55" i="24"/>
  <c r="V55" i="24"/>
  <c r="O59" i="26"/>
  <c r="G59" i="15"/>
  <c r="O59" i="15"/>
  <c r="BK64" i="1"/>
  <c r="J52" i="24"/>
  <c r="W52" i="24"/>
  <c r="J52" i="13"/>
  <c r="W52" i="13"/>
  <c r="O68" i="26"/>
  <c r="G68" i="15"/>
  <c r="O68" i="15"/>
  <c r="BG70" i="1"/>
  <c r="H70" i="29"/>
  <c r="U70" i="29"/>
  <c r="H58" i="24"/>
  <c r="U58" i="24"/>
  <c r="H58" i="13"/>
  <c r="U58" i="13"/>
  <c r="BG63" i="1"/>
  <c r="H63" i="29"/>
  <c r="U63" i="29"/>
  <c r="H51" i="24"/>
  <c r="U51" i="24"/>
  <c r="H51" i="13"/>
  <c r="U51" i="13"/>
  <c r="BP84" i="1"/>
  <c r="F84" i="27"/>
  <c r="O84" i="27"/>
  <c r="F72" i="22"/>
  <c r="O72" i="22"/>
  <c r="G72" i="11"/>
  <c r="P72" i="11"/>
  <c r="BL65" i="1"/>
  <c r="K53" i="24"/>
  <c r="X53" i="24"/>
  <c r="I53" i="23"/>
  <c r="S53" i="23"/>
  <c r="I53" i="22"/>
  <c r="R53" i="22"/>
  <c r="K53" i="13"/>
  <c r="X53" i="13"/>
  <c r="J53" i="11"/>
  <c r="S53" i="11"/>
  <c r="I53" i="12"/>
  <c r="S53" i="12"/>
  <c r="BG64" i="1"/>
  <c r="H64" i="29"/>
  <c r="U64" i="29"/>
  <c r="H52" i="24"/>
  <c r="U52" i="24"/>
  <c r="H52" i="13"/>
  <c r="U52" i="13"/>
  <c r="BF63" i="1"/>
  <c r="H63" i="28"/>
  <c r="R63" i="28"/>
  <c r="H51" i="23"/>
  <c r="R51" i="23"/>
  <c r="H51" i="12"/>
  <c r="R51" i="12"/>
  <c r="BG68" i="1"/>
  <c r="H68" i="29"/>
  <c r="U68" i="29"/>
  <c r="H56" i="24"/>
  <c r="U56" i="24"/>
  <c r="H56" i="13"/>
  <c r="U56" i="13"/>
  <c r="BL63" i="1"/>
  <c r="K51" i="24"/>
  <c r="X51" i="24"/>
  <c r="I51" i="22"/>
  <c r="R51" i="22"/>
  <c r="I51" i="23"/>
  <c r="S51" i="23"/>
  <c r="K51" i="13"/>
  <c r="X51" i="13"/>
  <c r="J51" i="11"/>
  <c r="S51" i="11"/>
  <c r="I51" i="12"/>
  <c r="S51" i="12"/>
  <c r="BL64" i="1"/>
  <c r="K52" i="24"/>
  <c r="X52" i="24"/>
  <c r="I52" i="22"/>
  <c r="R52" i="22"/>
  <c r="I52" i="23"/>
  <c r="S52" i="23"/>
  <c r="K52" i="13"/>
  <c r="X52" i="13"/>
  <c r="J52" i="11"/>
  <c r="S52" i="11"/>
  <c r="I52" i="12"/>
  <c r="S52" i="12"/>
  <c r="BR63" i="1"/>
  <c r="J63" i="28"/>
  <c r="T63" i="28"/>
  <c r="J51" i="23"/>
  <c r="T51" i="23"/>
  <c r="J51" i="12"/>
  <c r="T51" i="12"/>
  <c r="BD66" i="1"/>
  <c r="BL62" i="1"/>
  <c r="K50" i="24"/>
  <c r="X50" i="24"/>
  <c r="I50" i="23"/>
  <c r="S50" i="23"/>
  <c r="I50" i="22"/>
  <c r="R50" i="22"/>
  <c r="K50" i="13"/>
  <c r="X50" i="13"/>
  <c r="I50" i="12"/>
  <c r="S50" i="12"/>
  <c r="J50" i="11"/>
  <c r="S50" i="11"/>
  <c r="BR65" i="1"/>
  <c r="J65" i="28"/>
  <c r="T65" i="28"/>
  <c r="J53" i="23"/>
  <c r="T53" i="23"/>
  <c r="J53" i="12"/>
  <c r="T53" i="12"/>
  <c r="BK73" i="1"/>
  <c r="J61" i="24"/>
  <c r="W61" i="24"/>
  <c r="J61" i="13"/>
  <c r="W61" i="13"/>
  <c r="I53" i="24"/>
  <c r="V53" i="24"/>
  <c r="O66" i="26"/>
  <c r="G66" i="15"/>
  <c r="O66" i="15"/>
  <c r="BF70" i="1"/>
  <c r="H70" i="28"/>
  <c r="R70" i="28"/>
  <c r="H58" i="23"/>
  <c r="R58" i="23"/>
  <c r="H58" i="12"/>
  <c r="R58" i="12"/>
  <c r="BM63" i="1"/>
  <c r="L51" i="24"/>
  <c r="Y51" i="24"/>
  <c r="BR54" i="1"/>
  <c r="J54" i="28"/>
  <c r="T54" i="28"/>
  <c r="J42" i="23"/>
  <c r="T42" i="23"/>
  <c r="J42" i="12"/>
  <c r="T42" i="12"/>
  <c r="BM69" i="1"/>
  <c r="L57" i="24"/>
  <c r="Y57" i="24"/>
  <c r="O53" i="26"/>
  <c r="G53" i="15"/>
  <c r="O53" i="15"/>
  <c r="BG66" i="1"/>
  <c r="H66" i="29"/>
  <c r="U66" i="29"/>
  <c r="H54" i="24"/>
  <c r="U54" i="24"/>
  <c r="H54" i="13"/>
  <c r="U54" i="13"/>
  <c r="BD68" i="1"/>
  <c r="BK70" i="1"/>
  <c r="J58" i="24"/>
  <c r="W58" i="24"/>
  <c r="J58" i="13"/>
  <c r="W58" i="13"/>
  <c r="I50" i="24"/>
  <c r="V50" i="24"/>
  <c r="BL70" i="1"/>
  <c r="I58" i="23"/>
  <c r="S58" i="23"/>
  <c r="K58" i="24"/>
  <c r="X58" i="24"/>
  <c r="I58" i="22"/>
  <c r="R58" i="22"/>
  <c r="K58" i="13"/>
  <c r="X58" i="13"/>
  <c r="I58" i="12"/>
  <c r="S58" i="12"/>
  <c r="J58" i="11"/>
  <c r="S58" i="11"/>
  <c r="BD67" i="1"/>
  <c r="BG73" i="1"/>
  <c r="H73" i="29"/>
  <c r="U73" i="29"/>
  <c r="H61" i="24"/>
  <c r="U61" i="24"/>
  <c r="H61" i="13"/>
  <c r="U61" i="13"/>
  <c r="BR68" i="1"/>
  <c r="J68" i="28"/>
  <c r="T68" i="28"/>
  <c r="J56" i="23"/>
  <c r="T56" i="23"/>
  <c r="J56" i="12"/>
  <c r="T56" i="12"/>
  <c r="BR71" i="1"/>
  <c r="J71" i="28"/>
  <c r="T71" i="28"/>
  <c r="J59" i="23"/>
  <c r="T59" i="23"/>
  <c r="J59" i="12"/>
  <c r="T59" i="12"/>
  <c r="BK66" i="1"/>
  <c r="J54" i="24"/>
  <c r="W54" i="24"/>
  <c r="J54" i="13"/>
  <c r="W54" i="13"/>
  <c r="BM70" i="1"/>
  <c r="L58" i="24"/>
  <c r="Y58" i="24"/>
  <c r="BF73" i="1"/>
  <c r="H73" i="28"/>
  <c r="R73" i="28"/>
  <c r="H61" i="23"/>
  <c r="R61" i="23"/>
  <c r="H61" i="12"/>
  <c r="R61" i="12"/>
  <c r="BD64" i="1"/>
  <c r="BF65" i="1"/>
  <c r="H65" i="28"/>
  <c r="R65" i="28"/>
  <c r="H53" i="23"/>
  <c r="R53" i="23"/>
  <c r="H53" i="12"/>
  <c r="R53" i="12"/>
  <c r="P59" i="26"/>
  <c r="G59" i="22"/>
  <c r="P59" i="22"/>
  <c r="P59" i="15"/>
  <c r="H59" i="11"/>
  <c r="Q59" i="11"/>
  <c r="BM66" i="1"/>
  <c r="L54" i="24"/>
  <c r="Y54" i="24"/>
  <c r="BM67" i="1"/>
  <c r="L55" i="24"/>
  <c r="Y55" i="24"/>
  <c r="BF62" i="1"/>
  <c r="H62" i="28"/>
  <c r="R62" i="28"/>
  <c r="H50" i="23"/>
  <c r="R50" i="23"/>
  <c r="H50" i="12"/>
  <c r="R50" i="12"/>
  <c r="BM68" i="1"/>
  <c r="L56" i="24"/>
  <c r="Y56" i="24"/>
  <c r="BP76" i="1"/>
  <c r="F76" i="27"/>
  <c r="O76" i="27"/>
  <c r="F64" i="22"/>
  <c r="O64" i="22"/>
  <c r="G64" i="11"/>
  <c r="P64" i="11"/>
  <c r="O55" i="26"/>
  <c r="G55" i="15"/>
  <c r="O55" i="15"/>
  <c r="BF66" i="1"/>
  <c r="H66" i="28"/>
  <c r="R66" i="28"/>
  <c r="H54" i="23"/>
  <c r="R54" i="23"/>
  <c r="H54" i="12"/>
  <c r="R54" i="12"/>
  <c r="P56" i="26"/>
  <c r="G56" i="22"/>
  <c r="P56" i="22"/>
  <c r="P56" i="15"/>
  <c r="H56" i="11"/>
  <c r="Q56" i="11"/>
  <c r="BL73" i="1"/>
  <c r="K61" i="24"/>
  <c r="X61" i="24"/>
  <c r="I61" i="23"/>
  <c r="S61" i="23"/>
  <c r="I61" i="22"/>
  <c r="R61" i="22"/>
  <c r="K61" i="13"/>
  <c r="X61" i="13"/>
  <c r="J61" i="11"/>
  <c r="S61" i="11"/>
  <c r="I61" i="12"/>
  <c r="S61" i="12"/>
  <c r="BD63" i="1"/>
  <c r="P58" i="26"/>
  <c r="G58" i="22"/>
  <c r="P58" i="22"/>
  <c r="P58" i="15"/>
  <c r="H58" i="11"/>
  <c r="Q58" i="11"/>
  <c r="BR69" i="1"/>
  <c r="J69" i="28"/>
  <c r="T69" i="28"/>
  <c r="J57" i="23"/>
  <c r="T57" i="23"/>
  <c r="J57" i="12"/>
  <c r="T57" i="12"/>
  <c r="BP63" i="1"/>
  <c r="F63" i="27"/>
  <c r="O63" i="27"/>
  <c r="F51" i="22"/>
  <c r="O51" i="22"/>
  <c r="G51" i="11"/>
  <c r="P51" i="11"/>
  <c r="BK69" i="1"/>
  <c r="J57" i="24"/>
  <c r="W57" i="24"/>
  <c r="J57" i="13"/>
  <c r="W57" i="13"/>
  <c r="BK65" i="1"/>
  <c r="J53" i="24"/>
  <c r="W53" i="24"/>
  <c r="J53" i="13"/>
  <c r="W53" i="13"/>
  <c r="P51" i="26"/>
  <c r="G51" i="22"/>
  <c r="P51" i="22"/>
  <c r="H51" i="11"/>
  <c r="Q51" i="11"/>
  <c r="BR52" i="1"/>
  <c r="J52" i="28"/>
  <c r="T52" i="28"/>
  <c r="J40" i="23"/>
  <c r="T40" i="23"/>
  <c r="J40" i="12"/>
  <c r="T40" i="12"/>
  <c r="BP68" i="1"/>
  <c r="F68" i="27"/>
  <c r="O68" i="27"/>
  <c r="F56" i="22"/>
  <c r="O56" i="22"/>
  <c r="G56" i="11"/>
  <c r="P56" i="11"/>
  <c r="BP83" i="1"/>
  <c r="F83" i="27"/>
  <c r="O83" i="27"/>
  <c r="F71" i="22"/>
  <c r="O71" i="22"/>
  <c r="G71" i="11"/>
  <c r="P71" i="11"/>
  <c r="BL66" i="1"/>
  <c r="K54" i="24"/>
  <c r="X54" i="24"/>
  <c r="I54" i="23"/>
  <c r="S54" i="23"/>
  <c r="I54" i="22"/>
  <c r="R54" i="22"/>
  <c r="K54" i="13"/>
  <c r="X54" i="13"/>
  <c r="I54" i="12"/>
  <c r="S54" i="12"/>
  <c r="J54" i="11"/>
  <c r="S54" i="11"/>
  <c r="P60" i="26"/>
  <c r="G60" i="22"/>
  <c r="P60" i="22"/>
  <c r="H60" i="11"/>
  <c r="Q60" i="11"/>
  <c r="P61" i="26"/>
  <c r="G61" i="22"/>
  <c r="P61" i="22"/>
  <c r="P61" i="15"/>
  <c r="H61" i="11"/>
  <c r="Q61" i="11"/>
  <c r="BL68" i="1"/>
  <c r="K56" i="24"/>
  <c r="X56" i="24"/>
  <c r="I56" i="23"/>
  <c r="S56" i="23"/>
  <c r="I56" i="22"/>
  <c r="R56" i="22"/>
  <c r="K56" i="13"/>
  <c r="X56" i="13"/>
  <c r="J56" i="11"/>
  <c r="S56" i="11"/>
  <c r="I56" i="12"/>
  <c r="S56" i="12"/>
  <c r="BR55" i="1"/>
  <c r="J55" i="28"/>
  <c r="T55" i="28"/>
  <c r="J43" i="23"/>
  <c r="T43" i="23"/>
  <c r="J43" i="12"/>
  <c r="T43" i="12"/>
  <c r="P53" i="26"/>
  <c r="G53" i="22"/>
  <c r="P53" i="22"/>
  <c r="P53" i="15"/>
  <c r="H53" i="11"/>
  <c r="Q53" i="11"/>
  <c r="BL71" i="1"/>
  <c r="K59" i="24"/>
  <c r="X59" i="24"/>
  <c r="I59" i="23"/>
  <c r="S59" i="23"/>
  <c r="I59" i="22"/>
  <c r="R59" i="22"/>
  <c r="K59" i="13"/>
  <c r="X59" i="13"/>
  <c r="J59" i="11"/>
  <c r="S59" i="11"/>
  <c r="I59" i="12"/>
  <c r="S59" i="12"/>
  <c r="BR58" i="1"/>
  <c r="J58" i="28"/>
  <c r="T58" i="28"/>
  <c r="J46" i="23"/>
  <c r="T46" i="23"/>
  <c r="J46" i="12"/>
  <c r="T46" i="12"/>
  <c r="BG65" i="1"/>
  <c r="H65" i="29"/>
  <c r="U65" i="29"/>
  <c r="H53" i="24"/>
  <c r="U53" i="24"/>
  <c r="H53" i="13"/>
  <c r="U53" i="13"/>
  <c r="BM65" i="1"/>
  <c r="L53" i="24"/>
  <c r="Y53" i="24"/>
  <c r="BD62" i="1"/>
  <c r="BM73" i="1"/>
  <c r="L61" i="24"/>
  <c r="Y61" i="24"/>
  <c r="P57" i="26"/>
  <c r="G57" i="22"/>
  <c r="P57" i="22"/>
  <c r="P57" i="15"/>
  <c r="H57" i="11"/>
  <c r="Q57" i="11"/>
  <c r="BK63" i="1"/>
  <c r="J51" i="24"/>
  <c r="W51" i="24"/>
  <c r="J51" i="13"/>
  <c r="W51" i="13"/>
  <c r="I60" i="24"/>
  <c r="V60" i="24"/>
  <c r="BL72" i="1"/>
  <c r="I60" i="23"/>
  <c r="S60" i="23"/>
  <c r="I60" i="22"/>
  <c r="R60" i="22"/>
  <c r="K60" i="24"/>
  <c r="X60" i="24"/>
  <c r="K60" i="13"/>
  <c r="X60" i="13"/>
  <c r="I60" i="12"/>
  <c r="S60" i="12"/>
  <c r="J60" i="11"/>
  <c r="S60" i="11"/>
  <c r="BD65" i="1"/>
  <c r="BR73" i="1"/>
  <c r="J73" i="28"/>
  <c r="T73" i="28"/>
  <c r="J61" i="23"/>
  <c r="T61" i="23"/>
  <c r="J61" i="12"/>
  <c r="T61" i="12"/>
  <c r="BP67" i="1"/>
  <c r="F67" i="27"/>
  <c r="O67" i="27"/>
  <c r="F55" i="22"/>
  <c r="O55" i="22"/>
  <c r="G55" i="11"/>
  <c r="P55" i="11"/>
  <c r="AM64" i="1"/>
  <c r="AM88" i="1"/>
  <c r="AM76" i="1"/>
  <c r="AM65" i="1"/>
  <c r="C99" i="28"/>
  <c r="C100" i="28"/>
  <c r="C101" i="28"/>
  <c r="C102" i="28"/>
  <c r="C103" i="28"/>
  <c r="C104" i="28"/>
  <c r="C105" i="28"/>
  <c r="C106" i="28"/>
  <c r="C107" i="28"/>
  <c r="C108" i="28"/>
  <c r="C109" i="28"/>
  <c r="C99" i="30"/>
  <c r="C100" i="30"/>
  <c r="C101" i="30"/>
  <c r="C102" i="30"/>
  <c r="C103" i="30"/>
  <c r="C104" i="30"/>
  <c r="C105" i="30"/>
  <c r="C106" i="30"/>
  <c r="C107" i="30"/>
  <c r="C108" i="30"/>
  <c r="C109" i="30"/>
  <c r="Z99" i="1"/>
  <c r="C99" i="31"/>
  <c r="Z100" i="1"/>
  <c r="C100" i="31"/>
  <c r="Z101" i="1"/>
  <c r="C101" i="31"/>
  <c r="Z102" i="1"/>
  <c r="C102" i="31"/>
  <c r="Z103" i="1"/>
  <c r="C103" i="31"/>
  <c r="Z104" i="1"/>
  <c r="C104" i="31"/>
  <c r="AM99" i="1"/>
  <c r="AM100" i="1"/>
  <c r="AM101" i="1"/>
  <c r="AM102" i="1"/>
  <c r="AM103" i="1"/>
  <c r="AM104" i="1"/>
  <c r="AM105" i="1"/>
  <c r="AM106" i="1"/>
  <c r="AM107" i="1"/>
  <c r="AR98" i="1"/>
  <c r="AR99" i="1"/>
  <c r="AR100" i="1"/>
  <c r="AR101" i="1"/>
  <c r="AR102" i="1"/>
  <c r="AR103" i="1"/>
  <c r="Z87" i="1"/>
  <c r="C87" i="31"/>
  <c r="Z88" i="1"/>
  <c r="C88" i="31"/>
  <c r="Z89" i="1"/>
  <c r="C89" i="31"/>
  <c r="Z90" i="1"/>
  <c r="C90" i="31"/>
  <c r="Z91" i="1"/>
  <c r="C91" i="31"/>
  <c r="Z92" i="1"/>
  <c r="C92" i="31"/>
  <c r="Z93" i="1"/>
  <c r="C93" i="31"/>
  <c r="Z94" i="1"/>
  <c r="C94" i="31"/>
  <c r="Z95" i="1"/>
  <c r="C95" i="31"/>
  <c r="Z96" i="1"/>
  <c r="C96" i="31"/>
  <c r="Z97" i="1"/>
  <c r="C97" i="31"/>
  <c r="C87" i="30"/>
  <c r="C88" i="30"/>
  <c r="C89" i="30"/>
  <c r="C90" i="30"/>
  <c r="C91" i="30"/>
  <c r="C92" i="30"/>
  <c r="C93" i="30"/>
  <c r="C94" i="30"/>
  <c r="C95" i="30"/>
  <c r="C96" i="30"/>
  <c r="C97" i="30"/>
  <c r="C87" i="28"/>
  <c r="C88" i="28"/>
  <c r="C89" i="28"/>
  <c r="C90" i="28"/>
  <c r="C91" i="28"/>
  <c r="C92" i="28"/>
  <c r="C93" i="28"/>
  <c r="C94" i="28"/>
  <c r="C95" i="28"/>
  <c r="C96" i="28"/>
  <c r="C97" i="28"/>
  <c r="BF11" i="34"/>
  <c r="Z75" i="1"/>
  <c r="C75" i="31"/>
  <c r="Z76" i="1"/>
  <c r="C76" i="31"/>
  <c r="Z77" i="1"/>
  <c r="C77" i="31"/>
  <c r="Z78" i="1"/>
  <c r="C78" i="31"/>
  <c r="Z79" i="1"/>
  <c r="C79" i="31"/>
  <c r="Z80" i="1"/>
  <c r="C80" i="31"/>
  <c r="Z81" i="1"/>
  <c r="C81" i="31"/>
  <c r="Z82" i="1"/>
  <c r="C82" i="31"/>
  <c r="Z83" i="1"/>
  <c r="C83" i="31"/>
  <c r="Z84" i="1"/>
  <c r="C84" i="31"/>
  <c r="Z85" i="1"/>
  <c r="C85" i="31"/>
  <c r="C75" i="30"/>
  <c r="C76" i="30"/>
  <c r="C77" i="30"/>
  <c r="C78" i="30"/>
  <c r="C79" i="30"/>
  <c r="C80" i="30"/>
  <c r="C81" i="30"/>
  <c r="C82" i="30"/>
  <c r="C83" i="30"/>
  <c r="C84" i="30"/>
  <c r="C85" i="30"/>
  <c r="C75" i="28"/>
  <c r="C76" i="28"/>
  <c r="C77" i="28"/>
  <c r="C78" i="28"/>
  <c r="C79" i="28"/>
  <c r="C80" i="28"/>
  <c r="C81" i="28"/>
  <c r="C82" i="28"/>
  <c r="C83" i="28"/>
  <c r="C84" i="28"/>
  <c r="C85" i="28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Z63" i="1"/>
  <c r="C63" i="31"/>
  <c r="Z64" i="1"/>
  <c r="C64" i="31"/>
  <c r="Z65" i="1"/>
  <c r="C65" i="31"/>
  <c r="Z66" i="1"/>
  <c r="C66" i="31"/>
  <c r="Z67" i="1"/>
  <c r="C67" i="31"/>
  <c r="Z68" i="1"/>
  <c r="C68" i="31"/>
  <c r="Z69" i="1"/>
  <c r="C69" i="31"/>
  <c r="Z70" i="1"/>
  <c r="C70" i="31"/>
  <c r="Z71" i="1"/>
  <c r="C71" i="31"/>
  <c r="Z72" i="1"/>
  <c r="C72" i="31"/>
  <c r="Z73" i="1"/>
  <c r="C73" i="31"/>
  <c r="C63" i="30"/>
  <c r="C64" i="30"/>
  <c r="C65" i="30"/>
  <c r="C66" i="30"/>
  <c r="C67" i="30"/>
  <c r="C68" i="30"/>
  <c r="C69" i="30"/>
  <c r="C70" i="30"/>
  <c r="C71" i="30"/>
  <c r="C72" i="30"/>
  <c r="C73" i="30"/>
  <c r="C63" i="28"/>
  <c r="C64" i="28"/>
  <c r="C65" i="28"/>
  <c r="C66" i="28"/>
  <c r="C67" i="28"/>
  <c r="C68" i="28"/>
  <c r="C69" i="28"/>
  <c r="C70" i="28"/>
  <c r="C71" i="28"/>
  <c r="C72" i="28"/>
  <c r="C73" i="28"/>
  <c r="AR50" i="1"/>
  <c r="AR51" i="1"/>
  <c r="AR52" i="1"/>
  <c r="AR53" i="1"/>
  <c r="AR54" i="1"/>
  <c r="AR55" i="1"/>
  <c r="AR56" i="1"/>
  <c r="AR57" i="1"/>
  <c r="AR58" i="1"/>
  <c r="AR59" i="1"/>
  <c r="AR60" i="1"/>
  <c r="AR61" i="1"/>
  <c r="AM51" i="1"/>
  <c r="AM52" i="1"/>
  <c r="AM53" i="1"/>
  <c r="AM54" i="1"/>
  <c r="AM55" i="1"/>
  <c r="AM56" i="1"/>
  <c r="AM57" i="1"/>
  <c r="AM58" i="1"/>
  <c r="AM59" i="1"/>
  <c r="AM60" i="1"/>
  <c r="AM61" i="1"/>
  <c r="Z51" i="1"/>
  <c r="C51" i="31"/>
  <c r="Z52" i="1"/>
  <c r="C52" i="31"/>
  <c r="Z53" i="1"/>
  <c r="C53" i="31"/>
  <c r="Z54" i="1"/>
  <c r="C54" i="31"/>
  <c r="Z55" i="1"/>
  <c r="C55" i="31"/>
  <c r="Z56" i="1"/>
  <c r="C56" i="31"/>
  <c r="Z57" i="1"/>
  <c r="C57" i="31"/>
  <c r="Z58" i="1"/>
  <c r="C58" i="31"/>
  <c r="Z59" i="1"/>
  <c r="C59" i="31"/>
  <c r="Z60" i="1"/>
  <c r="C60" i="31"/>
  <c r="Z61" i="1"/>
  <c r="C61" i="31"/>
  <c r="C51" i="30"/>
  <c r="C52" i="30"/>
  <c r="C53" i="30"/>
  <c r="C54" i="30"/>
  <c r="C55" i="30"/>
  <c r="C56" i="30"/>
  <c r="C57" i="30"/>
  <c r="C58" i="30"/>
  <c r="C59" i="30"/>
  <c r="C60" i="30"/>
  <c r="C61" i="30"/>
  <c r="C51" i="28"/>
  <c r="C52" i="28"/>
  <c r="C53" i="28"/>
  <c r="C54" i="28"/>
  <c r="C55" i="28"/>
  <c r="C56" i="28"/>
  <c r="C57" i="28"/>
  <c r="C58" i="28"/>
  <c r="C59" i="28"/>
  <c r="C60" i="28"/>
  <c r="C61" i="28"/>
  <c r="AR38" i="1"/>
  <c r="AR39" i="1"/>
  <c r="AR40" i="1"/>
  <c r="AR41" i="1"/>
  <c r="AR42" i="1"/>
  <c r="AR43" i="1"/>
  <c r="AR44" i="1"/>
  <c r="AR45" i="1"/>
  <c r="AR46" i="1"/>
  <c r="AR47" i="1"/>
  <c r="AR48" i="1"/>
  <c r="AR49" i="1"/>
  <c r="AM39" i="1"/>
  <c r="AM40" i="1"/>
  <c r="AM41" i="1"/>
  <c r="AM42" i="1"/>
  <c r="AM43" i="1"/>
  <c r="AM44" i="1"/>
  <c r="AM45" i="1"/>
  <c r="AM46" i="1"/>
  <c r="AM47" i="1"/>
  <c r="AM48" i="1"/>
  <c r="AM49" i="1"/>
  <c r="Z39" i="1"/>
  <c r="C39" i="31"/>
  <c r="Z40" i="1"/>
  <c r="C40" i="31"/>
  <c r="Z41" i="1"/>
  <c r="C41" i="31"/>
  <c r="Z42" i="1"/>
  <c r="C42" i="31"/>
  <c r="Z43" i="1"/>
  <c r="C43" i="31"/>
  <c r="Z44" i="1"/>
  <c r="C44" i="31"/>
  <c r="Z45" i="1"/>
  <c r="C45" i="31"/>
  <c r="Z46" i="1"/>
  <c r="C46" i="31"/>
  <c r="Z47" i="1"/>
  <c r="C47" i="31"/>
  <c r="Z48" i="1"/>
  <c r="C48" i="31"/>
  <c r="Z49" i="1"/>
  <c r="C49" i="31"/>
  <c r="C39" i="30"/>
  <c r="C40" i="30"/>
  <c r="C41" i="30"/>
  <c r="C42" i="30"/>
  <c r="C43" i="30"/>
  <c r="C44" i="30"/>
  <c r="C45" i="30"/>
  <c r="C46" i="30"/>
  <c r="C47" i="30"/>
  <c r="C48" i="30"/>
  <c r="C49" i="30"/>
  <c r="C39" i="28"/>
  <c r="C40" i="28"/>
  <c r="C41" i="28"/>
  <c r="C42" i="28"/>
  <c r="C43" i="28"/>
  <c r="C44" i="28"/>
  <c r="C45" i="28"/>
  <c r="C46" i="28"/>
  <c r="C47" i="28"/>
  <c r="C48" i="28"/>
  <c r="C49" i="28"/>
  <c r="AR26" i="1"/>
  <c r="AR27" i="1"/>
  <c r="AR28" i="1"/>
  <c r="AR29" i="1"/>
  <c r="AR30" i="1"/>
  <c r="AR31" i="1"/>
  <c r="AR32" i="1"/>
  <c r="AR33" i="1"/>
  <c r="AR34" i="1"/>
  <c r="AR35" i="1"/>
  <c r="AR36" i="1"/>
  <c r="AR37" i="1"/>
  <c r="AM27" i="1"/>
  <c r="AM28" i="1"/>
  <c r="AM29" i="1"/>
  <c r="AM30" i="1"/>
  <c r="AM31" i="1"/>
  <c r="AM32" i="1"/>
  <c r="AM33" i="1"/>
  <c r="AM34" i="1"/>
  <c r="AM35" i="1"/>
  <c r="AM36" i="1"/>
  <c r="AM37" i="1"/>
  <c r="Z27" i="1"/>
  <c r="C27" i="31"/>
  <c r="Z28" i="1"/>
  <c r="C28" i="31"/>
  <c r="Z29" i="1"/>
  <c r="C29" i="31"/>
  <c r="Z30" i="1"/>
  <c r="C30" i="31"/>
  <c r="Z31" i="1"/>
  <c r="C31" i="31"/>
  <c r="Z32" i="1"/>
  <c r="C32" i="31"/>
  <c r="Z33" i="1"/>
  <c r="C33" i="31"/>
  <c r="Z34" i="1"/>
  <c r="C34" i="31"/>
  <c r="Z35" i="1"/>
  <c r="C35" i="31"/>
  <c r="Z36" i="1"/>
  <c r="C36" i="31"/>
  <c r="Z37" i="1"/>
  <c r="C37" i="31"/>
  <c r="C27" i="30"/>
  <c r="C28" i="30"/>
  <c r="C29" i="30"/>
  <c r="C30" i="30"/>
  <c r="C31" i="30"/>
  <c r="C32" i="30"/>
  <c r="C33" i="30"/>
  <c r="C34" i="30"/>
  <c r="C35" i="30"/>
  <c r="C36" i="30"/>
  <c r="C37" i="30"/>
  <c r="C27" i="28"/>
  <c r="C28" i="28"/>
  <c r="C29" i="28"/>
  <c r="C30" i="28"/>
  <c r="C31" i="28"/>
  <c r="C32" i="28"/>
  <c r="C33" i="28"/>
  <c r="C34" i="28"/>
  <c r="C35" i="28"/>
  <c r="C36" i="28"/>
  <c r="C37" i="28"/>
  <c r="AR14" i="1"/>
  <c r="AR15" i="1"/>
  <c r="AR16" i="1"/>
  <c r="AR17" i="1"/>
  <c r="AR18" i="1"/>
  <c r="AR19" i="1"/>
  <c r="AR20" i="1"/>
  <c r="AR21" i="1"/>
  <c r="AR22" i="1"/>
  <c r="AR23" i="1"/>
  <c r="AR24" i="1"/>
  <c r="AR25" i="1"/>
  <c r="AM15" i="1"/>
  <c r="AM16" i="1"/>
  <c r="AM17" i="1"/>
  <c r="AM18" i="1"/>
  <c r="AM19" i="1"/>
  <c r="AM20" i="1"/>
  <c r="AM21" i="1"/>
  <c r="AM22" i="1"/>
  <c r="AM23" i="1"/>
  <c r="AM24" i="1"/>
  <c r="AM25" i="1"/>
  <c r="Z15" i="1"/>
  <c r="C15" i="31"/>
  <c r="Z16" i="1"/>
  <c r="C16" i="31"/>
  <c r="Z17" i="1"/>
  <c r="C17" i="31"/>
  <c r="Z18" i="1"/>
  <c r="C18" i="31"/>
  <c r="Z19" i="1"/>
  <c r="C19" i="31"/>
  <c r="Z20" i="1"/>
  <c r="C20" i="31"/>
  <c r="Z21" i="1"/>
  <c r="C21" i="31"/>
  <c r="Z22" i="1"/>
  <c r="C22" i="31"/>
  <c r="Z23" i="1"/>
  <c r="C23" i="31"/>
  <c r="Z24" i="1"/>
  <c r="C24" i="31"/>
  <c r="Z25" i="1"/>
  <c r="C25" i="31"/>
  <c r="C15" i="30"/>
  <c r="C16" i="30"/>
  <c r="C17" i="30"/>
  <c r="C18" i="30"/>
  <c r="C19" i="30"/>
  <c r="C20" i="30"/>
  <c r="C21" i="30"/>
  <c r="C22" i="30"/>
  <c r="C23" i="30"/>
  <c r="C24" i="30"/>
  <c r="C25" i="30"/>
  <c r="C15" i="28"/>
  <c r="C16" i="28"/>
  <c r="C17" i="28"/>
  <c r="C18" i="28"/>
  <c r="C19" i="28"/>
  <c r="C20" i="28"/>
  <c r="C21" i="28"/>
  <c r="C22" i="28"/>
  <c r="C23" i="28"/>
  <c r="C24" i="28"/>
  <c r="C25" i="28"/>
  <c r="AR2" i="1"/>
  <c r="AR3" i="1"/>
  <c r="AR4" i="1"/>
  <c r="AR5" i="1"/>
  <c r="AR6" i="1"/>
  <c r="AR7" i="1"/>
  <c r="AR8" i="1"/>
  <c r="AR9" i="1"/>
  <c r="AR10" i="1"/>
  <c r="AR11" i="1"/>
  <c r="AR12" i="1"/>
  <c r="AR13" i="1"/>
  <c r="AM3" i="1"/>
  <c r="AM4" i="1"/>
  <c r="AM5" i="1"/>
  <c r="AM6" i="1"/>
  <c r="AM7" i="1"/>
  <c r="AM8" i="1"/>
  <c r="AM9" i="1"/>
  <c r="AM10" i="1"/>
  <c r="AM11" i="1"/>
  <c r="AM12" i="1"/>
  <c r="AM13" i="1"/>
  <c r="Z3" i="1"/>
  <c r="C3" i="31"/>
  <c r="Z4" i="1"/>
  <c r="C4" i="31"/>
  <c r="Z5" i="1"/>
  <c r="C5" i="31"/>
  <c r="Z6" i="1"/>
  <c r="C6" i="31"/>
  <c r="Z7" i="1"/>
  <c r="C7" i="31"/>
  <c r="Z8" i="1"/>
  <c r="C8" i="31"/>
  <c r="Z9" i="1"/>
  <c r="C9" i="31"/>
  <c r="Z10" i="1"/>
  <c r="C10" i="31"/>
  <c r="Z11" i="1"/>
  <c r="C11" i="31"/>
  <c r="Z12" i="1"/>
  <c r="C12" i="31"/>
  <c r="Z13" i="1"/>
  <c r="C13" i="31"/>
  <c r="C3" i="30"/>
  <c r="C4" i="30"/>
  <c r="C5" i="30"/>
  <c r="C6" i="30"/>
  <c r="C7" i="30"/>
  <c r="C8" i="30"/>
  <c r="C9" i="30"/>
  <c r="C10" i="30"/>
  <c r="C11" i="30"/>
  <c r="C12" i="30"/>
  <c r="C13" i="30"/>
  <c r="C3" i="28"/>
  <c r="C4" i="28"/>
  <c r="C5" i="28"/>
  <c r="C6" i="28"/>
  <c r="C7" i="28"/>
  <c r="C8" i="28"/>
  <c r="C9" i="28"/>
  <c r="C10" i="28"/>
  <c r="C11" i="28"/>
  <c r="C12" i="28"/>
  <c r="C13" i="28"/>
  <c r="U35" i="39"/>
  <c r="U10" i="39"/>
  <c r="W10" i="39"/>
  <c r="L65" i="29"/>
  <c r="Y65" i="29"/>
  <c r="L65" i="13"/>
  <c r="Y65" i="13"/>
  <c r="H71" i="25"/>
  <c r="P71" i="25"/>
  <c r="H71" i="14"/>
  <c r="P71" i="14"/>
  <c r="L63" i="29"/>
  <c r="Y63" i="29"/>
  <c r="L63" i="13"/>
  <c r="Y63" i="13"/>
  <c r="I65" i="29"/>
  <c r="V65" i="29"/>
  <c r="I65" i="13"/>
  <c r="V65" i="13"/>
  <c r="F65" i="25"/>
  <c r="N65" i="25"/>
  <c r="F65" i="14"/>
  <c r="N65" i="14"/>
  <c r="I73" i="29"/>
  <c r="V73" i="29"/>
  <c r="I73" i="13"/>
  <c r="V73" i="13"/>
  <c r="F73" i="25"/>
  <c r="N73" i="25"/>
  <c r="F73" i="14"/>
  <c r="N73" i="14"/>
  <c r="L62" i="29"/>
  <c r="Y62" i="29"/>
  <c r="L62" i="13"/>
  <c r="Y62" i="13"/>
  <c r="I68" i="29"/>
  <c r="V68" i="29"/>
  <c r="I68" i="13"/>
  <c r="V68" i="13"/>
  <c r="F68" i="25"/>
  <c r="N68" i="25"/>
  <c r="F68" i="14"/>
  <c r="N68" i="14"/>
  <c r="I136" i="25"/>
  <c r="Q136" i="25"/>
  <c r="Q88" i="25"/>
  <c r="I140" i="25"/>
  <c r="Q140" i="25"/>
  <c r="Q92" i="25"/>
  <c r="I138" i="25"/>
  <c r="Q138" i="25"/>
  <c r="Q90" i="25"/>
  <c r="L73" i="29"/>
  <c r="Y73" i="29"/>
  <c r="L73" i="13"/>
  <c r="Y73" i="13"/>
  <c r="H73" i="25"/>
  <c r="P73" i="25"/>
  <c r="H73" i="14"/>
  <c r="P73" i="14"/>
  <c r="H63" i="26"/>
  <c r="H63" i="15"/>
  <c r="H64" i="26"/>
  <c r="H64" i="15"/>
  <c r="H63" i="25"/>
  <c r="P63" i="25"/>
  <c r="H63" i="14"/>
  <c r="P63" i="14"/>
  <c r="G67" i="31"/>
  <c r="O67" i="31"/>
  <c r="G67" i="26"/>
  <c r="G67" i="25"/>
  <c r="O67" i="25"/>
  <c r="G67" i="14"/>
  <c r="O67" i="14"/>
  <c r="H62" i="26"/>
  <c r="H62" i="15"/>
  <c r="I62" i="29"/>
  <c r="V62" i="29"/>
  <c r="I62" i="13"/>
  <c r="V62" i="13"/>
  <c r="F62" i="25"/>
  <c r="N62" i="25"/>
  <c r="F62" i="14"/>
  <c r="N62" i="14"/>
  <c r="G65" i="31"/>
  <c r="O65" i="31"/>
  <c r="G65" i="26"/>
  <c r="G65" i="25"/>
  <c r="O65" i="25"/>
  <c r="G65" i="14"/>
  <c r="O65" i="14"/>
  <c r="G80" i="31"/>
  <c r="O80" i="31"/>
  <c r="G80" i="26"/>
  <c r="G128" i="26"/>
  <c r="G80" i="25"/>
  <c r="G80" i="14"/>
  <c r="O80" i="14"/>
  <c r="H67" i="26"/>
  <c r="H67" i="15"/>
  <c r="I67" i="29"/>
  <c r="V67" i="29"/>
  <c r="I67" i="13"/>
  <c r="V67" i="13"/>
  <c r="F67" i="25"/>
  <c r="N67" i="25"/>
  <c r="F67" i="14"/>
  <c r="N67" i="14"/>
  <c r="G74" i="31"/>
  <c r="O74" i="31"/>
  <c r="G74" i="26"/>
  <c r="G122" i="26"/>
  <c r="G74" i="25"/>
  <c r="G74" i="14"/>
  <c r="O74" i="14"/>
  <c r="I69" i="29"/>
  <c r="V69" i="29"/>
  <c r="I69" i="13"/>
  <c r="V69" i="13"/>
  <c r="F69" i="25"/>
  <c r="N69" i="25"/>
  <c r="F69" i="14"/>
  <c r="N69" i="14"/>
  <c r="H69" i="26"/>
  <c r="H69" i="15"/>
  <c r="I64" i="29"/>
  <c r="V64" i="29"/>
  <c r="I64" i="13"/>
  <c r="V64" i="13"/>
  <c r="F64" i="25"/>
  <c r="N64" i="25"/>
  <c r="F64" i="14"/>
  <c r="N64" i="14"/>
  <c r="L72" i="29"/>
  <c r="Y72" i="29"/>
  <c r="L72" i="13"/>
  <c r="Y72" i="13"/>
  <c r="H70" i="26"/>
  <c r="H70" i="15"/>
  <c r="G73" i="31"/>
  <c r="O73" i="31"/>
  <c r="G73" i="26"/>
  <c r="G73" i="25"/>
  <c r="O73" i="25"/>
  <c r="G73" i="14"/>
  <c r="O73" i="14"/>
  <c r="I70" i="29"/>
  <c r="V70" i="29"/>
  <c r="I70" i="13"/>
  <c r="V70" i="13"/>
  <c r="F70" i="25"/>
  <c r="N70" i="25"/>
  <c r="F70" i="14"/>
  <c r="N70" i="14"/>
  <c r="I63" i="29"/>
  <c r="V63" i="29"/>
  <c r="I63" i="13"/>
  <c r="V63" i="13"/>
  <c r="F63" i="25"/>
  <c r="N63" i="25"/>
  <c r="F63" i="14"/>
  <c r="N63" i="14"/>
  <c r="H64" i="25"/>
  <c r="P64" i="25"/>
  <c r="H64" i="14"/>
  <c r="P64" i="14"/>
  <c r="I142" i="25"/>
  <c r="Q142" i="25"/>
  <c r="Q94" i="25"/>
  <c r="Q93" i="25"/>
  <c r="I141" i="25"/>
  <c r="Q141" i="25"/>
  <c r="I143" i="25"/>
  <c r="Q143" i="25"/>
  <c r="Q95" i="25"/>
  <c r="H65" i="25"/>
  <c r="P65" i="25"/>
  <c r="H65" i="14"/>
  <c r="P65" i="14"/>
  <c r="H72" i="25"/>
  <c r="P72" i="25"/>
  <c r="H72" i="14"/>
  <c r="P72" i="14"/>
  <c r="H70" i="25"/>
  <c r="P70" i="25"/>
  <c r="H70" i="14"/>
  <c r="P70" i="14"/>
  <c r="L68" i="29"/>
  <c r="Y68" i="29"/>
  <c r="L68" i="13"/>
  <c r="Y68" i="13"/>
  <c r="L70" i="29"/>
  <c r="Y70" i="29"/>
  <c r="L70" i="13"/>
  <c r="Y70" i="13"/>
  <c r="H72" i="26"/>
  <c r="H72" i="15"/>
  <c r="H66" i="26"/>
  <c r="H66" i="15"/>
  <c r="H71" i="26"/>
  <c r="H71" i="15"/>
  <c r="G78" i="31"/>
  <c r="O78" i="31"/>
  <c r="G78" i="26"/>
  <c r="G126" i="26"/>
  <c r="G78" i="25"/>
  <c r="G78" i="14"/>
  <c r="O78" i="14"/>
  <c r="H68" i="26"/>
  <c r="H68" i="15"/>
  <c r="H65" i="26"/>
  <c r="H65" i="15"/>
  <c r="H67" i="25"/>
  <c r="P67" i="25"/>
  <c r="H67" i="14"/>
  <c r="P67" i="14"/>
  <c r="G82" i="31"/>
  <c r="O82" i="31"/>
  <c r="G82" i="26"/>
  <c r="G130" i="26"/>
  <c r="G82" i="25"/>
  <c r="G82" i="14"/>
  <c r="O82" i="14"/>
  <c r="G84" i="31"/>
  <c r="O84" i="31"/>
  <c r="G84" i="26"/>
  <c r="G132" i="26"/>
  <c r="G84" i="25"/>
  <c r="G84" i="14"/>
  <c r="O84" i="14"/>
  <c r="L64" i="29"/>
  <c r="Y64" i="29"/>
  <c r="L64" i="13"/>
  <c r="Y64" i="13"/>
  <c r="I66" i="29"/>
  <c r="V66" i="29"/>
  <c r="I66" i="13"/>
  <c r="V66" i="13"/>
  <c r="F66" i="25"/>
  <c r="N66" i="25"/>
  <c r="F66" i="14"/>
  <c r="N66" i="14"/>
  <c r="I134" i="25"/>
  <c r="Q134" i="25"/>
  <c r="Q86" i="25"/>
  <c r="I137" i="25"/>
  <c r="Q137" i="25"/>
  <c r="Q89" i="25"/>
  <c r="I72" i="29"/>
  <c r="V72" i="29"/>
  <c r="I72" i="13"/>
  <c r="V72" i="13"/>
  <c r="F72" i="25"/>
  <c r="N72" i="25"/>
  <c r="F72" i="14"/>
  <c r="N72" i="14"/>
  <c r="H69" i="25"/>
  <c r="P69" i="25"/>
  <c r="H69" i="14"/>
  <c r="P69" i="14"/>
  <c r="H68" i="25"/>
  <c r="P68" i="25"/>
  <c r="H68" i="14"/>
  <c r="P68" i="14"/>
  <c r="L67" i="29"/>
  <c r="Y67" i="29"/>
  <c r="L67" i="13"/>
  <c r="Y67" i="13"/>
  <c r="L66" i="29"/>
  <c r="Y66" i="29"/>
  <c r="L66" i="13"/>
  <c r="Y66" i="13"/>
  <c r="L69" i="29"/>
  <c r="Y69" i="29"/>
  <c r="L69" i="13"/>
  <c r="Y69" i="13"/>
  <c r="G71" i="31"/>
  <c r="O71" i="31"/>
  <c r="G71" i="26"/>
  <c r="G71" i="25"/>
  <c r="O71" i="25"/>
  <c r="G71" i="14"/>
  <c r="O71" i="14"/>
  <c r="L71" i="29"/>
  <c r="Y71" i="29"/>
  <c r="L71" i="13"/>
  <c r="Y71" i="13"/>
  <c r="G69" i="31"/>
  <c r="O69" i="31"/>
  <c r="G69" i="26"/>
  <c r="G69" i="25"/>
  <c r="O69" i="25"/>
  <c r="G69" i="14"/>
  <c r="O69" i="14"/>
  <c r="G76" i="31"/>
  <c r="O76" i="31"/>
  <c r="G76" i="26"/>
  <c r="G124" i="26"/>
  <c r="G76" i="25"/>
  <c r="G76" i="14"/>
  <c r="O76" i="14"/>
  <c r="H62" i="25"/>
  <c r="P62" i="25"/>
  <c r="H62" i="14"/>
  <c r="P62" i="14"/>
  <c r="H73" i="26"/>
  <c r="H73" i="15"/>
  <c r="H66" i="25"/>
  <c r="P66" i="25"/>
  <c r="H66" i="14"/>
  <c r="P66" i="14"/>
  <c r="I71" i="29"/>
  <c r="V71" i="29"/>
  <c r="I71" i="13"/>
  <c r="V71" i="13"/>
  <c r="F71" i="25"/>
  <c r="N71" i="25"/>
  <c r="F71" i="14"/>
  <c r="N71" i="14"/>
  <c r="G63" i="31"/>
  <c r="O63" i="31"/>
  <c r="G63" i="26"/>
  <c r="G63" i="25"/>
  <c r="O63" i="25"/>
  <c r="G63" i="14"/>
  <c r="O63" i="14"/>
  <c r="I144" i="25"/>
  <c r="Q144" i="25"/>
  <c r="Q96" i="25"/>
  <c r="I139" i="25"/>
  <c r="Q139" i="25"/>
  <c r="Q91" i="25"/>
  <c r="I145" i="25"/>
  <c r="Q145" i="25"/>
  <c r="Q97" i="25"/>
  <c r="C21" i="29"/>
  <c r="C20" i="29"/>
  <c r="C16" i="29"/>
  <c r="C12" i="29"/>
  <c r="C8" i="29"/>
  <c r="C4" i="29"/>
  <c r="C22" i="29"/>
  <c r="C18" i="29"/>
  <c r="C36" i="29"/>
  <c r="C32" i="29"/>
  <c r="C28" i="29"/>
  <c r="C46" i="29"/>
  <c r="C42" i="29"/>
  <c r="C60" i="29"/>
  <c r="C56" i="29"/>
  <c r="C52" i="29"/>
  <c r="C70" i="29"/>
  <c r="C66" i="29"/>
  <c r="C82" i="29"/>
  <c r="C78" i="29"/>
  <c r="C94" i="29"/>
  <c r="C90" i="29"/>
  <c r="C107" i="29"/>
  <c r="C103" i="29"/>
  <c r="C99" i="29"/>
  <c r="C7" i="29"/>
  <c r="C35" i="29"/>
  <c r="C31" i="29"/>
  <c r="C27" i="29"/>
  <c r="C49" i="29"/>
  <c r="C45" i="29"/>
  <c r="C41" i="29"/>
  <c r="C59" i="29"/>
  <c r="C55" i="29"/>
  <c r="C51" i="29"/>
  <c r="C73" i="29"/>
  <c r="C69" i="29"/>
  <c r="C65" i="29"/>
  <c r="C85" i="29"/>
  <c r="C81" i="29"/>
  <c r="C77" i="29"/>
  <c r="C97" i="29"/>
  <c r="C93" i="29"/>
  <c r="C89" i="29"/>
  <c r="C106" i="29"/>
  <c r="C102" i="29"/>
  <c r="C3" i="29"/>
  <c r="C10" i="29"/>
  <c r="C34" i="29"/>
  <c r="C30" i="29"/>
  <c r="C48" i="29"/>
  <c r="C44" i="29"/>
  <c r="C40" i="29"/>
  <c r="C58" i="29"/>
  <c r="C54" i="29"/>
  <c r="C72" i="29"/>
  <c r="C68" i="29"/>
  <c r="C64" i="29"/>
  <c r="C84" i="29"/>
  <c r="C80" i="29"/>
  <c r="C76" i="29"/>
  <c r="C96" i="29"/>
  <c r="C92" i="29"/>
  <c r="C88" i="29"/>
  <c r="C105" i="29"/>
  <c r="C101" i="29"/>
  <c r="C11" i="29"/>
  <c r="C25" i="29"/>
  <c r="C17" i="29"/>
  <c r="C6" i="29"/>
  <c r="C24" i="29"/>
  <c r="C13" i="29"/>
  <c r="C9" i="29"/>
  <c r="C5" i="29"/>
  <c r="C23" i="29"/>
  <c r="C19" i="29"/>
  <c r="C15" i="29"/>
  <c r="C37" i="29"/>
  <c r="C33" i="29"/>
  <c r="C29" i="29"/>
  <c r="C47" i="29"/>
  <c r="C43" i="29"/>
  <c r="C39" i="29"/>
  <c r="C61" i="29"/>
  <c r="C57" i="29"/>
  <c r="C53" i="29"/>
  <c r="C71" i="29"/>
  <c r="C67" i="29"/>
  <c r="C63" i="29"/>
  <c r="C83" i="29"/>
  <c r="C79" i="29"/>
  <c r="C75" i="29"/>
  <c r="C95" i="29"/>
  <c r="C91" i="29"/>
  <c r="C87" i="29"/>
  <c r="C104" i="29"/>
  <c r="C100" i="29"/>
  <c r="N5" i="28"/>
  <c r="D17" i="29"/>
  <c r="Q17" i="29"/>
  <c r="M5" i="34"/>
  <c r="Q5" i="34"/>
  <c r="V5" i="34"/>
  <c r="Z5" i="34"/>
  <c r="AN5" i="34"/>
  <c r="AR5" i="34"/>
  <c r="M6" i="34"/>
  <c r="Q6" i="34"/>
  <c r="V6" i="34"/>
  <c r="Z6" i="34"/>
  <c r="AE6" i="34"/>
  <c r="AI6" i="34"/>
  <c r="AW6" i="34"/>
  <c r="BA6" i="34"/>
  <c r="BF6" i="34"/>
  <c r="BJ6" i="34"/>
  <c r="M7" i="34"/>
  <c r="Q7" i="34"/>
  <c r="AE7" i="34"/>
  <c r="AI7" i="34"/>
  <c r="AN7" i="34"/>
  <c r="AR7" i="34"/>
  <c r="AW7" i="34"/>
  <c r="BA7" i="34"/>
  <c r="M8" i="34"/>
  <c r="Q8" i="34"/>
  <c r="V8" i="34"/>
  <c r="Z8" i="34"/>
  <c r="AE8" i="34"/>
  <c r="AI8" i="34"/>
  <c r="AW8" i="34"/>
  <c r="BA8" i="34"/>
  <c r="BF8" i="34"/>
  <c r="BJ8" i="34"/>
  <c r="M9" i="34"/>
  <c r="Q9" i="34"/>
  <c r="V9" i="34"/>
  <c r="Z9" i="34"/>
  <c r="AN9" i="34"/>
  <c r="AR9" i="34"/>
  <c r="AW9" i="34"/>
  <c r="BA9" i="34"/>
  <c r="U34" i="39"/>
  <c r="U9" i="39"/>
  <c r="W9" i="39"/>
  <c r="BF9" i="34"/>
  <c r="BJ9" i="34"/>
  <c r="D30" i="31"/>
  <c r="D42" i="31"/>
  <c r="BF7" i="34"/>
  <c r="J69" i="29"/>
  <c r="W69" i="29"/>
  <c r="P68" i="31"/>
  <c r="G68" i="27"/>
  <c r="P68" i="27"/>
  <c r="P71" i="31"/>
  <c r="G71" i="27"/>
  <c r="P71" i="27"/>
  <c r="K62" i="29"/>
  <c r="X62" i="29"/>
  <c r="I62" i="28"/>
  <c r="S62" i="28"/>
  <c r="I62" i="27"/>
  <c r="R62" i="27"/>
  <c r="P62" i="31"/>
  <c r="G62" i="27"/>
  <c r="P62" i="27"/>
  <c r="K69" i="29"/>
  <c r="X69" i="29"/>
  <c r="I69" i="28"/>
  <c r="S69" i="28"/>
  <c r="I69" i="27"/>
  <c r="R69" i="27"/>
  <c r="P67" i="31"/>
  <c r="G67" i="27"/>
  <c r="P67" i="27"/>
  <c r="P64" i="31"/>
  <c r="G64" i="27"/>
  <c r="P64" i="27"/>
  <c r="H139" i="22"/>
  <c r="Q139" i="22"/>
  <c r="Q91" i="22"/>
  <c r="H143" i="22"/>
  <c r="Q143" i="22"/>
  <c r="Q95" i="22"/>
  <c r="H140" i="22"/>
  <c r="Q140" i="22"/>
  <c r="Q92" i="22"/>
  <c r="M142" i="24"/>
  <c r="Z142" i="24"/>
  <c r="Z94" i="24"/>
  <c r="K136" i="23"/>
  <c r="U136" i="23"/>
  <c r="U88" i="23"/>
  <c r="Q157" i="26"/>
  <c r="Q145" i="26"/>
  <c r="Q153" i="26"/>
  <c r="Q141" i="26"/>
  <c r="M136" i="29"/>
  <c r="Z136" i="29"/>
  <c r="Z88" i="29"/>
  <c r="U92" i="28"/>
  <c r="K140" i="28"/>
  <c r="U140" i="28"/>
  <c r="H138" i="27"/>
  <c r="Q138" i="27"/>
  <c r="Q90" i="27"/>
  <c r="Q124" i="26"/>
  <c r="Q155" i="26"/>
  <c r="Q143" i="26"/>
  <c r="M144" i="29"/>
  <c r="Z144" i="29"/>
  <c r="Z96" i="29"/>
  <c r="U91" i="28"/>
  <c r="K139" i="28"/>
  <c r="U139" i="28"/>
  <c r="H145" i="27"/>
  <c r="Q145" i="27"/>
  <c r="Q97" i="27"/>
  <c r="H134" i="27"/>
  <c r="Q134" i="27"/>
  <c r="Q86" i="27"/>
  <c r="Q128" i="26"/>
  <c r="Q150" i="26"/>
  <c r="Q138" i="26"/>
  <c r="M141" i="29"/>
  <c r="Z141" i="29"/>
  <c r="Z93" i="29"/>
  <c r="U95" i="28"/>
  <c r="K143" i="28"/>
  <c r="U143" i="28"/>
  <c r="AE5" i="34"/>
  <c r="AI5" i="34"/>
  <c r="AN6" i="34"/>
  <c r="AR6" i="34"/>
  <c r="K72" i="29"/>
  <c r="X72" i="29"/>
  <c r="I72" i="28"/>
  <c r="S72" i="28"/>
  <c r="I72" i="27"/>
  <c r="R72" i="27"/>
  <c r="J63" i="29"/>
  <c r="W63" i="29"/>
  <c r="K68" i="29"/>
  <c r="X68" i="29"/>
  <c r="I68" i="28"/>
  <c r="S68" i="28"/>
  <c r="I68" i="27"/>
  <c r="R68" i="27"/>
  <c r="J70" i="29"/>
  <c r="W70" i="29"/>
  <c r="J62" i="29"/>
  <c r="W62" i="29"/>
  <c r="K67" i="29"/>
  <c r="X67" i="29"/>
  <c r="I67" i="28"/>
  <c r="S67" i="28"/>
  <c r="I67" i="27"/>
  <c r="R67" i="27"/>
  <c r="J72" i="29"/>
  <c r="W72" i="29"/>
  <c r="K139" i="23"/>
  <c r="U139" i="23"/>
  <c r="U91" i="23"/>
  <c r="M143" i="24"/>
  <c r="Z143" i="24"/>
  <c r="Z95" i="24"/>
  <c r="H145" i="22"/>
  <c r="Q145" i="22"/>
  <c r="Q97" i="22"/>
  <c r="M145" i="24"/>
  <c r="Z145" i="24"/>
  <c r="Z97" i="24"/>
  <c r="H134" i="22"/>
  <c r="Q134" i="22"/>
  <c r="Q86" i="22"/>
  <c r="K134" i="23"/>
  <c r="U86" i="23"/>
  <c r="K137" i="23"/>
  <c r="U137" i="23"/>
  <c r="U89" i="23"/>
  <c r="H137" i="22"/>
  <c r="Q137" i="22"/>
  <c r="Q89" i="22"/>
  <c r="H138" i="22"/>
  <c r="Q138" i="22"/>
  <c r="Q90" i="22"/>
  <c r="M138" i="24"/>
  <c r="Z138" i="24"/>
  <c r="Z90" i="24"/>
  <c r="K138" i="23"/>
  <c r="U138" i="23"/>
  <c r="U90" i="23"/>
  <c r="H142" i="22"/>
  <c r="Q142" i="22"/>
  <c r="Q94" i="22"/>
  <c r="M136" i="24"/>
  <c r="Z136" i="24"/>
  <c r="Z88" i="24"/>
  <c r="M140" i="29"/>
  <c r="Z140" i="29"/>
  <c r="Z92" i="29"/>
  <c r="K138" i="28"/>
  <c r="U138" i="28"/>
  <c r="U90" i="28"/>
  <c r="M139" i="29"/>
  <c r="Z139" i="29"/>
  <c r="Z91" i="29"/>
  <c r="K145" i="28"/>
  <c r="U145" i="28"/>
  <c r="U97" i="28"/>
  <c r="Q149" i="26"/>
  <c r="Q137" i="26"/>
  <c r="U86" i="28"/>
  <c r="K134" i="28"/>
  <c r="U134" i="28"/>
  <c r="H137" i="27"/>
  <c r="Q137" i="27"/>
  <c r="Q89" i="27"/>
  <c r="BJ10" i="34"/>
  <c r="BG10" i="34"/>
  <c r="H142" i="27"/>
  <c r="Q142" i="27"/>
  <c r="Q94" i="27"/>
  <c r="M143" i="29"/>
  <c r="Z143" i="29"/>
  <c r="Z95" i="29"/>
  <c r="V7" i="34"/>
  <c r="Z7" i="34"/>
  <c r="M10" i="34"/>
  <c r="Q10" i="34"/>
  <c r="V10" i="34"/>
  <c r="Z10" i="34"/>
  <c r="AE10" i="34"/>
  <c r="AI10" i="34"/>
  <c r="AN10" i="34"/>
  <c r="AR10" i="34"/>
  <c r="AW10" i="34"/>
  <c r="M11" i="34"/>
  <c r="Q11" i="34"/>
  <c r="V11" i="34"/>
  <c r="Z11" i="34"/>
  <c r="AE11" i="34"/>
  <c r="AI11" i="34"/>
  <c r="AN11" i="34"/>
  <c r="AR11" i="34"/>
  <c r="AW11" i="34"/>
  <c r="P69" i="31"/>
  <c r="G69" i="27"/>
  <c r="P69" i="27"/>
  <c r="K71" i="29"/>
  <c r="X71" i="29"/>
  <c r="I71" i="28"/>
  <c r="S71" i="28"/>
  <c r="I71" i="27"/>
  <c r="R71" i="27"/>
  <c r="P73" i="31"/>
  <c r="G73" i="27"/>
  <c r="P73" i="27"/>
  <c r="K66" i="29"/>
  <c r="X66" i="29"/>
  <c r="I66" i="28"/>
  <c r="S66" i="28"/>
  <c r="I66" i="27"/>
  <c r="R66" i="27"/>
  <c r="P63" i="31"/>
  <c r="G63" i="27"/>
  <c r="P63" i="27"/>
  <c r="J66" i="29"/>
  <c r="W66" i="29"/>
  <c r="K70" i="29"/>
  <c r="X70" i="29"/>
  <c r="I70" i="28"/>
  <c r="S70" i="28"/>
  <c r="I70" i="27"/>
  <c r="R70" i="27"/>
  <c r="J73" i="29"/>
  <c r="W73" i="29"/>
  <c r="K63" i="29"/>
  <c r="X63" i="29"/>
  <c r="I63" i="28"/>
  <c r="S63" i="28"/>
  <c r="I63" i="27"/>
  <c r="R63" i="27"/>
  <c r="K65" i="29"/>
  <c r="X65" i="29"/>
  <c r="I65" i="28"/>
  <c r="S65" i="28"/>
  <c r="I65" i="27"/>
  <c r="R65" i="27"/>
  <c r="J67" i="29"/>
  <c r="W67" i="29"/>
  <c r="P66" i="31"/>
  <c r="G66" i="27"/>
  <c r="P66" i="27"/>
  <c r="J68" i="29"/>
  <c r="W68" i="29"/>
  <c r="K144" i="23"/>
  <c r="U144" i="23"/>
  <c r="U96" i="23"/>
  <c r="M139" i="24"/>
  <c r="Z139" i="24"/>
  <c r="Z91" i="24"/>
  <c r="K140" i="23"/>
  <c r="U140" i="23"/>
  <c r="U92" i="23"/>
  <c r="K141" i="23"/>
  <c r="U141" i="23"/>
  <c r="U93" i="23"/>
  <c r="M141" i="24"/>
  <c r="Z141" i="24"/>
  <c r="Z93" i="24"/>
  <c r="H136" i="22"/>
  <c r="Q136" i="22"/>
  <c r="Q88" i="22"/>
  <c r="Q147" i="26"/>
  <c r="Q135" i="26"/>
  <c r="Q151" i="26"/>
  <c r="Q139" i="26"/>
  <c r="Q88" i="27"/>
  <c r="H136" i="27"/>
  <c r="Q136" i="27"/>
  <c r="M138" i="29"/>
  <c r="Z138" i="29"/>
  <c r="Z90" i="29"/>
  <c r="Q146" i="26"/>
  <c r="Q134" i="26"/>
  <c r="Q134" i="31"/>
  <c r="I146" i="31"/>
  <c r="Q146" i="31"/>
  <c r="Q96" i="27"/>
  <c r="H144" i="27"/>
  <c r="Q144" i="27"/>
  <c r="M145" i="29"/>
  <c r="Z145" i="29"/>
  <c r="Z97" i="29"/>
  <c r="M134" i="29"/>
  <c r="Z134" i="29"/>
  <c r="Z86" i="29"/>
  <c r="K137" i="28"/>
  <c r="U137" i="28"/>
  <c r="U89" i="28"/>
  <c r="Q132" i="26"/>
  <c r="K142" i="28"/>
  <c r="U142" i="28"/>
  <c r="U94" i="28"/>
  <c r="H141" i="27"/>
  <c r="Q141" i="27"/>
  <c r="Q93" i="27"/>
  <c r="AW5" i="34"/>
  <c r="BF5" i="34"/>
  <c r="AN8" i="34"/>
  <c r="AR8" i="34"/>
  <c r="AE9" i="34"/>
  <c r="AI9" i="34"/>
  <c r="BJ11" i="34"/>
  <c r="BG11" i="34"/>
  <c r="P65" i="31"/>
  <c r="G65" i="27"/>
  <c r="P65" i="27"/>
  <c r="P72" i="31"/>
  <c r="G72" i="27"/>
  <c r="P72" i="27"/>
  <c r="J65" i="29"/>
  <c r="W65" i="29"/>
  <c r="P70" i="31"/>
  <c r="G70" i="27"/>
  <c r="P70" i="27"/>
  <c r="K73" i="29"/>
  <c r="X73" i="29"/>
  <c r="I73" i="28"/>
  <c r="S73" i="28"/>
  <c r="I73" i="27"/>
  <c r="R73" i="27"/>
  <c r="K64" i="29"/>
  <c r="X64" i="29"/>
  <c r="I64" i="28"/>
  <c r="S64" i="28"/>
  <c r="I64" i="27"/>
  <c r="R64" i="27"/>
  <c r="J64" i="29"/>
  <c r="W64" i="29"/>
  <c r="J71" i="29"/>
  <c r="W71" i="29"/>
  <c r="M144" i="24"/>
  <c r="Z144" i="24"/>
  <c r="Z96" i="24"/>
  <c r="H144" i="22"/>
  <c r="Q144" i="22"/>
  <c r="Q96" i="22"/>
  <c r="K143" i="23"/>
  <c r="U143" i="23"/>
  <c r="U95" i="23"/>
  <c r="K145" i="23"/>
  <c r="U145" i="23"/>
  <c r="U97" i="23"/>
  <c r="M140" i="24"/>
  <c r="Z140" i="24"/>
  <c r="Z92" i="24"/>
  <c r="M134" i="24"/>
  <c r="Z134" i="24"/>
  <c r="Z86" i="24"/>
  <c r="M137" i="24"/>
  <c r="Z137" i="24"/>
  <c r="Z89" i="24"/>
  <c r="K142" i="23"/>
  <c r="U142" i="23"/>
  <c r="U94" i="23"/>
  <c r="H141" i="22"/>
  <c r="Q141" i="22"/>
  <c r="Q93" i="22"/>
  <c r="U88" i="28"/>
  <c r="K136" i="28"/>
  <c r="U136" i="28"/>
  <c r="Q92" i="27"/>
  <c r="H140" i="27"/>
  <c r="Q140" i="27"/>
  <c r="U96" i="28"/>
  <c r="K144" i="28"/>
  <c r="U144" i="28"/>
  <c r="H139" i="27"/>
  <c r="Q139" i="27"/>
  <c r="Q91" i="27"/>
  <c r="Q154" i="26"/>
  <c r="Q142" i="26"/>
  <c r="M137" i="29"/>
  <c r="Z137" i="29"/>
  <c r="Z89" i="29"/>
  <c r="M142" i="29"/>
  <c r="Z142" i="29"/>
  <c r="Z94" i="29"/>
  <c r="K141" i="28"/>
  <c r="U141" i="28"/>
  <c r="U93" i="28"/>
  <c r="H143" i="27"/>
  <c r="Q143" i="27"/>
  <c r="Q95" i="27"/>
  <c r="E27" i="29"/>
  <c r="E39" i="29"/>
  <c r="E27" i="27"/>
  <c r="N27" i="27"/>
  <c r="O22" i="28"/>
  <c r="E36" i="29"/>
  <c r="E48" i="29"/>
  <c r="N25" i="27"/>
  <c r="R16" i="29"/>
  <c r="R9" i="29"/>
  <c r="N23" i="27"/>
  <c r="D32" i="27"/>
  <c r="D44" i="27"/>
  <c r="N20" i="27"/>
  <c r="O9" i="28"/>
  <c r="D28" i="31"/>
  <c r="D40" i="31"/>
  <c r="Q14" i="29"/>
  <c r="N14" i="28"/>
  <c r="N19" i="27"/>
  <c r="E30" i="27"/>
  <c r="N30" i="27"/>
  <c r="Q15" i="29"/>
  <c r="N9" i="27"/>
  <c r="E30" i="28"/>
  <c r="O30" i="28"/>
  <c r="N22" i="28"/>
  <c r="M23" i="27"/>
  <c r="D27" i="28"/>
  <c r="N27" i="28"/>
  <c r="D30" i="28"/>
  <c r="N30" i="28"/>
  <c r="D35" i="28"/>
  <c r="N35" i="28"/>
  <c r="D31" i="28"/>
  <c r="N31" i="28"/>
  <c r="T2" i="27"/>
  <c r="D37" i="28"/>
  <c r="N37" i="28"/>
  <c r="D36" i="31"/>
  <c r="L36" i="31"/>
  <c r="O37" i="28"/>
  <c r="E49" i="28"/>
  <c r="D39" i="27"/>
  <c r="M27" i="27"/>
  <c r="E44" i="27"/>
  <c r="N32" i="27"/>
  <c r="E49" i="27"/>
  <c r="N37" i="27"/>
  <c r="D43" i="31"/>
  <c r="L31" i="31"/>
  <c r="E42" i="29"/>
  <c r="R30" i="29"/>
  <c r="D48" i="27"/>
  <c r="M36" i="27"/>
  <c r="D49" i="27"/>
  <c r="M37" i="27"/>
  <c r="D46" i="29"/>
  <c r="Q34" i="29"/>
  <c r="E33" i="27"/>
  <c r="N21" i="27"/>
  <c r="D33" i="31"/>
  <c r="L21" i="31"/>
  <c r="D47" i="29"/>
  <c r="Q35" i="29"/>
  <c r="D47" i="31"/>
  <c r="L35" i="31"/>
  <c r="E47" i="28"/>
  <c r="O35" i="28"/>
  <c r="D44" i="29"/>
  <c r="Q32" i="29"/>
  <c r="D40" i="28"/>
  <c r="N28" i="28"/>
  <c r="E26" i="27"/>
  <c r="N14" i="27"/>
  <c r="N17" i="28"/>
  <c r="D29" i="28"/>
  <c r="D49" i="29"/>
  <c r="Q37" i="29"/>
  <c r="M34" i="27"/>
  <c r="D46" i="27"/>
  <c r="D39" i="29"/>
  <c r="Q27" i="29"/>
  <c r="D40" i="27"/>
  <c r="M28" i="27"/>
  <c r="E49" i="29"/>
  <c r="R37" i="29"/>
  <c r="E41" i="27"/>
  <c r="N29" i="27"/>
  <c r="D43" i="29"/>
  <c r="Q31" i="29"/>
  <c r="N26" i="28"/>
  <c r="D38" i="28"/>
  <c r="D43" i="27"/>
  <c r="M31" i="27"/>
  <c r="D46" i="31"/>
  <c r="L34" i="31"/>
  <c r="D41" i="31"/>
  <c r="L29" i="31"/>
  <c r="D48" i="28"/>
  <c r="N36" i="28"/>
  <c r="M35" i="27"/>
  <c r="D47" i="27"/>
  <c r="O32" i="28"/>
  <c r="E44" i="28"/>
  <c r="L32" i="31"/>
  <c r="D44" i="31"/>
  <c r="E47" i="29"/>
  <c r="R35" i="29"/>
  <c r="D40" i="29"/>
  <c r="Q28" i="29"/>
  <c r="D26" i="31"/>
  <c r="L14" i="31"/>
  <c r="E41" i="29"/>
  <c r="R29" i="29"/>
  <c r="E40" i="27"/>
  <c r="N28" i="27"/>
  <c r="D29" i="27"/>
  <c r="M17" i="27"/>
  <c r="O34" i="28"/>
  <c r="E46" i="28"/>
  <c r="O14" i="28"/>
  <c r="E26" i="28"/>
  <c r="N33" i="28"/>
  <c r="D45" i="28"/>
  <c r="E43" i="29"/>
  <c r="R31" i="29"/>
  <c r="D45" i="27"/>
  <c r="M33" i="27"/>
  <c r="E26" i="29"/>
  <c r="R14" i="29"/>
  <c r="D48" i="29"/>
  <c r="Q36" i="29"/>
  <c r="E46" i="29"/>
  <c r="R34" i="29"/>
  <c r="D49" i="31"/>
  <c r="L37" i="31"/>
  <c r="E33" i="29"/>
  <c r="R21" i="29"/>
  <c r="O28" i="28"/>
  <c r="E40" i="28"/>
  <c r="E43" i="27"/>
  <c r="N31" i="27"/>
  <c r="O36" i="28"/>
  <c r="E48" i="28"/>
  <c r="N34" i="28"/>
  <c r="D46" i="28"/>
  <c r="O21" i="28"/>
  <c r="E33" i="28"/>
  <c r="N36" i="27"/>
  <c r="E48" i="27"/>
  <c r="E40" i="29"/>
  <c r="R28" i="29"/>
  <c r="E47" i="27"/>
  <c r="N35" i="27"/>
  <c r="E44" i="29"/>
  <c r="R32" i="29"/>
  <c r="E46" i="27"/>
  <c r="N34" i="27"/>
  <c r="E43" i="28"/>
  <c r="O31" i="28"/>
  <c r="D39" i="31"/>
  <c r="L27" i="31"/>
  <c r="D38" i="29"/>
  <c r="Q26" i="29"/>
  <c r="E39" i="28"/>
  <c r="O27" i="28"/>
  <c r="M26" i="27"/>
  <c r="D38" i="27"/>
  <c r="D42" i="29"/>
  <c r="Q30" i="29"/>
  <c r="D44" i="28"/>
  <c r="N32" i="28"/>
  <c r="D45" i="29"/>
  <c r="Q33" i="29"/>
  <c r="D42" i="27"/>
  <c r="M30" i="27"/>
  <c r="O29" i="28"/>
  <c r="E41" i="28"/>
  <c r="Z146" i="24"/>
  <c r="U146" i="23"/>
  <c r="U134" i="23"/>
  <c r="Q146" i="22"/>
  <c r="C13" i="13"/>
  <c r="C9" i="14"/>
  <c r="C21" i="12"/>
  <c r="C25" i="14"/>
  <c r="C21" i="26"/>
  <c r="C21" i="15"/>
  <c r="C29" i="12"/>
  <c r="C37" i="14"/>
  <c r="C29" i="26"/>
  <c r="C29" i="15"/>
  <c r="C45" i="13"/>
  <c r="C41" i="14"/>
  <c r="C57" i="13"/>
  <c r="C61" i="26"/>
  <c r="C61" i="15"/>
  <c r="C73" i="12"/>
  <c r="C69" i="13"/>
  <c r="C65" i="14"/>
  <c r="C85" i="13"/>
  <c r="C77" i="14"/>
  <c r="C90" i="13"/>
  <c r="C90" i="26"/>
  <c r="C90" i="15"/>
  <c r="C107" i="14"/>
  <c r="C103" i="13"/>
  <c r="P65" i="26"/>
  <c r="G65" i="22"/>
  <c r="P65" i="22"/>
  <c r="P65" i="15"/>
  <c r="H65" i="11"/>
  <c r="Q65" i="11"/>
  <c r="BD79" i="1"/>
  <c r="BD80" i="1"/>
  <c r="I65" i="24"/>
  <c r="V65" i="24"/>
  <c r="BR77" i="1"/>
  <c r="J77" i="28"/>
  <c r="T77" i="28"/>
  <c r="J65" i="23"/>
  <c r="T65" i="23"/>
  <c r="J65" i="12"/>
  <c r="T65" i="12"/>
  <c r="BG82" i="1"/>
  <c r="H82" i="29"/>
  <c r="U82" i="29"/>
  <c r="H70" i="24"/>
  <c r="U70" i="24"/>
  <c r="H70" i="13"/>
  <c r="U70" i="13"/>
  <c r="O71" i="26"/>
  <c r="G71" i="15"/>
  <c r="O71" i="15"/>
  <c r="BM83" i="1"/>
  <c r="L71" i="24"/>
  <c r="Y71" i="24"/>
  <c r="I71" i="24"/>
  <c r="V71" i="24"/>
  <c r="BD83" i="1"/>
  <c r="I66" i="24"/>
  <c r="V66" i="24"/>
  <c r="C9" i="12"/>
  <c r="C13" i="14"/>
  <c r="C9" i="26"/>
  <c r="C9" i="15"/>
  <c r="C25" i="13"/>
  <c r="C25" i="26"/>
  <c r="C25" i="15"/>
  <c r="C37" i="12"/>
  <c r="C29" i="13"/>
  <c r="C37" i="26"/>
  <c r="C37" i="15"/>
  <c r="C41" i="12"/>
  <c r="C49" i="14"/>
  <c r="C45" i="26"/>
  <c r="C45" i="15"/>
  <c r="C53" i="12"/>
  <c r="C61" i="14"/>
  <c r="C53" i="26"/>
  <c r="C53" i="15"/>
  <c r="C65" i="12"/>
  <c r="C73" i="14"/>
  <c r="C69" i="26"/>
  <c r="C69" i="15"/>
  <c r="C77" i="12"/>
  <c r="C85" i="14"/>
  <c r="C77" i="26"/>
  <c r="C77" i="15"/>
  <c r="C94" i="12"/>
  <c r="C86" i="28"/>
  <c r="N12" i="34"/>
  <c r="C94" i="14"/>
  <c r="C86" i="30"/>
  <c r="AF12" i="34"/>
  <c r="C103" i="26"/>
  <c r="C103" i="15"/>
  <c r="C99" i="14"/>
  <c r="C107" i="12"/>
  <c r="BL84" i="1"/>
  <c r="K72" i="24"/>
  <c r="X72" i="24"/>
  <c r="I72" i="23"/>
  <c r="S72" i="23"/>
  <c r="I72" i="22"/>
  <c r="R72" i="22"/>
  <c r="K72" i="13"/>
  <c r="X72" i="13"/>
  <c r="I72" i="12"/>
  <c r="S72" i="12"/>
  <c r="J72" i="11"/>
  <c r="S72" i="11"/>
  <c r="BM77" i="1"/>
  <c r="L65" i="24"/>
  <c r="Y65" i="24"/>
  <c r="BP81" i="1"/>
  <c r="F81" i="27"/>
  <c r="O81" i="27"/>
  <c r="F69" i="22"/>
  <c r="O69" i="22"/>
  <c r="G69" i="11"/>
  <c r="P69" i="11"/>
  <c r="P66" i="26"/>
  <c r="G66" i="22"/>
  <c r="P66" i="22"/>
  <c r="P66" i="15"/>
  <c r="H66" i="11"/>
  <c r="Q66" i="11"/>
  <c r="BL81" i="1"/>
  <c r="K69" i="24"/>
  <c r="X69" i="24"/>
  <c r="I69" i="23"/>
  <c r="S69" i="23"/>
  <c r="I69" i="22"/>
  <c r="R69" i="22"/>
  <c r="K69" i="13"/>
  <c r="X69" i="13"/>
  <c r="J69" i="11"/>
  <c r="S69" i="11"/>
  <c r="I69" i="12"/>
  <c r="S69" i="12"/>
  <c r="P67" i="26"/>
  <c r="G67" i="22"/>
  <c r="P67" i="22"/>
  <c r="P67" i="15"/>
  <c r="H67" i="11"/>
  <c r="Q67" i="11"/>
  <c r="BP77" i="1"/>
  <c r="F77" i="27"/>
  <c r="O77" i="27"/>
  <c r="F65" i="22"/>
  <c r="O65" i="22"/>
  <c r="G65" i="11"/>
  <c r="P65" i="11"/>
  <c r="BD84" i="1"/>
  <c r="O73" i="26"/>
  <c r="G73" i="15"/>
  <c r="O73" i="15"/>
  <c r="BG83" i="1"/>
  <c r="H83" i="29"/>
  <c r="U83" i="29"/>
  <c r="H71" i="24"/>
  <c r="U71" i="24"/>
  <c r="H71" i="13"/>
  <c r="U71" i="13"/>
  <c r="C12" i="12"/>
  <c r="C8" i="12"/>
  <c r="C4" i="12"/>
  <c r="C12" i="13"/>
  <c r="C8" i="13"/>
  <c r="C4" i="13"/>
  <c r="C12" i="14"/>
  <c r="C8" i="14"/>
  <c r="C4" i="14"/>
  <c r="C12" i="26"/>
  <c r="C12" i="15"/>
  <c r="C8" i="26"/>
  <c r="C8" i="15"/>
  <c r="C4" i="26"/>
  <c r="C4" i="15"/>
  <c r="C24" i="12"/>
  <c r="C20" i="12"/>
  <c r="C16" i="12"/>
  <c r="C24" i="13"/>
  <c r="C20" i="13"/>
  <c r="C16" i="13"/>
  <c r="C24" i="14"/>
  <c r="C20" i="14"/>
  <c r="C16" i="14"/>
  <c r="C24" i="26"/>
  <c r="C24" i="15"/>
  <c r="C20" i="26"/>
  <c r="C20" i="15"/>
  <c r="C16" i="26"/>
  <c r="C16" i="15"/>
  <c r="C36" i="12"/>
  <c r="C32" i="12"/>
  <c r="C28" i="12"/>
  <c r="C36" i="13"/>
  <c r="C32" i="13"/>
  <c r="C28" i="13"/>
  <c r="C36" i="14"/>
  <c r="C32" i="14"/>
  <c r="C28" i="14"/>
  <c r="C36" i="26"/>
  <c r="C36" i="15"/>
  <c r="C32" i="26"/>
  <c r="C32" i="15"/>
  <c r="C28" i="26"/>
  <c r="C28" i="15"/>
  <c r="C48" i="12"/>
  <c r="C44" i="12"/>
  <c r="C40" i="12"/>
  <c r="C48" i="13"/>
  <c r="C44" i="13"/>
  <c r="C40" i="13"/>
  <c r="C48" i="14"/>
  <c r="C44" i="14"/>
  <c r="C40" i="14"/>
  <c r="C48" i="26"/>
  <c r="C48" i="15"/>
  <c r="C44" i="26"/>
  <c r="C44" i="15"/>
  <c r="C40" i="26"/>
  <c r="C40" i="15"/>
  <c r="C60" i="12"/>
  <c r="C56" i="12"/>
  <c r="C52" i="12"/>
  <c r="C60" i="13"/>
  <c r="C56" i="13"/>
  <c r="C52" i="13"/>
  <c r="C60" i="14"/>
  <c r="C56" i="14"/>
  <c r="C52" i="14"/>
  <c r="C60" i="26"/>
  <c r="C60" i="15"/>
  <c r="C56" i="26"/>
  <c r="C56" i="15"/>
  <c r="C52" i="26"/>
  <c r="C52" i="15"/>
  <c r="C72" i="12"/>
  <c r="C68" i="12"/>
  <c r="C64" i="12"/>
  <c r="C72" i="13"/>
  <c r="C68" i="13"/>
  <c r="C64" i="13"/>
  <c r="C72" i="14"/>
  <c r="C68" i="14"/>
  <c r="C64" i="14"/>
  <c r="C72" i="26"/>
  <c r="C72" i="15"/>
  <c r="C68" i="26"/>
  <c r="C68" i="15"/>
  <c r="C64" i="26"/>
  <c r="C64" i="15"/>
  <c r="C84" i="12"/>
  <c r="C80" i="12"/>
  <c r="C76" i="12"/>
  <c r="C84" i="13"/>
  <c r="C80" i="13"/>
  <c r="C76" i="13"/>
  <c r="C84" i="14"/>
  <c r="C80" i="14"/>
  <c r="C76" i="14"/>
  <c r="C84" i="26"/>
  <c r="C84" i="15"/>
  <c r="C80" i="26"/>
  <c r="C80" i="15"/>
  <c r="C76" i="26"/>
  <c r="C76" i="15"/>
  <c r="C97" i="12"/>
  <c r="C93" i="12"/>
  <c r="C89" i="12"/>
  <c r="C97" i="13"/>
  <c r="C93" i="13"/>
  <c r="C89" i="13"/>
  <c r="C97" i="14"/>
  <c r="C93" i="14"/>
  <c r="C89" i="14"/>
  <c r="C97" i="26"/>
  <c r="C97" i="15"/>
  <c r="C93" i="26"/>
  <c r="C93" i="15"/>
  <c r="C89" i="26"/>
  <c r="C89" i="15"/>
  <c r="AM86" i="1"/>
  <c r="AM98" i="1"/>
  <c r="U38" i="39"/>
  <c r="U13" i="39"/>
  <c r="W13" i="39"/>
  <c r="C106" i="26"/>
  <c r="C106" i="15"/>
  <c r="C102" i="26"/>
  <c r="C102" i="15"/>
  <c r="Z98" i="1"/>
  <c r="C98" i="31"/>
  <c r="AO13" i="34"/>
  <c r="C106" i="14"/>
  <c r="C102" i="14"/>
  <c r="C98" i="30"/>
  <c r="AF13" i="34"/>
  <c r="C106" i="13"/>
  <c r="C102" i="13"/>
  <c r="C38" i="39"/>
  <c r="C13" i="39"/>
  <c r="E13" i="39"/>
  <c r="C106" i="12"/>
  <c r="C102" i="12"/>
  <c r="C98" i="28"/>
  <c r="N13" i="34"/>
  <c r="P69" i="26"/>
  <c r="G69" i="22"/>
  <c r="P69" i="22"/>
  <c r="P69" i="15"/>
  <c r="H69" i="11"/>
  <c r="Q69" i="11"/>
  <c r="BD74" i="1"/>
  <c r="BL83" i="1"/>
  <c r="K71" i="24"/>
  <c r="X71" i="24"/>
  <c r="I71" i="23"/>
  <c r="S71" i="23"/>
  <c r="I71" i="22"/>
  <c r="R71" i="22"/>
  <c r="K71" i="13"/>
  <c r="X71" i="13"/>
  <c r="J71" i="11"/>
  <c r="S71" i="11"/>
  <c r="I71" i="12"/>
  <c r="S71" i="12"/>
  <c r="P73" i="26"/>
  <c r="G73" i="22"/>
  <c r="P73" i="22"/>
  <c r="P73" i="15"/>
  <c r="H73" i="11"/>
  <c r="Q73" i="11"/>
  <c r="BL78" i="1"/>
  <c r="K66" i="24"/>
  <c r="X66" i="24"/>
  <c r="I66" i="23"/>
  <c r="S66" i="23"/>
  <c r="I66" i="22"/>
  <c r="R66" i="22"/>
  <c r="K66" i="13"/>
  <c r="X66" i="13"/>
  <c r="I66" i="12"/>
  <c r="S66" i="12"/>
  <c r="J66" i="11"/>
  <c r="S66" i="11"/>
  <c r="BP80" i="1"/>
  <c r="F80" i="27"/>
  <c r="O80" i="27"/>
  <c r="F68" i="22"/>
  <c r="O68" i="22"/>
  <c r="G68" i="11"/>
  <c r="P68" i="11"/>
  <c r="BD75" i="1"/>
  <c r="P68" i="26"/>
  <c r="G68" i="22"/>
  <c r="P68" i="22"/>
  <c r="P68" i="15"/>
  <c r="H68" i="11"/>
  <c r="Q68" i="11"/>
  <c r="O67" i="26"/>
  <c r="G67" i="15"/>
  <c r="O67" i="15"/>
  <c r="BF74" i="1"/>
  <c r="H74" i="28"/>
  <c r="R74" i="28"/>
  <c r="H62" i="23"/>
  <c r="R62" i="23"/>
  <c r="H62" i="12"/>
  <c r="R62" i="12"/>
  <c r="BK78" i="1"/>
  <c r="J66" i="24"/>
  <c r="W66" i="24"/>
  <c r="J66" i="13"/>
  <c r="W66" i="13"/>
  <c r="BG85" i="1"/>
  <c r="H85" i="29"/>
  <c r="U85" i="29"/>
  <c r="H73" i="24"/>
  <c r="U73" i="24"/>
  <c r="H73" i="13"/>
  <c r="U73" i="13"/>
  <c r="BG78" i="1"/>
  <c r="H78" i="29"/>
  <c r="U78" i="29"/>
  <c r="H66" i="24"/>
  <c r="U66" i="24"/>
  <c r="H66" i="13"/>
  <c r="U66" i="13"/>
  <c r="BM81" i="1"/>
  <c r="L69" i="24"/>
  <c r="Y69" i="24"/>
  <c r="O78" i="26"/>
  <c r="G78" i="15"/>
  <c r="O78" i="15"/>
  <c r="BK85" i="1"/>
  <c r="J73" i="24"/>
  <c r="W73" i="24"/>
  <c r="J73" i="13"/>
  <c r="W73" i="13"/>
  <c r="BR75" i="1"/>
  <c r="J75" i="28"/>
  <c r="T75" i="28"/>
  <c r="J63" i="23"/>
  <c r="T63" i="23"/>
  <c r="J63" i="12"/>
  <c r="T63" i="12"/>
  <c r="BL75" i="1"/>
  <c r="K63" i="24"/>
  <c r="X63" i="24"/>
  <c r="I63" i="23"/>
  <c r="S63" i="23"/>
  <c r="I63" i="22"/>
  <c r="R63" i="22"/>
  <c r="K63" i="13"/>
  <c r="X63" i="13"/>
  <c r="J63" i="11"/>
  <c r="S63" i="11"/>
  <c r="I63" i="12"/>
  <c r="S63" i="12"/>
  <c r="BL77" i="1"/>
  <c r="K65" i="24"/>
  <c r="X65" i="24"/>
  <c r="I65" i="23"/>
  <c r="S65" i="23"/>
  <c r="I65" i="22"/>
  <c r="R65" i="22"/>
  <c r="K65" i="13"/>
  <c r="X65" i="13"/>
  <c r="J65" i="11"/>
  <c r="S65" i="11"/>
  <c r="I65" i="12"/>
  <c r="S65" i="12"/>
  <c r="I67" i="24"/>
  <c r="V67" i="24"/>
  <c r="O74" i="26"/>
  <c r="G74" i="15"/>
  <c r="O74" i="15"/>
  <c r="BK79" i="1"/>
  <c r="J67" i="24"/>
  <c r="W67" i="24"/>
  <c r="J67" i="13"/>
  <c r="W67" i="13"/>
  <c r="BG84" i="1"/>
  <c r="H84" i="29"/>
  <c r="U84" i="29"/>
  <c r="H72" i="24"/>
  <c r="U72" i="24"/>
  <c r="H72" i="13"/>
  <c r="U72" i="13"/>
  <c r="O76" i="26"/>
  <c r="G76" i="15"/>
  <c r="O76" i="15"/>
  <c r="P62" i="26"/>
  <c r="G62" i="22"/>
  <c r="P62" i="22"/>
  <c r="P62" i="15"/>
  <c r="H62" i="11"/>
  <c r="Q62" i="11"/>
  <c r="BM84" i="1"/>
  <c r="L72" i="24"/>
  <c r="Y72" i="24"/>
  <c r="BF84" i="1"/>
  <c r="H84" i="28"/>
  <c r="R84" i="28"/>
  <c r="H72" i="23"/>
  <c r="R72" i="23"/>
  <c r="H72" i="12"/>
  <c r="R72" i="12"/>
  <c r="O84" i="26"/>
  <c r="G84" i="15"/>
  <c r="O84" i="15"/>
  <c r="BG79" i="1"/>
  <c r="H79" i="29"/>
  <c r="U79" i="29"/>
  <c r="H67" i="24"/>
  <c r="U67" i="24"/>
  <c r="H67" i="13"/>
  <c r="U67" i="13"/>
  <c r="BD81" i="1"/>
  <c r="BG74" i="1"/>
  <c r="H74" i="29"/>
  <c r="U74" i="29"/>
  <c r="H62" i="24"/>
  <c r="U62" i="24"/>
  <c r="H62" i="13"/>
  <c r="U62" i="13"/>
  <c r="C13" i="12"/>
  <c r="C9" i="13"/>
  <c r="C5" i="14"/>
  <c r="C25" i="12"/>
  <c r="C21" i="13"/>
  <c r="C21" i="14"/>
  <c r="C17" i="26"/>
  <c r="C17" i="15"/>
  <c r="C37" i="13"/>
  <c r="C33" i="14"/>
  <c r="C33" i="26"/>
  <c r="C33" i="15"/>
  <c r="C45" i="12"/>
  <c r="C41" i="13"/>
  <c r="C49" i="26"/>
  <c r="C49" i="15"/>
  <c r="C61" i="12"/>
  <c r="C61" i="13"/>
  <c r="C57" i="14"/>
  <c r="C57" i="26"/>
  <c r="C57" i="15"/>
  <c r="C69" i="12"/>
  <c r="C65" i="13"/>
  <c r="C73" i="26"/>
  <c r="C73" i="15"/>
  <c r="C81" i="12"/>
  <c r="C77" i="13"/>
  <c r="C85" i="26"/>
  <c r="C85" i="15"/>
  <c r="C90" i="12"/>
  <c r="C90" i="14"/>
  <c r="C107" i="26"/>
  <c r="C107" i="15"/>
  <c r="C103" i="14"/>
  <c r="C99" i="13"/>
  <c r="C99" i="12"/>
  <c r="BM82" i="1"/>
  <c r="L70" i="24"/>
  <c r="Y70" i="24"/>
  <c r="O65" i="26"/>
  <c r="G65" i="15"/>
  <c r="O65" i="15"/>
  <c r="BG80" i="1"/>
  <c r="H80" i="29"/>
  <c r="U80" i="29"/>
  <c r="H68" i="24"/>
  <c r="U68" i="24"/>
  <c r="H68" i="13"/>
  <c r="U68" i="13"/>
  <c r="BK76" i="1"/>
  <c r="J64" i="24"/>
  <c r="W64" i="24"/>
  <c r="J64" i="13"/>
  <c r="W64" i="13"/>
  <c r="O69" i="26"/>
  <c r="G69" i="15"/>
  <c r="O69" i="15"/>
  <c r="C11" i="12"/>
  <c r="C11" i="13"/>
  <c r="C11" i="14"/>
  <c r="C11" i="26"/>
  <c r="C11" i="15"/>
  <c r="C3" i="26"/>
  <c r="C3" i="15"/>
  <c r="C23" i="12"/>
  <c r="C19" i="12"/>
  <c r="C15" i="12"/>
  <c r="C23" i="13"/>
  <c r="C19" i="13"/>
  <c r="C15" i="13"/>
  <c r="C23" i="14"/>
  <c r="C19" i="14"/>
  <c r="C15" i="14"/>
  <c r="C23" i="26"/>
  <c r="C23" i="15"/>
  <c r="C19" i="26"/>
  <c r="C19" i="15"/>
  <c r="C15" i="26"/>
  <c r="C15" i="15"/>
  <c r="C35" i="12"/>
  <c r="C31" i="12"/>
  <c r="C27" i="12"/>
  <c r="C35" i="13"/>
  <c r="C31" i="13"/>
  <c r="C27" i="13"/>
  <c r="C35" i="14"/>
  <c r="C31" i="14"/>
  <c r="C27" i="14"/>
  <c r="C35" i="26"/>
  <c r="C35" i="15"/>
  <c r="C31" i="26"/>
  <c r="C31" i="15"/>
  <c r="C27" i="26"/>
  <c r="C27" i="15"/>
  <c r="C47" i="12"/>
  <c r="C43" i="12"/>
  <c r="C39" i="12"/>
  <c r="C47" i="13"/>
  <c r="C43" i="13"/>
  <c r="C39" i="13"/>
  <c r="C47" i="14"/>
  <c r="C43" i="14"/>
  <c r="C39" i="14"/>
  <c r="C47" i="26"/>
  <c r="C47" i="15"/>
  <c r="C43" i="26"/>
  <c r="C43" i="15"/>
  <c r="C39" i="26"/>
  <c r="C39" i="15"/>
  <c r="C59" i="12"/>
  <c r="C55" i="12"/>
  <c r="C51" i="12"/>
  <c r="C59" i="13"/>
  <c r="C55" i="13"/>
  <c r="C51" i="13"/>
  <c r="C59" i="14"/>
  <c r="C55" i="14"/>
  <c r="C51" i="14"/>
  <c r="C59" i="26"/>
  <c r="C59" i="15"/>
  <c r="C55" i="26"/>
  <c r="C55" i="15"/>
  <c r="C51" i="26"/>
  <c r="C51" i="15"/>
  <c r="C71" i="12"/>
  <c r="C67" i="12"/>
  <c r="C63" i="12"/>
  <c r="C71" i="13"/>
  <c r="C67" i="13"/>
  <c r="C63" i="13"/>
  <c r="C71" i="14"/>
  <c r="C67" i="14"/>
  <c r="C63" i="14"/>
  <c r="C71" i="26"/>
  <c r="C71" i="15"/>
  <c r="C67" i="26"/>
  <c r="C67" i="15"/>
  <c r="C63" i="26"/>
  <c r="C63" i="15"/>
  <c r="C83" i="12"/>
  <c r="C79" i="12"/>
  <c r="C75" i="12"/>
  <c r="C83" i="13"/>
  <c r="C79" i="13"/>
  <c r="C75" i="13"/>
  <c r="C83" i="14"/>
  <c r="C79" i="14"/>
  <c r="C75" i="14"/>
  <c r="C83" i="26"/>
  <c r="C83" i="15"/>
  <c r="C79" i="26"/>
  <c r="C79" i="15"/>
  <c r="C75" i="26"/>
  <c r="C75" i="15"/>
  <c r="C96" i="12"/>
  <c r="C92" i="12"/>
  <c r="C88" i="12"/>
  <c r="C96" i="13"/>
  <c r="C92" i="13"/>
  <c r="C88" i="13"/>
  <c r="C96" i="14"/>
  <c r="C92" i="14"/>
  <c r="C88" i="14"/>
  <c r="C96" i="26"/>
  <c r="C96" i="15"/>
  <c r="C92" i="26"/>
  <c r="C92" i="15"/>
  <c r="C88" i="26"/>
  <c r="C88" i="15"/>
  <c r="C109" i="26"/>
  <c r="C109" i="15"/>
  <c r="C105" i="26"/>
  <c r="C105" i="15"/>
  <c r="C101" i="26"/>
  <c r="C101" i="15"/>
  <c r="C109" i="14"/>
  <c r="C105" i="14"/>
  <c r="C101" i="14"/>
  <c r="C109" i="13"/>
  <c r="C105" i="13"/>
  <c r="C101" i="13"/>
  <c r="C109" i="12"/>
  <c r="C105" i="12"/>
  <c r="C101" i="12"/>
  <c r="BK75" i="1"/>
  <c r="J63" i="24"/>
  <c r="W63" i="24"/>
  <c r="J63" i="13"/>
  <c r="W63" i="13"/>
  <c r="BM85" i="1"/>
  <c r="L73" i="24"/>
  <c r="Y73" i="24"/>
  <c r="BR70" i="1"/>
  <c r="J70" i="28"/>
  <c r="T70" i="28"/>
  <c r="J58" i="23"/>
  <c r="T58" i="23"/>
  <c r="J58" i="12"/>
  <c r="T58" i="12"/>
  <c r="BL80" i="1"/>
  <c r="K68" i="24"/>
  <c r="X68" i="24"/>
  <c r="I68" i="23"/>
  <c r="S68" i="23"/>
  <c r="I68" i="22"/>
  <c r="R68" i="22"/>
  <c r="K68" i="13"/>
  <c r="X68" i="13"/>
  <c r="I68" i="12"/>
  <c r="S68" i="12"/>
  <c r="J68" i="11"/>
  <c r="S68" i="11"/>
  <c r="P72" i="26"/>
  <c r="G72" i="22"/>
  <c r="P72" i="22"/>
  <c r="P72" i="15"/>
  <c r="H72" i="11"/>
  <c r="Q72" i="11"/>
  <c r="BP95" i="1"/>
  <c r="F95" i="27"/>
  <c r="O95" i="27"/>
  <c r="F83" i="22"/>
  <c r="O83" i="22"/>
  <c r="G83" i="11"/>
  <c r="P83" i="11"/>
  <c r="P63" i="26"/>
  <c r="G63" i="22"/>
  <c r="P63" i="22"/>
  <c r="P63" i="15"/>
  <c r="H63" i="11"/>
  <c r="Q63" i="11"/>
  <c r="P70" i="26"/>
  <c r="G70" i="22"/>
  <c r="P70" i="22"/>
  <c r="P70" i="15"/>
  <c r="H70" i="11"/>
  <c r="Q70" i="11"/>
  <c r="BL85" i="1"/>
  <c r="K73" i="24"/>
  <c r="X73" i="24"/>
  <c r="I73" i="23"/>
  <c r="S73" i="23"/>
  <c r="I73" i="22"/>
  <c r="R73" i="22"/>
  <c r="K73" i="13"/>
  <c r="X73" i="13"/>
  <c r="J73" i="11"/>
  <c r="S73" i="11"/>
  <c r="I73" i="12"/>
  <c r="S73" i="12"/>
  <c r="BP88" i="1"/>
  <c r="F88" i="27"/>
  <c r="O88" i="27"/>
  <c r="F76" i="22"/>
  <c r="O76" i="22"/>
  <c r="G76" i="11"/>
  <c r="P76" i="11"/>
  <c r="BM80" i="1"/>
  <c r="L68" i="24"/>
  <c r="Y68" i="24"/>
  <c r="P71" i="26"/>
  <c r="G71" i="22"/>
  <c r="P71" i="22"/>
  <c r="P71" i="15"/>
  <c r="H71" i="11"/>
  <c r="Q71" i="11"/>
  <c r="BD76" i="1"/>
  <c r="BR80" i="1"/>
  <c r="J80" i="28"/>
  <c r="T80" i="28"/>
  <c r="J68" i="23"/>
  <c r="T68" i="23"/>
  <c r="J68" i="12"/>
  <c r="T68" i="12"/>
  <c r="I62" i="24"/>
  <c r="V62" i="24"/>
  <c r="BK82" i="1"/>
  <c r="J70" i="24"/>
  <c r="W70" i="24"/>
  <c r="J70" i="13"/>
  <c r="W70" i="13"/>
  <c r="BF82" i="1"/>
  <c r="H82" i="28"/>
  <c r="R82" i="28"/>
  <c r="H70" i="23"/>
  <c r="R70" i="23"/>
  <c r="H70" i="12"/>
  <c r="R70" i="12"/>
  <c r="BD78" i="1"/>
  <c r="BL76" i="1"/>
  <c r="K64" i="24"/>
  <c r="X64" i="24"/>
  <c r="I64" i="23"/>
  <c r="S64" i="23"/>
  <c r="I64" i="22"/>
  <c r="R64" i="22"/>
  <c r="K64" i="13"/>
  <c r="X64" i="13"/>
  <c r="I64" i="12"/>
  <c r="S64" i="12"/>
  <c r="J64" i="11"/>
  <c r="S64" i="11"/>
  <c r="BG76" i="1"/>
  <c r="H76" i="29"/>
  <c r="U76" i="29"/>
  <c r="H64" i="24"/>
  <c r="U64" i="24"/>
  <c r="H64" i="13"/>
  <c r="U64" i="13"/>
  <c r="BP96" i="1"/>
  <c r="F96" i="27"/>
  <c r="O96" i="27"/>
  <c r="F84" i="22"/>
  <c r="O84" i="22"/>
  <c r="G84" i="11"/>
  <c r="P84" i="11"/>
  <c r="BG75" i="1"/>
  <c r="H75" i="29"/>
  <c r="U75" i="29"/>
  <c r="H63" i="24"/>
  <c r="U63" i="24"/>
  <c r="H63" i="13"/>
  <c r="U63" i="13"/>
  <c r="O80" i="26"/>
  <c r="G80" i="15"/>
  <c r="O80" i="15"/>
  <c r="BP85" i="1"/>
  <c r="F85" i="27"/>
  <c r="O85" i="27"/>
  <c r="F73" i="22"/>
  <c r="O73" i="22"/>
  <c r="G73" i="11"/>
  <c r="P73" i="11"/>
  <c r="BF80" i="1"/>
  <c r="H80" i="28"/>
  <c r="R80" i="28"/>
  <c r="H68" i="23"/>
  <c r="R68" i="23"/>
  <c r="H68" i="12"/>
  <c r="R68" i="12"/>
  <c r="BR72" i="1"/>
  <c r="J72" i="28"/>
  <c r="T72" i="28"/>
  <c r="J60" i="23"/>
  <c r="T60" i="23"/>
  <c r="J60" i="12"/>
  <c r="T60" i="12"/>
  <c r="BF79" i="1"/>
  <c r="H79" i="28"/>
  <c r="R79" i="28"/>
  <c r="H67" i="23"/>
  <c r="R67" i="23"/>
  <c r="H67" i="12"/>
  <c r="R67" i="12"/>
  <c r="BP74" i="1"/>
  <c r="F74" i="27"/>
  <c r="O74" i="27"/>
  <c r="F62" i="22"/>
  <c r="O62" i="22"/>
  <c r="G62" i="11"/>
  <c r="P62" i="11"/>
  <c r="BR62" i="1"/>
  <c r="J62" i="28"/>
  <c r="T62" i="28"/>
  <c r="J50" i="23"/>
  <c r="T50" i="23"/>
  <c r="J50" i="12"/>
  <c r="T50" i="12"/>
  <c r="I73" i="24"/>
  <c r="V73" i="24"/>
  <c r="BM74" i="1"/>
  <c r="L62" i="24"/>
  <c r="Y62" i="24"/>
  <c r="I68" i="24"/>
  <c r="V68" i="24"/>
  <c r="I70" i="24"/>
  <c r="V70" i="24"/>
  <c r="BF83" i="1"/>
  <c r="H83" i="28"/>
  <c r="R83" i="28"/>
  <c r="H71" i="23"/>
  <c r="R71" i="23"/>
  <c r="H71" i="12"/>
  <c r="R71" i="12"/>
  <c r="I63" i="24"/>
  <c r="V63" i="24"/>
  <c r="P64" i="26"/>
  <c r="G64" i="22"/>
  <c r="P64" i="22"/>
  <c r="P64" i="15"/>
  <c r="H64" i="11"/>
  <c r="Q64" i="11"/>
  <c r="C5" i="12"/>
  <c r="C5" i="13"/>
  <c r="C13" i="26"/>
  <c r="C13" i="15"/>
  <c r="C5" i="26"/>
  <c r="C5" i="15"/>
  <c r="C17" i="12"/>
  <c r="C17" i="13"/>
  <c r="C17" i="14"/>
  <c r="C33" i="12"/>
  <c r="C33" i="13"/>
  <c r="C29" i="14"/>
  <c r="C49" i="12"/>
  <c r="C49" i="13"/>
  <c r="C45" i="14"/>
  <c r="C41" i="26"/>
  <c r="C41" i="15"/>
  <c r="C57" i="12"/>
  <c r="C53" i="13"/>
  <c r="C53" i="14"/>
  <c r="C73" i="13"/>
  <c r="C69" i="14"/>
  <c r="C65" i="26"/>
  <c r="C65" i="15"/>
  <c r="C85" i="12"/>
  <c r="C81" i="13"/>
  <c r="C81" i="14"/>
  <c r="C81" i="26"/>
  <c r="C81" i="15"/>
  <c r="AM74" i="1"/>
  <c r="C94" i="13"/>
  <c r="C37" i="39"/>
  <c r="C12" i="39"/>
  <c r="E12" i="39"/>
  <c r="C94" i="26"/>
  <c r="C94" i="15"/>
  <c r="Z86" i="1"/>
  <c r="C86" i="31"/>
  <c r="AO12" i="34"/>
  <c r="U37" i="39"/>
  <c r="U12" i="39"/>
  <c r="W12" i="39"/>
  <c r="C99" i="26"/>
  <c r="C99" i="15"/>
  <c r="C107" i="13"/>
  <c r="C103" i="12"/>
  <c r="BP79" i="1"/>
  <c r="F79" i="27"/>
  <c r="O79" i="27"/>
  <c r="F67" i="22"/>
  <c r="O67" i="22"/>
  <c r="G67" i="11"/>
  <c r="P67" i="11"/>
  <c r="BR85" i="1"/>
  <c r="J85" i="28"/>
  <c r="T85" i="28"/>
  <c r="J73" i="23"/>
  <c r="T73" i="23"/>
  <c r="J73" i="12"/>
  <c r="T73" i="12"/>
  <c r="BK81" i="1"/>
  <c r="J69" i="24"/>
  <c r="W69" i="24"/>
  <c r="J69" i="13"/>
  <c r="W69" i="13"/>
  <c r="BF78" i="1"/>
  <c r="H78" i="28"/>
  <c r="R78" i="28"/>
  <c r="H66" i="23"/>
  <c r="R66" i="23"/>
  <c r="H66" i="12"/>
  <c r="R66" i="12"/>
  <c r="BM79" i="1"/>
  <c r="L67" i="24"/>
  <c r="Y67" i="24"/>
  <c r="BR66" i="1"/>
  <c r="J66" i="28"/>
  <c r="T66" i="28"/>
  <c r="J54" i="23"/>
  <c r="T54" i="23"/>
  <c r="J54" i="12"/>
  <c r="T54" i="12"/>
  <c r="C7" i="12"/>
  <c r="C3" i="12"/>
  <c r="C7" i="13"/>
  <c r="C3" i="13"/>
  <c r="C7" i="14"/>
  <c r="C3" i="14"/>
  <c r="C7" i="26"/>
  <c r="C7" i="15"/>
  <c r="C10" i="12"/>
  <c r="C6" i="12"/>
  <c r="C2" i="28"/>
  <c r="N5" i="34"/>
  <c r="C10" i="13"/>
  <c r="C6" i="13"/>
  <c r="C30" i="39"/>
  <c r="C5" i="39"/>
  <c r="E5" i="39"/>
  <c r="C10" i="14"/>
  <c r="C6" i="14"/>
  <c r="C2" i="30"/>
  <c r="AF5" i="34"/>
  <c r="C10" i="26"/>
  <c r="C10" i="15"/>
  <c r="C6" i="26"/>
  <c r="C6" i="15"/>
  <c r="Z2" i="1"/>
  <c r="C2" i="31"/>
  <c r="AO5" i="34"/>
  <c r="U30" i="39"/>
  <c r="U5" i="39"/>
  <c r="W5" i="39"/>
  <c r="AM2" i="1"/>
  <c r="C22" i="12"/>
  <c r="C18" i="12"/>
  <c r="C14" i="28"/>
  <c r="N6" i="34"/>
  <c r="C22" i="13"/>
  <c r="C18" i="13"/>
  <c r="C31" i="39"/>
  <c r="C6" i="39"/>
  <c r="E6" i="39"/>
  <c r="C22" i="14"/>
  <c r="C18" i="14"/>
  <c r="C14" i="30"/>
  <c r="AF6" i="34"/>
  <c r="C22" i="26"/>
  <c r="C22" i="15"/>
  <c r="C18" i="26"/>
  <c r="C18" i="15"/>
  <c r="Z14" i="1"/>
  <c r="C14" i="31"/>
  <c r="AO6" i="34"/>
  <c r="U31" i="39"/>
  <c r="U6" i="39"/>
  <c r="W6" i="39"/>
  <c r="AM14" i="1"/>
  <c r="C34" i="12"/>
  <c r="C30" i="12"/>
  <c r="C26" i="28"/>
  <c r="N7" i="34"/>
  <c r="C34" i="13"/>
  <c r="C30" i="13"/>
  <c r="C32" i="39"/>
  <c r="C7" i="39"/>
  <c r="E7" i="39"/>
  <c r="C34" i="14"/>
  <c r="C30" i="14"/>
  <c r="C26" i="30"/>
  <c r="AF7" i="34"/>
  <c r="C34" i="26"/>
  <c r="C34" i="15"/>
  <c r="C30" i="26"/>
  <c r="C30" i="15"/>
  <c r="Z26" i="1"/>
  <c r="C26" i="31"/>
  <c r="AO7" i="34"/>
  <c r="U32" i="39"/>
  <c r="U7" i="39"/>
  <c r="W7" i="39"/>
  <c r="AM26" i="1"/>
  <c r="C46" i="12"/>
  <c r="C42" i="12"/>
  <c r="C38" i="28"/>
  <c r="N8" i="34"/>
  <c r="C46" i="13"/>
  <c r="C42" i="13"/>
  <c r="C33" i="39"/>
  <c r="C8" i="39"/>
  <c r="E8" i="39"/>
  <c r="C46" i="14"/>
  <c r="C42" i="14"/>
  <c r="C38" i="30"/>
  <c r="AF8" i="34"/>
  <c r="C46" i="26"/>
  <c r="C46" i="15"/>
  <c r="C42" i="26"/>
  <c r="C42" i="15"/>
  <c r="Z38" i="1"/>
  <c r="C38" i="31"/>
  <c r="AO8" i="34"/>
  <c r="U33" i="39"/>
  <c r="U8" i="39"/>
  <c r="W8" i="39"/>
  <c r="AM38" i="1"/>
  <c r="C58" i="12"/>
  <c r="C54" i="12"/>
  <c r="C50" i="28"/>
  <c r="N9" i="34"/>
  <c r="C58" i="13"/>
  <c r="C54" i="13"/>
  <c r="C34" i="39"/>
  <c r="C9" i="39"/>
  <c r="E9" i="39"/>
  <c r="C58" i="14"/>
  <c r="C54" i="14"/>
  <c r="C50" i="30"/>
  <c r="AF9" i="34"/>
  <c r="C58" i="26"/>
  <c r="C58" i="15"/>
  <c r="C54" i="26"/>
  <c r="C54" i="15"/>
  <c r="Z50" i="1"/>
  <c r="C50" i="31"/>
  <c r="AO9" i="34"/>
  <c r="AM50" i="1"/>
  <c r="C70" i="12"/>
  <c r="C66" i="12"/>
  <c r="C62" i="28"/>
  <c r="N10" i="34"/>
  <c r="C70" i="13"/>
  <c r="C66" i="13"/>
  <c r="C35" i="39"/>
  <c r="C10" i="39"/>
  <c r="E10" i="39"/>
  <c r="C70" i="14"/>
  <c r="C66" i="14"/>
  <c r="C62" i="30"/>
  <c r="AF10" i="34"/>
  <c r="C70" i="26"/>
  <c r="C70" i="15"/>
  <c r="C66" i="26"/>
  <c r="C66" i="15"/>
  <c r="Z62" i="1"/>
  <c r="C62" i="31"/>
  <c r="AO10" i="34"/>
  <c r="C82" i="12"/>
  <c r="C78" i="12"/>
  <c r="C74" i="28"/>
  <c r="N11" i="34"/>
  <c r="C82" i="13"/>
  <c r="C78" i="13"/>
  <c r="C36" i="39"/>
  <c r="C11" i="39"/>
  <c r="E11" i="39"/>
  <c r="C82" i="14"/>
  <c r="C78" i="14"/>
  <c r="C74" i="30"/>
  <c r="AF11" i="34"/>
  <c r="C82" i="26"/>
  <c r="C82" i="15"/>
  <c r="C78" i="26"/>
  <c r="C78" i="15"/>
  <c r="Z74" i="1"/>
  <c r="C74" i="31"/>
  <c r="AO11" i="34"/>
  <c r="U36" i="39"/>
  <c r="U11" i="39"/>
  <c r="W11" i="39"/>
  <c r="C95" i="12"/>
  <c r="C91" i="12"/>
  <c r="C87" i="12"/>
  <c r="C95" i="13"/>
  <c r="C91" i="13"/>
  <c r="C87" i="13"/>
  <c r="C95" i="14"/>
  <c r="C91" i="14"/>
  <c r="C87" i="14"/>
  <c r="C95" i="26"/>
  <c r="C95" i="15"/>
  <c r="C91" i="26"/>
  <c r="C91" i="15"/>
  <c r="C87" i="26"/>
  <c r="C87" i="15"/>
  <c r="C108" i="26"/>
  <c r="C108" i="15"/>
  <c r="C104" i="26"/>
  <c r="C104" i="15"/>
  <c r="C100" i="26"/>
  <c r="C100" i="15"/>
  <c r="C108" i="14"/>
  <c r="C104" i="14"/>
  <c r="C100" i="14"/>
  <c r="C108" i="13"/>
  <c r="C104" i="13"/>
  <c r="C100" i="13"/>
  <c r="C108" i="12"/>
  <c r="C104" i="12"/>
  <c r="C100" i="12"/>
  <c r="BD77" i="1"/>
  <c r="I72" i="24"/>
  <c r="V72" i="24"/>
  <c r="BG77" i="1"/>
  <c r="H77" i="29"/>
  <c r="U77" i="29"/>
  <c r="H65" i="24"/>
  <c r="U65" i="24"/>
  <c r="H65" i="13"/>
  <c r="U65" i="13"/>
  <c r="BR67" i="1"/>
  <c r="J67" i="28"/>
  <c r="T67" i="28"/>
  <c r="J55" i="23"/>
  <c r="T55" i="23"/>
  <c r="J55" i="12"/>
  <c r="T55" i="12"/>
  <c r="BR64" i="1"/>
  <c r="J64" i="28"/>
  <c r="T64" i="28"/>
  <c r="J52" i="23"/>
  <c r="T52" i="23"/>
  <c r="J52" i="12"/>
  <c r="T52" i="12"/>
  <c r="BK77" i="1"/>
  <c r="J65" i="24"/>
  <c r="W65" i="24"/>
  <c r="J65" i="13"/>
  <c r="W65" i="13"/>
  <c r="BP75" i="1"/>
  <c r="F75" i="27"/>
  <c r="O75" i="27"/>
  <c r="F63" i="22"/>
  <c r="O63" i="22"/>
  <c r="G63" i="11"/>
  <c r="P63" i="11"/>
  <c r="BR81" i="1"/>
  <c r="J81" i="28"/>
  <c r="T81" i="28"/>
  <c r="J69" i="23"/>
  <c r="T69" i="23"/>
  <c r="J69" i="12"/>
  <c r="T69" i="12"/>
  <c r="BM78" i="1"/>
  <c r="L66" i="24"/>
  <c r="Y66" i="24"/>
  <c r="BF77" i="1"/>
  <c r="H77" i="28"/>
  <c r="R77" i="28"/>
  <c r="H65" i="23"/>
  <c r="R65" i="23"/>
  <c r="H65" i="12"/>
  <c r="R65" i="12"/>
  <c r="BF85" i="1"/>
  <c r="H85" i="28"/>
  <c r="R85" i="28"/>
  <c r="H73" i="23"/>
  <c r="R73" i="23"/>
  <c r="H73" i="12"/>
  <c r="R73" i="12"/>
  <c r="BR83" i="1"/>
  <c r="J83" i="28"/>
  <c r="T83" i="28"/>
  <c r="J71" i="23"/>
  <c r="T71" i="23"/>
  <c r="J71" i="12"/>
  <c r="T71" i="12"/>
  <c r="BL82" i="1"/>
  <c r="K70" i="24"/>
  <c r="X70" i="24"/>
  <c r="I70" i="23"/>
  <c r="S70" i="23"/>
  <c r="I70" i="22"/>
  <c r="R70" i="22"/>
  <c r="K70" i="13"/>
  <c r="X70" i="13"/>
  <c r="J70" i="11"/>
  <c r="S70" i="11"/>
  <c r="I70" i="12"/>
  <c r="S70" i="12"/>
  <c r="BM75" i="1"/>
  <c r="L63" i="24"/>
  <c r="Y63" i="24"/>
  <c r="BL74" i="1"/>
  <c r="K62" i="24"/>
  <c r="X62" i="24"/>
  <c r="I62" i="23"/>
  <c r="S62" i="23"/>
  <c r="I62" i="22"/>
  <c r="R62" i="22"/>
  <c r="K62" i="13"/>
  <c r="X62" i="13"/>
  <c r="I62" i="12"/>
  <c r="S62" i="12"/>
  <c r="J62" i="11"/>
  <c r="S62" i="11"/>
  <c r="BF75" i="1"/>
  <c r="H75" i="28"/>
  <c r="R75" i="28"/>
  <c r="H63" i="23"/>
  <c r="R63" i="23"/>
  <c r="H63" i="12"/>
  <c r="R63" i="12"/>
  <c r="BK74" i="1"/>
  <c r="J62" i="24"/>
  <c r="W62" i="24"/>
  <c r="J62" i="13"/>
  <c r="W62" i="13"/>
  <c r="I69" i="24"/>
  <c r="V69" i="24"/>
  <c r="BD85" i="1"/>
  <c r="I64" i="24"/>
  <c r="V64" i="24"/>
  <c r="BF76" i="1"/>
  <c r="H76" i="28"/>
  <c r="R76" i="28"/>
  <c r="H64" i="23"/>
  <c r="R64" i="23"/>
  <c r="H64" i="12"/>
  <c r="R64" i="12"/>
  <c r="BL79" i="1"/>
  <c r="K67" i="24"/>
  <c r="X67" i="24"/>
  <c r="I67" i="23"/>
  <c r="S67" i="23"/>
  <c r="I67" i="22"/>
  <c r="R67" i="22"/>
  <c r="K67" i="13"/>
  <c r="X67" i="13"/>
  <c r="J67" i="11"/>
  <c r="S67" i="11"/>
  <c r="I67" i="12"/>
  <c r="S67" i="12"/>
  <c r="BP90" i="1"/>
  <c r="F90" i="27"/>
  <c r="O90" i="27"/>
  <c r="F78" i="22"/>
  <c r="O78" i="22"/>
  <c r="G78" i="11"/>
  <c r="P78" i="11"/>
  <c r="O82" i="26"/>
  <c r="G82" i="15"/>
  <c r="O82" i="15"/>
  <c r="BK83" i="1"/>
  <c r="J71" i="24"/>
  <c r="W71" i="24"/>
  <c r="J71" i="13"/>
  <c r="W71" i="13"/>
  <c r="BP94" i="1"/>
  <c r="F94" i="27"/>
  <c r="O94" i="27"/>
  <c r="F82" i="22"/>
  <c r="O82" i="22"/>
  <c r="G82" i="11"/>
  <c r="P82" i="11"/>
  <c r="BD82" i="1"/>
  <c r="O63" i="26"/>
  <c r="G63" i="15"/>
  <c r="O63" i="15"/>
  <c r="BM76" i="1"/>
  <c r="L64" i="24"/>
  <c r="Y64" i="24"/>
  <c r="BK80" i="1"/>
  <c r="J68" i="24"/>
  <c r="W68" i="24"/>
  <c r="J68" i="13"/>
  <c r="W68" i="13"/>
  <c r="BK84" i="1"/>
  <c r="J72" i="24"/>
  <c r="W72" i="24"/>
  <c r="J72" i="13"/>
  <c r="W72" i="13"/>
  <c r="BG81" i="1"/>
  <c r="H81" i="29"/>
  <c r="U81" i="29"/>
  <c r="H69" i="24"/>
  <c r="U69" i="24"/>
  <c r="H69" i="13"/>
  <c r="U69" i="13"/>
  <c r="BF81" i="1"/>
  <c r="H81" i="28"/>
  <c r="R81" i="28"/>
  <c r="H69" i="23"/>
  <c r="R69" i="23"/>
  <c r="H69" i="12"/>
  <c r="R69" i="12"/>
  <c r="I10" i="21"/>
  <c r="AM89" i="1"/>
  <c r="AM77" i="1"/>
  <c r="AM66" i="1"/>
  <c r="F13" i="39"/>
  <c r="X14" i="39"/>
  <c r="X10" i="39"/>
  <c r="F14" i="39"/>
  <c r="X13" i="39"/>
  <c r="F11" i="39"/>
  <c r="F10" i="39"/>
  <c r="F9" i="39"/>
  <c r="F8" i="39"/>
  <c r="F7" i="39"/>
  <c r="F12" i="39"/>
  <c r="X9" i="39"/>
  <c r="X8" i="39"/>
  <c r="X7" i="39"/>
  <c r="X11" i="39"/>
  <c r="X12" i="39"/>
  <c r="I80" i="29"/>
  <c r="V80" i="29"/>
  <c r="I80" i="13"/>
  <c r="V80" i="13"/>
  <c r="F80" i="25"/>
  <c r="F80" i="14"/>
  <c r="N80" i="14"/>
  <c r="I85" i="29"/>
  <c r="V85" i="29"/>
  <c r="I85" i="13"/>
  <c r="V85" i="13"/>
  <c r="F85" i="25"/>
  <c r="F85" i="14"/>
  <c r="N85" i="14"/>
  <c r="H75" i="26"/>
  <c r="H123" i="26"/>
  <c r="H75" i="15"/>
  <c r="H84" i="25"/>
  <c r="H84" i="14"/>
  <c r="P84" i="14"/>
  <c r="L85" i="29"/>
  <c r="Y85" i="29"/>
  <c r="L85" i="13"/>
  <c r="Y85" i="13"/>
  <c r="L82" i="29"/>
  <c r="Y82" i="29"/>
  <c r="L82" i="13"/>
  <c r="Y82" i="13"/>
  <c r="G96" i="31"/>
  <c r="O96" i="31"/>
  <c r="G96" i="26"/>
  <c r="G144" i="26"/>
  <c r="G96" i="25"/>
  <c r="G96" i="14"/>
  <c r="O96" i="14"/>
  <c r="H82" i="26"/>
  <c r="H130" i="26"/>
  <c r="H82" i="15"/>
  <c r="H85" i="25"/>
  <c r="H85" i="14"/>
  <c r="P85" i="14"/>
  <c r="L83" i="29"/>
  <c r="Y83" i="29"/>
  <c r="L83" i="13"/>
  <c r="Y83" i="13"/>
  <c r="G124" i="25"/>
  <c r="O124" i="25"/>
  <c r="O76" i="25"/>
  <c r="G128" i="25"/>
  <c r="O128" i="25"/>
  <c r="O80" i="25"/>
  <c r="G75" i="31"/>
  <c r="O75" i="31"/>
  <c r="G75" i="26"/>
  <c r="G123" i="26"/>
  <c r="G75" i="25"/>
  <c r="G75" i="14"/>
  <c r="O75" i="14"/>
  <c r="I81" i="29"/>
  <c r="V81" i="29"/>
  <c r="I81" i="13"/>
  <c r="V81" i="13"/>
  <c r="F81" i="25"/>
  <c r="F81" i="14"/>
  <c r="N81" i="14"/>
  <c r="H79" i="26"/>
  <c r="H127" i="26"/>
  <c r="H79" i="15"/>
  <c r="H78" i="26"/>
  <c r="H126" i="26"/>
  <c r="H78" i="15"/>
  <c r="I75" i="29"/>
  <c r="V75" i="29"/>
  <c r="I75" i="13"/>
  <c r="V75" i="13"/>
  <c r="F75" i="25"/>
  <c r="F75" i="14"/>
  <c r="N75" i="14"/>
  <c r="H81" i="26"/>
  <c r="H129" i="26"/>
  <c r="H81" i="15"/>
  <c r="H83" i="25"/>
  <c r="H83" i="14"/>
  <c r="P83" i="14"/>
  <c r="G81" i="31"/>
  <c r="O81" i="31"/>
  <c r="G81" i="26"/>
  <c r="G129" i="26"/>
  <c r="G81" i="25"/>
  <c r="G81" i="14"/>
  <c r="O81" i="14"/>
  <c r="I79" i="29"/>
  <c r="V79" i="29"/>
  <c r="I79" i="13"/>
  <c r="V79" i="13"/>
  <c r="F79" i="25"/>
  <c r="F79" i="14"/>
  <c r="N79" i="14"/>
  <c r="G90" i="31"/>
  <c r="O90" i="31"/>
  <c r="G90" i="26"/>
  <c r="G138" i="26"/>
  <c r="G90" i="25"/>
  <c r="G90" i="14"/>
  <c r="O90" i="14"/>
  <c r="H81" i="25"/>
  <c r="H81" i="14"/>
  <c r="P81" i="14"/>
  <c r="G85" i="31"/>
  <c r="O85" i="31"/>
  <c r="G85" i="26"/>
  <c r="G133" i="26"/>
  <c r="G85" i="25"/>
  <c r="G85" i="14"/>
  <c r="O85" i="14"/>
  <c r="I83" i="29"/>
  <c r="V83" i="29"/>
  <c r="I83" i="13"/>
  <c r="V83" i="13"/>
  <c r="F83" i="25"/>
  <c r="F83" i="14"/>
  <c r="N83" i="14"/>
  <c r="G122" i="25"/>
  <c r="O122" i="25"/>
  <c r="O74" i="25"/>
  <c r="L76" i="29"/>
  <c r="Y76" i="29"/>
  <c r="L76" i="13"/>
  <c r="Y76" i="13"/>
  <c r="I76" i="29"/>
  <c r="V76" i="29"/>
  <c r="I76" i="13"/>
  <c r="V76" i="13"/>
  <c r="F76" i="25"/>
  <c r="F76" i="14"/>
  <c r="N76" i="14"/>
  <c r="H77" i="26"/>
  <c r="H125" i="26"/>
  <c r="H77" i="15"/>
  <c r="H76" i="26"/>
  <c r="H124" i="26"/>
  <c r="H76" i="15"/>
  <c r="I82" i="29"/>
  <c r="V82" i="29"/>
  <c r="I82" i="13"/>
  <c r="V82" i="13"/>
  <c r="F82" i="25"/>
  <c r="F82" i="14"/>
  <c r="N82" i="14"/>
  <c r="L74" i="29"/>
  <c r="Y74" i="29"/>
  <c r="L74" i="13"/>
  <c r="Y74" i="13"/>
  <c r="G92" i="31"/>
  <c r="O92" i="31"/>
  <c r="G92" i="26"/>
  <c r="G140" i="26"/>
  <c r="G92" i="25"/>
  <c r="G92" i="14"/>
  <c r="O92" i="14"/>
  <c r="H82" i="25"/>
  <c r="H82" i="14"/>
  <c r="P82" i="14"/>
  <c r="G77" i="31"/>
  <c r="O77" i="31"/>
  <c r="G77" i="26"/>
  <c r="G125" i="26"/>
  <c r="G77" i="25"/>
  <c r="G77" i="14"/>
  <c r="O77" i="14"/>
  <c r="L84" i="29"/>
  <c r="Y84" i="29"/>
  <c r="L84" i="13"/>
  <c r="Y84" i="13"/>
  <c r="G88" i="31"/>
  <c r="O88" i="31"/>
  <c r="G88" i="26"/>
  <c r="G136" i="26"/>
  <c r="G88" i="25"/>
  <c r="G88" i="14"/>
  <c r="O88" i="14"/>
  <c r="H80" i="26"/>
  <c r="H128" i="26"/>
  <c r="H80" i="15"/>
  <c r="G79" i="31"/>
  <c r="O79" i="31"/>
  <c r="G79" i="26"/>
  <c r="G127" i="26"/>
  <c r="G79" i="25"/>
  <c r="G79" i="14"/>
  <c r="O79" i="14"/>
  <c r="H79" i="25"/>
  <c r="H79" i="14"/>
  <c r="P79" i="14"/>
  <c r="H78" i="25"/>
  <c r="H78" i="14"/>
  <c r="P78" i="14"/>
  <c r="I78" i="29"/>
  <c r="V78" i="29"/>
  <c r="I78" i="13"/>
  <c r="V78" i="13"/>
  <c r="F78" i="25"/>
  <c r="F78" i="14"/>
  <c r="N78" i="14"/>
  <c r="H85" i="26"/>
  <c r="H133" i="26"/>
  <c r="H85" i="15"/>
  <c r="H84" i="26"/>
  <c r="H132" i="26"/>
  <c r="H84" i="15"/>
  <c r="G132" i="25"/>
  <c r="O132" i="25"/>
  <c r="O84" i="25"/>
  <c r="G130" i="25"/>
  <c r="O130" i="25"/>
  <c r="O82" i="25"/>
  <c r="G126" i="25"/>
  <c r="O126" i="25"/>
  <c r="O78" i="25"/>
  <c r="H83" i="26"/>
  <c r="H131" i="26"/>
  <c r="H83" i="15"/>
  <c r="G94" i="31"/>
  <c r="O94" i="31"/>
  <c r="G94" i="26"/>
  <c r="G142" i="26"/>
  <c r="G94" i="25"/>
  <c r="G94" i="14"/>
  <c r="O94" i="14"/>
  <c r="L75" i="29"/>
  <c r="Y75" i="29"/>
  <c r="L75" i="13"/>
  <c r="Y75" i="13"/>
  <c r="L78" i="29"/>
  <c r="Y78" i="29"/>
  <c r="L78" i="13"/>
  <c r="Y78" i="13"/>
  <c r="I84" i="29"/>
  <c r="V84" i="29"/>
  <c r="I84" i="13"/>
  <c r="V84" i="13"/>
  <c r="F84" i="25"/>
  <c r="F84" i="14"/>
  <c r="N84" i="14"/>
  <c r="L79" i="29"/>
  <c r="Y79" i="29"/>
  <c r="L79" i="13"/>
  <c r="Y79" i="13"/>
  <c r="H76" i="25"/>
  <c r="H76" i="14"/>
  <c r="P76" i="14"/>
  <c r="I74" i="29"/>
  <c r="V74" i="29"/>
  <c r="I74" i="13"/>
  <c r="V74" i="13"/>
  <c r="F74" i="25"/>
  <c r="F74" i="14"/>
  <c r="N74" i="14"/>
  <c r="H74" i="26"/>
  <c r="H122" i="26"/>
  <c r="H74" i="15"/>
  <c r="L80" i="29"/>
  <c r="Y80" i="29"/>
  <c r="L80" i="13"/>
  <c r="Y80" i="13"/>
  <c r="H75" i="25"/>
  <c r="H75" i="14"/>
  <c r="P75" i="14"/>
  <c r="H74" i="25"/>
  <c r="H74" i="14"/>
  <c r="P74" i="14"/>
  <c r="G86" i="31"/>
  <c r="O86" i="31"/>
  <c r="G86" i="26"/>
  <c r="G134" i="26"/>
  <c r="G86" i="25"/>
  <c r="G86" i="14"/>
  <c r="O86" i="14"/>
  <c r="L81" i="29"/>
  <c r="Y81" i="29"/>
  <c r="L81" i="13"/>
  <c r="Y81" i="13"/>
  <c r="H80" i="25"/>
  <c r="H80" i="14"/>
  <c r="P80" i="14"/>
  <c r="L77" i="29"/>
  <c r="Y77" i="29"/>
  <c r="L77" i="13"/>
  <c r="Y77" i="13"/>
  <c r="G83" i="31"/>
  <c r="O83" i="31"/>
  <c r="G83" i="26"/>
  <c r="G131" i="26"/>
  <c r="G83" i="25"/>
  <c r="G83" i="14"/>
  <c r="O83" i="14"/>
  <c r="I77" i="29"/>
  <c r="V77" i="29"/>
  <c r="I77" i="13"/>
  <c r="V77" i="13"/>
  <c r="F77" i="25"/>
  <c r="F77" i="14"/>
  <c r="N77" i="14"/>
  <c r="H77" i="25"/>
  <c r="H77" i="14"/>
  <c r="P77" i="14"/>
  <c r="AV6" i="34"/>
  <c r="BG9" i="34"/>
  <c r="BG8" i="34"/>
  <c r="D29" i="29"/>
  <c r="D41" i="29"/>
  <c r="BG6" i="34"/>
  <c r="AV7" i="34"/>
  <c r="L30" i="31"/>
  <c r="J81" i="29"/>
  <c r="W81" i="29"/>
  <c r="AX12" i="34"/>
  <c r="AV12" i="34"/>
  <c r="F8" i="33"/>
  <c r="P76" i="31"/>
  <c r="G76" i="27"/>
  <c r="P76" i="27"/>
  <c r="P82" i="31"/>
  <c r="G82" i="27"/>
  <c r="P82" i="27"/>
  <c r="P84" i="31"/>
  <c r="G84" i="27"/>
  <c r="P84" i="27"/>
  <c r="P74" i="31"/>
  <c r="G74" i="27"/>
  <c r="P74" i="27"/>
  <c r="P81" i="31"/>
  <c r="G81" i="27"/>
  <c r="P81" i="27"/>
  <c r="K81" i="29"/>
  <c r="X81" i="29"/>
  <c r="I81" i="28"/>
  <c r="S81" i="28"/>
  <c r="I81" i="27"/>
  <c r="R81" i="27"/>
  <c r="BA11" i="34"/>
  <c r="AV11" i="34"/>
  <c r="E8" i="33"/>
  <c r="J84" i="29"/>
  <c r="W84" i="29"/>
  <c r="J77" i="29"/>
  <c r="W77" i="29"/>
  <c r="C74" i="29"/>
  <c r="W11" i="34"/>
  <c r="U11" i="34"/>
  <c r="E5" i="33"/>
  <c r="AX10" i="34"/>
  <c r="AX9" i="34"/>
  <c r="AX8" i="34"/>
  <c r="AX7" i="34"/>
  <c r="AX6" i="34"/>
  <c r="AX5" i="34"/>
  <c r="P75" i="31"/>
  <c r="G75" i="27"/>
  <c r="P75" i="27"/>
  <c r="J76" i="29"/>
  <c r="W76" i="29"/>
  <c r="AX13" i="34"/>
  <c r="AV13" i="34"/>
  <c r="G8" i="33"/>
  <c r="P79" i="31"/>
  <c r="G79" i="27"/>
  <c r="P79" i="27"/>
  <c r="P78" i="31"/>
  <c r="G78" i="27"/>
  <c r="P78" i="27"/>
  <c r="Q156" i="26"/>
  <c r="Q144" i="26"/>
  <c r="BA10" i="34"/>
  <c r="AV10" i="34"/>
  <c r="D8" i="33"/>
  <c r="Q148" i="26"/>
  <c r="Q136" i="26"/>
  <c r="AV8" i="34"/>
  <c r="J83" i="29"/>
  <c r="W83" i="29"/>
  <c r="K74" i="29"/>
  <c r="X74" i="29"/>
  <c r="I74" i="28"/>
  <c r="S74" i="28"/>
  <c r="I74" i="27"/>
  <c r="R74" i="27"/>
  <c r="C86" i="29"/>
  <c r="W12" i="34"/>
  <c r="U12" i="34"/>
  <c r="F5" i="33"/>
  <c r="K76" i="29"/>
  <c r="X76" i="29"/>
  <c r="I76" i="28"/>
  <c r="S76" i="28"/>
  <c r="I76" i="27"/>
  <c r="R76" i="27"/>
  <c r="P83" i="31"/>
  <c r="G83" i="27"/>
  <c r="P83" i="27"/>
  <c r="J75" i="29"/>
  <c r="W75" i="29"/>
  <c r="K75" i="29"/>
  <c r="X75" i="29"/>
  <c r="I75" i="28"/>
  <c r="S75" i="28"/>
  <c r="I75" i="27"/>
  <c r="R75" i="27"/>
  <c r="J85" i="29"/>
  <c r="W85" i="29"/>
  <c r="P80" i="31"/>
  <c r="G80" i="27"/>
  <c r="P80" i="27"/>
  <c r="K78" i="29"/>
  <c r="X78" i="29"/>
  <c r="I78" i="28"/>
  <c r="S78" i="28"/>
  <c r="I78" i="27"/>
  <c r="R78" i="27"/>
  <c r="K83" i="29"/>
  <c r="X83" i="29"/>
  <c r="I83" i="28"/>
  <c r="S83" i="28"/>
  <c r="I83" i="27"/>
  <c r="R83" i="27"/>
  <c r="K84" i="29"/>
  <c r="X84" i="29"/>
  <c r="I84" i="28"/>
  <c r="S84" i="28"/>
  <c r="I84" i="27"/>
  <c r="R84" i="27"/>
  <c r="BJ5" i="34"/>
  <c r="BG5" i="34"/>
  <c r="J74" i="29"/>
  <c r="W74" i="29"/>
  <c r="J80" i="29"/>
  <c r="W80" i="29"/>
  <c r="K79" i="29"/>
  <c r="X79" i="29"/>
  <c r="I79" i="28"/>
  <c r="S79" i="28"/>
  <c r="I79" i="27"/>
  <c r="R79" i="27"/>
  <c r="K82" i="29"/>
  <c r="X82" i="29"/>
  <c r="I82" i="28"/>
  <c r="S82" i="28"/>
  <c r="I82" i="27"/>
  <c r="R82" i="27"/>
  <c r="AX11" i="34"/>
  <c r="C62" i="29"/>
  <c r="W10" i="34"/>
  <c r="U10" i="34"/>
  <c r="D5" i="33"/>
  <c r="C50" i="29"/>
  <c r="W9" i="34"/>
  <c r="U9" i="34"/>
  <c r="C5" i="33"/>
  <c r="C38" i="29"/>
  <c r="W8" i="34"/>
  <c r="U8" i="34"/>
  <c r="C26" i="29"/>
  <c r="W7" i="34"/>
  <c r="U7" i="34"/>
  <c r="C14" i="29"/>
  <c r="W6" i="34"/>
  <c r="U6" i="34"/>
  <c r="C2" i="29"/>
  <c r="W5" i="34"/>
  <c r="U5" i="34"/>
  <c r="J82" i="29"/>
  <c r="W82" i="29"/>
  <c r="K85" i="29"/>
  <c r="X85" i="29"/>
  <c r="I85" i="28"/>
  <c r="S85" i="28"/>
  <c r="I85" i="27"/>
  <c r="R85" i="27"/>
  <c r="K80" i="29"/>
  <c r="X80" i="29"/>
  <c r="I80" i="28"/>
  <c r="S80" i="28"/>
  <c r="I80" i="27"/>
  <c r="R80" i="27"/>
  <c r="J79" i="29"/>
  <c r="W79" i="29"/>
  <c r="K77" i="29"/>
  <c r="X77" i="29"/>
  <c r="I77" i="28"/>
  <c r="S77" i="28"/>
  <c r="I77" i="27"/>
  <c r="R77" i="27"/>
  <c r="J78" i="29"/>
  <c r="W78" i="29"/>
  <c r="P85" i="31"/>
  <c r="G85" i="27"/>
  <c r="P85" i="27"/>
  <c r="C98" i="29"/>
  <c r="W13" i="34"/>
  <c r="U13" i="34"/>
  <c r="G5" i="33"/>
  <c r="P77" i="31"/>
  <c r="G77" i="27"/>
  <c r="P77" i="27"/>
  <c r="BA5" i="34"/>
  <c r="AV5" i="34"/>
  <c r="Q152" i="26"/>
  <c r="Q140" i="26"/>
  <c r="AV9" i="34"/>
  <c r="C8" i="33"/>
  <c r="BJ7" i="34"/>
  <c r="BG7" i="34"/>
  <c r="R27" i="29"/>
  <c r="M32" i="27"/>
  <c r="R36" i="29"/>
  <c r="E39" i="27"/>
  <c r="N39" i="27"/>
  <c r="E42" i="27"/>
  <c r="E54" i="27"/>
  <c r="L28" i="31"/>
  <c r="E42" i="28"/>
  <c r="E54" i="28"/>
  <c r="D43" i="28"/>
  <c r="N43" i="28"/>
  <c r="D39" i="28"/>
  <c r="D51" i="28"/>
  <c r="D47" i="28"/>
  <c r="D59" i="28"/>
  <c r="D42" i="28"/>
  <c r="D54" i="28"/>
  <c r="D49" i="28"/>
  <c r="D61" i="28"/>
  <c r="D48" i="31"/>
  <c r="D60" i="31"/>
  <c r="D50" i="29"/>
  <c r="Q38" i="29"/>
  <c r="E55" i="28"/>
  <c r="O43" i="28"/>
  <c r="E56" i="29"/>
  <c r="R44" i="29"/>
  <c r="N47" i="27"/>
  <c r="E59" i="27"/>
  <c r="N46" i="28"/>
  <c r="D58" i="28"/>
  <c r="E52" i="27"/>
  <c r="N40" i="27"/>
  <c r="O44" i="28"/>
  <c r="E56" i="28"/>
  <c r="E38" i="27"/>
  <c r="N26" i="27"/>
  <c r="D59" i="31"/>
  <c r="L47" i="31"/>
  <c r="D57" i="29"/>
  <c r="Q45" i="29"/>
  <c r="D54" i="29"/>
  <c r="Q42" i="29"/>
  <c r="E51" i="28"/>
  <c r="O39" i="28"/>
  <c r="E55" i="27"/>
  <c r="N43" i="27"/>
  <c r="D61" i="31"/>
  <c r="L49" i="31"/>
  <c r="D60" i="29"/>
  <c r="Q48" i="29"/>
  <c r="E38" i="29"/>
  <c r="R26" i="29"/>
  <c r="E55" i="29"/>
  <c r="R43" i="29"/>
  <c r="O26" i="28"/>
  <c r="E38" i="28"/>
  <c r="E53" i="29"/>
  <c r="R41" i="29"/>
  <c r="D52" i="29"/>
  <c r="Q40" i="29"/>
  <c r="E59" i="29"/>
  <c r="R47" i="29"/>
  <c r="D60" i="28"/>
  <c r="N48" i="28"/>
  <c r="D58" i="31"/>
  <c r="L46" i="31"/>
  <c r="D55" i="29"/>
  <c r="Q43" i="29"/>
  <c r="E61" i="29"/>
  <c r="R49" i="29"/>
  <c r="D51" i="29"/>
  <c r="Q39" i="29"/>
  <c r="D61" i="29"/>
  <c r="Q49" i="29"/>
  <c r="L40" i="31"/>
  <c r="D52" i="31"/>
  <c r="D56" i="29"/>
  <c r="Q44" i="29"/>
  <c r="D58" i="29"/>
  <c r="Q46" i="29"/>
  <c r="D60" i="27"/>
  <c r="M48" i="27"/>
  <c r="D55" i="31"/>
  <c r="L43" i="31"/>
  <c r="N44" i="27"/>
  <c r="E56" i="27"/>
  <c r="D54" i="27"/>
  <c r="M42" i="27"/>
  <c r="D50" i="27"/>
  <c r="M38" i="27"/>
  <c r="D51" i="31"/>
  <c r="L39" i="31"/>
  <c r="E58" i="27"/>
  <c r="N46" i="27"/>
  <c r="E51" i="29"/>
  <c r="R39" i="29"/>
  <c r="E52" i="29"/>
  <c r="R40" i="29"/>
  <c r="O33" i="28"/>
  <c r="E45" i="28"/>
  <c r="O48" i="28"/>
  <c r="E60" i="28"/>
  <c r="O40" i="28"/>
  <c r="E52" i="28"/>
  <c r="D41" i="27"/>
  <c r="M29" i="27"/>
  <c r="L44" i="31"/>
  <c r="D56" i="31"/>
  <c r="D59" i="27"/>
  <c r="M47" i="27"/>
  <c r="D58" i="27"/>
  <c r="M46" i="27"/>
  <c r="D59" i="29"/>
  <c r="Q47" i="29"/>
  <c r="D45" i="31"/>
  <c r="L33" i="31"/>
  <c r="O49" i="28"/>
  <c r="E61" i="28"/>
  <c r="O41" i="28"/>
  <c r="E53" i="28"/>
  <c r="D56" i="28"/>
  <c r="N44" i="28"/>
  <c r="E60" i="27"/>
  <c r="N48" i="27"/>
  <c r="E45" i="29"/>
  <c r="R33" i="29"/>
  <c r="E58" i="29"/>
  <c r="R46" i="29"/>
  <c r="D54" i="31"/>
  <c r="L42" i="31"/>
  <c r="D57" i="27"/>
  <c r="M45" i="27"/>
  <c r="N45" i="28"/>
  <c r="D57" i="28"/>
  <c r="O46" i="28"/>
  <c r="E58" i="28"/>
  <c r="D56" i="27"/>
  <c r="M44" i="27"/>
  <c r="D38" i="31"/>
  <c r="L26" i="31"/>
  <c r="D53" i="31"/>
  <c r="L41" i="31"/>
  <c r="M43" i="27"/>
  <c r="D55" i="27"/>
  <c r="N38" i="28"/>
  <c r="D50" i="28"/>
  <c r="E60" i="29"/>
  <c r="R48" i="29"/>
  <c r="E53" i="27"/>
  <c r="N41" i="27"/>
  <c r="D52" i="27"/>
  <c r="M40" i="27"/>
  <c r="N29" i="28"/>
  <c r="D41" i="28"/>
  <c r="D52" i="28"/>
  <c r="N40" i="28"/>
  <c r="E59" i="28"/>
  <c r="O47" i="28"/>
  <c r="E45" i="27"/>
  <c r="N33" i="27"/>
  <c r="D61" i="27"/>
  <c r="M49" i="27"/>
  <c r="E54" i="29"/>
  <c r="R42" i="29"/>
  <c r="E61" i="27"/>
  <c r="N49" i="27"/>
  <c r="M39" i="27"/>
  <c r="D51" i="27"/>
  <c r="BK96" i="1"/>
  <c r="J84" i="24"/>
  <c r="W84" i="24"/>
  <c r="J84" i="13"/>
  <c r="W84" i="13"/>
  <c r="BL94" i="1"/>
  <c r="K82" i="24"/>
  <c r="X82" i="24"/>
  <c r="I82" i="23"/>
  <c r="S82" i="23"/>
  <c r="I82" i="22"/>
  <c r="R82" i="22"/>
  <c r="K82" i="13"/>
  <c r="X82" i="13"/>
  <c r="J82" i="11"/>
  <c r="S82" i="11"/>
  <c r="I82" i="12"/>
  <c r="S82" i="12"/>
  <c r="BG89" i="1"/>
  <c r="H89" i="29"/>
  <c r="U89" i="29"/>
  <c r="H77" i="24"/>
  <c r="U77" i="24"/>
  <c r="H77" i="13"/>
  <c r="U77" i="13"/>
  <c r="C8" i="21"/>
  <c r="BM91" i="1"/>
  <c r="L79" i="24"/>
  <c r="Y79" i="24"/>
  <c r="BK93" i="1"/>
  <c r="J81" i="24"/>
  <c r="W81" i="24"/>
  <c r="J81" i="13"/>
  <c r="W81" i="13"/>
  <c r="BR97" i="1"/>
  <c r="J97" i="28"/>
  <c r="T97" i="28"/>
  <c r="J85" i="23"/>
  <c r="T85" i="23"/>
  <c r="J85" i="12"/>
  <c r="T85" i="12"/>
  <c r="I82" i="24"/>
  <c r="V82" i="24"/>
  <c r="BR74" i="1"/>
  <c r="J74" i="28"/>
  <c r="T74" i="28"/>
  <c r="J62" i="23"/>
  <c r="T62" i="23"/>
  <c r="J62" i="12"/>
  <c r="T62" i="12"/>
  <c r="BR84" i="1"/>
  <c r="J84" i="28"/>
  <c r="T84" i="28"/>
  <c r="J72" i="23"/>
  <c r="T72" i="23"/>
  <c r="J72" i="12"/>
  <c r="T72" i="12"/>
  <c r="BF94" i="1"/>
  <c r="H94" i="28"/>
  <c r="R94" i="28"/>
  <c r="H82" i="23"/>
  <c r="R82" i="23"/>
  <c r="H82" i="12"/>
  <c r="R82" i="12"/>
  <c r="I74" i="24"/>
  <c r="V74" i="24"/>
  <c r="P83" i="26"/>
  <c r="G83" i="22"/>
  <c r="P83" i="22"/>
  <c r="P83" i="15"/>
  <c r="H83" i="11"/>
  <c r="Q83" i="11"/>
  <c r="BP100" i="1"/>
  <c r="F88" i="22"/>
  <c r="O88" i="22"/>
  <c r="G88" i="11"/>
  <c r="P88" i="11"/>
  <c r="BL97" i="1"/>
  <c r="K85" i="24"/>
  <c r="X85" i="24"/>
  <c r="I85" i="23"/>
  <c r="S85" i="23"/>
  <c r="I85" i="22"/>
  <c r="R85" i="22"/>
  <c r="K85" i="13"/>
  <c r="X85" i="13"/>
  <c r="J85" i="11"/>
  <c r="S85" i="11"/>
  <c r="I85" i="12"/>
  <c r="S85" i="12"/>
  <c r="P75" i="26"/>
  <c r="G75" i="22"/>
  <c r="P75" i="22"/>
  <c r="P75" i="15"/>
  <c r="H75" i="11"/>
  <c r="Q75" i="11"/>
  <c r="BP107" i="1"/>
  <c r="F95" i="22"/>
  <c r="O95" i="22"/>
  <c r="G95" i="11"/>
  <c r="P95" i="11"/>
  <c r="P84" i="26"/>
  <c r="G84" i="22"/>
  <c r="P84" i="22"/>
  <c r="P84" i="15"/>
  <c r="H84" i="11"/>
  <c r="Q84" i="11"/>
  <c r="O77" i="26"/>
  <c r="G77" i="15"/>
  <c r="O77" i="15"/>
  <c r="BG91" i="1"/>
  <c r="H91" i="29"/>
  <c r="U91" i="29"/>
  <c r="H79" i="24"/>
  <c r="U79" i="24"/>
  <c r="H79" i="13"/>
  <c r="U79" i="13"/>
  <c r="BF96" i="1"/>
  <c r="H96" i="28"/>
  <c r="R96" i="28"/>
  <c r="H84" i="23"/>
  <c r="R84" i="23"/>
  <c r="H84" i="12"/>
  <c r="R84" i="12"/>
  <c r="BM96" i="1"/>
  <c r="L84" i="24"/>
  <c r="Y84" i="24"/>
  <c r="BM93" i="1"/>
  <c r="L81" i="24"/>
  <c r="Y81" i="24"/>
  <c r="BG97" i="1"/>
  <c r="H97" i="29"/>
  <c r="U97" i="29"/>
  <c r="H85" i="24"/>
  <c r="U85" i="24"/>
  <c r="H85" i="13"/>
  <c r="U85" i="13"/>
  <c r="BF86" i="1"/>
  <c r="H86" i="28"/>
  <c r="R86" i="28"/>
  <c r="H74" i="23"/>
  <c r="R74" i="23"/>
  <c r="H74" i="12"/>
  <c r="R74" i="12"/>
  <c r="BP92" i="1"/>
  <c r="F92" i="27"/>
  <c r="O92" i="27"/>
  <c r="F80" i="22"/>
  <c r="O80" i="22"/>
  <c r="G80" i="11"/>
  <c r="P80" i="11"/>
  <c r="BL90" i="1"/>
  <c r="K78" i="24"/>
  <c r="X78" i="24"/>
  <c r="I78" i="23"/>
  <c r="S78" i="23"/>
  <c r="I78" i="22"/>
  <c r="R78" i="22"/>
  <c r="K78" i="13"/>
  <c r="X78" i="13"/>
  <c r="I78" i="12"/>
  <c r="S78" i="12"/>
  <c r="J78" i="11"/>
  <c r="S78" i="11"/>
  <c r="P81" i="26"/>
  <c r="G81" i="22"/>
  <c r="P81" i="22"/>
  <c r="P81" i="15"/>
  <c r="H81" i="11"/>
  <c r="Q81" i="11"/>
  <c r="C98" i="12"/>
  <c r="AF13" i="18"/>
  <c r="C98" i="14"/>
  <c r="BG95" i="1"/>
  <c r="H95" i="29"/>
  <c r="U95" i="29"/>
  <c r="H83" i="24"/>
  <c r="U83" i="24"/>
  <c r="H83" i="13"/>
  <c r="U83" i="13"/>
  <c r="P78" i="26"/>
  <c r="G78" i="22"/>
  <c r="P78" i="22"/>
  <c r="P78" i="15"/>
  <c r="H78" i="11"/>
  <c r="Q78" i="11"/>
  <c r="BM89" i="1"/>
  <c r="L77" i="24"/>
  <c r="Y77" i="24"/>
  <c r="BD95" i="1"/>
  <c r="I77" i="24"/>
  <c r="V77" i="24"/>
  <c r="P77" i="26"/>
  <c r="G77" i="22"/>
  <c r="P77" i="22"/>
  <c r="P77" i="15"/>
  <c r="H77" i="11"/>
  <c r="Q77" i="11"/>
  <c r="BF93" i="1"/>
  <c r="H93" i="28"/>
  <c r="R93" i="28"/>
  <c r="H81" i="23"/>
  <c r="R81" i="23"/>
  <c r="H81" i="12"/>
  <c r="R81" i="12"/>
  <c r="BM88" i="1"/>
  <c r="L76" i="24"/>
  <c r="Y76" i="24"/>
  <c r="BF88" i="1"/>
  <c r="H88" i="28"/>
  <c r="R88" i="28"/>
  <c r="H76" i="23"/>
  <c r="R76" i="23"/>
  <c r="H76" i="12"/>
  <c r="R76" i="12"/>
  <c r="I81" i="24"/>
  <c r="V81" i="24"/>
  <c r="D8" i="21"/>
  <c r="BK92" i="1"/>
  <c r="J80" i="24"/>
  <c r="W80" i="24"/>
  <c r="J80" i="13"/>
  <c r="W80" i="13"/>
  <c r="BP106" i="1"/>
  <c r="F94" i="22"/>
  <c r="O94" i="22"/>
  <c r="G94" i="11"/>
  <c r="P94" i="11"/>
  <c r="BL91" i="1"/>
  <c r="K79" i="24"/>
  <c r="X79" i="24"/>
  <c r="I79" i="23"/>
  <c r="S79" i="23"/>
  <c r="I79" i="22"/>
  <c r="R79" i="22"/>
  <c r="K79" i="13"/>
  <c r="X79" i="13"/>
  <c r="J79" i="11"/>
  <c r="S79" i="11"/>
  <c r="I79" i="12"/>
  <c r="S79" i="12"/>
  <c r="BK86" i="1"/>
  <c r="J74" i="24"/>
  <c r="W74" i="24"/>
  <c r="J74" i="13"/>
  <c r="W74" i="13"/>
  <c r="BL86" i="1"/>
  <c r="K74" i="24"/>
  <c r="X74" i="24"/>
  <c r="I74" i="23"/>
  <c r="S74" i="23"/>
  <c r="I74" i="22"/>
  <c r="R74" i="22"/>
  <c r="K74" i="13"/>
  <c r="X74" i="13"/>
  <c r="I74" i="12"/>
  <c r="S74" i="12"/>
  <c r="J74" i="11"/>
  <c r="S74" i="11"/>
  <c r="BF89" i="1"/>
  <c r="H89" i="28"/>
  <c r="R89" i="28"/>
  <c r="H77" i="23"/>
  <c r="R77" i="23"/>
  <c r="H77" i="12"/>
  <c r="R77" i="12"/>
  <c r="BR93" i="1"/>
  <c r="J93" i="28"/>
  <c r="T93" i="28"/>
  <c r="J81" i="23"/>
  <c r="T81" i="23"/>
  <c r="J81" i="12"/>
  <c r="T81" i="12"/>
  <c r="BR79" i="1"/>
  <c r="J79" i="28"/>
  <c r="T79" i="28"/>
  <c r="J67" i="23"/>
  <c r="T67" i="23"/>
  <c r="J67" i="12"/>
  <c r="T67" i="12"/>
  <c r="I84" i="24"/>
  <c r="V84" i="24"/>
  <c r="BD89" i="1"/>
  <c r="AF11" i="18"/>
  <c r="C74" i="14"/>
  <c r="C74" i="12"/>
  <c r="H10" i="16"/>
  <c r="C62" i="26"/>
  <c r="AO10" i="18"/>
  <c r="C62" i="15"/>
  <c r="D5" i="21"/>
  <c r="C62" i="13"/>
  <c r="C50" i="26"/>
  <c r="AO9" i="18"/>
  <c r="C50" i="15"/>
  <c r="C5" i="21"/>
  <c r="C50" i="13"/>
  <c r="C38" i="26"/>
  <c r="AO8" i="18"/>
  <c r="C38" i="15"/>
  <c r="C38" i="13"/>
  <c r="C26" i="26"/>
  <c r="AO7" i="18"/>
  <c r="C26" i="15"/>
  <c r="C26" i="13"/>
  <c r="C14" i="26"/>
  <c r="AO6" i="18"/>
  <c r="C14" i="15"/>
  <c r="C14" i="13"/>
  <c r="C2" i="26"/>
  <c r="AO5" i="18"/>
  <c r="C2" i="15"/>
  <c r="C2" i="13"/>
  <c r="BR78" i="1"/>
  <c r="J78" i="28"/>
  <c r="T78" i="28"/>
  <c r="J66" i="23"/>
  <c r="T66" i="23"/>
  <c r="J66" i="12"/>
  <c r="T66" i="12"/>
  <c r="BP91" i="1"/>
  <c r="F91" i="27"/>
  <c r="O91" i="27"/>
  <c r="F79" i="22"/>
  <c r="O79" i="22"/>
  <c r="G79" i="11"/>
  <c r="P79" i="11"/>
  <c r="BF95" i="1"/>
  <c r="H95" i="28"/>
  <c r="R95" i="28"/>
  <c r="H83" i="23"/>
  <c r="R83" i="23"/>
  <c r="H83" i="12"/>
  <c r="R83" i="12"/>
  <c r="I85" i="24"/>
  <c r="V85" i="24"/>
  <c r="BP86" i="1"/>
  <c r="F86" i="27"/>
  <c r="O86" i="27"/>
  <c r="F74" i="22"/>
  <c r="O74" i="22"/>
  <c r="G74" i="11"/>
  <c r="P74" i="11"/>
  <c r="BF91" i="1"/>
  <c r="H91" i="28"/>
  <c r="R91" i="28"/>
  <c r="H79" i="23"/>
  <c r="R79" i="23"/>
  <c r="H79" i="12"/>
  <c r="R79" i="12"/>
  <c r="BD90" i="1"/>
  <c r="BK94" i="1"/>
  <c r="J82" i="24"/>
  <c r="W82" i="24"/>
  <c r="J82" i="13"/>
  <c r="W82" i="13"/>
  <c r="BD88" i="1"/>
  <c r="BM97" i="1"/>
  <c r="L85" i="24"/>
  <c r="Y85" i="24"/>
  <c r="O81" i="26"/>
  <c r="G81" i="15"/>
  <c r="O81" i="15"/>
  <c r="BG92" i="1"/>
  <c r="H92" i="29"/>
  <c r="U92" i="29"/>
  <c r="H80" i="24"/>
  <c r="U80" i="24"/>
  <c r="H80" i="13"/>
  <c r="U80" i="13"/>
  <c r="BD93" i="1"/>
  <c r="BG96" i="1"/>
  <c r="H96" i="29"/>
  <c r="U96" i="29"/>
  <c r="H84" i="24"/>
  <c r="U84" i="24"/>
  <c r="H84" i="13"/>
  <c r="U84" i="13"/>
  <c r="I79" i="24"/>
  <c r="V79" i="24"/>
  <c r="BR87" i="1"/>
  <c r="J87" i="28"/>
  <c r="T87" i="28"/>
  <c r="J75" i="23"/>
  <c r="T75" i="23"/>
  <c r="J75" i="12"/>
  <c r="T75" i="12"/>
  <c r="O90" i="26"/>
  <c r="G90" i="15"/>
  <c r="O90" i="15"/>
  <c r="BK90" i="1"/>
  <c r="J78" i="24"/>
  <c r="W78" i="24"/>
  <c r="J78" i="13"/>
  <c r="W78" i="13"/>
  <c r="BD87" i="1"/>
  <c r="BD86" i="1"/>
  <c r="G8" i="21"/>
  <c r="BL93" i="1"/>
  <c r="K81" i="24"/>
  <c r="X81" i="24"/>
  <c r="I81" i="23"/>
  <c r="S81" i="23"/>
  <c r="I81" i="22"/>
  <c r="R81" i="22"/>
  <c r="K81" i="13"/>
  <c r="X81" i="13"/>
  <c r="I81" i="12"/>
  <c r="S81" i="12"/>
  <c r="J81" i="11"/>
  <c r="S81" i="11"/>
  <c r="BP93" i="1"/>
  <c r="F93" i="27"/>
  <c r="O93" i="27"/>
  <c r="F81" i="22"/>
  <c r="O81" i="22"/>
  <c r="G81" i="11"/>
  <c r="P81" i="11"/>
  <c r="AF12" i="18"/>
  <c r="C86" i="14"/>
  <c r="C86" i="12"/>
  <c r="H11" i="16"/>
  <c r="I78" i="24"/>
  <c r="V78" i="24"/>
  <c r="I83" i="24"/>
  <c r="V83" i="24"/>
  <c r="BR89" i="1"/>
  <c r="J89" i="28"/>
  <c r="T89" i="28"/>
  <c r="J77" i="23"/>
  <c r="T77" i="23"/>
  <c r="J77" i="12"/>
  <c r="T77" i="12"/>
  <c r="BM90" i="1"/>
  <c r="L78" i="24"/>
  <c r="Y78" i="24"/>
  <c r="BK89" i="1"/>
  <c r="J77" i="24"/>
  <c r="W77" i="24"/>
  <c r="J77" i="13"/>
  <c r="W77" i="13"/>
  <c r="BF87" i="1"/>
  <c r="H87" i="28"/>
  <c r="R87" i="28"/>
  <c r="H75" i="23"/>
  <c r="R75" i="23"/>
  <c r="H75" i="12"/>
  <c r="R75" i="12"/>
  <c r="E8" i="21"/>
  <c r="F8" i="21"/>
  <c r="I75" i="24"/>
  <c r="V75" i="24"/>
  <c r="BM86" i="1"/>
  <c r="L74" i="24"/>
  <c r="Y74" i="24"/>
  <c r="BF92" i="1"/>
  <c r="H92" i="28"/>
  <c r="R92" i="28"/>
  <c r="H80" i="23"/>
  <c r="R80" i="23"/>
  <c r="H80" i="12"/>
  <c r="R80" i="12"/>
  <c r="BG87" i="1"/>
  <c r="H87" i="29"/>
  <c r="U87" i="29"/>
  <c r="H75" i="24"/>
  <c r="U75" i="24"/>
  <c r="H75" i="13"/>
  <c r="U75" i="13"/>
  <c r="BL88" i="1"/>
  <c r="K76" i="24"/>
  <c r="X76" i="24"/>
  <c r="I76" i="23"/>
  <c r="S76" i="23"/>
  <c r="I76" i="22"/>
  <c r="R76" i="22"/>
  <c r="K76" i="13"/>
  <c r="X76" i="13"/>
  <c r="J76" i="11"/>
  <c r="S76" i="11"/>
  <c r="I76" i="12"/>
  <c r="S76" i="12"/>
  <c r="BR82" i="1"/>
  <c r="J82" i="28"/>
  <c r="T82" i="28"/>
  <c r="J70" i="23"/>
  <c r="T70" i="23"/>
  <c r="J70" i="12"/>
  <c r="T70" i="12"/>
  <c r="BK87" i="1"/>
  <c r="J75" i="24"/>
  <c r="W75" i="24"/>
  <c r="J75" i="13"/>
  <c r="W75" i="13"/>
  <c r="BK88" i="1"/>
  <c r="J76" i="24"/>
  <c r="W76" i="24"/>
  <c r="J76" i="13"/>
  <c r="W76" i="13"/>
  <c r="BG86" i="1"/>
  <c r="H86" i="29"/>
  <c r="U86" i="29"/>
  <c r="H74" i="24"/>
  <c r="U74" i="24"/>
  <c r="H74" i="13"/>
  <c r="U74" i="13"/>
  <c r="O88" i="26"/>
  <c r="G88" i="15"/>
  <c r="O88" i="15"/>
  <c r="O86" i="26"/>
  <c r="G86" i="15"/>
  <c r="O86" i="15"/>
  <c r="BL87" i="1"/>
  <c r="K75" i="24"/>
  <c r="X75" i="24"/>
  <c r="I75" i="23"/>
  <c r="S75" i="23"/>
  <c r="I75" i="22"/>
  <c r="R75" i="22"/>
  <c r="K75" i="13"/>
  <c r="X75" i="13"/>
  <c r="I75" i="12"/>
  <c r="S75" i="12"/>
  <c r="J75" i="11"/>
  <c r="S75" i="11"/>
  <c r="BK97" i="1"/>
  <c r="J85" i="24"/>
  <c r="W85" i="24"/>
  <c r="J85" i="13"/>
  <c r="W85" i="13"/>
  <c r="P80" i="26"/>
  <c r="G80" i="22"/>
  <c r="P80" i="22"/>
  <c r="P80" i="15"/>
  <c r="H80" i="11"/>
  <c r="Q80" i="11"/>
  <c r="BL95" i="1"/>
  <c r="K83" i="24"/>
  <c r="X83" i="24"/>
  <c r="I83" i="23"/>
  <c r="S83" i="23"/>
  <c r="I83" i="22"/>
  <c r="R83" i="22"/>
  <c r="K83" i="13"/>
  <c r="X83" i="13"/>
  <c r="J83" i="11"/>
  <c r="S83" i="11"/>
  <c r="I83" i="12"/>
  <c r="S83" i="12"/>
  <c r="G5" i="21"/>
  <c r="C98" i="13"/>
  <c r="C98" i="26"/>
  <c r="AO13" i="18"/>
  <c r="C98" i="15"/>
  <c r="BD96" i="1"/>
  <c r="P79" i="26"/>
  <c r="G79" i="22"/>
  <c r="P79" i="22"/>
  <c r="P79" i="15"/>
  <c r="H79" i="11"/>
  <c r="Q79" i="11"/>
  <c r="BG94" i="1"/>
  <c r="H94" i="29"/>
  <c r="U94" i="29"/>
  <c r="H82" i="24"/>
  <c r="U82" i="24"/>
  <c r="H82" i="13"/>
  <c r="U82" i="13"/>
  <c r="BD91" i="1"/>
  <c r="BD94" i="1"/>
  <c r="O94" i="26"/>
  <c r="G94" i="15"/>
  <c r="O94" i="15"/>
  <c r="BD97" i="1"/>
  <c r="BM87" i="1"/>
  <c r="L75" i="24"/>
  <c r="Y75" i="24"/>
  <c r="BF97" i="1"/>
  <c r="H97" i="28"/>
  <c r="R97" i="28"/>
  <c r="H85" i="23"/>
  <c r="R85" i="23"/>
  <c r="H85" i="12"/>
  <c r="R85" i="12"/>
  <c r="BP87" i="1"/>
  <c r="F87" i="27"/>
  <c r="O87" i="27"/>
  <c r="F75" i="22"/>
  <c r="O75" i="22"/>
  <c r="G75" i="11"/>
  <c r="P75" i="11"/>
  <c r="BG93" i="1"/>
  <c r="H93" i="29"/>
  <c r="U93" i="29"/>
  <c r="H81" i="24"/>
  <c r="U81" i="24"/>
  <c r="H81" i="13"/>
  <c r="U81" i="13"/>
  <c r="O75" i="26"/>
  <c r="G75" i="15"/>
  <c r="O75" i="15"/>
  <c r="BK95" i="1"/>
  <c r="J83" i="24"/>
  <c r="W83" i="24"/>
  <c r="J83" i="13"/>
  <c r="W83" i="13"/>
  <c r="BP102" i="1"/>
  <c r="F90" i="22"/>
  <c r="O90" i="22"/>
  <c r="G90" i="11"/>
  <c r="P90" i="11"/>
  <c r="I76" i="24"/>
  <c r="V76" i="24"/>
  <c r="BR95" i="1"/>
  <c r="J95" i="28"/>
  <c r="T95" i="28"/>
  <c r="J83" i="23"/>
  <c r="T83" i="23"/>
  <c r="J83" i="12"/>
  <c r="T83" i="12"/>
  <c r="BR76" i="1"/>
  <c r="J76" i="28"/>
  <c r="T76" i="28"/>
  <c r="J64" i="23"/>
  <c r="T64" i="23"/>
  <c r="J64" i="12"/>
  <c r="T64" i="12"/>
  <c r="C74" i="26"/>
  <c r="AO11" i="18"/>
  <c r="C74" i="15"/>
  <c r="E5" i="21"/>
  <c r="C74" i="13"/>
  <c r="AF10" i="18"/>
  <c r="C62" i="14"/>
  <c r="C62" i="12"/>
  <c r="H9" i="16"/>
  <c r="AF9" i="18"/>
  <c r="C50" i="14"/>
  <c r="C50" i="12"/>
  <c r="H8" i="16"/>
  <c r="AF8" i="18"/>
  <c r="C38" i="14"/>
  <c r="C38" i="12"/>
  <c r="H7" i="16"/>
  <c r="AF7" i="18"/>
  <c r="C26" i="14"/>
  <c r="C26" i="12"/>
  <c r="H6" i="16"/>
  <c r="AF6" i="18"/>
  <c r="C14" i="14"/>
  <c r="C14" i="12"/>
  <c r="H5" i="16"/>
  <c r="AX5" i="18"/>
  <c r="C2" i="14"/>
  <c r="C2" i="12"/>
  <c r="H4" i="16"/>
  <c r="BF90" i="1"/>
  <c r="H90" i="28"/>
  <c r="R90" i="28"/>
  <c r="H78" i="23"/>
  <c r="R78" i="23"/>
  <c r="H78" i="12"/>
  <c r="R78" i="12"/>
  <c r="C86" i="26"/>
  <c r="AO12" i="18"/>
  <c r="C86" i="15"/>
  <c r="F5" i="21"/>
  <c r="C86" i="13"/>
  <c r="P76" i="26"/>
  <c r="G76" i="22"/>
  <c r="P76" i="22"/>
  <c r="P76" i="15"/>
  <c r="H76" i="11"/>
  <c r="Q76" i="11"/>
  <c r="I80" i="24"/>
  <c r="V80" i="24"/>
  <c r="BP97" i="1"/>
  <c r="F97" i="27"/>
  <c r="O97" i="27"/>
  <c r="F85" i="22"/>
  <c r="O85" i="22"/>
  <c r="G85" i="11"/>
  <c r="P85" i="11"/>
  <c r="O92" i="26"/>
  <c r="G92" i="15"/>
  <c r="O92" i="15"/>
  <c r="BP108" i="1"/>
  <c r="F96" i="22"/>
  <c r="O96" i="22"/>
  <c r="G96" i="11"/>
  <c r="P96" i="11"/>
  <c r="BG88" i="1"/>
  <c r="H88" i="29"/>
  <c r="U88" i="29"/>
  <c r="H76" i="24"/>
  <c r="U76" i="24"/>
  <c r="H76" i="13"/>
  <c r="U76" i="13"/>
  <c r="BR92" i="1"/>
  <c r="J92" i="28"/>
  <c r="T92" i="28"/>
  <c r="J80" i="23"/>
  <c r="T80" i="23"/>
  <c r="J80" i="12"/>
  <c r="T80" i="12"/>
  <c r="BM92" i="1"/>
  <c r="L80" i="24"/>
  <c r="Y80" i="24"/>
  <c r="P82" i="26"/>
  <c r="G82" i="22"/>
  <c r="P82" i="22"/>
  <c r="P82" i="15"/>
  <c r="H82" i="11"/>
  <c r="Q82" i="11"/>
  <c r="BL92" i="1"/>
  <c r="K80" i="24"/>
  <c r="X80" i="24"/>
  <c r="I80" i="23"/>
  <c r="S80" i="23"/>
  <c r="I80" i="22"/>
  <c r="R80" i="22"/>
  <c r="K80" i="13"/>
  <c r="X80" i="13"/>
  <c r="I80" i="12"/>
  <c r="S80" i="12"/>
  <c r="J80" i="11"/>
  <c r="S80" i="11"/>
  <c r="BM94" i="1"/>
  <c r="L82" i="24"/>
  <c r="Y82" i="24"/>
  <c r="O96" i="26"/>
  <c r="G96" i="15"/>
  <c r="O96" i="15"/>
  <c r="P74" i="26"/>
  <c r="G74" i="22"/>
  <c r="P74" i="22"/>
  <c r="P74" i="15"/>
  <c r="H74" i="11"/>
  <c r="Q74" i="11"/>
  <c r="BK91" i="1"/>
  <c r="J79" i="24"/>
  <c r="W79" i="24"/>
  <c r="J79" i="13"/>
  <c r="W79" i="13"/>
  <c r="BL89" i="1"/>
  <c r="K77" i="24"/>
  <c r="X77" i="24"/>
  <c r="I77" i="23"/>
  <c r="S77" i="23"/>
  <c r="I77" i="22"/>
  <c r="R77" i="22"/>
  <c r="K77" i="13"/>
  <c r="X77" i="13"/>
  <c r="J77" i="11"/>
  <c r="S77" i="11"/>
  <c r="I77" i="12"/>
  <c r="S77" i="12"/>
  <c r="BG90" i="1"/>
  <c r="H90" i="29"/>
  <c r="U90" i="29"/>
  <c r="H78" i="24"/>
  <c r="U78" i="24"/>
  <c r="H78" i="13"/>
  <c r="U78" i="13"/>
  <c r="O79" i="26"/>
  <c r="G79" i="15"/>
  <c r="O79" i="15"/>
  <c r="P85" i="26"/>
  <c r="G85" i="22"/>
  <c r="P85" i="22"/>
  <c r="P85" i="15"/>
  <c r="H85" i="11"/>
  <c r="Q85" i="11"/>
  <c r="O85" i="26"/>
  <c r="G85" i="15"/>
  <c r="O85" i="15"/>
  <c r="BP89" i="1"/>
  <c r="F89" i="27"/>
  <c r="O89" i="27"/>
  <c r="F77" i="22"/>
  <c r="O77" i="22"/>
  <c r="G77" i="11"/>
  <c r="P77" i="11"/>
  <c r="BL96" i="1"/>
  <c r="K84" i="24"/>
  <c r="X84" i="24"/>
  <c r="I84" i="23"/>
  <c r="S84" i="23"/>
  <c r="I84" i="22"/>
  <c r="R84" i="22"/>
  <c r="K84" i="13"/>
  <c r="X84" i="13"/>
  <c r="I84" i="12"/>
  <c r="S84" i="12"/>
  <c r="J84" i="11"/>
  <c r="S84" i="11"/>
  <c r="BM95" i="1"/>
  <c r="L83" i="24"/>
  <c r="Y83" i="24"/>
  <c r="O83" i="26"/>
  <c r="G83" i="15"/>
  <c r="O83" i="15"/>
  <c r="BD92" i="1"/>
  <c r="J10" i="21"/>
  <c r="K10" i="21"/>
  <c r="AM90" i="1"/>
  <c r="AM78" i="1"/>
  <c r="AM67" i="1"/>
  <c r="X21" i="39"/>
  <c r="X20" i="39"/>
  <c r="X19" i="39"/>
  <c r="X18" i="39"/>
  <c r="F18" i="39"/>
  <c r="F19" i="39"/>
  <c r="F21" i="39"/>
  <c r="F20" i="39"/>
  <c r="G87" i="31"/>
  <c r="O87" i="31"/>
  <c r="G87" i="26"/>
  <c r="G135" i="26"/>
  <c r="G87" i="25"/>
  <c r="G87" i="14"/>
  <c r="O87" i="14"/>
  <c r="G100" i="26"/>
  <c r="G148" i="26"/>
  <c r="G100" i="25"/>
  <c r="G100" i="14"/>
  <c r="O100" i="14"/>
  <c r="I95" i="29"/>
  <c r="V95" i="29"/>
  <c r="I95" i="13"/>
  <c r="V95" i="13"/>
  <c r="F95" i="25"/>
  <c r="F95" i="14"/>
  <c r="N95" i="14"/>
  <c r="G102" i="26"/>
  <c r="G150" i="26"/>
  <c r="G102" i="25"/>
  <c r="G102" i="14"/>
  <c r="O102" i="14"/>
  <c r="G93" i="31"/>
  <c r="O93" i="31"/>
  <c r="G93" i="26"/>
  <c r="G141" i="26"/>
  <c r="G93" i="25"/>
  <c r="G93" i="14"/>
  <c r="O93" i="14"/>
  <c r="I89" i="29"/>
  <c r="V89" i="29"/>
  <c r="I89" i="13"/>
  <c r="V89" i="13"/>
  <c r="F89" i="25"/>
  <c r="F89" i="14"/>
  <c r="N89" i="14"/>
  <c r="L89" i="29"/>
  <c r="Y89" i="29"/>
  <c r="L89" i="13"/>
  <c r="Y89" i="13"/>
  <c r="L96" i="29"/>
  <c r="Y96" i="29"/>
  <c r="L96" i="13"/>
  <c r="Y96" i="13"/>
  <c r="L91" i="29"/>
  <c r="Y91" i="29"/>
  <c r="L91" i="13"/>
  <c r="Y91" i="13"/>
  <c r="G136" i="25"/>
  <c r="O136" i="25"/>
  <c r="O88" i="25"/>
  <c r="G140" i="25"/>
  <c r="O140" i="25"/>
  <c r="O92" i="25"/>
  <c r="F124" i="25"/>
  <c r="N124" i="25"/>
  <c r="N76" i="25"/>
  <c r="F131" i="25"/>
  <c r="N131" i="25"/>
  <c r="N83" i="25"/>
  <c r="G133" i="25"/>
  <c r="O133" i="25"/>
  <c r="O85" i="25"/>
  <c r="H129" i="25"/>
  <c r="P129" i="25"/>
  <c r="P81" i="25"/>
  <c r="G144" i="25"/>
  <c r="O144" i="25"/>
  <c r="O96" i="25"/>
  <c r="P84" i="25"/>
  <c r="H132" i="25"/>
  <c r="P132" i="25"/>
  <c r="H92" i="25"/>
  <c r="H92" i="14"/>
  <c r="P92" i="14"/>
  <c r="L95" i="29"/>
  <c r="Y95" i="29"/>
  <c r="L95" i="13"/>
  <c r="Y95" i="13"/>
  <c r="H97" i="25"/>
  <c r="H97" i="14"/>
  <c r="P97" i="14"/>
  <c r="G91" i="31"/>
  <c r="O91" i="31"/>
  <c r="G91" i="26"/>
  <c r="G139" i="26"/>
  <c r="G91" i="25"/>
  <c r="G91" i="14"/>
  <c r="O91" i="14"/>
  <c r="H94" i="25"/>
  <c r="H94" i="14"/>
  <c r="P94" i="14"/>
  <c r="I92" i="29"/>
  <c r="V92" i="29"/>
  <c r="I92" i="13"/>
  <c r="V92" i="13"/>
  <c r="F92" i="25"/>
  <c r="F92" i="14"/>
  <c r="N92" i="14"/>
  <c r="H88" i="26"/>
  <c r="H136" i="26"/>
  <c r="H88" i="15"/>
  <c r="H89" i="26"/>
  <c r="H137" i="26"/>
  <c r="H89" i="15"/>
  <c r="H91" i="25"/>
  <c r="H91" i="14"/>
  <c r="P91" i="14"/>
  <c r="G98" i="26"/>
  <c r="G146" i="26"/>
  <c r="G98" i="25"/>
  <c r="G98" i="14"/>
  <c r="O98" i="14"/>
  <c r="L86" i="29"/>
  <c r="Y86" i="29"/>
  <c r="L86" i="13"/>
  <c r="Y86" i="13"/>
  <c r="I91" i="29"/>
  <c r="V91" i="29"/>
  <c r="I91" i="13"/>
  <c r="V91" i="13"/>
  <c r="F91" i="25"/>
  <c r="F91" i="14"/>
  <c r="N91" i="14"/>
  <c r="H94" i="26"/>
  <c r="H142" i="26"/>
  <c r="H94" i="15"/>
  <c r="H95" i="26"/>
  <c r="H143" i="26"/>
  <c r="H95" i="15"/>
  <c r="I93" i="29"/>
  <c r="V93" i="29"/>
  <c r="I93" i="13"/>
  <c r="V93" i="13"/>
  <c r="F93" i="25"/>
  <c r="F93" i="14"/>
  <c r="N93" i="14"/>
  <c r="H97" i="26"/>
  <c r="H145" i="26"/>
  <c r="H97" i="15"/>
  <c r="H90" i="25"/>
  <c r="H90" i="14"/>
  <c r="P90" i="14"/>
  <c r="L93" i="29"/>
  <c r="Y93" i="29"/>
  <c r="L93" i="13"/>
  <c r="Y93" i="13"/>
  <c r="G89" i="31"/>
  <c r="O89" i="31"/>
  <c r="G89" i="26"/>
  <c r="G137" i="26"/>
  <c r="G89" i="25"/>
  <c r="G89" i="14"/>
  <c r="O89" i="14"/>
  <c r="H95" i="25"/>
  <c r="H95" i="14"/>
  <c r="P95" i="14"/>
  <c r="H91" i="26"/>
  <c r="H139" i="26"/>
  <c r="H91" i="15"/>
  <c r="H125" i="25"/>
  <c r="P125" i="25"/>
  <c r="P77" i="25"/>
  <c r="H128" i="25"/>
  <c r="P128" i="25"/>
  <c r="P80" i="25"/>
  <c r="G134" i="25"/>
  <c r="O134" i="25"/>
  <c r="O86" i="25"/>
  <c r="H122" i="25"/>
  <c r="P122" i="25"/>
  <c r="P74" i="25"/>
  <c r="N78" i="25"/>
  <c r="F126" i="25"/>
  <c r="N126" i="25"/>
  <c r="H126" i="25"/>
  <c r="P126" i="25"/>
  <c r="P78" i="25"/>
  <c r="G127" i="25"/>
  <c r="O127" i="25"/>
  <c r="O79" i="25"/>
  <c r="F129" i="25"/>
  <c r="N129" i="25"/>
  <c r="N81" i="25"/>
  <c r="G123" i="25"/>
  <c r="O123" i="25"/>
  <c r="O75" i="25"/>
  <c r="F133" i="25"/>
  <c r="N133" i="25"/>
  <c r="N85" i="25"/>
  <c r="F128" i="25"/>
  <c r="N128" i="25"/>
  <c r="N80" i="25"/>
  <c r="L94" i="29"/>
  <c r="Y94" i="29"/>
  <c r="L94" i="13"/>
  <c r="Y94" i="13"/>
  <c r="H87" i="26"/>
  <c r="H135" i="26"/>
  <c r="H87" i="15"/>
  <c r="G97" i="31"/>
  <c r="O97" i="31"/>
  <c r="G97" i="26"/>
  <c r="G145" i="26"/>
  <c r="G97" i="25"/>
  <c r="G97" i="14"/>
  <c r="O97" i="14"/>
  <c r="G108" i="26"/>
  <c r="G156" i="26"/>
  <c r="G108" i="25"/>
  <c r="G108" i="14"/>
  <c r="O108" i="14"/>
  <c r="H88" i="25"/>
  <c r="H88" i="14"/>
  <c r="P88" i="14"/>
  <c r="L88" i="29"/>
  <c r="Y88" i="29"/>
  <c r="L88" i="13"/>
  <c r="Y88" i="13"/>
  <c r="H89" i="25"/>
  <c r="H89" i="14"/>
  <c r="P89" i="14"/>
  <c r="H92" i="26"/>
  <c r="H140" i="26"/>
  <c r="H92" i="15"/>
  <c r="H96" i="25"/>
  <c r="H96" i="14"/>
  <c r="P96" i="14"/>
  <c r="H87" i="25"/>
  <c r="H87" i="14"/>
  <c r="P87" i="14"/>
  <c r="I94" i="29"/>
  <c r="V94" i="29"/>
  <c r="I94" i="13"/>
  <c r="V94" i="13"/>
  <c r="F94" i="25"/>
  <c r="F94" i="14"/>
  <c r="N94" i="14"/>
  <c r="F122" i="25"/>
  <c r="N122" i="25"/>
  <c r="N74" i="25"/>
  <c r="P76" i="25"/>
  <c r="H124" i="25"/>
  <c r="P124" i="25"/>
  <c r="F132" i="25"/>
  <c r="N132" i="25"/>
  <c r="N84" i="25"/>
  <c r="G142" i="25"/>
  <c r="O142" i="25"/>
  <c r="O94" i="25"/>
  <c r="G125" i="25"/>
  <c r="O125" i="25"/>
  <c r="O77" i="25"/>
  <c r="H130" i="25"/>
  <c r="P130" i="25"/>
  <c r="P82" i="25"/>
  <c r="F130" i="25"/>
  <c r="N130" i="25"/>
  <c r="N82" i="25"/>
  <c r="G138" i="25"/>
  <c r="O138" i="25"/>
  <c r="O90" i="25"/>
  <c r="F127" i="25"/>
  <c r="N127" i="25"/>
  <c r="N79" i="25"/>
  <c r="G129" i="25"/>
  <c r="O129" i="25"/>
  <c r="O81" i="25"/>
  <c r="H131" i="25"/>
  <c r="P131" i="25"/>
  <c r="P83" i="25"/>
  <c r="H86" i="26"/>
  <c r="H134" i="26"/>
  <c r="H86" i="15"/>
  <c r="L90" i="29"/>
  <c r="Y90" i="29"/>
  <c r="L90" i="13"/>
  <c r="Y90" i="13"/>
  <c r="I90" i="29"/>
  <c r="V90" i="29"/>
  <c r="I90" i="13"/>
  <c r="V90" i="13"/>
  <c r="F90" i="25"/>
  <c r="F90" i="14"/>
  <c r="N90" i="14"/>
  <c r="L97" i="29"/>
  <c r="Y97" i="29"/>
  <c r="L97" i="13"/>
  <c r="Y97" i="13"/>
  <c r="G95" i="31"/>
  <c r="O95" i="31"/>
  <c r="G95" i="26"/>
  <c r="G143" i="26"/>
  <c r="G95" i="25"/>
  <c r="G95" i="14"/>
  <c r="O95" i="14"/>
  <c r="H86" i="25"/>
  <c r="H86" i="14"/>
  <c r="P86" i="14"/>
  <c r="L92" i="29"/>
  <c r="Y92" i="29"/>
  <c r="L92" i="13"/>
  <c r="Y92" i="13"/>
  <c r="G104" i="26"/>
  <c r="G152" i="26"/>
  <c r="G104" i="25"/>
  <c r="G104" i="14"/>
  <c r="O104" i="14"/>
  <c r="H93" i="26"/>
  <c r="H141" i="26"/>
  <c r="H93" i="15"/>
  <c r="I88" i="29"/>
  <c r="V88" i="29"/>
  <c r="I88" i="13"/>
  <c r="V88" i="13"/>
  <c r="F88" i="25"/>
  <c r="F88" i="14"/>
  <c r="N88" i="14"/>
  <c r="L87" i="29"/>
  <c r="Y87" i="29"/>
  <c r="L87" i="13"/>
  <c r="Y87" i="13"/>
  <c r="G106" i="26"/>
  <c r="G154" i="26"/>
  <c r="G106" i="25"/>
  <c r="G106" i="14"/>
  <c r="O106" i="14"/>
  <c r="I87" i="29"/>
  <c r="V87" i="29"/>
  <c r="I87" i="13"/>
  <c r="V87" i="13"/>
  <c r="F87" i="25"/>
  <c r="F87" i="14"/>
  <c r="N87" i="14"/>
  <c r="H96" i="26"/>
  <c r="H144" i="26"/>
  <c r="H96" i="15"/>
  <c r="I97" i="29"/>
  <c r="V97" i="29"/>
  <c r="I97" i="13"/>
  <c r="V97" i="13"/>
  <c r="F97" i="25"/>
  <c r="F97" i="14"/>
  <c r="N97" i="14"/>
  <c r="I96" i="29"/>
  <c r="V96" i="29"/>
  <c r="I96" i="13"/>
  <c r="V96" i="13"/>
  <c r="F96" i="25"/>
  <c r="F96" i="14"/>
  <c r="N96" i="14"/>
  <c r="H90" i="26"/>
  <c r="H138" i="26"/>
  <c r="H90" i="15"/>
  <c r="H93" i="25"/>
  <c r="H93" i="14"/>
  <c r="P93" i="14"/>
  <c r="I86" i="29"/>
  <c r="V86" i="29"/>
  <c r="I86" i="13"/>
  <c r="V86" i="13"/>
  <c r="F86" i="25"/>
  <c r="F86" i="14"/>
  <c r="N86" i="14"/>
  <c r="F125" i="25"/>
  <c r="N125" i="25"/>
  <c r="N77" i="25"/>
  <c r="O83" i="25"/>
  <c r="G131" i="25"/>
  <c r="O131" i="25"/>
  <c r="H123" i="25"/>
  <c r="P123" i="25"/>
  <c r="P75" i="25"/>
  <c r="H127" i="25"/>
  <c r="P127" i="25"/>
  <c r="P79" i="25"/>
  <c r="F123" i="25"/>
  <c r="N123" i="25"/>
  <c r="N75" i="25"/>
  <c r="H133" i="25"/>
  <c r="P133" i="25"/>
  <c r="P85" i="25"/>
  <c r="M10" i="16"/>
  <c r="M6" i="16"/>
  <c r="M8" i="16"/>
  <c r="M11" i="16"/>
  <c r="M5" i="16"/>
  <c r="M7" i="16"/>
  <c r="M9" i="16"/>
  <c r="M4" i="16"/>
  <c r="U5" i="19"/>
  <c r="W5" i="19"/>
  <c r="U7" i="19"/>
  <c r="W7" i="19"/>
  <c r="U6" i="19"/>
  <c r="W6" i="19"/>
  <c r="W10" i="16"/>
  <c r="W11" i="16"/>
  <c r="W5" i="16"/>
  <c r="W7" i="16"/>
  <c r="W9" i="16"/>
  <c r="W6" i="16"/>
  <c r="W8" i="16"/>
  <c r="W4" i="16"/>
  <c r="R11" i="16"/>
  <c r="R10" i="16"/>
  <c r="R5" i="16"/>
  <c r="R7" i="16"/>
  <c r="R9" i="16"/>
  <c r="R6" i="16"/>
  <c r="R8" i="16"/>
  <c r="R4" i="16"/>
  <c r="Q29" i="29"/>
  <c r="BI8" i="34"/>
  <c r="BI12" i="34"/>
  <c r="BI16" i="34"/>
  <c r="AA20" i="39"/>
  <c r="BI9" i="34"/>
  <c r="BI13" i="34"/>
  <c r="BI17" i="34"/>
  <c r="AA21" i="39"/>
  <c r="BI6" i="34"/>
  <c r="BI10" i="34"/>
  <c r="BI14" i="34"/>
  <c r="AA18" i="39"/>
  <c r="BI5" i="34"/>
  <c r="BK5" i="34"/>
  <c r="BI7" i="34"/>
  <c r="BI11" i="34"/>
  <c r="BI15" i="34"/>
  <c r="AA19" i="39"/>
  <c r="G13" i="33"/>
  <c r="D13" i="33"/>
  <c r="F13" i="33"/>
  <c r="K92" i="29"/>
  <c r="X92" i="29"/>
  <c r="I92" i="28"/>
  <c r="S92" i="28"/>
  <c r="I92" i="27"/>
  <c r="R92" i="27"/>
  <c r="P94" i="31"/>
  <c r="G94" i="27"/>
  <c r="P94" i="27"/>
  <c r="BP120" i="1"/>
  <c r="G120" i="11"/>
  <c r="P120" i="11"/>
  <c r="F108" i="27"/>
  <c r="P91" i="31"/>
  <c r="G91" i="27"/>
  <c r="P91" i="27"/>
  <c r="M13" i="16"/>
  <c r="M12" i="16"/>
  <c r="J97" i="29"/>
  <c r="W97" i="29"/>
  <c r="K88" i="29"/>
  <c r="X88" i="29"/>
  <c r="I88" i="28"/>
  <c r="S88" i="28"/>
  <c r="I88" i="27"/>
  <c r="R88" i="27"/>
  <c r="K93" i="29"/>
  <c r="X93" i="29"/>
  <c r="I93" i="28"/>
  <c r="S93" i="28"/>
  <c r="I93" i="27"/>
  <c r="R93" i="27"/>
  <c r="K86" i="29"/>
  <c r="X86" i="29"/>
  <c r="I86" i="28"/>
  <c r="S86" i="28"/>
  <c r="I86" i="27"/>
  <c r="R86" i="27"/>
  <c r="K91" i="29"/>
  <c r="X91" i="29"/>
  <c r="I91" i="28"/>
  <c r="S91" i="28"/>
  <c r="I91" i="27"/>
  <c r="R91" i="27"/>
  <c r="J92" i="29"/>
  <c r="W92" i="29"/>
  <c r="BP112" i="1"/>
  <c r="G112" i="11"/>
  <c r="P112" i="11"/>
  <c r="F100" i="27"/>
  <c r="AZ5" i="34"/>
  <c r="P88" i="31"/>
  <c r="G88" i="27"/>
  <c r="P88" i="27"/>
  <c r="G100" i="31"/>
  <c r="J88" i="29"/>
  <c r="W88" i="29"/>
  <c r="J86" i="29"/>
  <c r="W86" i="29"/>
  <c r="P90" i="31"/>
  <c r="G90" i="27"/>
  <c r="P90" i="27"/>
  <c r="H13" i="16"/>
  <c r="H12" i="16"/>
  <c r="BP119" i="1"/>
  <c r="G119" i="11"/>
  <c r="P119" i="11"/>
  <c r="F107" i="27"/>
  <c r="K97" i="29"/>
  <c r="X97" i="29"/>
  <c r="I97" i="28"/>
  <c r="S97" i="28"/>
  <c r="I97" i="27"/>
  <c r="R97" i="27"/>
  <c r="P95" i="31"/>
  <c r="G95" i="27"/>
  <c r="P95" i="27"/>
  <c r="K94" i="29"/>
  <c r="X94" i="29"/>
  <c r="I94" i="28"/>
  <c r="S94" i="28"/>
  <c r="I94" i="27"/>
  <c r="R94" i="27"/>
  <c r="J96" i="29"/>
  <c r="W96" i="29"/>
  <c r="K89" i="29"/>
  <c r="X89" i="29"/>
  <c r="I89" i="28"/>
  <c r="S89" i="28"/>
  <c r="I89" i="27"/>
  <c r="R89" i="27"/>
  <c r="J91" i="29"/>
  <c r="W91" i="29"/>
  <c r="G108" i="31"/>
  <c r="BP114" i="1"/>
  <c r="G114" i="11"/>
  <c r="P114" i="11"/>
  <c r="F102" i="27"/>
  <c r="G106" i="31"/>
  <c r="W13" i="16"/>
  <c r="W12" i="16"/>
  <c r="K95" i="29"/>
  <c r="X95" i="29"/>
  <c r="I95" i="28"/>
  <c r="S95" i="28"/>
  <c r="I95" i="27"/>
  <c r="R95" i="27"/>
  <c r="G98" i="31"/>
  <c r="G102" i="31"/>
  <c r="J94" i="29"/>
  <c r="W94" i="29"/>
  <c r="P89" i="31"/>
  <c r="G89" i="27"/>
  <c r="P89" i="27"/>
  <c r="K90" i="29"/>
  <c r="X90" i="29"/>
  <c r="I90" i="28"/>
  <c r="S90" i="28"/>
  <c r="I90" i="27"/>
  <c r="R90" i="27"/>
  <c r="P96" i="31"/>
  <c r="G96" i="27"/>
  <c r="P96" i="27"/>
  <c r="P87" i="31"/>
  <c r="G87" i="27"/>
  <c r="P87" i="27"/>
  <c r="J93" i="29"/>
  <c r="W93" i="29"/>
  <c r="E13" i="33"/>
  <c r="K96" i="29"/>
  <c r="X96" i="29"/>
  <c r="I96" i="28"/>
  <c r="S96" i="28"/>
  <c r="I96" i="27"/>
  <c r="R96" i="27"/>
  <c r="P97" i="31"/>
  <c r="G97" i="27"/>
  <c r="P97" i="27"/>
  <c r="P86" i="31"/>
  <c r="G86" i="27"/>
  <c r="P86" i="27"/>
  <c r="G104" i="31"/>
  <c r="J95" i="29"/>
  <c r="W95" i="29"/>
  <c r="P92" i="31"/>
  <c r="G92" i="27"/>
  <c r="P92" i="27"/>
  <c r="K87" i="29"/>
  <c r="X87" i="29"/>
  <c r="I87" i="28"/>
  <c r="S87" i="28"/>
  <c r="I87" i="27"/>
  <c r="R87" i="27"/>
  <c r="J87" i="29"/>
  <c r="W87" i="29"/>
  <c r="J89" i="29"/>
  <c r="W89" i="29"/>
  <c r="J90" i="29"/>
  <c r="W90" i="29"/>
  <c r="BP118" i="1"/>
  <c r="G118" i="11"/>
  <c r="P118" i="11"/>
  <c r="F106" i="27"/>
  <c r="R13" i="16"/>
  <c r="R12" i="16"/>
  <c r="P93" i="31"/>
  <c r="G93" i="27"/>
  <c r="P93" i="27"/>
  <c r="C13" i="33"/>
  <c r="N42" i="27"/>
  <c r="D55" i="28"/>
  <c r="D67" i="28"/>
  <c r="L48" i="31"/>
  <c r="E51" i="27"/>
  <c r="N51" i="27"/>
  <c r="O42" i="28"/>
  <c r="N42" i="28"/>
  <c r="N39" i="28"/>
  <c r="N47" i="28"/>
  <c r="N49" i="28"/>
  <c r="N41" i="28"/>
  <c r="D53" i="28"/>
  <c r="D64" i="27"/>
  <c r="M52" i="27"/>
  <c r="R60" i="29"/>
  <c r="E72" i="29"/>
  <c r="D68" i="27"/>
  <c r="M56" i="27"/>
  <c r="D66" i="31"/>
  <c r="L54" i="31"/>
  <c r="E57" i="29"/>
  <c r="R45" i="29"/>
  <c r="D68" i="28"/>
  <c r="N56" i="28"/>
  <c r="D70" i="27"/>
  <c r="M58" i="27"/>
  <c r="M59" i="27"/>
  <c r="D71" i="27"/>
  <c r="D53" i="27"/>
  <c r="M41" i="27"/>
  <c r="O60" i="28"/>
  <c r="E72" i="28"/>
  <c r="N56" i="27"/>
  <c r="E68" i="27"/>
  <c r="D73" i="29"/>
  <c r="Q61" i="29"/>
  <c r="E73" i="29"/>
  <c r="R61" i="29"/>
  <c r="D72" i="28"/>
  <c r="N60" i="28"/>
  <c r="D64" i="29"/>
  <c r="Q52" i="29"/>
  <c r="E50" i="29"/>
  <c r="R38" i="29"/>
  <c r="D73" i="31"/>
  <c r="L61" i="31"/>
  <c r="E63" i="28"/>
  <c r="O51" i="28"/>
  <c r="D69" i="29"/>
  <c r="Q57" i="29"/>
  <c r="E66" i="27"/>
  <c r="N54" i="27"/>
  <c r="E67" i="28"/>
  <c r="O55" i="28"/>
  <c r="E73" i="27"/>
  <c r="N61" i="27"/>
  <c r="D73" i="27"/>
  <c r="M61" i="27"/>
  <c r="E71" i="28"/>
  <c r="O59" i="28"/>
  <c r="N50" i="28"/>
  <c r="D62" i="28"/>
  <c r="O58" i="28"/>
  <c r="E70" i="28"/>
  <c r="O53" i="28"/>
  <c r="E65" i="28"/>
  <c r="Q59" i="29"/>
  <c r="D71" i="29"/>
  <c r="N51" i="28"/>
  <c r="D63" i="28"/>
  <c r="E64" i="29"/>
  <c r="R52" i="29"/>
  <c r="E70" i="27"/>
  <c r="N58" i="27"/>
  <c r="M50" i="27"/>
  <c r="D62" i="27"/>
  <c r="D72" i="27"/>
  <c r="M60" i="27"/>
  <c r="L52" i="31"/>
  <c r="D64" i="31"/>
  <c r="O54" i="28"/>
  <c r="E66" i="28"/>
  <c r="N54" i="28"/>
  <c r="D66" i="28"/>
  <c r="D53" i="29"/>
  <c r="Q41" i="29"/>
  <c r="O56" i="28"/>
  <c r="E68" i="28"/>
  <c r="N52" i="27"/>
  <c r="E64" i="27"/>
  <c r="N58" i="28"/>
  <c r="D70" i="28"/>
  <c r="M51" i="27"/>
  <c r="D63" i="27"/>
  <c r="E65" i="27"/>
  <c r="N53" i="27"/>
  <c r="D65" i="31"/>
  <c r="L53" i="31"/>
  <c r="D50" i="31"/>
  <c r="L38" i="31"/>
  <c r="D69" i="27"/>
  <c r="M57" i="27"/>
  <c r="E70" i="29"/>
  <c r="R58" i="29"/>
  <c r="N60" i="27"/>
  <c r="E72" i="27"/>
  <c r="O52" i="28"/>
  <c r="E64" i="28"/>
  <c r="O45" i="28"/>
  <c r="E57" i="28"/>
  <c r="D68" i="29"/>
  <c r="Q56" i="29"/>
  <c r="D63" i="29"/>
  <c r="Q51" i="29"/>
  <c r="D67" i="29"/>
  <c r="Q55" i="29"/>
  <c r="D70" i="31"/>
  <c r="L58" i="31"/>
  <c r="E71" i="29"/>
  <c r="R59" i="29"/>
  <c r="E65" i="29"/>
  <c r="R53" i="29"/>
  <c r="E67" i="29"/>
  <c r="R55" i="29"/>
  <c r="Q60" i="29"/>
  <c r="D72" i="29"/>
  <c r="E67" i="27"/>
  <c r="N55" i="27"/>
  <c r="D66" i="29"/>
  <c r="Q54" i="29"/>
  <c r="D71" i="31"/>
  <c r="L59" i="31"/>
  <c r="E68" i="29"/>
  <c r="R56" i="29"/>
  <c r="D62" i="29"/>
  <c r="Q50" i="29"/>
  <c r="E66" i="29"/>
  <c r="R54" i="29"/>
  <c r="E57" i="27"/>
  <c r="N45" i="27"/>
  <c r="D64" i="28"/>
  <c r="N52" i="28"/>
  <c r="D67" i="27"/>
  <c r="M55" i="27"/>
  <c r="N57" i="28"/>
  <c r="D69" i="28"/>
  <c r="O61" i="28"/>
  <c r="E73" i="28"/>
  <c r="D57" i="31"/>
  <c r="L45" i="31"/>
  <c r="L56" i="31"/>
  <c r="D68" i="31"/>
  <c r="E63" i="29"/>
  <c r="R51" i="29"/>
  <c r="D63" i="31"/>
  <c r="L51" i="31"/>
  <c r="D66" i="27"/>
  <c r="M54" i="27"/>
  <c r="D67" i="31"/>
  <c r="L55" i="31"/>
  <c r="D70" i="29"/>
  <c r="Q58" i="29"/>
  <c r="N61" i="28"/>
  <c r="D73" i="28"/>
  <c r="N59" i="28"/>
  <c r="D71" i="28"/>
  <c r="O38" i="28"/>
  <c r="E50" i="28"/>
  <c r="E50" i="27"/>
  <c r="N38" i="27"/>
  <c r="L60" i="31"/>
  <c r="D72" i="31"/>
  <c r="E71" i="27"/>
  <c r="N59" i="27"/>
  <c r="L10" i="21"/>
  <c r="C24" i="21"/>
  <c r="E24" i="21"/>
  <c r="C13" i="21"/>
  <c r="E13" i="21"/>
  <c r="F13" i="21"/>
  <c r="G13" i="21"/>
  <c r="D13" i="21"/>
  <c r="BF102" i="1"/>
  <c r="H90" i="23"/>
  <c r="R90" i="23"/>
  <c r="H90" i="12"/>
  <c r="R90" i="12"/>
  <c r="O98" i="26"/>
  <c r="G98" i="15"/>
  <c r="O98" i="15"/>
  <c r="O100" i="26"/>
  <c r="G100" i="15"/>
  <c r="O100" i="15"/>
  <c r="BK100" i="1"/>
  <c r="J88" i="24"/>
  <c r="W88" i="24"/>
  <c r="J88" i="13"/>
  <c r="W88" i="13"/>
  <c r="BK99" i="1"/>
  <c r="J87" i="24"/>
  <c r="W87" i="24"/>
  <c r="J87" i="13"/>
  <c r="W87" i="13"/>
  <c r="BG99" i="1"/>
  <c r="H87" i="24"/>
  <c r="U87" i="24"/>
  <c r="H87" i="13"/>
  <c r="U87" i="13"/>
  <c r="BM102" i="1"/>
  <c r="L102" i="13"/>
  <c r="Y102" i="13"/>
  <c r="L90" i="24"/>
  <c r="Y90" i="24"/>
  <c r="BD99" i="1"/>
  <c r="BD111" i="1"/>
  <c r="O102" i="26"/>
  <c r="G102" i="15"/>
  <c r="O102" i="15"/>
  <c r="BP103" i="1"/>
  <c r="F91" i="22"/>
  <c r="O91" i="22"/>
  <c r="G91" i="11"/>
  <c r="P91" i="11"/>
  <c r="BR90" i="1"/>
  <c r="J90" i="28"/>
  <c r="T90" i="28"/>
  <c r="J78" i="23"/>
  <c r="T78" i="23"/>
  <c r="J78" i="12"/>
  <c r="T78" i="12"/>
  <c r="I96" i="24"/>
  <c r="V96" i="24"/>
  <c r="BK98" i="1"/>
  <c r="J86" i="24"/>
  <c r="W86" i="24"/>
  <c r="J86" i="13"/>
  <c r="W86" i="13"/>
  <c r="F106" i="22"/>
  <c r="O106" i="22"/>
  <c r="G106" i="11"/>
  <c r="P106" i="11"/>
  <c r="BM100" i="1"/>
  <c r="L100" i="13"/>
  <c r="Y100" i="13"/>
  <c r="L88" i="24"/>
  <c r="Y88" i="24"/>
  <c r="BG107" i="1"/>
  <c r="H95" i="24"/>
  <c r="U95" i="24"/>
  <c r="H95" i="13"/>
  <c r="U95" i="13"/>
  <c r="BL102" i="1"/>
  <c r="K90" i="24"/>
  <c r="X90" i="24"/>
  <c r="I90" i="23"/>
  <c r="S90" i="23"/>
  <c r="I90" i="22"/>
  <c r="R90" i="22"/>
  <c r="K90" i="13"/>
  <c r="X90" i="13"/>
  <c r="I90" i="12"/>
  <c r="S90" i="12"/>
  <c r="J90" i="11"/>
  <c r="S90" i="11"/>
  <c r="BG109" i="1"/>
  <c r="H97" i="24"/>
  <c r="U97" i="24"/>
  <c r="H97" i="13"/>
  <c r="U97" i="13"/>
  <c r="BF108" i="1"/>
  <c r="H96" i="23"/>
  <c r="R96" i="23"/>
  <c r="H96" i="12"/>
  <c r="R96" i="12"/>
  <c r="BR96" i="1"/>
  <c r="J96" i="28"/>
  <c r="T96" i="28"/>
  <c r="J84" i="23"/>
  <c r="T84" i="23"/>
  <c r="J84" i="12"/>
  <c r="T84" i="12"/>
  <c r="BK105" i="1"/>
  <c r="J93" i="24"/>
  <c r="W93" i="24"/>
  <c r="J93" i="13"/>
  <c r="W93" i="13"/>
  <c r="BG101" i="1"/>
  <c r="H89" i="24"/>
  <c r="U89" i="24"/>
  <c r="H89" i="13"/>
  <c r="U89" i="13"/>
  <c r="BM107" i="1"/>
  <c r="L107" i="13"/>
  <c r="Y107" i="13"/>
  <c r="L95" i="24"/>
  <c r="Y95" i="24"/>
  <c r="P86" i="26"/>
  <c r="G86" i="22"/>
  <c r="P86" i="22"/>
  <c r="P86" i="15"/>
  <c r="H86" i="11"/>
  <c r="Q86" i="11"/>
  <c r="BG100" i="1"/>
  <c r="H88" i="24"/>
  <c r="U88" i="24"/>
  <c r="H88" i="13"/>
  <c r="U88" i="13"/>
  <c r="P88" i="26"/>
  <c r="G88" i="22"/>
  <c r="P88" i="22"/>
  <c r="P88" i="15"/>
  <c r="H88" i="11"/>
  <c r="Q88" i="11"/>
  <c r="BK107" i="1"/>
  <c r="J95" i="24"/>
  <c r="W95" i="24"/>
  <c r="J95" i="13"/>
  <c r="W95" i="13"/>
  <c r="BM99" i="1"/>
  <c r="L99" i="13"/>
  <c r="Y99" i="13"/>
  <c r="L87" i="24"/>
  <c r="Y87" i="24"/>
  <c r="BD108" i="1"/>
  <c r="BD120" i="1"/>
  <c r="O95" i="26"/>
  <c r="G95" i="15"/>
  <c r="O95" i="15"/>
  <c r="P97" i="26"/>
  <c r="G97" i="22"/>
  <c r="P97" i="22"/>
  <c r="P97" i="15"/>
  <c r="H97" i="11"/>
  <c r="Q97" i="11"/>
  <c r="BG102" i="1"/>
  <c r="H90" i="24"/>
  <c r="U90" i="24"/>
  <c r="H90" i="13"/>
  <c r="U90" i="13"/>
  <c r="BK103" i="1"/>
  <c r="J91" i="24"/>
  <c r="W91" i="24"/>
  <c r="J91" i="13"/>
  <c r="W91" i="13"/>
  <c r="BL104" i="1"/>
  <c r="K92" i="24"/>
  <c r="X92" i="24"/>
  <c r="I92" i="23"/>
  <c r="S92" i="23"/>
  <c r="I92" i="22"/>
  <c r="R92" i="22"/>
  <c r="K92" i="13"/>
  <c r="X92" i="13"/>
  <c r="I92" i="12"/>
  <c r="S92" i="12"/>
  <c r="J92" i="11"/>
  <c r="S92" i="11"/>
  <c r="BR104" i="1"/>
  <c r="J92" i="23"/>
  <c r="T92" i="23"/>
  <c r="J92" i="12"/>
  <c r="T92" i="12"/>
  <c r="F108" i="22"/>
  <c r="O108" i="22"/>
  <c r="G108" i="11"/>
  <c r="P108" i="11"/>
  <c r="O104" i="26"/>
  <c r="G104" i="15"/>
  <c r="O104" i="15"/>
  <c r="I92" i="24"/>
  <c r="V92" i="24"/>
  <c r="I88" i="24"/>
  <c r="V88" i="24"/>
  <c r="BP99" i="1"/>
  <c r="F87" i="22"/>
  <c r="O87" i="22"/>
  <c r="G87" i="11"/>
  <c r="P87" i="11"/>
  <c r="BF109" i="1"/>
  <c r="H97" i="23"/>
  <c r="R97" i="23"/>
  <c r="H97" i="12"/>
  <c r="R97" i="12"/>
  <c r="P91" i="26"/>
  <c r="G91" i="22"/>
  <c r="P91" i="22"/>
  <c r="P91" i="15"/>
  <c r="H91" i="11"/>
  <c r="Q91" i="11"/>
  <c r="BL107" i="1"/>
  <c r="K95" i="24"/>
  <c r="X95" i="24"/>
  <c r="I95" i="23"/>
  <c r="S95" i="23"/>
  <c r="I95" i="22"/>
  <c r="R95" i="22"/>
  <c r="K95" i="13"/>
  <c r="X95" i="13"/>
  <c r="J95" i="11"/>
  <c r="S95" i="11"/>
  <c r="I95" i="12"/>
  <c r="S95" i="12"/>
  <c r="P92" i="26"/>
  <c r="G92" i="22"/>
  <c r="P92" i="22"/>
  <c r="P92" i="15"/>
  <c r="H92" i="11"/>
  <c r="Q92" i="11"/>
  <c r="BL99" i="1"/>
  <c r="K87" i="24"/>
  <c r="X87" i="24"/>
  <c r="I87" i="23"/>
  <c r="S87" i="23"/>
  <c r="I87" i="22"/>
  <c r="R87" i="22"/>
  <c r="K87" i="13"/>
  <c r="X87" i="13"/>
  <c r="I87" i="12"/>
  <c r="S87" i="12"/>
  <c r="J87" i="11"/>
  <c r="S87" i="11"/>
  <c r="BL100" i="1"/>
  <c r="K88" i="24"/>
  <c r="X88" i="24"/>
  <c r="I88" i="23"/>
  <c r="S88" i="23"/>
  <c r="I88" i="22"/>
  <c r="R88" i="22"/>
  <c r="K88" i="13"/>
  <c r="X88" i="13"/>
  <c r="J88" i="11"/>
  <c r="S88" i="11"/>
  <c r="I88" i="12"/>
  <c r="S88" i="12"/>
  <c r="I87" i="24"/>
  <c r="V87" i="24"/>
  <c r="BK101" i="1"/>
  <c r="J89" i="24"/>
  <c r="W89" i="24"/>
  <c r="J89" i="13"/>
  <c r="W89" i="13"/>
  <c r="I90" i="24"/>
  <c r="V90" i="24"/>
  <c r="BD98" i="1"/>
  <c r="BD110" i="1"/>
  <c r="BK102" i="1"/>
  <c r="J90" i="24"/>
  <c r="W90" i="24"/>
  <c r="J90" i="13"/>
  <c r="W90" i="13"/>
  <c r="BG108" i="1"/>
  <c r="H96" i="24"/>
  <c r="U96" i="24"/>
  <c r="H96" i="13"/>
  <c r="U96" i="13"/>
  <c r="O93" i="26"/>
  <c r="G93" i="15"/>
  <c r="O93" i="15"/>
  <c r="BF103" i="1"/>
  <c r="H91" i="23"/>
  <c r="R91" i="23"/>
  <c r="H91" i="12"/>
  <c r="R91" i="12"/>
  <c r="BF107" i="1"/>
  <c r="H95" i="23"/>
  <c r="R95" i="23"/>
  <c r="H95" i="12"/>
  <c r="R95" i="12"/>
  <c r="BD101" i="1"/>
  <c r="BD113" i="1"/>
  <c r="BF101" i="1"/>
  <c r="H89" i="23"/>
  <c r="R89" i="23"/>
  <c r="H89" i="12"/>
  <c r="R89" i="12"/>
  <c r="BF100" i="1"/>
  <c r="H88" i="23"/>
  <c r="R88" i="23"/>
  <c r="H88" i="12"/>
  <c r="R88" i="12"/>
  <c r="I89" i="24"/>
  <c r="V89" i="24"/>
  <c r="P90" i="26"/>
  <c r="G90" i="22"/>
  <c r="P90" i="22"/>
  <c r="P90" i="15"/>
  <c r="H90" i="11"/>
  <c r="Q90" i="11"/>
  <c r="P93" i="26"/>
  <c r="G93" i="22"/>
  <c r="P93" i="22"/>
  <c r="P93" i="15"/>
  <c r="H93" i="11"/>
  <c r="Q93" i="11"/>
  <c r="BP104" i="1"/>
  <c r="F92" i="22"/>
  <c r="O92" i="22"/>
  <c r="G92" i="11"/>
  <c r="P92" i="11"/>
  <c r="BF98" i="1"/>
  <c r="H86" i="23"/>
  <c r="R86" i="23"/>
  <c r="H86" i="12"/>
  <c r="R86" i="12"/>
  <c r="BM108" i="1"/>
  <c r="L108" i="13"/>
  <c r="Y108" i="13"/>
  <c r="L96" i="24"/>
  <c r="Y96" i="24"/>
  <c r="BF106" i="1"/>
  <c r="H94" i="23"/>
  <c r="R94" i="23"/>
  <c r="H94" i="12"/>
  <c r="R94" i="12"/>
  <c r="BP101" i="1"/>
  <c r="F89" i="22"/>
  <c r="O89" i="22"/>
  <c r="G89" i="11"/>
  <c r="P89" i="11"/>
  <c r="O97" i="26"/>
  <c r="G97" i="15"/>
  <c r="O97" i="15"/>
  <c r="BR107" i="1"/>
  <c r="J95" i="23"/>
  <c r="T95" i="23"/>
  <c r="J95" i="12"/>
  <c r="T95" i="12"/>
  <c r="F102" i="22"/>
  <c r="O102" i="22"/>
  <c r="G102" i="11"/>
  <c r="P102" i="11"/>
  <c r="BG105" i="1"/>
  <c r="H93" i="24"/>
  <c r="U93" i="24"/>
  <c r="H93" i="13"/>
  <c r="U93" i="13"/>
  <c r="O106" i="26"/>
  <c r="G106" i="15"/>
  <c r="O106" i="15"/>
  <c r="BG106" i="1"/>
  <c r="H94" i="24"/>
  <c r="U94" i="24"/>
  <c r="H94" i="13"/>
  <c r="U94" i="13"/>
  <c r="BK109" i="1"/>
  <c r="J97" i="24"/>
  <c r="W97" i="24"/>
  <c r="J97" i="13"/>
  <c r="W97" i="13"/>
  <c r="BM98" i="1"/>
  <c r="L98" i="13"/>
  <c r="Y98" i="13"/>
  <c r="L86" i="24"/>
  <c r="Y86" i="24"/>
  <c r="I95" i="24"/>
  <c r="V95" i="24"/>
  <c r="BP105" i="1"/>
  <c r="F93" i="22"/>
  <c r="O93" i="22"/>
  <c r="G93" i="11"/>
  <c r="P93" i="11"/>
  <c r="BL105" i="1"/>
  <c r="K93" i="24"/>
  <c r="X93" i="24"/>
  <c r="I93" i="23"/>
  <c r="S93" i="23"/>
  <c r="I93" i="22"/>
  <c r="R93" i="22"/>
  <c r="K93" i="13"/>
  <c r="X93" i="13"/>
  <c r="J93" i="11"/>
  <c r="S93" i="11"/>
  <c r="I93" i="12"/>
  <c r="S93" i="12"/>
  <c r="I91" i="24"/>
  <c r="V91" i="24"/>
  <c r="BG104" i="1"/>
  <c r="H92" i="24"/>
  <c r="U92" i="24"/>
  <c r="H92" i="13"/>
  <c r="U92" i="13"/>
  <c r="BD100" i="1"/>
  <c r="BD112" i="1"/>
  <c r="BD102" i="1"/>
  <c r="BD114" i="1"/>
  <c r="BP98" i="1"/>
  <c r="F86" i="22"/>
  <c r="O86" i="22"/>
  <c r="G86" i="11"/>
  <c r="P86" i="11"/>
  <c r="I97" i="24"/>
  <c r="V97" i="24"/>
  <c r="BR105" i="1"/>
  <c r="J93" i="23"/>
  <c r="T93" i="23"/>
  <c r="J93" i="12"/>
  <c r="T93" i="12"/>
  <c r="BK104" i="1"/>
  <c r="J92" i="24"/>
  <c r="W92" i="24"/>
  <c r="J92" i="13"/>
  <c r="W92" i="13"/>
  <c r="I93" i="24"/>
  <c r="V93" i="24"/>
  <c r="P89" i="26"/>
  <c r="G89" i="22"/>
  <c r="P89" i="22"/>
  <c r="P89" i="15"/>
  <c r="H89" i="11"/>
  <c r="Q89" i="11"/>
  <c r="BM101" i="1"/>
  <c r="L101" i="13"/>
  <c r="Y101" i="13"/>
  <c r="L89" i="24"/>
  <c r="Y89" i="24"/>
  <c r="O89" i="26"/>
  <c r="G89" i="15"/>
  <c r="O89" i="15"/>
  <c r="P96" i="26"/>
  <c r="G96" i="22"/>
  <c r="P96" i="22"/>
  <c r="P96" i="15"/>
  <c r="H96" i="11"/>
  <c r="Q96" i="11"/>
  <c r="BL109" i="1"/>
  <c r="K97" i="24"/>
  <c r="X97" i="24"/>
  <c r="I97" i="23"/>
  <c r="S97" i="23"/>
  <c r="I97" i="22"/>
  <c r="R97" i="22"/>
  <c r="K97" i="13"/>
  <c r="X97" i="13"/>
  <c r="J97" i="11"/>
  <c r="S97" i="11"/>
  <c r="I97" i="12"/>
  <c r="S97" i="12"/>
  <c r="I86" i="24"/>
  <c r="V86" i="24"/>
  <c r="I94" i="24"/>
  <c r="V94" i="24"/>
  <c r="BL101" i="1"/>
  <c r="K89" i="24"/>
  <c r="X89" i="24"/>
  <c r="I89" i="23"/>
  <c r="S89" i="23"/>
  <c r="I89" i="22"/>
  <c r="R89" i="22"/>
  <c r="K89" i="13"/>
  <c r="X89" i="13"/>
  <c r="J89" i="11"/>
  <c r="S89" i="11"/>
  <c r="I89" i="12"/>
  <c r="S89" i="12"/>
  <c r="BD104" i="1"/>
  <c r="BD116" i="1"/>
  <c r="O91" i="26"/>
  <c r="G91" i="15"/>
  <c r="O91" i="15"/>
  <c r="BM106" i="1"/>
  <c r="L106" i="13"/>
  <c r="Y106" i="13"/>
  <c r="L94" i="24"/>
  <c r="Y94" i="24"/>
  <c r="BM104" i="1"/>
  <c r="L104" i="13"/>
  <c r="Y104" i="13"/>
  <c r="L92" i="24"/>
  <c r="Y92" i="24"/>
  <c r="BP109" i="1"/>
  <c r="F97" i="22"/>
  <c r="O97" i="22"/>
  <c r="G97" i="11"/>
  <c r="P97" i="11"/>
  <c r="BL108" i="1"/>
  <c r="K96" i="24"/>
  <c r="X96" i="24"/>
  <c r="I96" i="23"/>
  <c r="S96" i="23"/>
  <c r="I96" i="22"/>
  <c r="R96" i="22"/>
  <c r="K96" i="13"/>
  <c r="X96" i="13"/>
  <c r="I96" i="12"/>
  <c r="S96" i="12"/>
  <c r="J96" i="11"/>
  <c r="S96" i="11"/>
  <c r="O108" i="26"/>
  <c r="G108" i="15"/>
  <c r="O108" i="15"/>
  <c r="P94" i="26"/>
  <c r="G94" i="22"/>
  <c r="P94" i="22"/>
  <c r="P94" i="15"/>
  <c r="H94" i="11"/>
  <c r="Q94" i="11"/>
  <c r="BR88" i="1"/>
  <c r="J88" i="28"/>
  <c r="T88" i="28"/>
  <c r="J76" i="23"/>
  <c r="T76" i="23"/>
  <c r="J76" i="12"/>
  <c r="T76" i="12"/>
  <c r="O87" i="26"/>
  <c r="G87" i="15"/>
  <c r="O87" i="15"/>
  <c r="BD109" i="1"/>
  <c r="BD121" i="1"/>
  <c r="BD106" i="1"/>
  <c r="BD118" i="1"/>
  <c r="BD103" i="1"/>
  <c r="BD115" i="1"/>
  <c r="BG98" i="1"/>
  <c r="H86" i="24"/>
  <c r="U86" i="24"/>
  <c r="H86" i="13"/>
  <c r="U86" i="13"/>
  <c r="BR94" i="1"/>
  <c r="J94" i="28"/>
  <c r="T94" i="28"/>
  <c r="J82" i="23"/>
  <c r="T82" i="23"/>
  <c r="J82" i="12"/>
  <c r="T82" i="12"/>
  <c r="BF104" i="1"/>
  <c r="H92" i="23"/>
  <c r="R92" i="23"/>
  <c r="H92" i="12"/>
  <c r="R92" i="12"/>
  <c r="BF99" i="1"/>
  <c r="H87" i="23"/>
  <c r="R87" i="23"/>
  <c r="H87" i="12"/>
  <c r="R87" i="12"/>
  <c r="BR101" i="1"/>
  <c r="J89" i="23"/>
  <c r="T89" i="23"/>
  <c r="J89" i="12"/>
  <c r="T89" i="12"/>
  <c r="BR99" i="1"/>
  <c r="J87" i="23"/>
  <c r="T87" i="23"/>
  <c r="J87" i="12"/>
  <c r="T87" i="12"/>
  <c r="BD105" i="1"/>
  <c r="BD117" i="1"/>
  <c r="BM109" i="1"/>
  <c r="L109" i="13"/>
  <c r="Y109" i="13"/>
  <c r="L97" i="24"/>
  <c r="Y97" i="24"/>
  <c r="BK106" i="1"/>
  <c r="J94" i="24"/>
  <c r="W94" i="24"/>
  <c r="J94" i="13"/>
  <c r="W94" i="13"/>
  <c r="BR91" i="1"/>
  <c r="J91" i="28"/>
  <c r="T91" i="28"/>
  <c r="J79" i="23"/>
  <c r="T79" i="23"/>
  <c r="J79" i="12"/>
  <c r="T79" i="12"/>
  <c r="BL98" i="1"/>
  <c r="K86" i="24"/>
  <c r="X86" i="24"/>
  <c r="I86" i="23"/>
  <c r="S86" i="23"/>
  <c r="I86" i="22"/>
  <c r="R86" i="22"/>
  <c r="K86" i="13"/>
  <c r="X86" i="13"/>
  <c r="I86" i="12"/>
  <c r="S86" i="12"/>
  <c r="J86" i="11"/>
  <c r="S86" i="11"/>
  <c r="BL103" i="1"/>
  <c r="K91" i="24"/>
  <c r="X91" i="24"/>
  <c r="I91" i="23"/>
  <c r="S91" i="23"/>
  <c r="I91" i="22"/>
  <c r="R91" i="22"/>
  <c r="K91" i="13"/>
  <c r="X91" i="13"/>
  <c r="J91" i="11"/>
  <c r="S91" i="11"/>
  <c r="I91" i="12"/>
  <c r="S91" i="12"/>
  <c r="BF105" i="1"/>
  <c r="H93" i="23"/>
  <c r="R93" i="23"/>
  <c r="H93" i="12"/>
  <c r="R93" i="12"/>
  <c r="BD107" i="1"/>
  <c r="BD119" i="1"/>
  <c r="BM105" i="1"/>
  <c r="L105" i="13"/>
  <c r="Y105" i="13"/>
  <c r="L93" i="24"/>
  <c r="Y93" i="24"/>
  <c r="BG103" i="1"/>
  <c r="H91" i="24"/>
  <c r="U91" i="24"/>
  <c r="H91" i="13"/>
  <c r="U91" i="13"/>
  <c r="F107" i="22"/>
  <c r="O107" i="22"/>
  <c r="G107" i="11"/>
  <c r="P107" i="11"/>
  <c r="P87" i="26"/>
  <c r="G87" i="22"/>
  <c r="P87" i="22"/>
  <c r="P87" i="15"/>
  <c r="H87" i="11"/>
  <c r="Q87" i="11"/>
  <c r="F100" i="22"/>
  <c r="O100" i="22"/>
  <c r="G100" i="11"/>
  <c r="P100" i="11"/>
  <c r="P95" i="26"/>
  <c r="G95" i="22"/>
  <c r="P95" i="22"/>
  <c r="P95" i="15"/>
  <c r="H95" i="11"/>
  <c r="Q95" i="11"/>
  <c r="BR86" i="1"/>
  <c r="J86" i="28"/>
  <c r="T86" i="28"/>
  <c r="J74" i="23"/>
  <c r="T74" i="23"/>
  <c r="J74" i="12"/>
  <c r="T74" i="12"/>
  <c r="BR109" i="1"/>
  <c r="J97" i="23"/>
  <c r="T97" i="23"/>
  <c r="J97" i="12"/>
  <c r="T97" i="12"/>
  <c r="BM103" i="1"/>
  <c r="L103" i="13"/>
  <c r="Y103" i="13"/>
  <c r="L91" i="24"/>
  <c r="Y91" i="24"/>
  <c r="BL106" i="1"/>
  <c r="K94" i="24"/>
  <c r="X94" i="24"/>
  <c r="I94" i="23"/>
  <c r="S94" i="23"/>
  <c r="I94" i="22"/>
  <c r="R94" i="22"/>
  <c r="K94" i="13"/>
  <c r="X94" i="13"/>
  <c r="I94" i="12"/>
  <c r="S94" i="12"/>
  <c r="J94" i="11"/>
  <c r="S94" i="11"/>
  <c r="BK108" i="1"/>
  <c r="J96" i="24"/>
  <c r="W96" i="24"/>
  <c r="J96" i="13"/>
  <c r="W96" i="13"/>
  <c r="AM91" i="1"/>
  <c r="AM79" i="1"/>
  <c r="AM68" i="1"/>
  <c r="AB19" i="39"/>
  <c r="AB24" i="39"/>
  <c r="J35" i="33"/>
  <c r="I35" i="21"/>
  <c r="AB18" i="39"/>
  <c r="AB23" i="39"/>
  <c r="I35" i="33"/>
  <c r="K35" i="21"/>
  <c r="AB20" i="39"/>
  <c r="AB25" i="39"/>
  <c r="K35" i="33"/>
  <c r="L35" i="21"/>
  <c r="AB21" i="39"/>
  <c r="AB26" i="39"/>
  <c r="L35" i="33"/>
  <c r="H106" i="25"/>
  <c r="H106" i="14"/>
  <c r="P106" i="14"/>
  <c r="H103" i="26"/>
  <c r="H151" i="26"/>
  <c r="H103" i="15"/>
  <c r="I98" i="13"/>
  <c r="V98" i="13"/>
  <c r="F98" i="25"/>
  <c r="F98" i="14"/>
  <c r="N98" i="14"/>
  <c r="H108" i="25"/>
  <c r="H108" i="14"/>
  <c r="P108" i="14"/>
  <c r="H104" i="26"/>
  <c r="H152" i="26"/>
  <c r="H104" i="15"/>
  <c r="H100" i="25"/>
  <c r="H100" i="14"/>
  <c r="P100" i="14"/>
  <c r="H99" i="26"/>
  <c r="H147" i="26"/>
  <c r="H99" i="15"/>
  <c r="G116" i="15"/>
  <c r="O116" i="15"/>
  <c r="G116" i="26"/>
  <c r="G116" i="25"/>
  <c r="O116" i="25"/>
  <c r="G116" i="14"/>
  <c r="O116" i="14"/>
  <c r="G118" i="15"/>
  <c r="O118" i="15"/>
  <c r="G118" i="26"/>
  <c r="G118" i="25"/>
  <c r="O118" i="25"/>
  <c r="G118" i="14"/>
  <c r="O118" i="14"/>
  <c r="G120" i="15"/>
  <c r="O120" i="15"/>
  <c r="G120" i="26"/>
  <c r="G120" i="25"/>
  <c r="O120" i="25"/>
  <c r="G120" i="14"/>
  <c r="O120" i="14"/>
  <c r="F144" i="25"/>
  <c r="N144" i="25"/>
  <c r="N96" i="25"/>
  <c r="F145" i="25"/>
  <c r="N145" i="25"/>
  <c r="N97" i="25"/>
  <c r="F136" i="25"/>
  <c r="N136" i="25"/>
  <c r="N88" i="25"/>
  <c r="H134" i="25"/>
  <c r="P134" i="25"/>
  <c r="P86" i="25"/>
  <c r="F138" i="25"/>
  <c r="N138" i="25"/>
  <c r="N90" i="25"/>
  <c r="G156" i="25"/>
  <c r="O156" i="25"/>
  <c r="O108" i="25"/>
  <c r="F139" i="25"/>
  <c r="N139" i="25"/>
  <c r="N91" i="25"/>
  <c r="H105" i="26"/>
  <c r="H153" i="26"/>
  <c r="H105" i="15"/>
  <c r="I105" i="13"/>
  <c r="V105" i="13"/>
  <c r="F105" i="25"/>
  <c r="F105" i="14"/>
  <c r="N105" i="14"/>
  <c r="I109" i="13"/>
  <c r="V109" i="13"/>
  <c r="F109" i="25"/>
  <c r="F109" i="14"/>
  <c r="N109" i="14"/>
  <c r="H101" i="26"/>
  <c r="H149" i="26"/>
  <c r="H101" i="15"/>
  <c r="I101" i="13"/>
  <c r="V101" i="13"/>
  <c r="F101" i="25"/>
  <c r="F101" i="14"/>
  <c r="N101" i="14"/>
  <c r="G105" i="26"/>
  <c r="G153" i="26"/>
  <c r="G105" i="25"/>
  <c r="G105" i="14"/>
  <c r="O105" i="14"/>
  <c r="I104" i="13"/>
  <c r="V104" i="13"/>
  <c r="F104" i="25"/>
  <c r="F104" i="14"/>
  <c r="N104" i="14"/>
  <c r="G107" i="26"/>
  <c r="G155" i="26"/>
  <c r="G107" i="25"/>
  <c r="G107" i="14"/>
  <c r="O107" i="14"/>
  <c r="H98" i="25"/>
  <c r="H98" i="14"/>
  <c r="P98" i="14"/>
  <c r="H109" i="26"/>
  <c r="H157" i="26"/>
  <c r="H109" i="15"/>
  <c r="H107" i="26"/>
  <c r="H155" i="26"/>
  <c r="H107" i="15"/>
  <c r="G110" i="15"/>
  <c r="O110" i="15"/>
  <c r="G110" i="26"/>
  <c r="G110" i="25"/>
  <c r="O110" i="25"/>
  <c r="G110" i="14"/>
  <c r="O110" i="14"/>
  <c r="H144" i="25"/>
  <c r="P144" i="25"/>
  <c r="P96" i="25"/>
  <c r="H143" i="25"/>
  <c r="P143" i="25"/>
  <c r="P95" i="25"/>
  <c r="H138" i="25"/>
  <c r="P138" i="25"/>
  <c r="P90" i="25"/>
  <c r="H139" i="25"/>
  <c r="P139" i="25"/>
  <c r="P91" i="25"/>
  <c r="F140" i="25"/>
  <c r="N140" i="25"/>
  <c r="N92" i="25"/>
  <c r="H142" i="25"/>
  <c r="P142" i="25"/>
  <c r="P94" i="25"/>
  <c r="G135" i="25"/>
  <c r="O135" i="25"/>
  <c r="O87" i="25"/>
  <c r="H105" i="25"/>
  <c r="H105" i="14"/>
  <c r="P105" i="14"/>
  <c r="I102" i="13"/>
  <c r="V102" i="13"/>
  <c r="F102" i="25"/>
  <c r="F102" i="14"/>
  <c r="N102" i="14"/>
  <c r="H104" i="25"/>
  <c r="H104" i="14"/>
  <c r="P104" i="14"/>
  <c r="H103" i="25"/>
  <c r="H103" i="14"/>
  <c r="P103" i="14"/>
  <c r="I100" i="13"/>
  <c r="V100" i="13"/>
  <c r="F100" i="25"/>
  <c r="F100" i="14"/>
  <c r="N100" i="14"/>
  <c r="H109" i="25"/>
  <c r="H109" i="14"/>
  <c r="P109" i="14"/>
  <c r="H106" i="26"/>
  <c r="H154" i="26"/>
  <c r="H106" i="15"/>
  <c r="H108" i="26"/>
  <c r="H156" i="26"/>
  <c r="H108" i="15"/>
  <c r="G143" i="25"/>
  <c r="O143" i="25"/>
  <c r="O95" i="25"/>
  <c r="H137" i="25"/>
  <c r="P137" i="25"/>
  <c r="P89" i="25"/>
  <c r="H136" i="25"/>
  <c r="P136" i="25"/>
  <c r="P88" i="25"/>
  <c r="F141" i="25"/>
  <c r="N141" i="25"/>
  <c r="N93" i="25"/>
  <c r="G146" i="25"/>
  <c r="O146" i="25"/>
  <c r="O98" i="25"/>
  <c r="F143" i="25"/>
  <c r="N143" i="25"/>
  <c r="N95" i="25"/>
  <c r="G148" i="25"/>
  <c r="O148" i="25"/>
  <c r="O100" i="25"/>
  <c r="H99" i="25"/>
  <c r="H99" i="14"/>
  <c r="P99" i="14"/>
  <c r="H102" i="26"/>
  <c r="H150" i="26"/>
  <c r="H102" i="15"/>
  <c r="G99" i="26"/>
  <c r="G147" i="26"/>
  <c r="G99" i="25"/>
  <c r="G99" i="14"/>
  <c r="O99" i="14"/>
  <c r="I106" i="13"/>
  <c r="V106" i="13"/>
  <c r="F106" i="25"/>
  <c r="F106" i="14"/>
  <c r="N106" i="14"/>
  <c r="H98" i="26"/>
  <c r="H146" i="26"/>
  <c r="H98" i="15"/>
  <c r="H107" i="25"/>
  <c r="H107" i="14"/>
  <c r="P107" i="14"/>
  <c r="G103" i="26"/>
  <c r="G151" i="26"/>
  <c r="G103" i="25"/>
  <c r="G103" i="14"/>
  <c r="O103" i="14"/>
  <c r="G101" i="26"/>
  <c r="G149" i="26"/>
  <c r="G101" i="25"/>
  <c r="G101" i="14"/>
  <c r="O101" i="14"/>
  <c r="H101" i="25"/>
  <c r="H101" i="14"/>
  <c r="P101" i="14"/>
  <c r="I103" i="13"/>
  <c r="V103" i="13"/>
  <c r="F103" i="25"/>
  <c r="F103" i="14"/>
  <c r="N103" i="14"/>
  <c r="I107" i="13"/>
  <c r="V107" i="13"/>
  <c r="F107" i="25"/>
  <c r="F107" i="14"/>
  <c r="N107" i="14"/>
  <c r="G109" i="26"/>
  <c r="G157" i="26"/>
  <c r="G109" i="25"/>
  <c r="G109" i="14"/>
  <c r="O109" i="14"/>
  <c r="H102" i="25"/>
  <c r="H102" i="14"/>
  <c r="P102" i="14"/>
  <c r="I99" i="13"/>
  <c r="V99" i="13"/>
  <c r="F99" i="25"/>
  <c r="F99" i="14"/>
  <c r="N99" i="14"/>
  <c r="H100" i="26"/>
  <c r="H148" i="26"/>
  <c r="H100" i="15"/>
  <c r="I108" i="13"/>
  <c r="V108" i="13"/>
  <c r="F108" i="25"/>
  <c r="F108" i="14"/>
  <c r="N108" i="14"/>
  <c r="G114" i="15"/>
  <c r="O114" i="15"/>
  <c r="G114" i="26"/>
  <c r="G114" i="25"/>
  <c r="O114" i="25"/>
  <c r="G114" i="14"/>
  <c r="O114" i="14"/>
  <c r="G112" i="15"/>
  <c r="O112" i="15"/>
  <c r="G112" i="26"/>
  <c r="G112" i="25"/>
  <c r="O112" i="25"/>
  <c r="G112" i="14"/>
  <c r="O112" i="14"/>
  <c r="F134" i="25"/>
  <c r="N134" i="25"/>
  <c r="N86" i="25"/>
  <c r="H141" i="25"/>
  <c r="P141" i="25"/>
  <c r="P93" i="25"/>
  <c r="F135" i="25"/>
  <c r="N135" i="25"/>
  <c r="N87" i="25"/>
  <c r="O106" i="25"/>
  <c r="G154" i="25"/>
  <c r="O154" i="25"/>
  <c r="G152" i="25"/>
  <c r="O152" i="25"/>
  <c r="O104" i="25"/>
  <c r="N94" i="25"/>
  <c r="F142" i="25"/>
  <c r="N142" i="25"/>
  <c r="H135" i="25"/>
  <c r="P135" i="25"/>
  <c r="P87" i="25"/>
  <c r="G145" i="25"/>
  <c r="O145" i="25"/>
  <c r="O97" i="25"/>
  <c r="G137" i="25"/>
  <c r="O137" i="25"/>
  <c r="O89" i="25"/>
  <c r="G139" i="25"/>
  <c r="O139" i="25"/>
  <c r="O91" i="25"/>
  <c r="H145" i="25"/>
  <c r="P145" i="25"/>
  <c r="P97" i="25"/>
  <c r="H140" i="25"/>
  <c r="P140" i="25"/>
  <c r="P92" i="25"/>
  <c r="F137" i="25"/>
  <c r="N137" i="25"/>
  <c r="N89" i="25"/>
  <c r="G141" i="25"/>
  <c r="O141" i="25"/>
  <c r="O93" i="25"/>
  <c r="G150" i="25"/>
  <c r="O150" i="25"/>
  <c r="O102" i="25"/>
  <c r="J35" i="21"/>
  <c r="X9" i="19"/>
  <c r="X8" i="19"/>
  <c r="X7" i="19"/>
  <c r="N55" i="28"/>
  <c r="BM118" i="1"/>
  <c r="L118" i="13"/>
  <c r="Y118" i="13"/>
  <c r="L106" i="29"/>
  <c r="I107" i="29"/>
  <c r="BG117" i="1"/>
  <c r="H117" i="13"/>
  <c r="U117" i="13"/>
  <c r="H105" i="29"/>
  <c r="BR119" i="1"/>
  <c r="J119" i="12"/>
  <c r="T119" i="12"/>
  <c r="J107" i="28"/>
  <c r="BM120" i="1"/>
  <c r="L120" i="13"/>
  <c r="Y120" i="13"/>
  <c r="L108" i="29"/>
  <c r="BK113" i="1"/>
  <c r="J101" i="29"/>
  <c r="BP111" i="1"/>
  <c r="G111" i="11"/>
  <c r="P111" i="11"/>
  <c r="F99" i="27"/>
  <c r="G98" i="27"/>
  <c r="BG121" i="1"/>
  <c r="H121" i="13"/>
  <c r="U121" i="13"/>
  <c r="H109" i="29"/>
  <c r="BK112" i="1"/>
  <c r="J100" i="29"/>
  <c r="F112" i="27"/>
  <c r="O100" i="27"/>
  <c r="BM115" i="1"/>
  <c r="L115" i="13"/>
  <c r="Y115" i="13"/>
  <c r="L103" i="29"/>
  <c r="BL110" i="1"/>
  <c r="K98" i="29"/>
  <c r="I98" i="28"/>
  <c r="I98" i="27"/>
  <c r="BK118" i="1"/>
  <c r="J106" i="29"/>
  <c r="BM116" i="1"/>
  <c r="L116" i="13"/>
  <c r="Y116" i="13"/>
  <c r="L104" i="29"/>
  <c r="I106" i="29"/>
  <c r="BM113" i="1"/>
  <c r="L113" i="13"/>
  <c r="Y113" i="13"/>
  <c r="L101" i="29"/>
  <c r="I105" i="29"/>
  <c r="BR117" i="1"/>
  <c r="J117" i="12"/>
  <c r="T117" i="12"/>
  <c r="J105" i="28"/>
  <c r="BP117" i="1"/>
  <c r="G117" i="11"/>
  <c r="P117" i="11"/>
  <c r="F105" i="27"/>
  <c r="BF118" i="1"/>
  <c r="H118" i="12"/>
  <c r="R118" i="12"/>
  <c r="H106" i="28"/>
  <c r="BF113" i="1"/>
  <c r="H113" i="12"/>
  <c r="R113" i="12"/>
  <c r="H101" i="28"/>
  <c r="BF119" i="1"/>
  <c r="H119" i="12"/>
  <c r="R119" i="12"/>
  <c r="H107" i="28"/>
  <c r="BL111" i="1"/>
  <c r="K99" i="29"/>
  <c r="I99" i="28"/>
  <c r="I99" i="27"/>
  <c r="BL119" i="1"/>
  <c r="K107" i="29"/>
  <c r="I107" i="28"/>
  <c r="I107" i="27"/>
  <c r="BF121" i="1"/>
  <c r="H121" i="12"/>
  <c r="R121" i="12"/>
  <c r="H109" i="28"/>
  <c r="I104" i="29"/>
  <c r="G100" i="27"/>
  <c r="BF120" i="1"/>
  <c r="H120" i="12"/>
  <c r="R120" i="12"/>
  <c r="H108" i="28"/>
  <c r="I108" i="29"/>
  <c r="O106" i="27"/>
  <c r="F118" i="27"/>
  <c r="G116" i="31"/>
  <c r="O104" i="31"/>
  <c r="O102" i="27"/>
  <c r="F114" i="27"/>
  <c r="G112" i="31"/>
  <c r="O100" i="31"/>
  <c r="AZ6" i="34"/>
  <c r="BB5" i="34"/>
  <c r="BG115" i="1"/>
  <c r="H115" i="13"/>
  <c r="U115" i="13"/>
  <c r="H103" i="29"/>
  <c r="BR111" i="1"/>
  <c r="J111" i="12"/>
  <c r="T111" i="12"/>
  <c r="J99" i="28"/>
  <c r="G108" i="27"/>
  <c r="BK121" i="1"/>
  <c r="J109" i="29"/>
  <c r="BR116" i="1"/>
  <c r="J116" i="12"/>
  <c r="T116" i="12"/>
  <c r="J104" i="28"/>
  <c r="BK119" i="1"/>
  <c r="J107" i="29"/>
  <c r="BG112" i="1"/>
  <c r="H112" i="13"/>
  <c r="U112" i="13"/>
  <c r="H100" i="29"/>
  <c r="BM112" i="1"/>
  <c r="L112" i="13"/>
  <c r="Y112" i="13"/>
  <c r="L100" i="29"/>
  <c r="BF111" i="1"/>
  <c r="H111" i="12"/>
  <c r="R111" i="12"/>
  <c r="H99" i="28"/>
  <c r="BF116" i="1"/>
  <c r="H116" i="12"/>
  <c r="R116" i="12"/>
  <c r="H104" i="28"/>
  <c r="G99" i="31"/>
  <c r="G106" i="27"/>
  <c r="BP121" i="1"/>
  <c r="G121" i="11"/>
  <c r="P121" i="11"/>
  <c r="F109" i="27"/>
  <c r="G101" i="27"/>
  <c r="BK116" i="1"/>
  <c r="J104" i="29"/>
  <c r="BL117" i="1"/>
  <c r="K105" i="29"/>
  <c r="I105" i="28"/>
  <c r="I105" i="27"/>
  <c r="BP113" i="1"/>
  <c r="G113" i="11"/>
  <c r="P113" i="11"/>
  <c r="F101" i="27"/>
  <c r="BP116" i="1"/>
  <c r="G116" i="11"/>
  <c r="P116" i="11"/>
  <c r="F104" i="27"/>
  <c r="BF112" i="1"/>
  <c r="H112" i="12"/>
  <c r="R112" i="12"/>
  <c r="H100" i="28"/>
  <c r="BG120" i="1"/>
  <c r="H120" i="13"/>
  <c r="U120" i="13"/>
  <c r="H108" i="29"/>
  <c r="BL112" i="1"/>
  <c r="K100" i="29"/>
  <c r="I100" i="28"/>
  <c r="I100" i="27"/>
  <c r="G104" i="27"/>
  <c r="G103" i="27"/>
  <c r="BG113" i="1"/>
  <c r="H113" i="13"/>
  <c r="U113" i="13"/>
  <c r="H101" i="29"/>
  <c r="BG119" i="1"/>
  <c r="H119" i="13"/>
  <c r="U119" i="13"/>
  <c r="H107" i="29"/>
  <c r="BG111" i="1"/>
  <c r="H111" i="13"/>
  <c r="U111" i="13"/>
  <c r="H99" i="29"/>
  <c r="G114" i="31"/>
  <c r="O102" i="31"/>
  <c r="O107" i="27"/>
  <c r="F119" i="27"/>
  <c r="BK6" i="34"/>
  <c r="BR121" i="1"/>
  <c r="J121" i="12"/>
  <c r="T121" i="12"/>
  <c r="J109" i="28"/>
  <c r="G107" i="27"/>
  <c r="BM121" i="1"/>
  <c r="L121" i="13"/>
  <c r="Y121" i="13"/>
  <c r="L109" i="29"/>
  <c r="BG110" i="1"/>
  <c r="H110" i="13"/>
  <c r="U110" i="13"/>
  <c r="H98" i="29"/>
  <c r="BL120" i="1"/>
  <c r="K108" i="29"/>
  <c r="I108" i="28"/>
  <c r="I108" i="27"/>
  <c r="I98" i="29"/>
  <c r="I109" i="29"/>
  <c r="BG116" i="1"/>
  <c r="H116" i="13"/>
  <c r="U116" i="13"/>
  <c r="H104" i="29"/>
  <c r="G102" i="27"/>
  <c r="BF115" i="1"/>
  <c r="H115" i="12"/>
  <c r="R115" i="12"/>
  <c r="H103" i="28"/>
  <c r="BK115" i="1"/>
  <c r="J103" i="29"/>
  <c r="G109" i="27"/>
  <c r="G110" i="31"/>
  <c r="O98" i="31"/>
  <c r="BL118" i="1"/>
  <c r="K106" i="29"/>
  <c r="I106" i="28"/>
  <c r="I106" i="27"/>
  <c r="BL115" i="1"/>
  <c r="K103" i="29"/>
  <c r="I103" i="28"/>
  <c r="I103" i="27"/>
  <c r="BK120" i="1"/>
  <c r="J108" i="29"/>
  <c r="G99" i="27"/>
  <c r="BM117" i="1"/>
  <c r="L117" i="13"/>
  <c r="Y117" i="13"/>
  <c r="L105" i="29"/>
  <c r="BF117" i="1"/>
  <c r="H117" i="12"/>
  <c r="R117" i="12"/>
  <c r="H105" i="28"/>
  <c r="BR113" i="1"/>
  <c r="J113" i="12"/>
  <c r="T113" i="12"/>
  <c r="J101" i="28"/>
  <c r="G103" i="31"/>
  <c r="BL113" i="1"/>
  <c r="K101" i="29"/>
  <c r="I101" i="28"/>
  <c r="I101" i="27"/>
  <c r="BL121" i="1"/>
  <c r="K109" i="29"/>
  <c r="I109" i="28"/>
  <c r="I109" i="27"/>
  <c r="G101" i="31"/>
  <c r="BP110" i="1"/>
  <c r="G110" i="11"/>
  <c r="P110" i="11"/>
  <c r="F98" i="27"/>
  <c r="I103" i="29"/>
  <c r="BM110" i="1"/>
  <c r="L110" i="13"/>
  <c r="Y110" i="13"/>
  <c r="L98" i="29"/>
  <c r="BG118" i="1"/>
  <c r="H118" i="13"/>
  <c r="U118" i="13"/>
  <c r="H106" i="29"/>
  <c r="G109" i="31"/>
  <c r="BF110" i="1"/>
  <c r="H110" i="12"/>
  <c r="R110" i="12"/>
  <c r="H98" i="28"/>
  <c r="G105" i="27"/>
  <c r="I101" i="29"/>
  <c r="G105" i="31"/>
  <c r="BK114" i="1"/>
  <c r="J102" i="29"/>
  <c r="I102" i="29"/>
  <c r="I99" i="29"/>
  <c r="I100" i="29"/>
  <c r="BL116" i="1"/>
  <c r="K104" i="29"/>
  <c r="I104" i="28"/>
  <c r="I104" i="27"/>
  <c r="BG114" i="1"/>
  <c r="H114" i="13"/>
  <c r="U114" i="13"/>
  <c r="H102" i="29"/>
  <c r="G107" i="31"/>
  <c r="BM111" i="1"/>
  <c r="L111" i="13"/>
  <c r="Y111" i="13"/>
  <c r="L99" i="29"/>
  <c r="BM119" i="1"/>
  <c r="L119" i="13"/>
  <c r="Y119" i="13"/>
  <c r="L107" i="29"/>
  <c r="BK117" i="1"/>
  <c r="J105" i="29"/>
  <c r="BL114" i="1"/>
  <c r="K102" i="29"/>
  <c r="I102" i="28"/>
  <c r="I102" i="27"/>
  <c r="BK110" i="1"/>
  <c r="J98" i="29"/>
  <c r="BP115" i="1"/>
  <c r="G115" i="11"/>
  <c r="P115" i="11"/>
  <c r="F103" i="27"/>
  <c r="BM114" i="1"/>
  <c r="L114" i="13"/>
  <c r="Y114" i="13"/>
  <c r="L102" i="29"/>
  <c r="BK111" i="1"/>
  <c r="J99" i="29"/>
  <c r="BF114" i="1"/>
  <c r="H114" i="12"/>
  <c r="R114" i="12"/>
  <c r="H102" i="28"/>
  <c r="G118" i="31"/>
  <c r="O106" i="31"/>
  <c r="G120" i="31"/>
  <c r="O108" i="31"/>
  <c r="F120" i="27"/>
  <c r="O108" i="27"/>
  <c r="E63" i="27"/>
  <c r="E75" i="27"/>
  <c r="L72" i="31"/>
  <c r="D84" i="31"/>
  <c r="D79" i="31"/>
  <c r="L67" i="31"/>
  <c r="D75" i="31"/>
  <c r="L63" i="31"/>
  <c r="D79" i="27"/>
  <c r="M67" i="27"/>
  <c r="E69" i="27"/>
  <c r="N57" i="27"/>
  <c r="D74" i="29"/>
  <c r="Q62" i="29"/>
  <c r="D78" i="29"/>
  <c r="Q66" i="29"/>
  <c r="E77" i="29"/>
  <c r="R65" i="29"/>
  <c r="D82" i="31"/>
  <c r="L70" i="31"/>
  <c r="D75" i="29"/>
  <c r="Q63" i="29"/>
  <c r="O57" i="28"/>
  <c r="E69" i="28"/>
  <c r="E76" i="27"/>
  <c r="N64" i="27"/>
  <c r="O66" i="28"/>
  <c r="E78" i="28"/>
  <c r="D84" i="27"/>
  <c r="M72" i="27"/>
  <c r="E82" i="27"/>
  <c r="N70" i="27"/>
  <c r="N62" i="28"/>
  <c r="D74" i="28"/>
  <c r="D85" i="29"/>
  <c r="Q73" i="29"/>
  <c r="N67" i="28"/>
  <c r="D79" i="28"/>
  <c r="D80" i="27"/>
  <c r="M68" i="27"/>
  <c r="D76" i="27"/>
  <c r="M64" i="27"/>
  <c r="O50" i="28"/>
  <c r="E62" i="28"/>
  <c r="N71" i="28"/>
  <c r="D83" i="28"/>
  <c r="N69" i="28"/>
  <c r="D81" i="28"/>
  <c r="D83" i="31"/>
  <c r="L71" i="31"/>
  <c r="E82" i="29"/>
  <c r="R70" i="29"/>
  <c r="D62" i="31"/>
  <c r="L50" i="31"/>
  <c r="D65" i="29"/>
  <c r="Q53" i="29"/>
  <c r="L64" i="31"/>
  <c r="D76" i="31"/>
  <c r="D74" i="27"/>
  <c r="M62" i="27"/>
  <c r="D83" i="29"/>
  <c r="Q71" i="29"/>
  <c r="D85" i="27"/>
  <c r="M73" i="27"/>
  <c r="E79" i="28"/>
  <c r="O67" i="28"/>
  <c r="D81" i="29"/>
  <c r="Q69" i="29"/>
  <c r="D85" i="31"/>
  <c r="L73" i="31"/>
  <c r="D76" i="29"/>
  <c r="Q64" i="29"/>
  <c r="D65" i="27"/>
  <c r="M53" i="27"/>
  <c r="D82" i="27"/>
  <c r="M70" i="27"/>
  <c r="D78" i="31"/>
  <c r="L66" i="31"/>
  <c r="R72" i="29"/>
  <c r="E84" i="29"/>
  <c r="N53" i="28"/>
  <c r="D65" i="28"/>
  <c r="D82" i="29"/>
  <c r="Q70" i="29"/>
  <c r="D78" i="27"/>
  <c r="M66" i="27"/>
  <c r="E75" i="29"/>
  <c r="R63" i="29"/>
  <c r="D69" i="31"/>
  <c r="L57" i="31"/>
  <c r="D76" i="28"/>
  <c r="N64" i="28"/>
  <c r="E78" i="29"/>
  <c r="R66" i="29"/>
  <c r="R68" i="29"/>
  <c r="E80" i="29"/>
  <c r="E79" i="27"/>
  <c r="N67" i="27"/>
  <c r="E79" i="29"/>
  <c r="R67" i="29"/>
  <c r="E83" i="29"/>
  <c r="R71" i="29"/>
  <c r="Q67" i="29"/>
  <c r="D79" i="29"/>
  <c r="Q68" i="29"/>
  <c r="D80" i="29"/>
  <c r="O64" i="28"/>
  <c r="E76" i="28"/>
  <c r="N72" i="27"/>
  <c r="E84" i="27"/>
  <c r="E77" i="27"/>
  <c r="N65" i="27"/>
  <c r="N70" i="28"/>
  <c r="D82" i="28"/>
  <c r="O68" i="28"/>
  <c r="E80" i="28"/>
  <c r="N66" i="28"/>
  <c r="D78" i="28"/>
  <c r="E76" i="29"/>
  <c r="R64" i="29"/>
  <c r="O70" i="28"/>
  <c r="E82" i="28"/>
  <c r="E85" i="29"/>
  <c r="R73" i="29"/>
  <c r="O72" i="28"/>
  <c r="E84" i="28"/>
  <c r="D83" i="27"/>
  <c r="M71" i="27"/>
  <c r="E83" i="27"/>
  <c r="N71" i="27"/>
  <c r="E62" i="27"/>
  <c r="N50" i="27"/>
  <c r="N73" i="28"/>
  <c r="D85" i="28"/>
  <c r="L68" i="31"/>
  <c r="D80" i="31"/>
  <c r="O73" i="28"/>
  <c r="E85" i="28"/>
  <c r="D84" i="29"/>
  <c r="Q72" i="29"/>
  <c r="D81" i="27"/>
  <c r="M69" i="27"/>
  <c r="D77" i="31"/>
  <c r="L65" i="31"/>
  <c r="M63" i="27"/>
  <c r="D75" i="27"/>
  <c r="N63" i="28"/>
  <c r="D75" i="28"/>
  <c r="O65" i="28"/>
  <c r="E77" i="28"/>
  <c r="E83" i="28"/>
  <c r="O71" i="28"/>
  <c r="E85" i="27"/>
  <c r="N73" i="27"/>
  <c r="E78" i="27"/>
  <c r="N66" i="27"/>
  <c r="E75" i="28"/>
  <c r="O63" i="28"/>
  <c r="E62" i="29"/>
  <c r="R50" i="29"/>
  <c r="D84" i="28"/>
  <c r="N72" i="28"/>
  <c r="E80" i="27"/>
  <c r="N68" i="27"/>
  <c r="D80" i="28"/>
  <c r="N68" i="28"/>
  <c r="E69" i="29"/>
  <c r="R57" i="29"/>
  <c r="K36" i="21"/>
  <c r="L36" i="21"/>
  <c r="C47" i="21"/>
  <c r="L103" i="24"/>
  <c r="Y103" i="24"/>
  <c r="F112" i="22"/>
  <c r="O112" i="22"/>
  <c r="F119" i="22"/>
  <c r="O119" i="22"/>
  <c r="L105" i="24"/>
  <c r="Y105" i="24"/>
  <c r="BR103" i="1"/>
  <c r="J91" i="23"/>
  <c r="T91" i="23"/>
  <c r="J91" i="12"/>
  <c r="T91" i="12"/>
  <c r="J101" i="23"/>
  <c r="T101" i="23"/>
  <c r="J101" i="12"/>
  <c r="T101" i="12"/>
  <c r="H104" i="23"/>
  <c r="R104" i="23"/>
  <c r="H104" i="12"/>
  <c r="R104" i="12"/>
  <c r="P106" i="26"/>
  <c r="G106" i="22"/>
  <c r="P106" i="22"/>
  <c r="P106" i="15"/>
  <c r="H106" i="11"/>
  <c r="Q106" i="11"/>
  <c r="K101" i="24"/>
  <c r="X101" i="24"/>
  <c r="I101" i="23"/>
  <c r="S101" i="23"/>
  <c r="I101" i="22"/>
  <c r="R101" i="22"/>
  <c r="K101" i="13"/>
  <c r="X101" i="13"/>
  <c r="J101" i="11"/>
  <c r="S101" i="11"/>
  <c r="I101" i="12"/>
  <c r="S101" i="12"/>
  <c r="I106" i="24"/>
  <c r="V106" i="24"/>
  <c r="O101" i="26"/>
  <c r="G101" i="15"/>
  <c r="O101" i="15"/>
  <c r="I105" i="24"/>
  <c r="V105" i="24"/>
  <c r="J105" i="23"/>
  <c r="T105" i="23"/>
  <c r="J105" i="12"/>
  <c r="T105" i="12"/>
  <c r="F98" i="22"/>
  <c r="O98" i="22"/>
  <c r="G98" i="11"/>
  <c r="P98" i="11"/>
  <c r="H104" i="24"/>
  <c r="U104" i="24"/>
  <c r="H104" i="13"/>
  <c r="U104" i="13"/>
  <c r="H106" i="24"/>
  <c r="U106" i="24"/>
  <c r="H106" i="13"/>
  <c r="U106" i="13"/>
  <c r="F114" i="22"/>
  <c r="O114" i="22"/>
  <c r="J107" i="23"/>
  <c r="T107" i="23"/>
  <c r="J107" i="12"/>
  <c r="T107" i="12"/>
  <c r="F101" i="22"/>
  <c r="O101" i="22"/>
  <c r="G101" i="11"/>
  <c r="P101" i="11"/>
  <c r="H106" i="23"/>
  <c r="R106" i="23"/>
  <c r="H106" i="12"/>
  <c r="R106" i="12"/>
  <c r="H100" i="23"/>
  <c r="R100" i="23"/>
  <c r="H100" i="12"/>
  <c r="R100" i="12"/>
  <c r="H107" i="23"/>
  <c r="R107" i="23"/>
  <c r="H107" i="12"/>
  <c r="R107" i="12"/>
  <c r="I102" i="24"/>
  <c r="V102" i="24"/>
  <c r="I99" i="24"/>
  <c r="V99" i="24"/>
  <c r="P103" i="26"/>
  <c r="G103" i="22"/>
  <c r="P103" i="22"/>
  <c r="P103" i="15"/>
  <c r="H103" i="11"/>
  <c r="Q103" i="11"/>
  <c r="F99" i="22"/>
  <c r="O99" i="22"/>
  <c r="G99" i="11"/>
  <c r="P99" i="11"/>
  <c r="I100" i="24"/>
  <c r="V100" i="24"/>
  <c r="I104" i="24"/>
  <c r="V104" i="24"/>
  <c r="P109" i="26"/>
  <c r="G109" i="22"/>
  <c r="P109" i="22"/>
  <c r="P109" i="15"/>
  <c r="H109" i="11"/>
  <c r="Q109" i="11"/>
  <c r="J36" i="21"/>
  <c r="L99" i="24"/>
  <c r="Y99" i="24"/>
  <c r="P100" i="26"/>
  <c r="G100" i="22"/>
  <c r="P100" i="22"/>
  <c r="P100" i="15"/>
  <c r="H100" i="11"/>
  <c r="Q100" i="11"/>
  <c r="L107" i="24"/>
  <c r="Y107" i="24"/>
  <c r="H109" i="24"/>
  <c r="U109" i="24"/>
  <c r="H109" i="13"/>
  <c r="U109" i="13"/>
  <c r="L100" i="24"/>
  <c r="Y100" i="24"/>
  <c r="I108" i="24"/>
  <c r="V108" i="24"/>
  <c r="F103" i="22"/>
  <c r="O103" i="22"/>
  <c r="G103" i="11"/>
  <c r="P103" i="11"/>
  <c r="O114" i="26"/>
  <c r="H102" i="23"/>
  <c r="R102" i="23"/>
  <c r="H102" i="12"/>
  <c r="R102" i="12"/>
  <c r="I106" i="23"/>
  <c r="S106" i="23"/>
  <c r="K106" i="24"/>
  <c r="X106" i="24"/>
  <c r="I106" i="22"/>
  <c r="R106" i="22"/>
  <c r="K106" i="13"/>
  <c r="X106" i="13"/>
  <c r="I106" i="12"/>
  <c r="S106" i="12"/>
  <c r="J106" i="11"/>
  <c r="S106" i="11"/>
  <c r="P107" i="26"/>
  <c r="G107" i="22"/>
  <c r="P107" i="22"/>
  <c r="P107" i="15"/>
  <c r="H107" i="11"/>
  <c r="Q107" i="11"/>
  <c r="P99" i="26"/>
  <c r="G99" i="22"/>
  <c r="P99" i="22"/>
  <c r="P99" i="15"/>
  <c r="H99" i="11"/>
  <c r="Q99" i="11"/>
  <c r="H103" i="24"/>
  <c r="U103" i="24"/>
  <c r="H103" i="13"/>
  <c r="U103" i="13"/>
  <c r="K98" i="24"/>
  <c r="X98" i="24"/>
  <c r="I98" i="23"/>
  <c r="S98" i="23"/>
  <c r="I98" i="22"/>
  <c r="R98" i="22"/>
  <c r="K98" i="13"/>
  <c r="X98" i="13"/>
  <c r="I98" i="12"/>
  <c r="S98" i="12"/>
  <c r="J98" i="11"/>
  <c r="S98" i="11"/>
  <c r="L109" i="24"/>
  <c r="Y109" i="24"/>
  <c r="J99" i="23"/>
  <c r="T99" i="23"/>
  <c r="J99" i="12"/>
  <c r="T99" i="12"/>
  <c r="O103" i="26"/>
  <c r="G103" i="15"/>
  <c r="O103" i="15"/>
  <c r="P108" i="26"/>
  <c r="G108" i="22"/>
  <c r="P108" i="22"/>
  <c r="P108" i="15"/>
  <c r="H108" i="11"/>
  <c r="Q108" i="11"/>
  <c r="P101" i="26"/>
  <c r="G101" i="22"/>
  <c r="P101" i="22"/>
  <c r="P101" i="15"/>
  <c r="H101" i="11"/>
  <c r="Q101" i="11"/>
  <c r="J104" i="24"/>
  <c r="W104" i="24"/>
  <c r="J104" i="13"/>
  <c r="W104" i="13"/>
  <c r="J109" i="24"/>
  <c r="W109" i="24"/>
  <c r="J109" i="13"/>
  <c r="W109" i="13"/>
  <c r="H105" i="24"/>
  <c r="U105" i="24"/>
  <c r="H105" i="13"/>
  <c r="U105" i="13"/>
  <c r="I101" i="24"/>
  <c r="V101" i="24"/>
  <c r="H101" i="23"/>
  <c r="R101" i="23"/>
  <c r="H101" i="12"/>
  <c r="R101" i="12"/>
  <c r="H108" i="24"/>
  <c r="U108" i="24"/>
  <c r="H108" i="13"/>
  <c r="U108" i="13"/>
  <c r="J101" i="24"/>
  <c r="W101" i="24"/>
  <c r="J101" i="13"/>
  <c r="W101" i="13"/>
  <c r="K107" i="24"/>
  <c r="X107" i="24"/>
  <c r="I107" i="23"/>
  <c r="S107" i="23"/>
  <c r="I107" i="22"/>
  <c r="R107" i="22"/>
  <c r="K107" i="13"/>
  <c r="X107" i="13"/>
  <c r="J107" i="11"/>
  <c r="S107" i="11"/>
  <c r="I107" i="12"/>
  <c r="S107" i="12"/>
  <c r="F120" i="22"/>
  <c r="O120" i="22"/>
  <c r="K104" i="24"/>
  <c r="X104" i="24"/>
  <c r="I104" i="23"/>
  <c r="S104" i="23"/>
  <c r="I104" i="22"/>
  <c r="R104" i="22"/>
  <c r="K104" i="13"/>
  <c r="X104" i="13"/>
  <c r="I104" i="12"/>
  <c r="S104" i="12"/>
  <c r="J104" i="11"/>
  <c r="S104" i="11"/>
  <c r="H102" i="24"/>
  <c r="U102" i="24"/>
  <c r="H102" i="13"/>
  <c r="U102" i="13"/>
  <c r="J107" i="24"/>
  <c r="W107" i="24"/>
  <c r="J107" i="13"/>
  <c r="W107" i="13"/>
  <c r="P98" i="26"/>
  <c r="G98" i="22"/>
  <c r="P98" i="22"/>
  <c r="P98" i="15"/>
  <c r="H98" i="11"/>
  <c r="Q98" i="11"/>
  <c r="H108" i="23"/>
  <c r="R108" i="23"/>
  <c r="H108" i="12"/>
  <c r="R108" i="12"/>
  <c r="L102" i="24"/>
  <c r="Y102" i="24"/>
  <c r="H99" i="24"/>
  <c r="U99" i="24"/>
  <c r="H99" i="13"/>
  <c r="U99" i="13"/>
  <c r="O112" i="26"/>
  <c r="J108" i="24"/>
  <c r="W108" i="24"/>
  <c r="J108" i="13"/>
  <c r="W108" i="13"/>
  <c r="BR98" i="1"/>
  <c r="J86" i="23"/>
  <c r="T86" i="23"/>
  <c r="J86" i="12"/>
  <c r="T86" i="12"/>
  <c r="H105" i="23"/>
  <c r="R105" i="23"/>
  <c r="H105" i="12"/>
  <c r="R105" i="12"/>
  <c r="I103" i="23"/>
  <c r="S103" i="23"/>
  <c r="K103" i="24"/>
  <c r="X103" i="24"/>
  <c r="I103" i="22"/>
  <c r="R103" i="22"/>
  <c r="K103" i="13"/>
  <c r="X103" i="13"/>
  <c r="J103" i="11"/>
  <c r="S103" i="11"/>
  <c r="I103" i="12"/>
  <c r="S103" i="12"/>
  <c r="J106" i="24"/>
  <c r="W106" i="24"/>
  <c r="J106" i="13"/>
  <c r="W106" i="13"/>
  <c r="H98" i="24"/>
  <c r="U98" i="24"/>
  <c r="H98" i="13"/>
  <c r="U98" i="13"/>
  <c r="BR100" i="1"/>
  <c r="J88" i="23"/>
  <c r="T88" i="23"/>
  <c r="J88" i="12"/>
  <c r="T88" i="12"/>
  <c r="O120" i="26"/>
  <c r="L106" i="24"/>
  <c r="Y106" i="24"/>
  <c r="K109" i="24"/>
  <c r="X109" i="24"/>
  <c r="I109" i="23"/>
  <c r="S109" i="23"/>
  <c r="I109" i="22"/>
  <c r="R109" i="22"/>
  <c r="K109" i="13"/>
  <c r="X109" i="13"/>
  <c r="J109" i="11"/>
  <c r="S109" i="11"/>
  <c r="I109" i="12"/>
  <c r="S109" i="12"/>
  <c r="L101" i="24"/>
  <c r="Y101" i="24"/>
  <c r="I105" i="23"/>
  <c r="S105" i="23"/>
  <c r="I105" i="22"/>
  <c r="R105" i="22"/>
  <c r="K105" i="24"/>
  <c r="X105" i="24"/>
  <c r="K105" i="13"/>
  <c r="X105" i="13"/>
  <c r="J105" i="11"/>
  <c r="S105" i="11"/>
  <c r="I105" i="12"/>
  <c r="S105" i="12"/>
  <c r="O118" i="26"/>
  <c r="H98" i="23"/>
  <c r="R98" i="23"/>
  <c r="H98" i="12"/>
  <c r="R98" i="12"/>
  <c r="P102" i="26"/>
  <c r="G102" i="22"/>
  <c r="P102" i="22"/>
  <c r="P102" i="15"/>
  <c r="H102" i="11"/>
  <c r="Q102" i="11"/>
  <c r="O105" i="26"/>
  <c r="G105" i="15"/>
  <c r="O105" i="15"/>
  <c r="J102" i="24"/>
  <c r="W102" i="24"/>
  <c r="J102" i="13"/>
  <c r="W102" i="13"/>
  <c r="P104" i="26"/>
  <c r="G104" i="22"/>
  <c r="P104" i="22"/>
  <c r="P104" i="15"/>
  <c r="H104" i="11"/>
  <c r="Q104" i="11"/>
  <c r="O116" i="26"/>
  <c r="J104" i="23"/>
  <c r="T104" i="23"/>
  <c r="J104" i="12"/>
  <c r="T104" i="12"/>
  <c r="J103" i="24"/>
  <c r="W103" i="24"/>
  <c r="J103" i="13"/>
  <c r="W103" i="13"/>
  <c r="H101" i="24"/>
  <c r="U101" i="24"/>
  <c r="H101" i="13"/>
  <c r="U101" i="13"/>
  <c r="BR108" i="1"/>
  <c r="J96" i="23"/>
  <c r="T96" i="23"/>
  <c r="J96" i="12"/>
  <c r="T96" i="12"/>
  <c r="H107" i="24"/>
  <c r="U107" i="24"/>
  <c r="H107" i="13"/>
  <c r="U107" i="13"/>
  <c r="J98" i="24"/>
  <c r="W98" i="24"/>
  <c r="J98" i="13"/>
  <c r="W98" i="13"/>
  <c r="J99" i="24"/>
  <c r="W99" i="24"/>
  <c r="J99" i="13"/>
  <c r="W99" i="13"/>
  <c r="J109" i="23"/>
  <c r="T109" i="23"/>
  <c r="J109" i="12"/>
  <c r="T109" i="12"/>
  <c r="H99" i="23"/>
  <c r="R99" i="23"/>
  <c r="H99" i="12"/>
  <c r="R99" i="12"/>
  <c r="BR106" i="1"/>
  <c r="J94" i="23"/>
  <c r="T94" i="23"/>
  <c r="J94" i="12"/>
  <c r="T94" i="12"/>
  <c r="O99" i="26"/>
  <c r="G99" i="15"/>
  <c r="O99" i="15"/>
  <c r="K108" i="24"/>
  <c r="X108" i="24"/>
  <c r="I108" i="23"/>
  <c r="S108" i="23"/>
  <c r="I108" i="22"/>
  <c r="R108" i="22"/>
  <c r="K108" i="13"/>
  <c r="X108" i="13"/>
  <c r="J108" i="11"/>
  <c r="S108" i="11"/>
  <c r="I108" i="12"/>
  <c r="S108" i="12"/>
  <c r="F109" i="22"/>
  <c r="O109" i="22"/>
  <c r="G109" i="11"/>
  <c r="P109" i="11"/>
  <c r="L104" i="24"/>
  <c r="Y104" i="24"/>
  <c r="I98" i="24"/>
  <c r="V98" i="24"/>
  <c r="I109" i="24"/>
  <c r="V109" i="24"/>
  <c r="I103" i="24"/>
  <c r="V103" i="24"/>
  <c r="F105" i="22"/>
  <c r="O105" i="22"/>
  <c r="G105" i="11"/>
  <c r="P105" i="11"/>
  <c r="I107" i="24"/>
  <c r="V107" i="24"/>
  <c r="L98" i="24"/>
  <c r="Y98" i="24"/>
  <c r="O109" i="26"/>
  <c r="G109" i="15"/>
  <c r="O109" i="15"/>
  <c r="L108" i="24"/>
  <c r="Y108" i="24"/>
  <c r="F104" i="22"/>
  <c r="O104" i="22"/>
  <c r="G104" i="11"/>
  <c r="P104" i="11"/>
  <c r="P105" i="26"/>
  <c r="G105" i="22"/>
  <c r="P105" i="22"/>
  <c r="P105" i="15"/>
  <c r="H105" i="11"/>
  <c r="Q105" i="11"/>
  <c r="H103" i="23"/>
  <c r="R103" i="23"/>
  <c r="H103" i="12"/>
  <c r="R103" i="12"/>
  <c r="K100" i="24"/>
  <c r="X100" i="24"/>
  <c r="I100" i="23"/>
  <c r="S100" i="23"/>
  <c r="I100" i="22"/>
  <c r="R100" i="22"/>
  <c r="K100" i="13"/>
  <c r="X100" i="13"/>
  <c r="I100" i="12"/>
  <c r="S100" i="12"/>
  <c r="J100" i="11"/>
  <c r="S100" i="11"/>
  <c r="K99" i="24"/>
  <c r="X99" i="24"/>
  <c r="I99" i="22"/>
  <c r="R99" i="22"/>
  <c r="I99" i="23"/>
  <c r="S99" i="23"/>
  <c r="K99" i="13"/>
  <c r="X99" i="13"/>
  <c r="J99" i="11"/>
  <c r="S99" i="11"/>
  <c r="I99" i="12"/>
  <c r="S99" i="12"/>
  <c r="H109" i="23"/>
  <c r="R109" i="23"/>
  <c r="H109" i="12"/>
  <c r="R109" i="12"/>
  <c r="O107" i="26"/>
  <c r="G107" i="15"/>
  <c r="O107" i="15"/>
  <c r="H100" i="24"/>
  <c r="U100" i="24"/>
  <c r="H100" i="13"/>
  <c r="U100" i="13"/>
  <c r="J105" i="24"/>
  <c r="W105" i="24"/>
  <c r="J105" i="13"/>
  <c r="W105" i="13"/>
  <c r="I102" i="22"/>
  <c r="R102" i="22"/>
  <c r="K102" i="24"/>
  <c r="X102" i="24"/>
  <c r="I102" i="23"/>
  <c r="S102" i="23"/>
  <c r="K102" i="13"/>
  <c r="X102" i="13"/>
  <c r="J102" i="11"/>
  <c r="S102" i="11"/>
  <c r="I102" i="12"/>
  <c r="S102" i="12"/>
  <c r="F118" i="22"/>
  <c r="O118" i="22"/>
  <c r="BR102" i="1"/>
  <c r="J90" i="23"/>
  <c r="T90" i="23"/>
  <c r="J90" i="12"/>
  <c r="T90" i="12"/>
  <c r="J100" i="24"/>
  <c r="W100" i="24"/>
  <c r="J100" i="13"/>
  <c r="W100" i="13"/>
  <c r="O110" i="26"/>
  <c r="AM92" i="1"/>
  <c r="AM80" i="1"/>
  <c r="AM69" i="1"/>
  <c r="I113" i="13"/>
  <c r="V113" i="13"/>
  <c r="F113" i="25"/>
  <c r="N113" i="25"/>
  <c r="F113" i="14"/>
  <c r="N113" i="14"/>
  <c r="I110" i="13"/>
  <c r="V110" i="13"/>
  <c r="F110" i="25"/>
  <c r="N110" i="25"/>
  <c r="F110" i="14"/>
  <c r="N110" i="14"/>
  <c r="H119" i="26"/>
  <c r="H119" i="15"/>
  <c r="H116" i="25"/>
  <c r="P116" i="25"/>
  <c r="H116" i="14"/>
  <c r="P116" i="14"/>
  <c r="H113" i="25"/>
  <c r="P113" i="25"/>
  <c r="H113" i="14"/>
  <c r="P113" i="14"/>
  <c r="H115" i="26"/>
  <c r="H115" i="15"/>
  <c r="H120" i="25"/>
  <c r="P120" i="25"/>
  <c r="H120" i="14"/>
  <c r="P120" i="14"/>
  <c r="I120" i="13"/>
  <c r="V120" i="13"/>
  <c r="F120" i="25"/>
  <c r="N120" i="25"/>
  <c r="F120" i="14"/>
  <c r="N120" i="14"/>
  <c r="I119" i="13"/>
  <c r="V119" i="13"/>
  <c r="F119" i="25"/>
  <c r="N119" i="25"/>
  <c r="F119" i="14"/>
  <c r="N119" i="14"/>
  <c r="P101" i="25"/>
  <c r="H149" i="25"/>
  <c r="P149" i="25"/>
  <c r="P107" i="25"/>
  <c r="H155" i="25"/>
  <c r="P155" i="25"/>
  <c r="F154" i="25"/>
  <c r="N154" i="25"/>
  <c r="N106" i="25"/>
  <c r="H147" i="25"/>
  <c r="P147" i="25"/>
  <c r="P99" i="25"/>
  <c r="P109" i="25"/>
  <c r="H157" i="25"/>
  <c r="P157" i="25"/>
  <c r="P105" i="25"/>
  <c r="H153" i="25"/>
  <c r="P153" i="25"/>
  <c r="H146" i="25"/>
  <c r="P146" i="25"/>
  <c r="P98" i="25"/>
  <c r="G153" i="25"/>
  <c r="O153" i="25"/>
  <c r="O105" i="25"/>
  <c r="F157" i="25"/>
  <c r="N157" i="25"/>
  <c r="N109" i="25"/>
  <c r="H148" i="25"/>
  <c r="P148" i="25"/>
  <c r="P100" i="25"/>
  <c r="H156" i="25"/>
  <c r="P156" i="25"/>
  <c r="P108" i="25"/>
  <c r="H111" i="26"/>
  <c r="H111" i="15"/>
  <c r="G119" i="15"/>
  <c r="O119" i="15"/>
  <c r="G119" i="26"/>
  <c r="G119" i="25"/>
  <c r="O119" i="25"/>
  <c r="G119" i="14"/>
  <c r="O119" i="14"/>
  <c r="I112" i="13"/>
  <c r="V112" i="13"/>
  <c r="F112" i="25"/>
  <c r="N112" i="25"/>
  <c r="F112" i="14"/>
  <c r="N112" i="14"/>
  <c r="I114" i="13"/>
  <c r="V114" i="13"/>
  <c r="F114" i="25"/>
  <c r="N114" i="25"/>
  <c r="F114" i="14"/>
  <c r="N114" i="14"/>
  <c r="I115" i="13"/>
  <c r="V115" i="13"/>
  <c r="F115" i="25"/>
  <c r="N115" i="25"/>
  <c r="F115" i="14"/>
  <c r="N115" i="14"/>
  <c r="G113" i="15"/>
  <c r="O113" i="15"/>
  <c r="G113" i="26"/>
  <c r="G113" i="25"/>
  <c r="O113" i="25"/>
  <c r="G113" i="14"/>
  <c r="O113" i="14"/>
  <c r="H117" i="26"/>
  <c r="H117" i="15"/>
  <c r="H115" i="25"/>
  <c r="P115" i="25"/>
  <c r="H115" i="14"/>
  <c r="P115" i="14"/>
  <c r="H118" i="25"/>
  <c r="P118" i="25"/>
  <c r="H118" i="14"/>
  <c r="P118" i="14"/>
  <c r="H114" i="26"/>
  <c r="H114" i="15"/>
  <c r="H120" i="26"/>
  <c r="H120" i="15"/>
  <c r="I116" i="13"/>
  <c r="V116" i="13"/>
  <c r="F116" i="25"/>
  <c r="N116" i="25"/>
  <c r="F116" i="14"/>
  <c r="N116" i="14"/>
  <c r="I117" i="13"/>
  <c r="V117" i="13"/>
  <c r="F117" i="25"/>
  <c r="N117" i="25"/>
  <c r="F117" i="14"/>
  <c r="N117" i="14"/>
  <c r="I118" i="13"/>
  <c r="V118" i="13"/>
  <c r="F118" i="25"/>
  <c r="N118" i="25"/>
  <c r="F118" i="14"/>
  <c r="N118" i="14"/>
  <c r="N108" i="25"/>
  <c r="F156" i="25"/>
  <c r="N156" i="25"/>
  <c r="H150" i="25"/>
  <c r="P150" i="25"/>
  <c r="P102" i="25"/>
  <c r="F151" i="25"/>
  <c r="N151" i="25"/>
  <c r="N103" i="25"/>
  <c r="G151" i="25"/>
  <c r="O151" i="25"/>
  <c r="O103" i="25"/>
  <c r="H151" i="25"/>
  <c r="P151" i="25"/>
  <c r="P103" i="25"/>
  <c r="N102" i="25"/>
  <c r="F150" i="25"/>
  <c r="N150" i="25"/>
  <c r="N104" i="25"/>
  <c r="F152" i="25"/>
  <c r="N152" i="25"/>
  <c r="G117" i="15"/>
  <c r="O117" i="15"/>
  <c r="G117" i="26"/>
  <c r="G117" i="25"/>
  <c r="O117" i="25"/>
  <c r="G117" i="14"/>
  <c r="O117" i="14"/>
  <c r="H111" i="25"/>
  <c r="P111" i="25"/>
  <c r="H111" i="14"/>
  <c r="P111" i="14"/>
  <c r="H121" i="25"/>
  <c r="P121" i="25"/>
  <c r="H121" i="14"/>
  <c r="P121" i="14"/>
  <c r="H114" i="25"/>
  <c r="P114" i="25"/>
  <c r="H114" i="14"/>
  <c r="P114" i="14"/>
  <c r="I121" i="13"/>
  <c r="V121" i="13"/>
  <c r="F121" i="25"/>
  <c r="N121" i="25"/>
  <c r="F121" i="14"/>
  <c r="N121" i="14"/>
  <c r="H118" i="26"/>
  <c r="H118" i="15"/>
  <c r="H112" i="26"/>
  <c r="H112" i="15"/>
  <c r="H110" i="26"/>
  <c r="H110" i="15"/>
  <c r="H116" i="26"/>
  <c r="H116" i="15"/>
  <c r="H121" i="26"/>
  <c r="H121" i="15"/>
  <c r="N99" i="25"/>
  <c r="F147" i="25"/>
  <c r="N147" i="25"/>
  <c r="N107" i="25"/>
  <c r="F155" i="25"/>
  <c r="N155" i="25"/>
  <c r="G149" i="25"/>
  <c r="O149" i="25"/>
  <c r="O101" i="25"/>
  <c r="N100" i="25"/>
  <c r="F148" i="25"/>
  <c r="N148" i="25"/>
  <c r="G155" i="25"/>
  <c r="O155" i="25"/>
  <c r="O107" i="25"/>
  <c r="F146" i="25"/>
  <c r="N146" i="25"/>
  <c r="N98" i="25"/>
  <c r="I111" i="13"/>
  <c r="V111" i="13"/>
  <c r="F111" i="25"/>
  <c r="N111" i="25"/>
  <c r="F111" i="14"/>
  <c r="N111" i="14"/>
  <c r="H117" i="25"/>
  <c r="P117" i="25"/>
  <c r="H117" i="14"/>
  <c r="P117" i="14"/>
  <c r="G121" i="15"/>
  <c r="O121" i="15"/>
  <c r="G121" i="26"/>
  <c r="G121" i="25"/>
  <c r="O121" i="25"/>
  <c r="G121" i="14"/>
  <c r="O121" i="14"/>
  <c r="G115" i="15"/>
  <c r="O115" i="15"/>
  <c r="G115" i="26"/>
  <c r="G115" i="25"/>
  <c r="O115" i="25"/>
  <c r="G115" i="14"/>
  <c r="O115" i="14"/>
  <c r="H119" i="25"/>
  <c r="P119" i="25"/>
  <c r="H119" i="14"/>
  <c r="P119" i="14"/>
  <c r="G111" i="15"/>
  <c r="O111" i="15"/>
  <c r="G111" i="26"/>
  <c r="G111" i="25"/>
  <c r="O111" i="25"/>
  <c r="G111" i="14"/>
  <c r="O111" i="14"/>
  <c r="H112" i="25"/>
  <c r="P112" i="25"/>
  <c r="H112" i="14"/>
  <c r="P112" i="14"/>
  <c r="H113" i="26"/>
  <c r="H113" i="15"/>
  <c r="H110" i="25"/>
  <c r="P110" i="25"/>
  <c r="H110" i="14"/>
  <c r="P110" i="14"/>
  <c r="G157" i="25"/>
  <c r="O157" i="25"/>
  <c r="O109" i="25"/>
  <c r="G147" i="25"/>
  <c r="O147" i="25"/>
  <c r="O99" i="25"/>
  <c r="H152" i="25"/>
  <c r="P152" i="25"/>
  <c r="P104" i="25"/>
  <c r="F149" i="25"/>
  <c r="N149" i="25"/>
  <c r="N101" i="25"/>
  <c r="F153" i="25"/>
  <c r="N153" i="25"/>
  <c r="N105" i="25"/>
  <c r="H154" i="25"/>
  <c r="P154" i="25"/>
  <c r="P106" i="25"/>
  <c r="AA24" i="19"/>
  <c r="N63" i="27"/>
  <c r="O120" i="31"/>
  <c r="G132" i="31"/>
  <c r="W99" i="29"/>
  <c r="J111" i="29"/>
  <c r="K114" i="29"/>
  <c r="X102" i="29"/>
  <c r="J117" i="13"/>
  <c r="W117" i="13"/>
  <c r="S104" i="28"/>
  <c r="I116" i="28"/>
  <c r="G117" i="31"/>
  <c r="O105" i="31"/>
  <c r="G117" i="27"/>
  <c r="P105" i="27"/>
  <c r="K121" i="13"/>
  <c r="X121" i="13"/>
  <c r="I121" i="12"/>
  <c r="S121" i="12"/>
  <c r="J121" i="11"/>
  <c r="S121" i="11"/>
  <c r="K113" i="13"/>
  <c r="X113" i="13"/>
  <c r="I113" i="12"/>
  <c r="S113" i="12"/>
  <c r="J113" i="11"/>
  <c r="S113" i="11"/>
  <c r="P99" i="31"/>
  <c r="J120" i="13"/>
  <c r="W120" i="13"/>
  <c r="I115" i="12"/>
  <c r="S115" i="12"/>
  <c r="J115" i="11"/>
  <c r="S115" i="11"/>
  <c r="K115" i="13"/>
  <c r="X115" i="13"/>
  <c r="K118" i="13"/>
  <c r="X118" i="13"/>
  <c r="I118" i="12"/>
  <c r="S118" i="12"/>
  <c r="J118" i="11"/>
  <c r="S118" i="11"/>
  <c r="W103" i="29"/>
  <c r="J115" i="29"/>
  <c r="U104" i="29"/>
  <c r="H116" i="29"/>
  <c r="V98" i="29"/>
  <c r="I110" i="29"/>
  <c r="X108" i="29"/>
  <c r="K120" i="29"/>
  <c r="Y109" i="29"/>
  <c r="L121" i="29"/>
  <c r="P119" i="15"/>
  <c r="H119" i="11"/>
  <c r="Q119" i="11"/>
  <c r="G116" i="27"/>
  <c r="P104" i="27"/>
  <c r="S100" i="28"/>
  <c r="I112" i="28"/>
  <c r="K117" i="13"/>
  <c r="X117" i="13"/>
  <c r="I117" i="12"/>
  <c r="S117" i="12"/>
  <c r="J117" i="11"/>
  <c r="S117" i="11"/>
  <c r="G113" i="27"/>
  <c r="P101" i="27"/>
  <c r="G111" i="31"/>
  <c r="O99" i="31"/>
  <c r="R99" i="28"/>
  <c r="H111" i="28"/>
  <c r="Y100" i="29"/>
  <c r="L112" i="29"/>
  <c r="W107" i="29"/>
  <c r="J119" i="29"/>
  <c r="G120" i="27"/>
  <c r="P108" i="27"/>
  <c r="F126" i="27"/>
  <c r="O114" i="27"/>
  <c r="O118" i="27"/>
  <c r="F130" i="27"/>
  <c r="P100" i="31"/>
  <c r="R109" i="28"/>
  <c r="H121" i="28"/>
  <c r="X107" i="29"/>
  <c r="K119" i="29"/>
  <c r="X99" i="29"/>
  <c r="K111" i="29"/>
  <c r="R101" i="28"/>
  <c r="H113" i="28"/>
  <c r="T105" i="28"/>
  <c r="J117" i="28"/>
  <c r="Y101" i="29"/>
  <c r="L113" i="29"/>
  <c r="Y104" i="29"/>
  <c r="L116" i="29"/>
  <c r="J118" i="13"/>
  <c r="W118" i="13"/>
  <c r="K110" i="13"/>
  <c r="X110" i="13"/>
  <c r="I110" i="12"/>
  <c r="S110" i="12"/>
  <c r="J110" i="11"/>
  <c r="S110" i="11"/>
  <c r="W100" i="29"/>
  <c r="J112" i="29"/>
  <c r="O99" i="27"/>
  <c r="F111" i="27"/>
  <c r="J113" i="13"/>
  <c r="W113" i="13"/>
  <c r="Y102" i="29"/>
  <c r="L114" i="29"/>
  <c r="S102" i="28"/>
  <c r="I114" i="28"/>
  <c r="I116" i="27"/>
  <c r="R104" i="27"/>
  <c r="V102" i="29"/>
  <c r="I114" i="29"/>
  <c r="J114" i="13"/>
  <c r="W114" i="13"/>
  <c r="U106" i="29"/>
  <c r="H118" i="29"/>
  <c r="G113" i="31"/>
  <c r="O101" i="31"/>
  <c r="K113" i="29"/>
  <c r="X101" i="29"/>
  <c r="P99" i="27"/>
  <c r="G111" i="27"/>
  <c r="K118" i="29"/>
  <c r="X106" i="29"/>
  <c r="P121" i="15"/>
  <c r="H121" i="11"/>
  <c r="Q121" i="11"/>
  <c r="P114" i="15"/>
  <c r="H114" i="11"/>
  <c r="Q114" i="11"/>
  <c r="BK7" i="34"/>
  <c r="I112" i="27"/>
  <c r="R100" i="27"/>
  <c r="J116" i="28"/>
  <c r="T104" i="28"/>
  <c r="G112" i="27"/>
  <c r="P100" i="27"/>
  <c r="I119" i="28"/>
  <c r="S107" i="28"/>
  <c r="I111" i="28"/>
  <c r="S99" i="28"/>
  <c r="J119" i="28"/>
  <c r="T107" i="28"/>
  <c r="BR114" i="1"/>
  <c r="J114" i="12"/>
  <c r="T114" i="12"/>
  <c r="J102" i="28"/>
  <c r="BR118" i="1"/>
  <c r="J118" i="12"/>
  <c r="T118" i="12"/>
  <c r="J106" i="28"/>
  <c r="BR120" i="1"/>
  <c r="J120" i="12"/>
  <c r="T120" i="12"/>
  <c r="J108" i="28"/>
  <c r="BR112" i="1"/>
  <c r="J112" i="12"/>
  <c r="T112" i="12"/>
  <c r="J100" i="28"/>
  <c r="F132" i="27"/>
  <c r="O120" i="27"/>
  <c r="O103" i="27"/>
  <c r="F115" i="27"/>
  <c r="J110" i="13"/>
  <c r="W110" i="13"/>
  <c r="K114" i="13"/>
  <c r="X114" i="13"/>
  <c r="I114" i="12"/>
  <c r="S114" i="12"/>
  <c r="J114" i="11"/>
  <c r="S114" i="11"/>
  <c r="L119" i="29"/>
  <c r="Y107" i="29"/>
  <c r="L111" i="29"/>
  <c r="Y99" i="29"/>
  <c r="U102" i="29"/>
  <c r="H114" i="29"/>
  <c r="X104" i="29"/>
  <c r="K116" i="29"/>
  <c r="I111" i="29"/>
  <c r="V99" i="29"/>
  <c r="W102" i="29"/>
  <c r="J114" i="29"/>
  <c r="P105" i="31"/>
  <c r="G121" i="31"/>
  <c r="O109" i="31"/>
  <c r="Y98" i="29"/>
  <c r="L110" i="29"/>
  <c r="O98" i="27"/>
  <c r="F110" i="27"/>
  <c r="I121" i="27"/>
  <c r="R109" i="27"/>
  <c r="I113" i="27"/>
  <c r="R101" i="27"/>
  <c r="G115" i="31"/>
  <c r="O103" i="31"/>
  <c r="T101" i="28"/>
  <c r="J113" i="28"/>
  <c r="Y105" i="29"/>
  <c r="L117" i="29"/>
  <c r="P111" i="15"/>
  <c r="H111" i="11"/>
  <c r="Q111" i="11"/>
  <c r="I115" i="27"/>
  <c r="R103" i="27"/>
  <c r="R106" i="27"/>
  <c r="I118" i="27"/>
  <c r="G121" i="27"/>
  <c r="P109" i="27"/>
  <c r="G114" i="27"/>
  <c r="P102" i="27"/>
  <c r="K120" i="13"/>
  <c r="X120" i="13"/>
  <c r="J120" i="11"/>
  <c r="S120" i="11"/>
  <c r="I120" i="12"/>
  <c r="S120" i="12"/>
  <c r="T109" i="28"/>
  <c r="J121" i="28"/>
  <c r="F131" i="27"/>
  <c r="O119" i="27"/>
  <c r="G126" i="31"/>
  <c r="O114" i="31"/>
  <c r="H111" i="29"/>
  <c r="U99" i="29"/>
  <c r="U101" i="29"/>
  <c r="H113" i="29"/>
  <c r="P103" i="27"/>
  <c r="G115" i="27"/>
  <c r="P104" i="31"/>
  <c r="X100" i="29"/>
  <c r="K112" i="29"/>
  <c r="R100" i="28"/>
  <c r="H112" i="28"/>
  <c r="F113" i="27"/>
  <c r="O101" i="27"/>
  <c r="I117" i="27"/>
  <c r="R105" i="27"/>
  <c r="W104" i="29"/>
  <c r="J116" i="29"/>
  <c r="P101" i="31"/>
  <c r="G118" i="27"/>
  <c r="P106" i="27"/>
  <c r="J121" i="29"/>
  <c r="W109" i="29"/>
  <c r="P108" i="31"/>
  <c r="H115" i="29"/>
  <c r="U103" i="29"/>
  <c r="BB6" i="34"/>
  <c r="AZ7" i="34"/>
  <c r="I120" i="29"/>
  <c r="V108" i="29"/>
  <c r="R108" i="28"/>
  <c r="H120" i="28"/>
  <c r="P112" i="15"/>
  <c r="H112" i="11"/>
  <c r="Q112" i="11"/>
  <c r="K119" i="13"/>
  <c r="X119" i="13"/>
  <c r="J119" i="11"/>
  <c r="S119" i="11"/>
  <c r="I119" i="12"/>
  <c r="S119" i="12"/>
  <c r="I111" i="12"/>
  <c r="S111" i="12"/>
  <c r="J111" i="11"/>
  <c r="S111" i="11"/>
  <c r="K111" i="13"/>
  <c r="X111" i="13"/>
  <c r="R98" i="27"/>
  <c r="I110" i="27"/>
  <c r="L115" i="29"/>
  <c r="Y103" i="29"/>
  <c r="G110" i="27"/>
  <c r="P98" i="27"/>
  <c r="Y108" i="29"/>
  <c r="L120" i="29"/>
  <c r="U105" i="29"/>
  <c r="H117" i="29"/>
  <c r="Y106" i="29"/>
  <c r="L118" i="29"/>
  <c r="BR115" i="1"/>
  <c r="J115" i="12"/>
  <c r="T115" i="12"/>
  <c r="J103" i="28"/>
  <c r="W98" i="29"/>
  <c r="J110" i="29"/>
  <c r="G119" i="31"/>
  <c r="O107" i="31"/>
  <c r="I112" i="29"/>
  <c r="V100" i="29"/>
  <c r="R98" i="28"/>
  <c r="H110" i="28"/>
  <c r="I115" i="29"/>
  <c r="V103" i="29"/>
  <c r="K121" i="29"/>
  <c r="X109" i="29"/>
  <c r="R105" i="28"/>
  <c r="H117" i="28"/>
  <c r="X103" i="29"/>
  <c r="K115" i="29"/>
  <c r="R103" i="28"/>
  <c r="H115" i="28"/>
  <c r="S108" i="28"/>
  <c r="I120" i="28"/>
  <c r="P107" i="31"/>
  <c r="H119" i="29"/>
  <c r="U107" i="29"/>
  <c r="P115" i="15"/>
  <c r="H115" i="11"/>
  <c r="Q115" i="11"/>
  <c r="U108" i="29"/>
  <c r="H120" i="29"/>
  <c r="F116" i="27"/>
  <c r="O104" i="27"/>
  <c r="K117" i="29"/>
  <c r="X105" i="29"/>
  <c r="J116" i="13"/>
  <c r="W116" i="13"/>
  <c r="F121" i="27"/>
  <c r="O109" i="27"/>
  <c r="P118" i="15"/>
  <c r="H118" i="11"/>
  <c r="Q118" i="11"/>
  <c r="J121" i="13"/>
  <c r="W121" i="13"/>
  <c r="J111" i="28"/>
  <c r="T99" i="28"/>
  <c r="O112" i="31"/>
  <c r="G124" i="31"/>
  <c r="O116" i="31"/>
  <c r="G128" i="31"/>
  <c r="K110" i="29"/>
  <c r="X98" i="29"/>
  <c r="U109" i="29"/>
  <c r="H121" i="29"/>
  <c r="P110" i="15"/>
  <c r="H110" i="11"/>
  <c r="Q110" i="11"/>
  <c r="I119" i="29"/>
  <c r="V107" i="29"/>
  <c r="BR110" i="1"/>
  <c r="J110" i="12"/>
  <c r="T110" i="12"/>
  <c r="J98" i="28"/>
  <c r="G130" i="31"/>
  <c r="O118" i="31"/>
  <c r="R102" i="28"/>
  <c r="H114" i="28"/>
  <c r="J111" i="13"/>
  <c r="W111" i="13"/>
  <c r="R102" i="27"/>
  <c r="I114" i="27"/>
  <c r="J117" i="29"/>
  <c r="W105" i="29"/>
  <c r="K116" i="13"/>
  <c r="X116" i="13"/>
  <c r="I116" i="12"/>
  <c r="S116" i="12"/>
  <c r="J116" i="11"/>
  <c r="S116" i="11"/>
  <c r="V101" i="29"/>
  <c r="I113" i="29"/>
  <c r="P117" i="15"/>
  <c r="H117" i="11"/>
  <c r="Q117" i="11"/>
  <c r="S109" i="28"/>
  <c r="I121" i="28"/>
  <c r="S101" i="28"/>
  <c r="I113" i="28"/>
  <c r="W108" i="29"/>
  <c r="J120" i="29"/>
  <c r="I115" i="28"/>
  <c r="S103" i="28"/>
  <c r="S106" i="28"/>
  <c r="I118" i="28"/>
  <c r="G122" i="31"/>
  <c r="O110" i="31"/>
  <c r="P109" i="31"/>
  <c r="J115" i="13"/>
  <c r="W115" i="13"/>
  <c r="P102" i="31"/>
  <c r="V109" i="29"/>
  <c r="I121" i="29"/>
  <c r="I120" i="27"/>
  <c r="R108" i="27"/>
  <c r="U98" i="29"/>
  <c r="H110" i="29"/>
  <c r="P107" i="27"/>
  <c r="G119" i="27"/>
  <c r="P103" i="31"/>
  <c r="P116" i="15"/>
  <c r="H116" i="11"/>
  <c r="Q116" i="11"/>
  <c r="K112" i="13"/>
  <c r="X112" i="13"/>
  <c r="I112" i="12"/>
  <c r="S112" i="12"/>
  <c r="J112" i="11"/>
  <c r="S112" i="11"/>
  <c r="S105" i="28"/>
  <c r="I117" i="28"/>
  <c r="P113" i="15"/>
  <c r="H113" i="11"/>
  <c r="Q113" i="11"/>
  <c r="P106" i="31"/>
  <c r="R104" i="28"/>
  <c r="H116" i="28"/>
  <c r="U100" i="29"/>
  <c r="H112" i="29"/>
  <c r="J119" i="13"/>
  <c r="W119" i="13"/>
  <c r="P120" i="15"/>
  <c r="H120" i="11"/>
  <c r="Q120" i="11"/>
  <c r="I116" i="29"/>
  <c r="V104" i="29"/>
  <c r="I119" i="27"/>
  <c r="R107" i="27"/>
  <c r="I111" i="27"/>
  <c r="R99" i="27"/>
  <c r="R107" i="28"/>
  <c r="H119" i="28"/>
  <c r="R106" i="28"/>
  <c r="H118" i="28"/>
  <c r="F117" i="27"/>
  <c r="O105" i="27"/>
  <c r="V105" i="29"/>
  <c r="I117" i="29"/>
  <c r="V106" i="29"/>
  <c r="I118" i="29"/>
  <c r="W106" i="29"/>
  <c r="J118" i="29"/>
  <c r="S98" i="28"/>
  <c r="I110" i="28"/>
  <c r="F124" i="27"/>
  <c r="O112" i="27"/>
  <c r="J112" i="13"/>
  <c r="W112" i="13"/>
  <c r="P98" i="31"/>
  <c r="J113" i="29"/>
  <c r="W101" i="29"/>
  <c r="E92" i="27"/>
  <c r="N80" i="27"/>
  <c r="E74" i="29"/>
  <c r="R62" i="29"/>
  <c r="E90" i="27"/>
  <c r="N78" i="27"/>
  <c r="E95" i="28"/>
  <c r="O83" i="28"/>
  <c r="E74" i="27"/>
  <c r="N62" i="27"/>
  <c r="E89" i="27"/>
  <c r="N77" i="27"/>
  <c r="O76" i="28"/>
  <c r="E88" i="28"/>
  <c r="Q79" i="29"/>
  <c r="D91" i="29"/>
  <c r="R80" i="29"/>
  <c r="E92" i="29"/>
  <c r="D81" i="31"/>
  <c r="L69" i="31"/>
  <c r="D90" i="27"/>
  <c r="M78" i="27"/>
  <c r="D90" i="31"/>
  <c r="L78" i="31"/>
  <c r="D77" i="27"/>
  <c r="M65" i="27"/>
  <c r="D97" i="31"/>
  <c r="L85" i="31"/>
  <c r="E91" i="28"/>
  <c r="O79" i="28"/>
  <c r="L76" i="31"/>
  <c r="D88" i="31"/>
  <c r="N83" i="28"/>
  <c r="D95" i="28"/>
  <c r="N79" i="28"/>
  <c r="D91" i="28"/>
  <c r="D97" i="29"/>
  <c r="Q85" i="29"/>
  <c r="D96" i="27"/>
  <c r="M84" i="27"/>
  <c r="N76" i="27"/>
  <c r="E88" i="27"/>
  <c r="D92" i="28"/>
  <c r="N80" i="28"/>
  <c r="O77" i="28"/>
  <c r="E89" i="28"/>
  <c r="D89" i="31"/>
  <c r="L77" i="31"/>
  <c r="O85" i="28"/>
  <c r="E97" i="28"/>
  <c r="N85" i="28"/>
  <c r="D97" i="28"/>
  <c r="D95" i="27"/>
  <c r="M83" i="27"/>
  <c r="E97" i="29"/>
  <c r="R85" i="29"/>
  <c r="N78" i="28"/>
  <c r="D90" i="28"/>
  <c r="N82" i="28"/>
  <c r="D94" i="28"/>
  <c r="E91" i="29"/>
  <c r="R79" i="29"/>
  <c r="D88" i="28"/>
  <c r="N76" i="28"/>
  <c r="R84" i="29"/>
  <c r="E96" i="29"/>
  <c r="Q83" i="29"/>
  <c r="D95" i="29"/>
  <c r="D74" i="31"/>
  <c r="L62" i="31"/>
  <c r="E87" i="27"/>
  <c r="N75" i="27"/>
  <c r="D95" i="31"/>
  <c r="L83" i="31"/>
  <c r="D88" i="27"/>
  <c r="M76" i="27"/>
  <c r="O78" i="28"/>
  <c r="E90" i="28"/>
  <c r="Q75" i="29"/>
  <c r="D87" i="29"/>
  <c r="E89" i="29"/>
  <c r="R77" i="29"/>
  <c r="D86" i="29"/>
  <c r="Q74" i="29"/>
  <c r="D91" i="27"/>
  <c r="M79" i="27"/>
  <c r="D91" i="31"/>
  <c r="L79" i="31"/>
  <c r="D96" i="28"/>
  <c r="N84" i="28"/>
  <c r="E87" i="28"/>
  <c r="O75" i="28"/>
  <c r="E97" i="27"/>
  <c r="N85" i="27"/>
  <c r="M75" i="27"/>
  <c r="D87" i="27"/>
  <c r="D96" i="29"/>
  <c r="Q84" i="29"/>
  <c r="E95" i="27"/>
  <c r="N83" i="27"/>
  <c r="O84" i="28"/>
  <c r="E96" i="28"/>
  <c r="E96" i="27"/>
  <c r="N84" i="27"/>
  <c r="D92" i="29"/>
  <c r="Q80" i="29"/>
  <c r="E87" i="29"/>
  <c r="R75" i="29"/>
  <c r="D94" i="29"/>
  <c r="Q82" i="29"/>
  <c r="D94" i="27"/>
  <c r="M82" i="27"/>
  <c r="D88" i="29"/>
  <c r="Q76" i="29"/>
  <c r="D93" i="29"/>
  <c r="Q81" i="29"/>
  <c r="D97" i="27"/>
  <c r="M85" i="27"/>
  <c r="N81" i="28"/>
  <c r="D93" i="28"/>
  <c r="O62" i="28"/>
  <c r="E74" i="28"/>
  <c r="E94" i="27"/>
  <c r="N82" i="27"/>
  <c r="O69" i="28"/>
  <c r="E81" i="28"/>
  <c r="L84" i="31"/>
  <c r="D96" i="31"/>
  <c r="R69" i="29"/>
  <c r="E81" i="29"/>
  <c r="N75" i="28"/>
  <c r="D87" i="28"/>
  <c r="D93" i="27"/>
  <c r="M81" i="27"/>
  <c r="L80" i="31"/>
  <c r="D92" i="31"/>
  <c r="O82" i="28"/>
  <c r="E94" i="28"/>
  <c r="R76" i="29"/>
  <c r="E88" i="29"/>
  <c r="O80" i="28"/>
  <c r="E92" i="28"/>
  <c r="E95" i="29"/>
  <c r="R83" i="29"/>
  <c r="E91" i="27"/>
  <c r="N79" i="27"/>
  <c r="E90" i="29"/>
  <c r="R78" i="29"/>
  <c r="N65" i="28"/>
  <c r="D77" i="28"/>
  <c r="D86" i="27"/>
  <c r="M74" i="27"/>
  <c r="D77" i="29"/>
  <c r="Q65" i="29"/>
  <c r="E94" i="29"/>
  <c r="R82" i="29"/>
  <c r="D92" i="27"/>
  <c r="M80" i="27"/>
  <c r="N74" i="28"/>
  <c r="D86" i="28"/>
  <c r="D94" i="31"/>
  <c r="L82" i="31"/>
  <c r="D90" i="29"/>
  <c r="Q78" i="29"/>
  <c r="E81" i="27"/>
  <c r="N69" i="27"/>
  <c r="D87" i="31"/>
  <c r="L75" i="31"/>
  <c r="F130" i="22"/>
  <c r="O130" i="22"/>
  <c r="K111" i="24"/>
  <c r="X111" i="24"/>
  <c r="I112" i="22"/>
  <c r="R112" i="22"/>
  <c r="H115" i="23"/>
  <c r="R115" i="23"/>
  <c r="G117" i="22"/>
  <c r="P117" i="22"/>
  <c r="L116" i="24"/>
  <c r="Y116" i="24"/>
  <c r="O111" i="26"/>
  <c r="J116" i="23"/>
  <c r="T116" i="23"/>
  <c r="G116" i="22"/>
  <c r="P116" i="22"/>
  <c r="O117" i="26"/>
  <c r="I117" i="23"/>
  <c r="S117" i="23"/>
  <c r="K121" i="24"/>
  <c r="X121" i="24"/>
  <c r="J118" i="24"/>
  <c r="W118" i="24"/>
  <c r="I115" i="23"/>
  <c r="S115" i="23"/>
  <c r="O124" i="26"/>
  <c r="H120" i="23"/>
  <c r="R120" i="23"/>
  <c r="G110" i="22"/>
  <c r="P110" i="22"/>
  <c r="H114" i="24"/>
  <c r="U114" i="24"/>
  <c r="I116" i="22"/>
  <c r="R116" i="22"/>
  <c r="I119" i="23"/>
  <c r="S119" i="23"/>
  <c r="J113" i="24"/>
  <c r="W113" i="24"/>
  <c r="K118" i="24"/>
  <c r="X118" i="24"/>
  <c r="H114" i="23"/>
  <c r="R114" i="23"/>
  <c r="H121" i="24"/>
  <c r="U121" i="24"/>
  <c r="F111" i="22"/>
  <c r="O111" i="22"/>
  <c r="P115" i="26"/>
  <c r="I114" i="24"/>
  <c r="V114" i="24"/>
  <c r="H118" i="23"/>
  <c r="R118" i="23"/>
  <c r="F110" i="22"/>
  <c r="O110" i="22"/>
  <c r="J117" i="23"/>
  <c r="T117" i="23"/>
  <c r="O113" i="26"/>
  <c r="K113" i="24"/>
  <c r="X113" i="24"/>
  <c r="P118" i="26"/>
  <c r="F131" i="22"/>
  <c r="O131" i="22"/>
  <c r="O122" i="26"/>
  <c r="J112" i="24"/>
  <c r="W112" i="24"/>
  <c r="I114" i="23"/>
  <c r="S114" i="23"/>
  <c r="H112" i="24"/>
  <c r="U112" i="24"/>
  <c r="I112" i="23"/>
  <c r="S112" i="23"/>
  <c r="F116" i="22"/>
  <c r="O116" i="22"/>
  <c r="L120" i="24"/>
  <c r="Y120" i="24"/>
  <c r="L110" i="24"/>
  <c r="Y110" i="24"/>
  <c r="I120" i="22"/>
  <c r="R120" i="22"/>
  <c r="J106" i="23"/>
  <c r="T106" i="23"/>
  <c r="J106" i="12"/>
  <c r="T106" i="12"/>
  <c r="J108" i="23"/>
  <c r="T108" i="23"/>
  <c r="J108" i="12"/>
  <c r="T108" i="12"/>
  <c r="J115" i="24"/>
  <c r="W115" i="24"/>
  <c r="J114" i="24"/>
  <c r="W114" i="24"/>
  <c r="G114" i="22"/>
  <c r="P114" i="22"/>
  <c r="H110" i="23"/>
  <c r="R110" i="23"/>
  <c r="O132" i="26"/>
  <c r="J100" i="23"/>
  <c r="T100" i="23"/>
  <c r="J100" i="12"/>
  <c r="T100" i="12"/>
  <c r="L114" i="24"/>
  <c r="Y114" i="24"/>
  <c r="J119" i="24"/>
  <c r="W119" i="24"/>
  <c r="I116" i="23"/>
  <c r="S116" i="23"/>
  <c r="K119" i="24"/>
  <c r="X119" i="24"/>
  <c r="H120" i="24"/>
  <c r="U120" i="24"/>
  <c r="I113" i="24"/>
  <c r="V113" i="24"/>
  <c r="P113" i="26"/>
  <c r="G120" i="22"/>
  <c r="P120" i="22"/>
  <c r="O115" i="26"/>
  <c r="L121" i="24"/>
  <c r="Y121" i="24"/>
  <c r="I110" i="22"/>
  <c r="R110" i="22"/>
  <c r="G111" i="22"/>
  <c r="P111" i="22"/>
  <c r="G119" i="22"/>
  <c r="P119" i="22"/>
  <c r="I118" i="23"/>
  <c r="S118" i="23"/>
  <c r="O126" i="26"/>
  <c r="P121" i="26"/>
  <c r="I112" i="24"/>
  <c r="V112" i="24"/>
  <c r="F126" i="22"/>
  <c r="O126" i="22"/>
  <c r="J113" i="23"/>
  <c r="T113" i="23"/>
  <c r="J103" i="23"/>
  <c r="T103" i="23"/>
  <c r="J103" i="12"/>
  <c r="T103" i="12"/>
  <c r="L115" i="24"/>
  <c r="Y115" i="24"/>
  <c r="K114" i="24"/>
  <c r="X114" i="24"/>
  <c r="J117" i="24"/>
  <c r="W117" i="24"/>
  <c r="H121" i="23"/>
  <c r="R121" i="23"/>
  <c r="I111" i="23"/>
  <c r="S111" i="23"/>
  <c r="K112" i="24"/>
  <c r="X112" i="24"/>
  <c r="P117" i="26"/>
  <c r="F117" i="22"/>
  <c r="O117" i="22"/>
  <c r="I115" i="24"/>
  <c r="V115" i="24"/>
  <c r="I121" i="24"/>
  <c r="V121" i="24"/>
  <c r="I110" i="24"/>
  <c r="V110" i="24"/>
  <c r="I120" i="23"/>
  <c r="S120" i="23"/>
  <c r="J111" i="24"/>
  <c r="W111" i="24"/>
  <c r="H119" i="24"/>
  <c r="U119" i="24"/>
  <c r="P116" i="26"/>
  <c r="K117" i="24"/>
  <c r="X117" i="24"/>
  <c r="L113" i="24"/>
  <c r="Y113" i="24"/>
  <c r="I121" i="22"/>
  <c r="R121" i="22"/>
  <c r="L118" i="24"/>
  <c r="Y118" i="24"/>
  <c r="I115" i="22"/>
  <c r="R115" i="22"/>
  <c r="H117" i="23"/>
  <c r="R117" i="23"/>
  <c r="J120" i="24"/>
  <c r="W120" i="24"/>
  <c r="P110" i="26"/>
  <c r="K116" i="24"/>
  <c r="X116" i="24"/>
  <c r="J121" i="24"/>
  <c r="W121" i="24"/>
  <c r="J116" i="24"/>
  <c r="W116" i="24"/>
  <c r="I110" i="23"/>
  <c r="S110" i="23"/>
  <c r="F115" i="22"/>
  <c r="O115" i="22"/>
  <c r="I120" i="24"/>
  <c r="V120" i="24"/>
  <c r="L112" i="24"/>
  <c r="Y112" i="24"/>
  <c r="L119" i="24"/>
  <c r="Y119" i="24"/>
  <c r="G112" i="22"/>
  <c r="P112" i="22"/>
  <c r="L111" i="24"/>
  <c r="Y111" i="24"/>
  <c r="G115" i="22"/>
  <c r="P115" i="22"/>
  <c r="I111" i="24"/>
  <c r="V111" i="24"/>
  <c r="H119" i="23"/>
  <c r="R119" i="23"/>
  <c r="H112" i="23"/>
  <c r="R112" i="23"/>
  <c r="I117" i="24"/>
  <c r="V117" i="24"/>
  <c r="I118" i="24"/>
  <c r="V118" i="24"/>
  <c r="I113" i="22"/>
  <c r="R113" i="22"/>
  <c r="G118" i="22"/>
  <c r="P118" i="22"/>
  <c r="J102" i="23"/>
  <c r="T102" i="23"/>
  <c r="J102" i="12"/>
  <c r="T102" i="12"/>
  <c r="I114" i="22"/>
  <c r="R114" i="22"/>
  <c r="O119" i="26"/>
  <c r="I111" i="22"/>
  <c r="R111" i="22"/>
  <c r="O121" i="26"/>
  <c r="I119" i="24"/>
  <c r="V119" i="24"/>
  <c r="F121" i="22"/>
  <c r="O121" i="22"/>
  <c r="K120" i="24"/>
  <c r="X120" i="24"/>
  <c r="H111" i="23"/>
  <c r="R111" i="23"/>
  <c r="J121" i="23"/>
  <c r="T121" i="23"/>
  <c r="J110" i="24"/>
  <c r="W110" i="24"/>
  <c r="H113" i="24"/>
  <c r="U113" i="24"/>
  <c r="O128" i="26"/>
  <c r="P114" i="26"/>
  <c r="O130" i="26"/>
  <c r="I117" i="22"/>
  <c r="R117" i="22"/>
  <c r="I121" i="23"/>
  <c r="S121" i="23"/>
  <c r="H110" i="24"/>
  <c r="U110" i="24"/>
  <c r="K115" i="24"/>
  <c r="X115" i="24"/>
  <c r="J98" i="23"/>
  <c r="T98" i="23"/>
  <c r="J98" i="12"/>
  <c r="T98" i="12"/>
  <c r="H111" i="24"/>
  <c r="U111" i="24"/>
  <c r="F132" i="22"/>
  <c r="O132" i="22"/>
  <c r="I119" i="22"/>
  <c r="R119" i="22"/>
  <c r="H113" i="23"/>
  <c r="R113" i="23"/>
  <c r="H117" i="24"/>
  <c r="U117" i="24"/>
  <c r="G113" i="22"/>
  <c r="P113" i="22"/>
  <c r="P120" i="26"/>
  <c r="J111" i="23"/>
  <c r="T111" i="23"/>
  <c r="K110" i="24"/>
  <c r="X110" i="24"/>
  <c r="H115" i="24"/>
  <c r="U115" i="24"/>
  <c r="P111" i="26"/>
  <c r="P119" i="26"/>
  <c r="I118" i="22"/>
  <c r="R118" i="22"/>
  <c r="P112" i="26"/>
  <c r="G121" i="22"/>
  <c r="P121" i="22"/>
  <c r="I116" i="24"/>
  <c r="V116" i="24"/>
  <c r="F113" i="22"/>
  <c r="O113" i="22"/>
  <c r="J119" i="23"/>
  <c r="T119" i="23"/>
  <c r="H118" i="24"/>
  <c r="U118" i="24"/>
  <c r="H116" i="24"/>
  <c r="U116" i="24"/>
  <c r="I113" i="23"/>
  <c r="S113" i="23"/>
  <c r="H116" i="23"/>
  <c r="R116" i="23"/>
  <c r="L117" i="24"/>
  <c r="Y117" i="24"/>
  <c r="F124" i="22"/>
  <c r="O124" i="22"/>
  <c r="AM93" i="1"/>
  <c r="AM81" i="1"/>
  <c r="AM70" i="1"/>
  <c r="I127" i="28"/>
  <c r="S115" i="28"/>
  <c r="H126" i="28"/>
  <c r="R114" i="28"/>
  <c r="H127" i="28"/>
  <c r="R115" i="28"/>
  <c r="T103" i="28"/>
  <c r="J115" i="28"/>
  <c r="I132" i="29"/>
  <c r="V120" i="29"/>
  <c r="I129" i="27"/>
  <c r="R117" i="27"/>
  <c r="I130" i="27"/>
  <c r="R118" i="27"/>
  <c r="F122" i="27"/>
  <c r="O110" i="27"/>
  <c r="W114" i="29"/>
  <c r="J126" i="29"/>
  <c r="R112" i="27"/>
  <c r="I124" i="27"/>
  <c r="BK8" i="34"/>
  <c r="I128" i="27"/>
  <c r="R116" i="27"/>
  <c r="W112" i="29"/>
  <c r="J124" i="29"/>
  <c r="P112" i="31"/>
  <c r="F138" i="27"/>
  <c r="O126" i="27"/>
  <c r="L133" i="29"/>
  <c r="Y121" i="29"/>
  <c r="I122" i="29"/>
  <c r="V110" i="29"/>
  <c r="W115" i="29"/>
  <c r="J127" i="29"/>
  <c r="J130" i="29"/>
  <c r="W118" i="29"/>
  <c r="V117" i="29"/>
  <c r="I129" i="29"/>
  <c r="H130" i="28"/>
  <c r="R118" i="28"/>
  <c r="U112" i="29"/>
  <c r="H124" i="29"/>
  <c r="G131" i="27"/>
  <c r="P119" i="27"/>
  <c r="P114" i="31"/>
  <c r="S118" i="28"/>
  <c r="I130" i="28"/>
  <c r="W120" i="29"/>
  <c r="J132" i="29"/>
  <c r="S121" i="28"/>
  <c r="I133" i="28"/>
  <c r="F133" i="27"/>
  <c r="O121" i="27"/>
  <c r="X117" i="29"/>
  <c r="K129" i="29"/>
  <c r="H131" i="29"/>
  <c r="U119" i="29"/>
  <c r="P119" i="31"/>
  <c r="V115" i="29"/>
  <c r="I127" i="29"/>
  <c r="V112" i="29"/>
  <c r="I124" i="29"/>
  <c r="H132" i="28"/>
  <c r="R120" i="28"/>
  <c r="BB7" i="34"/>
  <c r="AZ8" i="34"/>
  <c r="W116" i="29"/>
  <c r="J128" i="29"/>
  <c r="K124" i="29"/>
  <c r="X112" i="29"/>
  <c r="G127" i="27"/>
  <c r="P115" i="27"/>
  <c r="J133" i="28"/>
  <c r="T121" i="28"/>
  <c r="I125" i="27"/>
  <c r="R113" i="27"/>
  <c r="G133" i="31"/>
  <c r="O121" i="31"/>
  <c r="L123" i="29"/>
  <c r="Y111" i="29"/>
  <c r="F127" i="27"/>
  <c r="O115" i="27"/>
  <c r="J112" i="28"/>
  <c r="T100" i="28"/>
  <c r="J118" i="28"/>
  <c r="T106" i="28"/>
  <c r="H130" i="29"/>
  <c r="U118" i="29"/>
  <c r="I126" i="29"/>
  <c r="V114" i="29"/>
  <c r="Y114" i="29"/>
  <c r="L126" i="29"/>
  <c r="L125" i="29"/>
  <c r="Y113" i="29"/>
  <c r="X111" i="29"/>
  <c r="K123" i="29"/>
  <c r="R121" i="28"/>
  <c r="H133" i="28"/>
  <c r="F142" i="27"/>
  <c r="O130" i="27"/>
  <c r="L124" i="29"/>
  <c r="Y112" i="29"/>
  <c r="G125" i="27"/>
  <c r="P113" i="27"/>
  <c r="P116" i="27"/>
  <c r="G128" i="27"/>
  <c r="G129" i="31"/>
  <c r="O117" i="31"/>
  <c r="G144" i="31"/>
  <c r="O132" i="31"/>
  <c r="J125" i="29"/>
  <c r="W113" i="29"/>
  <c r="I131" i="27"/>
  <c r="R119" i="27"/>
  <c r="H129" i="29"/>
  <c r="U117" i="29"/>
  <c r="J133" i="29"/>
  <c r="W121" i="29"/>
  <c r="P110" i="31"/>
  <c r="O124" i="27"/>
  <c r="F136" i="27"/>
  <c r="R111" i="27"/>
  <c r="I123" i="27"/>
  <c r="V116" i="29"/>
  <c r="I128" i="29"/>
  <c r="P118" i="31"/>
  <c r="R120" i="27"/>
  <c r="I132" i="27"/>
  <c r="P121" i="31"/>
  <c r="V113" i="29"/>
  <c r="I125" i="29"/>
  <c r="J129" i="29"/>
  <c r="W117" i="29"/>
  <c r="G140" i="31"/>
  <c r="O128" i="31"/>
  <c r="S120" i="28"/>
  <c r="I132" i="28"/>
  <c r="X115" i="29"/>
  <c r="K127" i="29"/>
  <c r="H129" i="28"/>
  <c r="R117" i="28"/>
  <c r="R110" i="28"/>
  <c r="H122" i="28"/>
  <c r="J122" i="29"/>
  <c r="W110" i="29"/>
  <c r="Y118" i="29"/>
  <c r="L130" i="29"/>
  <c r="L132" i="29"/>
  <c r="Y120" i="29"/>
  <c r="G122" i="27"/>
  <c r="P110" i="27"/>
  <c r="L127" i="29"/>
  <c r="Y115" i="29"/>
  <c r="P120" i="31"/>
  <c r="O113" i="27"/>
  <c r="F125" i="27"/>
  <c r="O126" i="31"/>
  <c r="G138" i="31"/>
  <c r="L129" i="29"/>
  <c r="Y117" i="29"/>
  <c r="Y110" i="29"/>
  <c r="L122" i="29"/>
  <c r="P117" i="31"/>
  <c r="H126" i="29"/>
  <c r="U114" i="29"/>
  <c r="F144" i="27"/>
  <c r="O132" i="27"/>
  <c r="I123" i="28"/>
  <c r="S111" i="28"/>
  <c r="P112" i="27"/>
  <c r="G124" i="27"/>
  <c r="J128" i="28"/>
  <c r="T116" i="28"/>
  <c r="K130" i="29"/>
  <c r="X118" i="29"/>
  <c r="X113" i="29"/>
  <c r="K125" i="29"/>
  <c r="F123" i="27"/>
  <c r="O111" i="27"/>
  <c r="G132" i="27"/>
  <c r="P120" i="27"/>
  <c r="O111" i="31"/>
  <c r="G123" i="31"/>
  <c r="I124" i="28"/>
  <c r="S112" i="28"/>
  <c r="K132" i="29"/>
  <c r="X120" i="29"/>
  <c r="U116" i="29"/>
  <c r="H128" i="29"/>
  <c r="S116" i="28"/>
  <c r="I128" i="28"/>
  <c r="W111" i="29"/>
  <c r="J123" i="29"/>
  <c r="F129" i="27"/>
  <c r="O117" i="27"/>
  <c r="G134" i="31"/>
  <c r="O122" i="31"/>
  <c r="U121" i="29"/>
  <c r="H133" i="29"/>
  <c r="G136" i="31"/>
  <c r="O124" i="31"/>
  <c r="H132" i="29"/>
  <c r="U120" i="29"/>
  <c r="H127" i="29"/>
  <c r="U115" i="29"/>
  <c r="P118" i="27"/>
  <c r="G130" i="27"/>
  <c r="P116" i="31"/>
  <c r="H123" i="29"/>
  <c r="U111" i="29"/>
  <c r="F143" i="27"/>
  <c r="O131" i="27"/>
  <c r="T113" i="28"/>
  <c r="J125" i="28"/>
  <c r="X116" i="29"/>
  <c r="K128" i="29"/>
  <c r="I131" i="28"/>
  <c r="S119" i="28"/>
  <c r="G125" i="31"/>
  <c r="O113" i="31"/>
  <c r="I122" i="28"/>
  <c r="S110" i="28"/>
  <c r="V118" i="29"/>
  <c r="I130" i="29"/>
  <c r="R119" i="28"/>
  <c r="H131" i="28"/>
  <c r="H128" i="28"/>
  <c r="R116" i="28"/>
  <c r="I129" i="28"/>
  <c r="S117" i="28"/>
  <c r="P115" i="31"/>
  <c r="H122" i="29"/>
  <c r="U110" i="29"/>
  <c r="V121" i="29"/>
  <c r="I133" i="29"/>
  <c r="I125" i="28"/>
  <c r="S113" i="28"/>
  <c r="R114" i="27"/>
  <c r="I126" i="27"/>
  <c r="O130" i="31"/>
  <c r="G142" i="31"/>
  <c r="J110" i="28"/>
  <c r="T98" i="28"/>
  <c r="V119" i="29"/>
  <c r="I131" i="29"/>
  <c r="K122" i="29"/>
  <c r="X110" i="29"/>
  <c r="T111" i="28"/>
  <c r="J123" i="28"/>
  <c r="F128" i="27"/>
  <c r="O116" i="27"/>
  <c r="X121" i="29"/>
  <c r="K133" i="29"/>
  <c r="O119" i="31"/>
  <c r="G131" i="31"/>
  <c r="R110" i="27"/>
  <c r="I122" i="27"/>
  <c r="P113" i="31"/>
  <c r="R112" i="28"/>
  <c r="H124" i="28"/>
  <c r="H125" i="29"/>
  <c r="U113" i="29"/>
  <c r="P114" i="27"/>
  <c r="G126" i="27"/>
  <c r="G133" i="27"/>
  <c r="P121" i="27"/>
  <c r="R115" i="27"/>
  <c r="I127" i="27"/>
  <c r="G127" i="31"/>
  <c r="O115" i="31"/>
  <c r="I133" i="27"/>
  <c r="R121" i="27"/>
  <c r="I123" i="29"/>
  <c r="V111" i="29"/>
  <c r="L131" i="29"/>
  <c r="Y119" i="29"/>
  <c r="J120" i="28"/>
  <c r="T108" i="28"/>
  <c r="J114" i="28"/>
  <c r="T102" i="28"/>
  <c r="T119" i="28"/>
  <c r="J131" i="28"/>
  <c r="G123" i="27"/>
  <c r="P111" i="27"/>
  <c r="I126" i="28"/>
  <c r="S114" i="28"/>
  <c r="Y116" i="29"/>
  <c r="L128" i="29"/>
  <c r="T117" i="28"/>
  <c r="J129" i="28"/>
  <c r="H125" i="28"/>
  <c r="R113" i="28"/>
  <c r="K131" i="29"/>
  <c r="X119" i="29"/>
  <c r="W119" i="29"/>
  <c r="J131" i="29"/>
  <c r="H123" i="28"/>
  <c r="R111" i="28"/>
  <c r="P111" i="31"/>
  <c r="G129" i="27"/>
  <c r="P117" i="27"/>
  <c r="K126" i="29"/>
  <c r="X114" i="29"/>
  <c r="E93" i="27"/>
  <c r="N81" i="27"/>
  <c r="D106" i="31"/>
  <c r="L94" i="31"/>
  <c r="E103" i="27"/>
  <c r="N91" i="27"/>
  <c r="D105" i="27"/>
  <c r="M93" i="27"/>
  <c r="O81" i="28"/>
  <c r="E93" i="28"/>
  <c r="E99" i="28"/>
  <c r="O87" i="28"/>
  <c r="D103" i="31"/>
  <c r="L91" i="31"/>
  <c r="D98" i="29"/>
  <c r="Q86" i="29"/>
  <c r="D107" i="31"/>
  <c r="L95" i="31"/>
  <c r="D86" i="31"/>
  <c r="L74" i="31"/>
  <c r="D100" i="28"/>
  <c r="N88" i="28"/>
  <c r="E109" i="29"/>
  <c r="R97" i="29"/>
  <c r="D101" i="31"/>
  <c r="L89" i="31"/>
  <c r="D104" i="28"/>
  <c r="N92" i="28"/>
  <c r="E100" i="27"/>
  <c r="N88" i="27"/>
  <c r="D100" i="31"/>
  <c r="L88" i="31"/>
  <c r="E103" i="28"/>
  <c r="O91" i="28"/>
  <c r="D89" i="27"/>
  <c r="M77" i="27"/>
  <c r="D102" i="27"/>
  <c r="M90" i="27"/>
  <c r="R92" i="29"/>
  <c r="E104" i="29"/>
  <c r="O88" i="28"/>
  <c r="E100" i="28"/>
  <c r="E106" i="29"/>
  <c r="R94" i="29"/>
  <c r="D98" i="27"/>
  <c r="M86" i="27"/>
  <c r="R88" i="29"/>
  <c r="E100" i="29"/>
  <c r="D104" i="31"/>
  <c r="L92" i="31"/>
  <c r="N87" i="28"/>
  <c r="D99" i="28"/>
  <c r="D108" i="31"/>
  <c r="L96" i="31"/>
  <c r="O74" i="28"/>
  <c r="E86" i="28"/>
  <c r="D105" i="29"/>
  <c r="Q93" i="29"/>
  <c r="D106" i="27"/>
  <c r="M94" i="27"/>
  <c r="E99" i="29"/>
  <c r="R87" i="29"/>
  <c r="E108" i="27"/>
  <c r="N96" i="27"/>
  <c r="D108" i="29"/>
  <c r="Q96" i="29"/>
  <c r="O90" i="28"/>
  <c r="E102" i="28"/>
  <c r="D100" i="27"/>
  <c r="M88" i="27"/>
  <c r="Q95" i="29"/>
  <c r="D107" i="29"/>
  <c r="R96" i="29"/>
  <c r="E108" i="29"/>
  <c r="N90" i="28"/>
  <c r="D102" i="28"/>
  <c r="O97" i="28"/>
  <c r="E109" i="28"/>
  <c r="O89" i="28"/>
  <c r="E101" i="28"/>
  <c r="E107" i="28"/>
  <c r="O95" i="28"/>
  <c r="E86" i="29"/>
  <c r="R74" i="29"/>
  <c r="D99" i="31"/>
  <c r="L87" i="31"/>
  <c r="D102" i="29"/>
  <c r="Q90" i="29"/>
  <c r="N86" i="28"/>
  <c r="D98" i="28"/>
  <c r="D104" i="27"/>
  <c r="M92" i="27"/>
  <c r="N77" i="28"/>
  <c r="D89" i="28"/>
  <c r="E102" i="29"/>
  <c r="R90" i="29"/>
  <c r="E107" i="29"/>
  <c r="R95" i="29"/>
  <c r="E107" i="27"/>
  <c r="N95" i="27"/>
  <c r="E109" i="27"/>
  <c r="N97" i="27"/>
  <c r="D108" i="28"/>
  <c r="N96" i="28"/>
  <c r="D103" i="27"/>
  <c r="M91" i="27"/>
  <c r="E101" i="29"/>
  <c r="R89" i="29"/>
  <c r="E99" i="27"/>
  <c r="N87" i="27"/>
  <c r="E103" i="29"/>
  <c r="R91" i="29"/>
  <c r="D107" i="27"/>
  <c r="M95" i="27"/>
  <c r="D109" i="29"/>
  <c r="Q97" i="29"/>
  <c r="N95" i="28"/>
  <c r="D107" i="28"/>
  <c r="D109" i="31"/>
  <c r="L97" i="31"/>
  <c r="D102" i="31"/>
  <c r="L90" i="31"/>
  <c r="D93" i="31"/>
  <c r="L81" i="31"/>
  <c r="Q91" i="29"/>
  <c r="D103" i="29"/>
  <c r="E86" i="27"/>
  <c r="N74" i="27"/>
  <c r="D89" i="29"/>
  <c r="Q77" i="29"/>
  <c r="O92" i="28"/>
  <c r="E104" i="28"/>
  <c r="O94" i="28"/>
  <c r="E106" i="28"/>
  <c r="E93" i="29"/>
  <c r="R81" i="29"/>
  <c r="E106" i="27"/>
  <c r="N94" i="27"/>
  <c r="N93" i="28"/>
  <c r="D105" i="28"/>
  <c r="D109" i="27"/>
  <c r="M97" i="27"/>
  <c r="D100" i="29"/>
  <c r="Q88" i="29"/>
  <c r="D106" i="29"/>
  <c r="Q94" i="29"/>
  <c r="D104" i="29"/>
  <c r="Q92" i="29"/>
  <c r="O96" i="28"/>
  <c r="E108" i="28"/>
  <c r="D99" i="27"/>
  <c r="M87" i="27"/>
  <c r="Q87" i="29"/>
  <c r="D99" i="29"/>
  <c r="N94" i="28"/>
  <c r="D106" i="28"/>
  <c r="N97" i="28"/>
  <c r="D109" i="28"/>
  <c r="D108" i="27"/>
  <c r="M96" i="27"/>
  <c r="N91" i="28"/>
  <c r="D103" i="28"/>
  <c r="E101" i="27"/>
  <c r="N89" i="27"/>
  <c r="E102" i="27"/>
  <c r="N90" i="27"/>
  <c r="E104" i="27"/>
  <c r="N92" i="27"/>
  <c r="L129" i="24"/>
  <c r="Y129" i="24"/>
  <c r="H130" i="24"/>
  <c r="U130" i="24"/>
  <c r="G125" i="22"/>
  <c r="P125" i="22"/>
  <c r="F144" i="22"/>
  <c r="J110" i="23"/>
  <c r="T110" i="23"/>
  <c r="K132" i="24"/>
  <c r="X132" i="24"/>
  <c r="O131" i="26"/>
  <c r="H124" i="23"/>
  <c r="R124" i="23"/>
  <c r="I123" i="24"/>
  <c r="V123" i="24"/>
  <c r="G124" i="22"/>
  <c r="P124" i="22"/>
  <c r="J115" i="23"/>
  <c r="T115" i="23"/>
  <c r="F138" i="22"/>
  <c r="G131" i="22"/>
  <c r="P131" i="22"/>
  <c r="O127" i="26"/>
  <c r="G132" i="22"/>
  <c r="P132" i="22"/>
  <c r="I128" i="23"/>
  <c r="S128" i="23"/>
  <c r="H122" i="23"/>
  <c r="R122" i="23"/>
  <c r="J126" i="24"/>
  <c r="W126" i="24"/>
  <c r="P130" i="26"/>
  <c r="O125" i="26"/>
  <c r="F122" i="22"/>
  <c r="O122" i="22"/>
  <c r="H130" i="23"/>
  <c r="R130" i="23"/>
  <c r="I126" i="24"/>
  <c r="V126" i="24"/>
  <c r="F123" i="22"/>
  <c r="O123" i="22"/>
  <c r="J125" i="24"/>
  <c r="W125" i="24"/>
  <c r="I128" i="22"/>
  <c r="R128" i="22"/>
  <c r="H132" i="23"/>
  <c r="R132" i="23"/>
  <c r="I127" i="23"/>
  <c r="S127" i="23"/>
  <c r="I129" i="23"/>
  <c r="S129" i="23"/>
  <c r="G128" i="22"/>
  <c r="P128" i="22"/>
  <c r="H128" i="23"/>
  <c r="R128" i="23"/>
  <c r="H128" i="24"/>
  <c r="U128" i="24"/>
  <c r="J131" i="23"/>
  <c r="T131" i="23"/>
  <c r="P123" i="26"/>
  <c r="K122" i="24"/>
  <c r="X122" i="24"/>
  <c r="P132" i="26"/>
  <c r="H125" i="23"/>
  <c r="R125" i="23"/>
  <c r="I131" i="22"/>
  <c r="R131" i="22"/>
  <c r="K127" i="24"/>
  <c r="X127" i="24"/>
  <c r="I133" i="23"/>
  <c r="S133" i="23"/>
  <c r="J122" i="24"/>
  <c r="W122" i="24"/>
  <c r="H123" i="23"/>
  <c r="R123" i="23"/>
  <c r="F133" i="22"/>
  <c r="O133" i="22"/>
  <c r="I126" i="22"/>
  <c r="R126" i="22"/>
  <c r="G130" i="22"/>
  <c r="P130" i="22"/>
  <c r="I125" i="22"/>
  <c r="R125" i="22"/>
  <c r="I129" i="24"/>
  <c r="V129" i="24"/>
  <c r="L123" i="24"/>
  <c r="Y123" i="24"/>
  <c r="L131" i="24"/>
  <c r="Y131" i="24"/>
  <c r="I132" i="24"/>
  <c r="V132" i="24"/>
  <c r="J133" i="24"/>
  <c r="W133" i="24"/>
  <c r="K128" i="24"/>
  <c r="X128" i="24"/>
  <c r="P122" i="26"/>
  <c r="I127" i="22"/>
  <c r="R127" i="22"/>
  <c r="I133" i="22"/>
  <c r="R133" i="22"/>
  <c r="K129" i="24"/>
  <c r="X129" i="24"/>
  <c r="P128" i="26"/>
  <c r="I132" i="23"/>
  <c r="S132" i="23"/>
  <c r="I133" i="24"/>
  <c r="V133" i="24"/>
  <c r="F129" i="22"/>
  <c r="O129" i="22"/>
  <c r="P129" i="26"/>
  <c r="I123" i="23"/>
  <c r="S123" i="23"/>
  <c r="J125" i="23"/>
  <c r="T125" i="23"/>
  <c r="I124" i="24"/>
  <c r="V124" i="24"/>
  <c r="L133" i="24"/>
  <c r="Y133" i="24"/>
  <c r="I125" i="24"/>
  <c r="V125" i="24"/>
  <c r="J112" i="23"/>
  <c r="T112" i="23"/>
  <c r="J118" i="23"/>
  <c r="T118" i="23"/>
  <c r="L122" i="24"/>
  <c r="Y122" i="24"/>
  <c r="F128" i="22"/>
  <c r="O128" i="22"/>
  <c r="I124" i="23"/>
  <c r="S124" i="23"/>
  <c r="I126" i="23"/>
  <c r="S126" i="23"/>
  <c r="K130" i="24"/>
  <c r="X130" i="24"/>
  <c r="I124" i="22"/>
  <c r="R124" i="22"/>
  <c r="F136" i="22"/>
  <c r="G133" i="22"/>
  <c r="P133" i="22"/>
  <c r="I130" i="22"/>
  <c r="R130" i="22"/>
  <c r="H129" i="24"/>
  <c r="U129" i="24"/>
  <c r="I131" i="24"/>
  <c r="V131" i="24"/>
  <c r="I123" i="22"/>
  <c r="R123" i="22"/>
  <c r="H131" i="23"/>
  <c r="R131" i="23"/>
  <c r="G127" i="22"/>
  <c r="P127" i="22"/>
  <c r="I122" i="23"/>
  <c r="S122" i="23"/>
  <c r="J128" i="24"/>
  <c r="W128" i="24"/>
  <c r="J132" i="24"/>
  <c r="W132" i="24"/>
  <c r="H131" i="24"/>
  <c r="U131" i="24"/>
  <c r="J129" i="24"/>
  <c r="W129" i="24"/>
  <c r="L127" i="24"/>
  <c r="Y127" i="24"/>
  <c r="I130" i="23"/>
  <c r="S130" i="23"/>
  <c r="G123" i="22"/>
  <c r="P123" i="22"/>
  <c r="I122" i="22"/>
  <c r="R122" i="22"/>
  <c r="P125" i="26"/>
  <c r="K131" i="24"/>
  <c r="X131" i="24"/>
  <c r="J131" i="24"/>
  <c r="W131" i="24"/>
  <c r="G126" i="22"/>
  <c r="P126" i="22"/>
  <c r="I132" i="22"/>
  <c r="R132" i="22"/>
  <c r="F143" i="22"/>
  <c r="K125" i="24"/>
  <c r="X125" i="24"/>
  <c r="J129" i="23"/>
  <c r="T129" i="23"/>
  <c r="P127" i="26"/>
  <c r="H133" i="24"/>
  <c r="U133" i="24"/>
  <c r="I131" i="23"/>
  <c r="S131" i="23"/>
  <c r="H126" i="24"/>
  <c r="U126" i="24"/>
  <c r="G122" i="22"/>
  <c r="P122" i="22"/>
  <c r="K133" i="24"/>
  <c r="X133" i="24"/>
  <c r="O129" i="26"/>
  <c r="J128" i="23"/>
  <c r="T128" i="23"/>
  <c r="O123" i="26"/>
  <c r="G129" i="22"/>
  <c r="P129" i="22"/>
  <c r="F142" i="22"/>
  <c r="I125" i="23"/>
  <c r="S125" i="23"/>
  <c r="F125" i="22"/>
  <c r="O125" i="22"/>
  <c r="I128" i="24"/>
  <c r="V128" i="24"/>
  <c r="P124" i="26"/>
  <c r="P131" i="26"/>
  <c r="H127" i="24"/>
  <c r="U127" i="24"/>
  <c r="J123" i="23"/>
  <c r="T123" i="23"/>
  <c r="H123" i="24"/>
  <c r="U123" i="24"/>
  <c r="H122" i="24"/>
  <c r="U122" i="24"/>
  <c r="I129" i="22"/>
  <c r="R129" i="22"/>
  <c r="P126" i="26"/>
  <c r="H125" i="24"/>
  <c r="U125" i="24"/>
  <c r="J133" i="23"/>
  <c r="T133" i="23"/>
  <c r="O133" i="26"/>
  <c r="J114" i="23"/>
  <c r="T114" i="23"/>
  <c r="I130" i="24"/>
  <c r="V130" i="24"/>
  <c r="L124" i="24"/>
  <c r="Y124" i="24"/>
  <c r="F127" i="22"/>
  <c r="O127" i="22"/>
  <c r="H129" i="23"/>
  <c r="R129" i="23"/>
  <c r="L130" i="24"/>
  <c r="Y130" i="24"/>
  <c r="L125" i="24"/>
  <c r="Y125" i="24"/>
  <c r="J123" i="24"/>
  <c r="W123" i="24"/>
  <c r="I122" i="24"/>
  <c r="V122" i="24"/>
  <c r="I127" i="24"/>
  <c r="V127" i="24"/>
  <c r="K124" i="24"/>
  <c r="X124" i="24"/>
  <c r="H133" i="23"/>
  <c r="R133" i="23"/>
  <c r="K126" i="24"/>
  <c r="X126" i="24"/>
  <c r="P133" i="26"/>
  <c r="H132" i="24"/>
  <c r="U132" i="24"/>
  <c r="L126" i="24"/>
  <c r="Y126" i="24"/>
  <c r="J127" i="24"/>
  <c r="W127" i="24"/>
  <c r="J120" i="23"/>
  <c r="T120" i="23"/>
  <c r="L132" i="24"/>
  <c r="Y132" i="24"/>
  <c r="H124" i="24"/>
  <c r="U124" i="24"/>
  <c r="J124" i="24"/>
  <c r="W124" i="24"/>
  <c r="H126" i="23"/>
  <c r="R126" i="23"/>
  <c r="J130" i="24"/>
  <c r="W130" i="24"/>
  <c r="L128" i="24"/>
  <c r="Y128" i="24"/>
  <c r="H127" i="23"/>
  <c r="R127" i="23"/>
  <c r="K123" i="24"/>
  <c r="X123" i="24"/>
  <c r="AM94" i="1"/>
  <c r="AM82" i="1"/>
  <c r="AM71" i="1"/>
  <c r="F154" i="22"/>
  <c r="O154" i="22"/>
  <c r="O142" i="22"/>
  <c r="F148" i="22"/>
  <c r="O148" i="22"/>
  <c r="O136" i="22"/>
  <c r="O154" i="26"/>
  <c r="O142" i="26"/>
  <c r="F150" i="22"/>
  <c r="O150" i="22"/>
  <c r="O138" i="22"/>
  <c r="G141" i="27"/>
  <c r="P129" i="27"/>
  <c r="H135" i="28"/>
  <c r="R123" i="28"/>
  <c r="K143" i="29"/>
  <c r="X131" i="29"/>
  <c r="I138" i="28"/>
  <c r="S126" i="28"/>
  <c r="T114" i="28"/>
  <c r="J126" i="28"/>
  <c r="I135" i="29"/>
  <c r="V123" i="29"/>
  <c r="O127" i="31"/>
  <c r="G139" i="31"/>
  <c r="G145" i="27"/>
  <c r="P133" i="27"/>
  <c r="H137" i="29"/>
  <c r="U125" i="29"/>
  <c r="X133" i="29"/>
  <c r="K145" i="29"/>
  <c r="I138" i="27"/>
  <c r="R126" i="27"/>
  <c r="V133" i="29"/>
  <c r="I145" i="29"/>
  <c r="P127" i="31"/>
  <c r="X128" i="29"/>
  <c r="K140" i="29"/>
  <c r="G142" i="27"/>
  <c r="P130" i="27"/>
  <c r="H145" i="29"/>
  <c r="U133" i="29"/>
  <c r="X125" i="29"/>
  <c r="K137" i="29"/>
  <c r="G136" i="27"/>
  <c r="P124" i="27"/>
  <c r="P129" i="31"/>
  <c r="S132" i="28"/>
  <c r="I144" i="28"/>
  <c r="G152" i="31"/>
  <c r="O152" i="31"/>
  <c r="O140" i="31"/>
  <c r="P128" i="27"/>
  <c r="G140" i="27"/>
  <c r="H145" i="28"/>
  <c r="R133" i="28"/>
  <c r="J130" i="28"/>
  <c r="T118" i="28"/>
  <c r="F139" i="27"/>
  <c r="O127" i="27"/>
  <c r="O133" i="31"/>
  <c r="G145" i="31"/>
  <c r="T133" i="28"/>
  <c r="J145" i="28"/>
  <c r="K136" i="29"/>
  <c r="X124" i="29"/>
  <c r="R132" i="28"/>
  <c r="H144" i="28"/>
  <c r="P126" i="31"/>
  <c r="H142" i="28"/>
  <c r="R130" i="28"/>
  <c r="W130" i="29"/>
  <c r="J142" i="29"/>
  <c r="W124" i="29"/>
  <c r="J136" i="29"/>
  <c r="J127" i="28"/>
  <c r="T115" i="28"/>
  <c r="F156" i="22"/>
  <c r="O156" i="22"/>
  <c r="O144" i="22"/>
  <c r="J143" i="29"/>
  <c r="W131" i="29"/>
  <c r="Y128" i="29"/>
  <c r="L140" i="29"/>
  <c r="J143" i="28"/>
  <c r="T131" i="28"/>
  <c r="I139" i="27"/>
  <c r="R127" i="27"/>
  <c r="G138" i="27"/>
  <c r="P126" i="27"/>
  <c r="R124" i="28"/>
  <c r="H136" i="28"/>
  <c r="O128" i="27"/>
  <c r="F140" i="27"/>
  <c r="K134" i="29"/>
  <c r="X122" i="29"/>
  <c r="J122" i="28"/>
  <c r="T110" i="28"/>
  <c r="H140" i="28"/>
  <c r="R128" i="28"/>
  <c r="H143" i="28"/>
  <c r="R131" i="28"/>
  <c r="G137" i="31"/>
  <c r="O125" i="31"/>
  <c r="H135" i="29"/>
  <c r="U123" i="29"/>
  <c r="H144" i="29"/>
  <c r="U132" i="29"/>
  <c r="O134" i="31"/>
  <c r="G146" i="31"/>
  <c r="O146" i="31"/>
  <c r="S128" i="28"/>
  <c r="I140" i="28"/>
  <c r="S124" i="28"/>
  <c r="I136" i="28"/>
  <c r="G144" i="27"/>
  <c r="P132" i="27"/>
  <c r="F135" i="27"/>
  <c r="O123" i="27"/>
  <c r="O144" i="27"/>
  <c r="F156" i="27"/>
  <c r="O156" i="27"/>
  <c r="Y129" i="29"/>
  <c r="L141" i="29"/>
  <c r="L139" i="29"/>
  <c r="Y127" i="29"/>
  <c r="L144" i="29"/>
  <c r="Y132" i="29"/>
  <c r="J134" i="29"/>
  <c r="W122" i="29"/>
  <c r="R129" i="28"/>
  <c r="H141" i="28"/>
  <c r="P133" i="31"/>
  <c r="R123" i="27"/>
  <c r="I135" i="27"/>
  <c r="J145" i="29"/>
  <c r="W133" i="29"/>
  <c r="R131" i="27"/>
  <c r="I143" i="27"/>
  <c r="O144" i="31"/>
  <c r="G156" i="31"/>
  <c r="O156" i="31"/>
  <c r="L136" i="29"/>
  <c r="Y124" i="29"/>
  <c r="L137" i="29"/>
  <c r="Y125" i="29"/>
  <c r="V126" i="29"/>
  <c r="I138" i="29"/>
  <c r="W128" i="29"/>
  <c r="J140" i="29"/>
  <c r="AZ9" i="34"/>
  <c r="BB8" i="34"/>
  <c r="V127" i="29"/>
  <c r="I139" i="29"/>
  <c r="S133" i="28"/>
  <c r="I145" i="28"/>
  <c r="I142" i="28"/>
  <c r="S130" i="28"/>
  <c r="H136" i="29"/>
  <c r="U124" i="29"/>
  <c r="V129" i="29"/>
  <c r="I141" i="29"/>
  <c r="I134" i="29"/>
  <c r="V122" i="29"/>
  <c r="F150" i="27"/>
  <c r="O150" i="27"/>
  <c r="O138" i="27"/>
  <c r="BK9" i="34"/>
  <c r="F134" i="27"/>
  <c r="O122" i="27"/>
  <c r="R129" i="27"/>
  <c r="I141" i="27"/>
  <c r="I139" i="28"/>
  <c r="S127" i="28"/>
  <c r="O148" i="26"/>
  <c r="O136" i="26"/>
  <c r="F155" i="22"/>
  <c r="O155" i="22"/>
  <c r="O143" i="22"/>
  <c r="O156" i="26"/>
  <c r="O144" i="26"/>
  <c r="O150" i="26"/>
  <c r="O138" i="26"/>
  <c r="K138" i="29"/>
  <c r="X126" i="29"/>
  <c r="P123" i="31"/>
  <c r="H137" i="28"/>
  <c r="R125" i="28"/>
  <c r="G135" i="27"/>
  <c r="P123" i="27"/>
  <c r="T120" i="28"/>
  <c r="J132" i="28"/>
  <c r="L143" i="29"/>
  <c r="Y131" i="29"/>
  <c r="I145" i="27"/>
  <c r="R133" i="27"/>
  <c r="I134" i="27"/>
  <c r="R122" i="27"/>
  <c r="G143" i="31"/>
  <c r="O131" i="31"/>
  <c r="T123" i="28"/>
  <c r="J135" i="28"/>
  <c r="I143" i="29"/>
  <c r="V131" i="29"/>
  <c r="O142" i="31"/>
  <c r="G154" i="31"/>
  <c r="O154" i="31"/>
  <c r="S122" i="28"/>
  <c r="I134" i="28"/>
  <c r="T125" i="28"/>
  <c r="J137" i="28"/>
  <c r="P128" i="31"/>
  <c r="X132" i="29"/>
  <c r="K144" i="29"/>
  <c r="G135" i="31"/>
  <c r="O123" i="31"/>
  <c r="L134" i="29"/>
  <c r="Y122" i="29"/>
  <c r="O138" i="31"/>
  <c r="G150" i="31"/>
  <c r="O150" i="31"/>
  <c r="O125" i="27"/>
  <c r="F137" i="27"/>
  <c r="P132" i="31"/>
  <c r="L142" i="29"/>
  <c r="Y130" i="29"/>
  <c r="R122" i="28"/>
  <c r="H134" i="28"/>
  <c r="K139" i="29"/>
  <c r="X127" i="29"/>
  <c r="J141" i="29"/>
  <c r="W129" i="29"/>
  <c r="P130" i="31"/>
  <c r="P122" i="31"/>
  <c r="X123" i="29"/>
  <c r="K135" i="29"/>
  <c r="L138" i="29"/>
  <c r="Y126" i="29"/>
  <c r="T112" i="28"/>
  <c r="J124" i="28"/>
  <c r="Y123" i="29"/>
  <c r="L135" i="29"/>
  <c r="R125" i="27"/>
  <c r="I137" i="27"/>
  <c r="G139" i="27"/>
  <c r="P127" i="27"/>
  <c r="H143" i="29"/>
  <c r="U131" i="29"/>
  <c r="F145" i="27"/>
  <c r="O133" i="27"/>
  <c r="G143" i="27"/>
  <c r="P131" i="27"/>
  <c r="W127" i="29"/>
  <c r="J139" i="29"/>
  <c r="P124" i="31"/>
  <c r="R124" i="27"/>
  <c r="I136" i="27"/>
  <c r="W126" i="29"/>
  <c r="J138" i="29"/>
  <c r="O146" i="26"/>
  <c r="O134" i="26"/>
  <c r="O152" i="26"/>
  <c r="O140" i="26"/>
  <c r="T129" i="28"/>
  <c r="J141" i="28"/>
  <c r="P125" i="31"/>
  <c r="I137" i="28"/>
  <c r="S125" i="28"/>
  <c r="H134" i="29"/>
  <c r="U122" i="29"/>
  <c r="S129" i="28"/>
  <c r="I141" i="28"/>
  <c r="V130" i="29"/>
  <c r="I142" i="29"/>
  <c r="S131" i="28"/>
  <c r="I143" i="28"/>
  <c r="O143" i="27"/>
  <c r="F155" i="27"/>
  <c r="O155" i="27"/>
  <c r="H139" i="29"/>
  <c r="U127" i="29"/>
  <c r="O136" i="31"/>
  <c r="G148" i="31"/>
  <c r="O148" i="31"/>
  <c r="F141" i="27"/>
  <c r="O129" i="27"/>
  <c r="W123" i="29"/>
  <c r="J135" i="29"/>
  <c r="U128" i="29"/>
  <c r="H140" i="29"/>
  <c r="X130" i="29"/>
  <c r="K142" i="29"/>
  <c r="T128" i="28"/>
  <c r="J140" i="28"/>
  <c r="I135" i="28"/>
  <c r="S123" i="28"/>
  <c r="U126" i="29"/>
  <c r="H138" i="29"/>
  <c r="P122" i="27"/>
  <c r="G134" i="27"/>
  <c r="I137" i="29"/>
  <c r="V125" i="29"/>
  <c r="R132" i="27"/>
  <c r="I144" i="27"/>
  <c r="V128" i="29"/>
  <c r="I140" i="29"/>
  <c r="O136" i="27"/>
  <c r="F148" i="27"/>
  <c r="O148" i="27"/>
  <c r="H141" i="29"/>
  <c r="U129" i="29"/>
  <c r="J137" i="29"/>
  <c r="W125" i="29"/>
  <c r="O129" i="31"/>
  <c r="G141" i="31"/>
  <c r="P125" i="27"/>
  <c r="G137" i="27"/>
  <c r="F154" i="27"/>
  <c r="O154" i="27"/>
  <c r="O142" i="27"/>
  <c r="U130" i="29"/>
  <c r="H142" i="29"/>
  <c r="I136" i="29"/>
  <c r="V124" i="29"/>
  <c r="P131" i="31"/>
  <c r="X129" i="29"/>
  <c r="K141" i="29"/>
  <c r="J144" i="29"/>
  <c r="W132" i="29"/>
  <c r="L145" i="29"/>
  <c r="Y133" i="29"/>
  <c r="I140" i="27"/>
  <c r="R128" i="27"/>
  <c r="I142" i="27"/>
  <c r="R130" i="27"/>
  <c r="V132" i="29"/>
  <c r="I144" i="29"/>
  <c r="R127" i="28"/>
  <c r="H139" i="28"/>
  <c r="R126" i="28"/>
  <c r="H138" i="28"/>
  <c r="E116" i="27"/>
  <c r="N104" i="27"/>
  <c r="E113" i="27"/>
  <c r="N101" i="27"/>
  <c r="E120" i="28"/>
  <c r="O108" i="28"/>
  <c r="D119" i="27"/>
  <c r="M107" i="27"/>
  <c r="R101" i="29"/>
  <c r="E113" i="29"/>
  <c r="D120" i="28"/>
  <c r="N108" i="28"/>
  <c r="E119" i="27"/>
  <c r="N107" i="27"/>
  <c r="R102" i="29"/>
  <c r="E114" i="29"/>
  <c r="M104" i="27"/>
  <c r="D116" i="27"/>
  <c r="Q102" i="29"/>
  <c r="D114" i="29"/>
  <c r="E98" i="29"/>
  <c r="R86" i="29"/>
  <c r="O101" i="28"/>
  <c r="E113" i="28"/>
  <c r="M100" i="27"/>
  <c r="D112" i="27"/>
  <c r="E112" i="28"/>
  <c r="O100" i="28"/>
  <c r="D116" i="28"/>
  <c r="N104" i="28"/>
  <c r="D112" i="28"/>
  <c r="N100" i="28"/>
  <c r="D119" i="31"/>
  <c r="L107" i="31"/>
  <c r="Q98" i="29"/>
  <c r="D110" i="29"/>
  <c r="E111" i="28"/>
  <c r="O99" i="28"/>
  <c r="D117" i="27"/>
  <c r="M105" i="27"/>
  <c r="M108" i="27"/>
  <c r="D120" i="27"/>
  <c r="N106" i="28"/>
  <c r="D118" i="28"/>
  <c r="Q106" i="29"/>
  <c r="D118" i="29"/>
  <c r="D121" i="27"/>
  <c r="M109" i="27"/>
  <c r="N106" i="27"/>
  <c r="E118" i="27"/>
  <c r="O106" i="28"/>
  <c r="E118" i="28"/>
  <c r="E98" i="27"/>
  <c r="N86" i="27"/>
  <c r="D105" i="31"/>
  <c r="L93" i="31"/>
  <c r="L109" i="31"/>
  <c r="D121" i="31"/>
  <c r="D121" i="29"/>
  <c r="Q109" i="29"/>
  <c r="N89" i="28"/>
  <c r="D101" i="28"/>
  <c r="N98" i="28"/>
  <c r="D110" i="28"/>
  <c r="N102" i="28"/>
  <c r="D114" i="28"/>
  <c r="D119" i="29"/>
  <c r="Q107" i="29"/>
  <c r="O102" i="28"/>
  <c r="E114" i="28"/>
  <c r="Q108" i="29"/>
  <c r="D120" i="29"/>
  <c r="E111" i="29"/>
  <c r="R99" i="29"/>
  <c r="D117" i="29"/>
  <c r="Q105" i="29"/>
  <c r="D120" i="31"/>
  <c r="L108" i="31"/>
  <c r="D116" i="31"/>
  <c r="L104" i="31"/>
  <c r="M98" i="27"/>
  <c r="D110" i="27"/>
  <c r="M102" i="27"/>
  <c r="D114" i="27"/>
  <c r="E115" i="28"/>
  <c r="O103" i="28"/>
  <c r="R109" i="29"/>
  <c r="E121" i="29"/>
  <c r="O93" i="28"/>
  <c r="E105" i="28"/>
  <c r="L106" i="31"/>
  <c r="D118" i="31"/>
  <c r="N102" i="27"/>
  <c r="E114" i="27"/>
  <c r="N103" i="28"/>
  <c r="D115" i="28"/>
  <c r="N105" i="28"/>
  <c r="D117" i="28"/>
  <c r="D101" i="29"/>
  <c r="Q89" i="29"/>
  <c r="D115" i="29"/>
  <c r="Q103" i="29"/>
  <c r="N107" i="28"/>
  <c r="D119" i="28"/>
  <c r="E111" i="27"/>
  <c r="N99" i="27"/>
  <c r="D115" i="27"/>
  <c r="M103" i="27"/>
  <c r="E121" i="27"/>
  <c r="N109" i="27"/>
  <c r="E119" i="29"/>
  <c r="R107" i="29"/>
  <c r="D111" i="31"/>
  <c r="L99" i="31"/>
  <c r="E119" i="28"/>
  <c r="O107" i="28"/>
  <c r="O109" i="28"/>
  <c r="E121" i="28"/>
  <c r="O86" i="28"/>
  <c r="E98" i="28"/>
  <c r="N99" i="28"/>
  <c r="D111" i="28"/>
  <c r="E112" i="29"/>
  <c r="R100" i="29"/>
  <c r="E116" i="29"/>
  <c r="R104" i="29"/>
  <c r="E112" i="27"/>
  <c r="N100" i="27"/>
  <c r="L101" i="31"/>
  <c r="D113" i="31"/>
  <c r="D98" i="31"/>
  <c r="L86" i="31"/>
  <c r="L103" i="31"/>
  <c r="D115" i="31"/>
  <c r="E115" i="27"/>
  <c r="N103" i="27"/>
  <c r="N109" i="28"/>
  <c r="D121" i="28"/>
  <c r="D111" i="29"/>
  <c r="Q99" i="29"/>
  <c r="D111" i="27"/>
  <c r="M99" i="27"/>
  <c r="Q104" i="29"/>
  <c r="D116" i="29"/>
  <c r="Q100" i="29"/>
  <c r="D112" i="29"/>
  <c r="E105" i="29"/>
  <c r="R93" i="29"/>
  <c r="E116" i="28"/>
  <c r="O104" i="28"/>
  <c r="D114" i="31"/>
  <c r="L102" i="31"/>
  <c r="E115" i="29"/>
  <c r="R103" i="29"/>
  <c r="E120" i="29"/>
  <c r="R108" i="29"/>
  <c r="E120" i="27"/>
  <c r="N108" i="27"/>
  <c r="M106" i="27"/>
  <c r="D118" i="27"/>
  <c r="R106" i="29"/>
  <c r="E118" i="29"/>
  <c r="D101" i="27"/>
  <c r="M89" i="27"/>
  <c r="D112" i="31"/>
  <c r="L100" i="31"/>
  <c r="E105" i="27"/>
  <c r="N93" i="27"/>
  <c r="H139" i="23"/>
  <c r="H138" i="23"/>
  <c r="L142" i="24"/>
  <c r="I142" i="24"/>
  <c r="J145" i="23"/>
  <c r="J135" i="23"/>
  <c r="F137" i="22"/>
  <c r="G141" i="22"/>
  <c r="J143" i="24"/>
  <c r="G135" i="22"/>
  <c r="G139" i="22"/>
  <c r="I135" i="22"/>
  <c r="H141" i="24"/>
  <c r="I136" i="23"/>
  <c r="L134" i="24"/>
  <c r="I145" i="24"/>
  <c r="L143" i="24"/>
  <c r="K139" i="24"/>
  <c r="I138" i="24"/>
  <c r="F134" i="22"/>
  <c r="K135" i="24"/>
  <c r="L140" i="24"/>
  <c r="L144" i="24"/>
  <c r="J139" i="24"/>
  <c r="H144" i="24"/>
  <c r="H145" i="23"/>
  <c r="I134" i="24"/>
  <c r="F139" i="22"/>
  <c r="H137" i="24"/>
  <c r="H135" i="24"/>
  <c r="G134" i="22"/>
  <c r="J141" i="23"/>
  <c r="I144" i="22"/>
  <c r="I134" i="22"/>
  <c r="J130" i="23"/>
  <c r="T130" i="23"/>
  <c r="L145" i="24"/>
  <c r="J137" i="23"/>
  <c r="I145" i="22"/>
  <c r="J145" i="24"/>
  <c r="I141" i="24"/>
  <c r="G142" i="22"/>
  <c r="F145" i="22"/>
  <c r="I143" i="22"/>
  <c r="J143" i="23"/>
  <c r="G140" i="22"/>
  <c r="H144" i="23"/>
  <c r="I140" i="22"/>
  <c r="H134" i="23"/>
  <c r="G144" i="22"/>
  <c r="G136" i="22"/>
  <c r="H136" i="23"/>
  <c r="H142" i="24"/>
  <c r="J136" i="24"/>
  <c r="K138" i="24"/>
  <c r="K136" i="24"/>
  <c r="I139" i="24"/>
  <c r="J135" i="24"/>
  <c r="L137" i="24"/>
  <c r="L136" i="24"/>
  <c r="I141" i="22"/>
  <c r="H139" i="24"/>
  <c r="I140" i="24"/>
  <c r="I137" i="23"/>
  <c r="J140" i="23"/>
  <c r="K145" i="24"/>
  <c r="I143" i="23"/>
  <c r="K137" i="24"/>
  <c r="K143" i="24"/>
  <c r="I142" i="23"/>
  <c r="H143" i="24"/>
  <c r="I134" i="23"/>
  <c r="H143" i="23"/>
  <c r="I143" i="24"/>
  <c r="I142" i="22"/>
  <c r="K142" i="24"/>
  <c r="I138" i="23"/>
  <c r="F140" i="22"/>
  <c r="K140" i="24"/>
  <c r="I144" i="24"/>
  <c r="L135" i="24"/>
  <c r="J134" i="24"/>
  <c r="H140" i="24"/>
  <c r="J138" i="24"/>
  <c r="J127" i="23"/>
  <c r="T127" i="23"/>
  <c r="I135" i="24"/>
  <c r="K144" i="24"/>
  <c r="J122" i="23"/>
  <c r="T122" i="23"/>
  <c r="L141" i="24"/>
  <c r="J142" i="24"/>
  <c r="H136" i="24"/>
  <c r="J132" i="23"/>
  <c r="T132" i="23"/>
  <c r="L138" i="24"/>
  <c r="F3" i="26"/>
  <c r="D2" i="25"/>
  <c r="J2" i="22"/>
  <c r="G2" i="24"/>
  <c r="G2" i="23"/>
  <c r="G2" i="13"/>
  <c r="T2" i="13"/>
  <c r="D2" i="14"/>
  <c r="L2" i="14"/>
  <c r="R2" i="14"/>
  <c r="F2" i="15"/>
  <c r="K2" i="11"/>
  <c r="G2" i="12"/>
  <c r="H141" i="23"/>
  <c r="J126" i="23"/>
  <c r="T126" i="23"/>
  <c r="H134" i="24"/>
  <c r="H138" i="24"/>
  <c r="H145" i="24"/>
  <c r="G138" i="22"/>
  <c r="L139" i="24"/>
  <c r="J141" i="24"/>
  <c r="J144" i="24"/>
  <c r="J140" i="24"/>
  <c r="G145" i="22"/>
  <c r="I136" i="22"/>
  <c r="J124" i="23"/>
  <c r="T124" i="23"/>
  <c r="I137" i="24"/>
  <c r="I136" i="24"/>
  <c r="I135" i="23"/>
  <c r="F141" i="22"/>
  <c r="I144" i="23"/>
  <c r="K141" i="24"/>
  <c r="I139" i="22"/>
  <c r="I137" i="22"/>
  <c r="I138" i="22"/>
  <c r="H135" i="23"/>
  <c r="I145" i="23"/>
  <c r="H137" i="23"/>
  <c r="K134" i="24"/>
  <c r="H140" i="23"/>
  <c r="I141" i="23"/>
  <c r="I139" i="23"/>
  <c r="J137" i="24"/>
  <c r="F135" i="22"/>
  <c r="H142" i="23"/>
  <c r="I140" i="23"/>
  <c r="G143" i="22"/>
  <c r="G137" i="22"/>
  <c r="AM95" i="1"/>
  <c r="AM83" i="1"/>
  <c r="AM73" i="1"/>
  <c r="AM72" i="1"/>
  <c r="L2" i="25"/>
  <c r="R2" i="25"/>
  <c r="G155" i="22"/>
  <c r="P155" i="22"/>
  <c r="P143" i="22"/>
  <c r="O149" i="26"/>
  <c r="O137" i="26"/>
  <c r="I151" i="23"/>
  <c r="S151" i="23"/>
  <c r="S139" i="23"/>
  <c r="P156" i="26"/>
  <c r="P144" i="26"/>
  <c r="H147" i="23"/>
  <c r="R147" i="23"/>
  <c r="R135" i="23"/>
  <c r="K153" i="24"/>
  <c r="X153" i="24"/>
  <c r="X141" i="24"/>
  <c r="I147" i="23"/>
  <c r="S147" i="23"/>
  <c r="S135" i="23"/>
  <c r="I148" i="22"/>
  <c r="R148" i="22"/>
  <c r="R136" i="22"/>
  <c r="J153" i="24"/>
  <c r="W153" i="24"/>
  <c r="W141" i="24"/>
  <c r="P151" i="26"/>
  <c r="P139" i="26"/>
  <c r="P155" i="26"/>
  <c r="P143" i="26"/>
  <c r="H153" i="23"/>
  <c r="R153" i="23"/>
  <c r="R141" i="23"/>
  <c r="N2" i="15"/>
  <c r="R2" i="15"/>
  <c r="T2" i="24"/>
  <c r="F3" i="31"/>
  <c r="N3" i="31"/>
  <c r="R3" i="31"/>
  <c r="G3" i="29"/>
  <c r="T3" i="29"/>
  <c r="AB3" i="29"/>
  <c r="G3" i="28"/>
  <c r="Q3" i="28"/>
  <c r="V3" i="28"/>
  <c r="J3" i="27"/>
  <c r="S3" i="27"/>
  <c r="T3" i="27"/>
  <c r="H148" i="24"/>
  <c r="U148" i="24"/>
  <c r="U136" i="24"/>
  <c r="K156" i="24"/>
  <c r="X156" i="24"/>
  <c r="X144" i="24"/>
  <c r="H152" i="24"/>
  <c r="U152" i="24"/>
  <c r="U140" i="24"/>
  <c r="K152" i="24"/>
  <c r="X152" i="24"/>
  <c r="X140" i="24"/>
  <c r="K154" i="24"/>
  <c r="X154" i="24"/>
  <c r="X142" i="24"/>
  <c r="H155" i="23"/>
  <c r="R155" i="23"/>
  <c r="R143" i="23"/>
  <c r="I154" i="23"/>
  <c r="S154" i="23"/>
  <c r="S142" i="23"/>
  <c r="K157" i="24"/>
  <c r="X157" i="24"/>
  <c r="X145" i="24"/>
  <c r="H151" i="24"/>
  <c r="U151" i="24"/>
  <c r="U139" i="24"/>
  <c r="L148" i="24"/>
  <c r="Y148" i="24"/>
  <c r="Y136" i="24"/>
  <c r="K148" i="24"/>
  <c r="X148" i="24"/>
  <c r="X136" i="24"/>
  <c r="H154" i="24"/>
  <c r="U154" i="24"/>
  <c r="U142" i="24"/>
  <c r="G148" i="22"/>
  <c r="P148" i="22"/>
  <c r="P136" i="22"/>
  <c r="G156" i="22"/>
  <c r="P156" i="22"/>
  <c r="P144" i="22"/>
  <c r="I152" i="22"/>
  <c r="R152" i="22"/>
  <c r="R140" i="22"/>
  <c r="I155" i="22"/>
  <c r="R155" i="22"/>
  <c r="R143" i="22"/>
  <c r="I153" i="24"/>
  <c r="V153" i="24"/>
  <c r="V141" i="24"/>
  <c r="P153" i="26"/>
  <c r="P141" i="26"/>
  <c r="J153" i="23"/>
  <c r="T153" i="23"/>
  <c r="T141" i="23"/>
  <c r="F151" i="22"/>
  <c r="O151" i="22"/>
  <c r="O139" i="22"/>
  <c r="H157" i="23"/>
  <c r="R157" i="23"/>
  <c r="R145" i="23"/>
  <c r="L152" i="24"/>
  <c r="Y152" i="24"/>
  <c r="Y140" i="24"/>
  <c r="K151" i="24"/>
  <c r="X151" i="24"/>
  <c r="X139" i="24"/>
  <c r="L146" i="24"/>
  <c r="Y146" i="24"/>
  <c r="Y134" i="24"/>
  <c r="I147" i="22"/>
  <c r="R147" i="22"/>
  <c r="R135" i="22"/>
  <c r="J155" i="24"/>
  <c r="W155" i="24"/>
  <c r="W143" i="24"/>
  <c r="L154" i="24"/>
  <c r="Y154" i="24"/>
  <c r="Y142" i="24"/>
  <c r="H151" i="28"/>
  <c r="R151" i="28"/>
  <c r="R139" i="28"/>
  <c r="X141" i="29"/>
  <c r="K153" i="29"/>
  <c r="X153" i="29"/>
  <c r="U142" i="29"/>
  <c r="H154" i="29"/>
  <c r="U154" i="29"/>
  <c r="G149" i="27"/>
  <c r="P149" i="27"/>
  <c r="P137" i="27"/>
  <c r="U138" i="29"/>
  <c r="H150" i="29"/>
  <c r="U150" i="29"/>
  <c r="J152" i="28"/>
  <c r="T152" i="28"/>
  <c r="T140" i="28"/>
  <c r="W135" i="29"/>
  <c r="J147" i="29"/>
  <c r="W147" i="29"/>
  <c r="I155" i="28"/>
  <c r="S155" i="28"/>
  <c r="S143" i="28"/>
  <c r="S141" i="28"/>
  <c r="I153" i="28"/>
  <c r="S153" i="28"/>
  <c r="J153" i="28"/>
  <c r="T153" i="28"/>
  <c r="T141" i="28"/>
  <c r="J150" i="29"/>
  <c r="W150" i="29"/>
  <c r="W138" i="29"/>
  <c r="L147" i="29"/>
  <c r="Y147" i="29"/>
  <c r="Y135" i="29"/>
  <c r="K147" i="29"/>
  <c r="X147" i="29"/>
  <c r="X135" i="29"/>
  <c r="R134" i="28"/>
  <c r="H146" i="28"/>
  <c r="R146" i="28"/>
  <c r="P156" i="31"/>
  <c r="P144" i="31"/>
  <c r="X144" i="29"/>
  <c r="K156" i="29"/>
  <c r="X156" i="29"/>
  <c r="T137" i="28"/>
  <c r="J149" i="28"/>
  <c r="T149" i="28"/>
  <c r="P147" i="31"/>
  <c r="P135" i="31"/>
  <c r="H148" i="29"/>
  <c r="U148" i="29"/>
  <c r="U136" i="29"/>
  <c r="L149" i="29"/>
  <c r="Y149" i="29"/>
  <c r="Y137" i="29"/>
  <c r="J157" i="29"/>
  <c r="W157" i="29"/>
  <c r="W145" i="29"/>
  <c r="J146" i="29"/>
  <c r="W146" i="29"/>
  <c r="W134" i="29"/>
  <c r="L151" i="29"/>
  <c r="Y151" i="29"/>
  <c r="Y139" i="29"/>
  <c r="O135" i="27"/>
  <c r="F147" i="27"/>
  <c r="O147" i="27"/>
  <c r="U135" i="29"/>
  <c r="H147" i="29"/>
  <c r="U147" i="29"/>
  <c r="O137" i="31"/>
  <c r="G149" i="31"/>
  <c r="O149" i="31"/>
  <c r="R140" i="28"/>
  <c r="H152" i="28"/>
  <c r="R152" i="28"/>
  <c r="K146" i="29"/>
  <c r="X146" i="29"/>
  <c r="X134" i="29"/>
  <c r="G150" i="27"/>
  <c r="P150" i="27"/>
  <c r="P138" i="27"/>
  <c r="T143" i="28"/>
  <c r="J155" i="28"/>
  <c r="T155" i="28"/>
  <c r="J155" i="29"/>
  <c r="W155" i="29"/>
  <c r="W143" i="29"/>
  <c r="J139" i="28"/>
  <c r="T127" i="28"/>
  <c r="O139" i="27"/>
  <c r="F151" i="27"/>
  <c r="O151" i="27"/>
  <c r="H157" i="28"/>
  <c r="R157" i="28"/>
  <c r="R145" i="28"/>
  <c r="G148" i="27"/>
  <c r="P148" i="27"/>
  <c r="P136" i="27"/>
  <c r="P142" i="27"/>
  <c r="G154" i="27"/>
  <c r="P154" i="27"/>
  <c r="P151" i="31"/>
  <c r="P139" i="31"/>
  <c r="R138" i="27"/>
  <c r="I150" i="27"/>
  <c r="R150" i="27"/>
  <c r="H149" i="29"/>
  <c r="U149" i="29"/>
  <c r="U137" i="29"/>
  <c r="X143" i="29"/>
  <c r="K155" i="29"/>
  <c r="X155" i="29"/>
  <c r="G153" i="27"/>
  <c r="P153" i="27"/>
  <c r="P141" i="27"/>
  <c r="G149" i="22"/>
  <c r="P149" i="22"/>
  <c r="P137" i="22"/>
  <c r="O151" i="26"/>
  <c r="O139" i="26"/>
  <c r="H154" i="23"/>
  <c r="R154" i="23"/>
  <c r="R142" i="23"/>
  <c r="I153" i="23"/>
  <c r="S153" i="23"/>
  <c r="S141" i="23"/>
  <c r="H149" i="23"/>
  <c r="R149" i="23"/>
  <c r="R137" i="23"/>
  <c r="I150" i="22"/>
  <c r="R150" i="22"/>
  <c r="R138" i="22"/>
  <c r="P152" i="26"/>
  <c r="P140" i="26"/>
  <c r="I148" i="24"/>
  <c r="V148" i="24"/>
  <c r="V136" i="24"/>
  <c r="G157" i="22"/>
  <c r="P157" i="22"/>
  <c r="P145" i="22"/>
  <c r="L151" i="24"/>
  <c r="Y151" i="24"/>
  <c r="Y139" i="24"/>
  <c r="H157" i="24"/>
  <c r="U157" i="24"/>
  <c r="U145" i="24"/>
  <c r="H146" i="24"/>
  <c r="U146" i="24"/>
  <c r="U134" i="24"/>
  <c r="S2" i="22"/>
  <c r="J154" i="24"/>
  <c r="W154" i="24"/>
  <c r="W142" i="24"/>
  <c r="I147" i="24"/>
  <c r="V147" i="24"/>
  <c r="V135" i="24"/>
  <c r="J146" i="24"/>
  <c r="W146" i="24"/>
  <c r="W134" i="24"/>
  <c r="I154" i="22"/>
  <c r="R154" i="22"/>
  <c r="R142" i="22"/>
  <c r="I146" i="23"/>
  <c r="S146" i="23"/>
  <c r="S134" i="23"/>
  <c r="K155" i="24"/>
  <c r="X155" i="24"/>
  <c r="X143" i="24"/>
  <c r="J152" i="23"/>
  <c r="T152" i="23"/>
  <c r="T140" i="23"/>
  <c r="L149" i="24"/>
  <c r="Y149" i="24"/>
  <c r="Y137" i="24"/>
  <c r="K150" i="24"/>
  <c r="X150" i="24"/>
  <c r="X138" i="24"/>
  <c r="H146" i="23"/>
  <c r="R146" i="23"/>
  <c r="R134" i="23"/>
  <c r="H156" i="23"/>
  <c r="R156" i="23"/>
  <c r="R144" i="23"/>
  <c r="J155" i="23"/>
  <c r="T155" i="23"/>
  <c r="T143" i="23"/>
  <c r="J157" i="24"/>
  <c r="W157" i="24"/>
  <c r="W145" i="24"/>
  <c r="J149" i="23"/>
  <c r="T149" i="23"/>
  <c r="T137" i="23"/>
  <c r="I146" i="22"/>
  <c r="R146" i="22"/>
  <c r="R134" i="22"/>
  <c r="G146" i="22"/>
  <c r="P146" i="22"/>
  <c r="P134" i="22"/>
  <c r="H156" i="24"/>
  <c r="U156" i="24"/>
  <c r="U144" i="24"/>
  <c r="K147" i="24"/>
  <c r="X147" i="24"/>
  <c r="X135" i="24"/>
  <c r="L155" i="24"/>
  <c r="Y155" i="24"/>
  <c r="Y143" i="24"/>
  <c r="I148" i="23"/>
  <c r="S148" i="23"/>
  <c r="S136" i="23"/>
  <c r="G151" i="22"/>
  <c r="P151" i="22"/>
  <c r="P139" i="22"/>
  <c r="O153" i="26"/>
  <c r="O141" i="26"/>
  <c r="F149" i="22"/>
  <c r="O149" i="22"/>
  <c r="O137" i="22"/>
  <c r="P150" i="26"/>
  <c r="P138" i="26"/>
  <c r="R142" i="27"/>
  <c r="I154" i="27"/>
  <c r="R154" i="27"/>
  <c r="L157" i="29"/>
  <c r="Y157" i="29"/>
  <c r="Y145" i="29"/>
  <c r="I148" i="29"/>
  <c r="V148" i="29"/>
  <c r="V136" i="29"/>
  <c r="W137" i="29"/>
  <c r="J149" i="29"/>
  <c r="W149" i="29"/>
  <c r="V137" i="29"/>
  <c r="I149" i="29"/>
  <c r="V149" i="29"/>
  <c r="H151" i="29"/>
  <c r="U151" i="29"/>
  <c r="U139" i="29"/>
  <c r="S137" i="28"/>
  <c r="I149" i="28"/>
  <c r="S149" i="28"/>
  <c r="P148" i="31"/>
  <c r="P136" i="31"/>
  <c r="G155" i="27"/>
  <c r="P155" i="27"/>
  <c r="P143" i="27"/>
  <c r="U143" i="29"/>
  <c r="H155" i="29"/>
  <c r="U155" i="29"/>
  <c r="G151" i="27"/>
  <c r="P151" i="27"/>
  <c r="P139" i="27"/>
  <c r="W141" i="29"/>
  <c r="J153" i="29"/>
  <c r="W153" i="29"/>
  <c r="V143" i="29"/>
  <c r="I155" i="29"/>
  <c r="V155" i="29"/>
  <c r="I146" i="27"/>
  <c r="R146" i="27"/>
  <c r="R134" i="27"/>
  <c r="Y143" i="29"/>
  <c r="L155" i="29"/>
  <c r="Y155" i="29"/>
  <c r="P135" i="27"/>
  <c r="G147" i="27"/>
  <c r="P147" i="27"/>
  <c r="BK10" i="34"/>
  <c r="V141" i="29"/>
  <c r="I153" i="29"/>
  <c r="V153" i="29"/>
  <c r="I150" i="29"/>
  <c r="V150" i="29"/>
  <c r="V138" i="29"/>
  <c r="I155" i="27"/>
  <c r="R155" i="27"/>
  <c r="R143" i="27"/>
  <c r="I147" i="27"/>
  <c r="R147" i="27"/>
  <c r="R135" i="27"/>
  <c r="R141" i="28"/>
  <c r="H153" i="28"/>
  <c r="R153" i="28"/>
  <c r="I152" i="28"/>
  <c r="S152" i="28"/>
  <c r="S140" i="28"/>
  <c r="O140" i="27"/>
  <c r="F152" i="27"/>
  <c r="O152" i="27"/>
  <c r="H148" i="28"/>
  <c r="R148" i="28"/>
  <c r="R136" i="28"/>
  <c r="L152" i="29"/>
  <c r="Y152" i="29"/>
  <c r="Y140" i="29"/>
  <c r="J148" i="29"/>
  <c r="W148" i="29"/>
  <c r="W136" i="29"/>
  <c r="P150" i="31"/>
  <c r="P138" i="31"/>
  <c r="O145" i="31"/>
  <c r="G157" i="31"/>
  <c r="O157" i="31"/>
  <c r="P140" i="27"/>
  <c r="G152" i="27"/>
  <c r="P152" i="27"/>
  <c r="S144" i="28"/>
  <c r="I156" i="28"/>
  <c r="S156" i="28"/>
  <c r="P153" i="31"/>
  <c r="P141" i="31"/>
  <c r="X140" i="29"/>
  <c r="K152" i="29"/>
  <c r="X152" i="29"/>
  <c r="I157" i="29"/>
  <c r="V157" i="29"/>
  <c r="V145" i="29"/>
  <c r="X145" i="29"/>
  <c r="K157" i="29"/>
  <c r="X157" i="29"/>
  <c r="J138" i="28"/>
  <c r="T126" i="28"/>
  <c r="I152" i="23"/>
  <c r="S152" i="23"/>
  <c r="S140" i="23"/>
  <c r="F147" i="22"/>
  <c r="O147" i="22"/>
  <c r="O135" i="22"/>
  <c r="H152" i="23"/>
  <c r="R152" i="23"/>
  <c r="R140" i="23"/>
  <c r="I149" i="22"/>
  <c r="R149" i="22"/>
  <c r="R137" i="22"/>
  <c r="I156" i="23"/>
  <c r="S156" i="23"/>
  <c r="S144" i="23"/>
  <c r="I149" i="24"/>
  <c r="V149" i="24"/>
  <c r="V137" i="24"/>
  <c r="J152" i="24"/>
  <c r="W152" i="24"/>
  <c r="W140" i="24"/>
  <c r="H150" i="24"/>
  <c r="U150" i="24"/>
  <c r="U138" i="24"/>
  <c r="O157" i="26"/>
  <c r="O145" i="26"/>
  <c r="Q2" i="12"/>
  <c r="V2" i="12"/>
  <c r="W2" i="12"/>
  <c r="L150" i="24"/>
  <c r="Y150" i="24"/>
  <c r="Y138" i="24"/>
  <c r="L153" i="24"/>
  <c r="Y153" i="24"/>
  <c r="Y141" i="24"/>
  <c r="L147" i="24"/>
  <c r="Y147" i="24"/>
  <c r="Y135" i="24"/>
  <c r="F152" i="22"/>
  <c r="O152" i="22"/>
  <c r="O140" i="22"/>
  <c r="H155" i="24"/>
  <c r="U155" i="24"/>
  <c r="U143" i="24"/>
  <c r="K149" i="24"/>
  <c r="X149" i="24"/>
  <c r="X137" i="24"/>
  <c r="I149" i="23"/>
  <c r="S149" i="23"/>
  <c r="S137" i="23"/>
  <c r="I153" i="22"/>
  <c r="R153" i="22"/>
  <c r="R141" i="22"/>
  <c r="J147" i="24"/>
  <c r="W147" i="24"/>
  <c r="W135" i="24"/>
  <c r="P157" i="26"/>
  <c r="P145" i="26"/>
  <c r="O155" i="26"/>
  <c r="O143" i="26"/>
  <c r="P147" i="26"/>
  <c r="P135" i="26"/>
  <c r="F157" i="22"/>
  <c r="O157" i="22"/>
  <c r="O145" i="22"/>
  <c r="P146" i="26"/>
  <c r="P134" i="26"/>
  <c r="L157" i="24"/>
  <c r="Y157" i="24"/>
  <c r="Y145" i="24"/>
  <c r="P149" i="26"/>
  <c r="P137" i="26"/>
  <c r="H147" i="24"/>
  <c r="U147" i="24"/>
  <c r="U135" i="24"/>
  <c r="J151" i="24"/>
  <c r="W151" i="24"/>
  <c r="W139" i="24"/>
  <c r="F146" i="22"/>
  <c r="O146" i="22"/>
  <c r="O134" i="22"/>
  <c r="I157" i="24"/>
  <c r="V157" i="24"/>
  <c r="V145" i="24"/>
  <c r="G153" i="22"/>
  <c r="P153" i="22"/>
  <c r="P141" i="22"/>
  <c r="P148" i="26"/>
  <c r="P136" i="26"/>
  <c r="J157" i="23"/>
  <c r="T157" i="23"/>
  <c r="T145" i="23"/>
  <c r="H150" i="23"/>
  <c r="R150" i="23"/>
  <c r="R138" i="23"/>
  <c r="R138" i="28"/>
  <c r="H150" i="28"/>
  <c r="R150" i="28"/>
  <c r="I156" i="29"/>
  <c r="V156" i="29"/>
  <c r="V144" i="29"/>
  <c r="O141" i="31"/>
  <c r="G153" i="31"/>
  <c r="O153" i="31"/>
  <c r="I152" i="29"/>
  <c r="V152" i="29"/>
  <c r="V140" i="29"/>
  <c r="I156" i="27"/>
  <c r="R156" i="27"/>
  <c r="R144" i="27"/>
  <c r="G146" i="27"/>
  <c r="P146" i="27"/>
  <c r="P134" i="27"/>
  <c r="K154" i="29"/>
  <c r="X154" i="29"/>
  <c r="X142" i="29"/>
  <c r="U140" i="29"/>
  <c r="H152" i="29"/>
  <c r="U152" i="29"/>
  <c r="V142" i="29"/>
  <c r="I154" i="29"/>
  <c r="V154" i="29"/>
  <c r="R136" i="27"/>
  <c r="I148" i="27"/>
  <c r="R148" i="27"/>
  <c r="J151" i="29"/>
  <c r="W151" i="29"/>
  <c r="W139" i="29"/>
  <c r="R137" i="27"/>
  <c r="I149" i="27"/>
  <c r="R149" i="27"/>
  <c r="J136" i="28"/>
  <c r="T124" i="28"/>
  <c r="F149" i="27"/>
  <c r="O149" i="27"/>
  <c r="O137" i="27"/>
  <c r="S134" i="28"/>
  <c r="I146" i="28"/>
  <c r="S146" i="28"/>
  <c r="T135" i="28"/>
  <c r="J147" i="28"/>
  <c r="T147" i="28"/>
  <c r="J144" i="28"/>
  <c r="T132" i="28"/>
  <c r="S139" i="28"/>
  <c r="I151" i="28"/>
  <c r="S151" i="28"/>
  <c r="F146" i="27"/>
  <c r="O146" i="27"/>
  <c r="O134" i="27"/>
  <c r="V134" i="29"/>
  <c r="I146" i="29"/>
  <c r="V146" i="29"/>
  <c r="I154" i="28"/>
  <c r="S154" i="28"/>
  <c r="S142" i="28"/>
  <c r="BB9" i="34"/>
  <c r="AZ10" i="34"/>
  <c r="L148" i="29"/>
  <c r="Y148" i="29"/>
  <c r="Y136" i="29"/>
  <c r="Y144" i="29"/>
  <c r="L156" i="29"/>
  <c r="Y156" i="29"/>
  <c r="G156" i="27"/>
  <c r="P156" i="27"/>
  <c r="P144" i="27"/>
  <c r="H156" i="29"/>
  <c r="U156" i="29"/>
  <c r="U144" i="29"/>
  <c r="H155" i="28"/>
  <c r="R155" i="28"/>
  <c r="R143" i="28"/>
  <c r="J134" i="28"/>
  <c r="T122" i="28"/>
  <c r="I151" i="27"/>
  <c r="R151" i="27"/>
  <c r="R139" i="27"/>
  <c r="H154" i="28"/>
  <c r="R154" i="28"/>
  <c r="R142" i="28"/>
  <c r="X136" i="29"/>
  <c r="K148" i="29"/>
  <c r="X148" i="29"/>
  <c r="T130" i="28"/>
  <c r="J142" i="28"/>
  <c r="U145" i="29"/>
  <c r="H157" i="29"/>
  <c r="U157" i="29"/>
  <c r="P145" i="27"/>
  <c r="G157" i="27"/>
  <c r="P157" i="27"/>
  <c r="I147" i="29"/>
  <c r="V147" i="29"/>
  <c r="V135" i="29"/>
  <c r="S138" i="28"/>
  <c r="I150" i="28"/>
  <c r="S150" i="28"/>
  <c r="H147" i="28"/>
  <c r="R147" i="28"/>
  <c r="R135" i="28"/>
  <c r="J149" i="24"/>
  <c r="W149" i="24"/>
  <c r="W137" i="24"/>
  <c r="K146" i="24"/>
  <c r="X146" i="24"/>
  <c r="X134" i="24"/>
  <c r="I157" i="23"/>
  <c r="S157" i="23"/>
  <c r="S145" i="23"/>
  <c r="I151" i="22"/>
  <c r="R151" i="22"/>
  <c r="R139" i="22"/>
  <c r="F153" i="22"/>
  <c r="O153" i="22"/>
  <c r="O141" i="22"/>
  <c r="J156" i="24"/>
  <c r="W156" i="24"/>
  <c r="W144" i="24"/>
  <c r="G150" i="22"/>
  <c r="P150" i="22"/>
  <c r="P138" i="22"/>
  <c r="O147" i="26"/>
  <c r="O135" i="26"/>
  <c r="T2" i="11"/>
  <c r="U2" i="11"/>
  <c r="Q2" i="23"/>
  <c r="N2" i="26"/>
  <c r="J150" i="24"/>
  <c r="W150" i="24"/>
  <c r="W138" i="24"/>
  <c r="I156" i="24"/>
  <c r="V156" i="24"/>
  <c r="V144" i="24"/>
  <c r="I150" i="23"/>
  <c r="S150" i="23"/>
  <c r="S138" i="23"/>
  <c r="I155" i="24"/>
  <c r="V155" i="24"/>
  <c r="V143" i="24"/>
  <c r="I155" i="23"/>
  <c r="S155" i="23"/>
  <c r="S143" i="23"/>
  <c r="I152" i="24"/>
  <c r="V152" i="24"/>
  <c r="V140" i="24"/>
  <c r="I151" i="24"/>
  <c r="V151" i="24"/>
  <c r="V139" i="24"/>
  <c r="J148" i="24"/>
  <c r="W148" i="24"/>
  <c r="W136" i="24"/>
  <c r="H148" i="23"/>
  <c r="R148" i="23"/>
  <c r="R136" i="23"/>
  <c r="P154" i="26"/>
  <c r="P142" i="26"/>
  <c r="G152" i="22"/>
  <c r="P152" i="22"/>
  <c r="P140" i="22"/>
  <c r="G154" i="22"/>
  <c r="P154" i="22"/>
  <c r="P142" i="22"/>
  <c r="I157" i="22"/>
  <c r="R157" i="22"/>
  <c r="R145" i="22"/>
  <c r="I156" i="22"/>
  <c r="R156" i="22"/>
  <c r="R144" i="22"/>
  <c r="H149" i="24"/>
  <c r="U149" i="24"/>
  <c r="U137" i="24"/>
  <c r="I146" i="24"/>
  <c r="V146" i="24"/>
  <c r="V134" i="24"/>
  <c r="L156" i="24"/>
  <c r="Y156" i="24"/>
  <c r="Y144" i="24"/>
  <c r="I150" i="24"/>
  <c r="V150" i="24"/>
  <c r="V138" i="24"/>
  <c r="H153" i="24"/>
  <c r="U153" i="24"/>
  <c r="U141" i="24"/>
  <c r="G147" i="22"/>
  <c r="P147" i="22"/>
  <c r="P135" i="22"/>
  <c r="J147" i="23"/>
  <c r="T147" i="23"/>
  <c r="T135" i="23"/>
  <c r="I154" i="24"/>
  <c r="V154" i="24"/>
  <c r="V142" i="24"/>
  <c r="H151" i="23"/>
  <c r="R151" i="23"/>
  <c r="R139" i="23"/>
  <c r="I152" i="27"/>
  <c r="R152" i="27"/>
  <c r="R140" i="27"/>
  <c r="J156" i="29"/>
  <c r="W156" i="29"/>
  <c r="W144" i="29"/>
  <c r="P143" i="31"/>
  <c r="P155" i="31"/>
  <c r="U141" i="29"/>
  <c r="H153" i="29"/>
  <c r="U153" i="29"/>
  <c r="I147" i="28"/>
  <c r="S147" i="28"/>
  <c r="S135" i="28"/>
  <c r="O141" i="27"/>
  <c r="F153" i="27"/>
  <c r="O153" i="27"/>
  <c r="U134" i="29"/>
  <c r="H146" i="29"/>
  <c r="U146" i="29"/>
  <c r="P149" i="31"/>
  <c r="P137" i="31"/>
  <c r="O145" i="27"/>
  <c r="F157" i="27"/>
  <c r="O157" i="27"/>
  <c r="Y138" i="29"/>
  <c r="L150" i="29"/>
  <c r="Y150" i="29"/>
  <c r="P134" i="31"/>
  <c r="P146" i="31"/>
  <c r="P142" i="31"/>
  <c r="P154" i="31"/>
  <c r="X139" i="29"/>
  <c r="K151" i="29"/>
  <c r="X151" i="29"/>
  <c r="L154" i="29"/>
  <c r="Y154" i="29"/>
  <c r="Y142" i="29"/>
  <c r="L146" i="29"/>
  <c r="Y146" i="29"/>
  <c r="Y134" i="29"/>
  <c r="G147" i="31"/>
  <c r="O147" i="31"/>
  <c r="O135" i="31"/>
  <c r="P140" i="31"/>
  <c r="P152" i="31"/>
  <c r="O143" i="31"/>
  <c r="G155" i="31"/>
  <c r="O155" i="31"/>
  <c r="I157" i="27"/>
  <c r="R157" i="27"/>
  <c r="R145" i="27"/>
  <c r="H149" i="28"/>
  <c r="R149" i="28"/>
  <c r="R137" i="28"/>
  <c r="K150" i="29"/>
  <c r="X150" i="29"/>
  <c r="X138" i="29"/>
  <c r="R141" i="27"/>
  <c r="I153" i="27"/>
  <c r="R153" i="27"/>
  <c r="S145" i="28"/>
  <c r="I157" i="28"/>
  <c r="S157" i="28"/>
  <c r="V139" i="29"/>
  <c r="I151" i="29"/>
  <c r="V151" i="29"/>
  <c r="W140" i="29"/>
  <c r="J152" i="29"/>
  <c r="W152" i="29"/>
  <c r="P145" i="31"/>
  <c r="P157" i="31"/>
  <c r="Y141" i="29"/>
  <c r="L153" i="29"/>
  <c r="Y153" i="29"/>
  <c r="I148" i="28"/>
  <c r="S148" i="28"/>
  <c r="S136" i="28"/>
  <c r="J154" i="29"/>
  <c r="W154" i="29"/>
  <c r="W142" i="29"/>
  <c r="R144" i="28"/>
  <c r="H156" i="28"/>
  <c r="R156" i="28"/>
  <c r="J157" i="28"/>
  <c r="T157" i="28"/>
  <c r="T145" i="28"/>
  <c r="X137" i="29"/>
  <c r="K149" i="29"/>
  <c r="X149" i="29"/>
  <c r="G151" i="31"/>
  <c r="O151" i="31"/>
  <c r="O139" i="31"/>
  <c r="E117" i="27"/>
  <c r="N105" i="27"/>
  <c r="D113" i="27"/>
  <c r="M101" i="27"/>
  <c r="E132" i="29"/>
  <c r="R120" i="29"/>
  <c r="D123" i="29"/>
  <c r="Q111" i="29"/>
  <c r="N115" i="27"/>
  <c r="E127" i="27"/>
  <c r="D110" i="31"/>
  <c r="L98" i="31"/>
  <c r="E124" i="27"/>
  <c r="N112" i="27"/>
  <c r="R112" i="29"/>
  <c r="E124" i="29"/>
  <c r="D123" i="31"/>
  <c r="L111" i="31"/>
  <c r="N117" i="28"/>
  <c r="D129" i="28"/>
  <c r="L116" i="31"/>
  <c r="D128" i="31"/>
  <c r="D129" i="29"/>
  <c r="Q117" i="29"/>
  <c r="D131" i="29"/>
  <c r="Q119" i="29"/>
  <c r="Q121" i="29"/>
  <c r="D133" i="29"/>
  <c r="L105" i="31"/>
  <c r="D117" i="31"/>
  <c r="D133" i="27"/>
  <c r="M121" i="27"/>
  <c r="D129" i="27"/>
  <c r="M117" i="27"/>
  <c r="D124" i="28"/>
  <c r="N112" i="28"/>
  <c r="D132" i="28"/>
  <c r="N120" i="28"/>
  <c r="D131" i="27"/>
  <c r="M119" i="27"/>
  <c r="E130" i="29"/>
  <c r="R118" i="29"/>
  <c r="R115" i="29"/>
  <c r="E127" i="29"/>
  <c r="E128" i="28"/>
  <c r="O116" i="28"/>
  <c r="D124" i="29"/>
  <c r="Q112" i="29"/>
  <c r="N121" i="28"/>
  <c r="D133" i="28"/>
  <c r="D127" i="31"/>
  <c r="L115" i="31"/>
  <c r="D125" i="31"/>
  <c r="L113" i="31"/>
  <c r="D123" i="28"/>
  <c r="N111" i="28"/>
  <c r="E133" i="27"/>
  <c r="N121" i="27"/>
  <c r="N111" i="27"/>
  <c r="E123" i="27"/>
  <c r="D127" i="29"/>
  <c r="Q115" i="29"/>
  <c r="N114" i="27"/>
  <c r="E126" i="27"/>
  <c r="O105" i="28"/>
  <c r="E117" i="28"/>
  <c r="D122" i="27"/>
  <c r="M110" i="27"/>
  <c r="O114" i="28"/>
  <c r="E126" i="28"/>
  <c r="D126" i="28"/>
  <c r="N114" i="28"/>
  <c r="N101" i="28"/>
  <c r="D113" i="28"/>
  <c r="D133" i="31"/>
  <c r="L121" i="31"/>
  <c r="E130" i="27"/>
  <c r="N118" i="27"/>
  <c r="Q118" i="29"/>
  <c r="D130" i="29"/>
  <c r="D132" i="27"/>
  <c r="M120" i="27"/>
  <c r="E124" i="28"/>
  <c r="O112" i="28"/>
  <c r="D124" i="27"/>
  <c r="M112" i="27"/>
  <c r="D128" i="27"/>
  <c r="M116" i="27"/>
  <c r="R113" i="29"/>
  <c r="E125" i="29"/>
  <c r="E125" i="27"/>
  <c r="N113" i="27"/>
  <c r="L112" i="31"/>
  <c r="D124" i="31"/>
  <c r="E132" i="27"/>
  <c r="N120" i="27"/>
  <c r="M111" i="27"/>
  <c r="D123" i="27"/>
  <c r="R116" i="29"/>
  <c r="E128" i="29"/>
  <c r="E131" i="28"/>
  <c r="O119" i="28"/>
  <c r="D131" i="28"/>
  <c r="N119" i="28"/>
  <c r="E127" i="28"/>
  <c r="O115" i="28"/>
  <c r="L120" i="31"/>
  <c r="D132" i="31"/>
  <c r="R111" i="29"/>
  <c r="E123" i="29"/>
  <c r="N98" i="27"/>
  <c r="E110" i="27"/>
  <c r="E123" i="28"/>
  <c r="O111" i="28"/>
  <c r="L119" i="31"/>
  <c r="D131" i="31"/>
  <c r="D128" i="28"/>
  <c r="N116" i="28"/>
  <c r="R98" i="29"/>
  <c r="E110" i="29"/>
  <c r="N119" i="27"/>
  <c r="E131" i="27"/>
  <c r="D130" i="27"/>
  <c r="M118" i="27"/>
  <c r="D126" i="31"/>
  <c r="L114" i="31"/>
  <c r="R105" i="29"/>
  <c r="E117" i="29"/>
  <c r="D128" i="29"/>
  <c r="Q116" i="29"/>
  <c r="O98" i="28"/>
  <c r="E110" i="28"/>
  <c r="O121" i="28"/>
  <c r="E133" i="28"/>
  <c r="R119" i="29"/>
  <c r="E131" i="29"/>
  <c r="M115" i="27"/>
  <c r="D127" i="27"/>
  <c r="D113" i="29"/>
  <c r="Q101" i="29"/>
  <c r="D127" i="28"/>
  <c r="N115" i="28"/>
  <c r="D130" i="31"/>
  <c r="L118" i="31"/>
  <c r="R121" i="29"/>
  <c r="E133" i="29"/>
  <c r="D126" i="27"/>
  <c r="M114" i="27"/>
  <c r="D132" i="29"/>
  <c r="Q120" i="29"/>
  <c r="D122" i="28"/>
  <c r="N110" i="28"/>
  <c r="O118" i="28"/>
  <c r="E130" i="28"/>
  <c r="D130" i="28"/>
  <c r="N118" i="28"/>
  <c r="D122" i="29"/>
  <c r="Q110" i="29"/>
  <c r="O113" i="28"/>
  <c r="E125" i="28"/>
  <c r="D126" i="29"/>
  <c r="Q114" i="29"/>
  <c r="E126" i="29"/>
  <c r="R114" i="29"/>
  <c r="E132" i="28"/>
  <c r="O120" i="28"/>
  <c r="E128" i="27"/>
  <c r="N116" i="27"/>
  <c r="AB2" i="13"/>
  <c r="J136" i="23"/>
  <c r="J134" i="23"/>
  <c r="J144" i="23"/>
  <c r="J138" i="23"/>
  <c r="F4" i="26"/>
  <c r="D3" i="25"/>
  <c r="G3" i="24"/>
  <c r="G3" i="23"/>
  <c r="J3" i="22"/>
  <c r="G3" i="13"/>
  <c r="T3" i="13"/>
  <c r="AB3" i="13"/>
  <c r="D3" i="14"/>
  <c r="L3" i="14"/>
  <c r="F3" i="15"/>
  <c r="G3" i="12"/>
  <c r="K3" i="11"/>
  <c r="J139" i="23"/>
  <c r="J142" i="23"/>
  <c r="AM97" i="1"/>
  <c r="AM96" i="1"/>
  <c r="AM85" i="1"/>
  <c r="AM84" i="1"/>
  <c r="L3" i="25"/>
  <c r="R3" i="25"/>
  <c r="AC2" i="13"/>
  <c r="S2" i="15"/>
  <c r="S2" i="14"/>
  <c r="T3" i="11"/>
  <c r="U3" i="11"/>
  <c r="J154" i="23"/>
  <c r="T154" i="23"/>
  <c r="T142" i="23"/>
  <c r="F4" i="31"/>
  <c r="N4" i="31"/>
  <c r="R4" i="31"/>
  <c r="G4" i="29"/>
  <c r="T4" i="29"/>
  <c r="AB4" i="29"/>
  <c r="G4" i="28"/>
  <c r="Q4" i="28"/>
  <c r="V4" i="28"/>
  <c r="J4" i="27"/>
  <c r="S4" i="27"/>
  <c r="T4" i="27"/>
  <c r="Q3" i="12"/>
  <c r="V3" i="12"/>
  <c r="W3" i="12"/>
  <c r="S3" i="22"/>
  <c r="N3" i="26"/>
  <c r="J146" i="23"/>
  <c r="T146" i="23"/>
  <c r="T134" i="23"/>
  <c r="J146" i="28"/>
  <c r="T146" i="28"/>
  <c r="T134" i="28"/>
  <c r="J156" i="28"/>
  <c r="T156" i="28"/>
  <c r="T144" i="28"/>
  <c r="T136" i="28"/>
  <c r="J148" i="28"/>
  <c r="T148" i="28"/>
  <c r="J151" i="28"/>
  <c r="T151" i="28"/>
  <c r="T139" i="28"/>
  <c r="Q3" i="23"/>
  <c r="T142" i="28"/>
  <c r="J154" i="28"/>
  <c r="T154" i="28"/>
  <c r="BB10" i="34"/>
  <c r="AZ11" i="34"/>
  <c r="J150" i="28"/>
  <c r="T150" i="28"/>
  <c r="T138" i="28"/>
  <c r="BK11" i="34"/>
  <c r="N3" i="15"/>
  <c r="R3" i="15"/>
  <c r="J151" i="23"/>
  <c r="T151" i="23"/>
  <c r="T139" i="23"/>
  <c r="T3" i="24"/>
  <c r="J150" i="23"/>
  <c r="T150" i="23"/>
  <c r="T138" i="23"/>
  <c r="J156" i="23"/>
  <c r="T156" i="23"/>
  <c r="T144" i="23"/>
  <c r="J148" i="23"/>
  <c r="T148" i="23"/>
  <c r="T136" i="23"/>
  <c r="E140" i="27"/>
  <c r="N128" i="27"/>
  <c r="O125" i="28"/>
  <c r="E137" i="28"/>
  <c r="O130" i="28"/>
  <c r="E142" i="28"/>
  <c r="D138" i="27"/>
  <c r="M126" i="27"/>
  <c r="D142" i="31"/>
  <c r="L130" i="31"/>
  <c r="D125" i="29"/>
  <c r="Q113" i="29"/>
  <c r="D142" i="27"/>
  <c r="M130" i="27"/>
  <c r="D143" i="31"/>
  <c r="L131" i="31"/>
  <c r="E143" i="28"/>
  <c r="O131" i="28"/>
  <c r="L124" i="31"/>
  <c r="D136" i="31"/>
  <c r="R125" i="29"/>
  <c r="E137" i="29"/>
  <c r="D145" i="31"/>
  <c r="L133" i="31"/>
  <c r="D138" i="28"/>
  <c r="N126" i="28"/>
  <c r="D134" i="27"/>
  <c r="M122" i="27"/>
  <c r="E135" i="27"/>
  <c r="N123" i="27"/>
  <c r="R127" i="29"/>
  <c r="E139" i="29"/>
  <c r="D141" i="27"/>
  <c r="M129" i="27"/>
  <c r="L117" i="31"/>
  <c r="D129" i="31"/>
  <c r="D122" i="31"/>
  <c r="L110" i="31"/>
  <c r="D135" i="29"/>
  <c r="Q123" i="29"/>
  <c r="R126" i="29"/>
  <c r="E138" i="29"/>
  <c r="D144" i="29"/>
  <c r="Q132" i="29"/>
  <c r="R133" i="29"/>
  <c r="E145" i="29"/>
  <c r="D139" i="27"/>
  <c r="M127" i="27"/>
  <c r="O133" i="28"/>
  <c r="E145" i="28"/>
  <c r="E143" i="27"/>
  <c r="N131" i="27"/>
  <c r="R123" i="29"/>
  <c r="E135" i="29"/>
  <c r="N131" i="28"/>
  <c r="D143" i="28"/>
  <c r="R128" i="29"/>
  <c r="E140" i="29"/>
  <c r="M124" i="27"/>
  <c r="D136" i="27"/>
  <c r="N113" i="28"/>
  <c r="D125" i="28"/>
  <c r="O126" i="28"/>
  <c r="E138" i="28"/>
  <c r="O117" i="28"/>
  <c r="E129" i="28"/>
  <c r="N123" i="28"/>
  <c r="D135" i="28"/>
  <c r="D139" i="31"/>
  <c r="L127" i="31"/>
  <c r="D136" i="29"/>
  <c r="Q124" i="29"/>
  <c r="D143" i="27"/>
  <c r="M131" i="27"/>
  <c r="N124" i="28"/>
  <c r="D136" i="28"/>
  <c r="D141" i="29"/>
  <c r="Q129" i="29"/>
  <c r="E139" i="27"/>
  <c r="N127" i="27"/>
  <c r="D125" i="27"/>
  <c r="M113" i="27"/>
  <c r="O132" i="28"/>
  <c r="E144" i="28"/>
  <c r="D142" i="28"/>
  <c r="N130" i="28"/>
  <c r="N127" i="28"/>
  <c r="D139" i="28"/>
  <c r="D140" i="29"/>
  <c r="Q128" i="29"/>
  <c r="D138" i="31"/>
  <c r="L126" i="31"/>
  <c r="N110" i="27"/>
  <c r="E122" i="27"/>
  <c r="D144" i="27"/>
  <c r="M132" i="27"/>
  <c r="E142" i="27"/>
  <c r="N130" i="27"/>
  <c r="N133" i="28"/>
  <c r="D145" i="28"/>
  <c r="D145" i="29"/>
  <c r="Q133" i="29"/>
  <c r="D143" i="29"/>
  <c r="Q131" i="29"/>
  <c r="D140" i="31"/>
  <c r="L128" i="31"/>
  <c r="N129" i="28"/>
  <c r="D141" i="28"/>
  <c r="D135" i="31"/>
  <c r="L123" i="31"/>
  <c r="E136" i="27"/>
  <c r="N124" i="27"/>
  <c r="D138" i="29"/>
  <c r="Q126" i="29"/>
  <c r="Q122" i="29"/>
  <c r="D134" i="29"/>
  <c r="D134" i="28"/>
  <c r="N122" i="28"/>
  <c r="E143" i="29"/>
  <c r="R131" i="29"/>
  <c r="O110" i="28"/>
  <c r="E122" i="28"/>
  <c r="R117" i="29"/>
  <c r="E129" i="29"/>
  <c r="R110" i="29"/>
  <c r="E122" i="29"/>
  <c r="N128" i="28"/>
  <c r="D140" i="28"/>
  <c r="E135" i="28"/>
  <c r="O123" i="28"/>
  <c r="D144" i="31"/>
  <c r="L132" i="31"/>
  <c r="E139" i="28"/>
  <c r="O127" i="28"/>
  <c r="D135" i="27"/>
  <c r="M123" i="27"/>
  <c r="E144" i="27"/>
  <c r="N132" i="27"/>
  <c r="E137" i="27"/>
  <c r="N125" i="27"/>
  <c r="M128" i="27"/>
  <c r="D140" i="27"/>
  <c r="O124" i="28"/>
  <c r="E136" i="28"/>
  <c r="D142" i="29"/>
  <c r="Q130" i="29"/>
  <c r="E138" i="27"/>
  <c r="N126" i="27"/>
  <c r="D139" i="29"/>
  <c r="Q127" i="29"/>
  <c r="E145" i="27"/>
  <c r="N133" i="27"/>
  <c r="D137" i="31"/>
  <c r="L125" i="31"/>
  <c r="O128" i="28"/>
  <c r="E140" i="28"/>
  <c r="E142" i="29"/>
  <c r="R130" i="29"/>
  <c r="N132" i="28"/>
  <c r="D144" i="28"/>
  <c r="D145" i="27"/>
  <c r="M133" i="27"/>
  <c r="E136" i="29"/>
  <c r="R124" i="29"/>
  <c r="R132" i="29"/>
  <c r="E144" i="29"/>
  <c r="E129" i="27"/>
  <c r="N117" i="27"/>
  <c r="R3" i="14"/>
  <c r="F5" i="26"/>
  <c r="D4" i="25"/>
  <c r="L4" i="25"/>
  <c r="G4" i="24"/>
  <c r="G4" i="23"/>
  <c r="J4" i="22"/>
  <c r="G4" i="13"/>
  <c r="T4" i="13"/>
  <c r="AB4" i="13"/>
  <c r="D4" i="14"/>
  <c r="L4" i="14"/>
  <c r="F4" i="15"/>
  <c r="K4" i="11"/>
  <c r="G4" i="12"/>
  <c r="AC3" i="13"/>
  <c r="S3" i="15"/>
  <c r="S3" i="14"/>
  <c r="T4" i="11"/>
  <c r="U4" i="11"/>
  <c r="N4" i="26"/>
  <c r="N4" i="15"/>
  <c r="R4" i="15"/>
  <c r="Q4" i="23"/>
  <c r="F5" i="31"/>
  <c r="N5" i="31"/>
  <c r="R5" i="31"/>
  <c r="G5" i="29"/>
  <c r="T5" i="29"/>
  <c r="AB5" i="29"/>
  <c r="G5" i="28"/>
  <c r="Q5" i="28"/>
  <c r="V5" i="28"/>
  <c r="J5" i="27"/>
  <c r="S5" i="27"/>
  <c r="T5" i="27"/>
  <c r="BK12" i="34"/>
  <c r="T4" i="24"/>
  <c r="Q4" i="12"/>
  <c r="V4" i="12"/>
  <c r="W4" i="12"/>
  <c r="R4" i="25"/>
  <c r="S4" i="22"/>
  <c r="AZ12" i="34"/>
  <c r="BB11" i="34"/>
  <c r="E141" i="27"/>
  <c r="N129" i="27"/>
  <c r="D154" i="29"/>
  <c r="Q154" i="29"/>
  <c r="Q142" i="29"/>
  <c r="E156" i="27"/>
  <c r="N156" i="27"/>
  <c r="N144" i="27"/>
  <c r="E151" i="28"/>
  <c r="O151" i="28"/>
  <c r="O139" i="28"/>
  <c r="E147" i="28"/>
  <c r="O147" i="28"/>
  <c r="O135" i="28"/>
  <c r="D146" i="28"/>
  <c r="N146" i="28"/>
  <c r="N134" i="28"/>
  <c r="D150" i="29"/>
  <c r="Q150" i="29"/>
  <c r="Q138" i="29"/>
  <c r="D147" i="31"/>
  <c r="L147" i="31"/>
  <c r="L135" i="31"/>
  <c r="D152" i="31"/>
  <c r="L152" i="31"/>
  <c r="L140" i="31"/>
  <c r="D157" i="29"/>
  <c r="Q157" i="29"/>
  <c r="Q145" i="29"/>
  <c r="M144" i="27"/>
  <c r="D156" i="27"/>
  <c r="M156" i="27"/>
  <c r="D151" i="28"/>
  <c r="N151" i="28"/>
  <c r="N139" i="28"/>
  <c r="D154" i="28"/>
  <c r="N154" i="28"/>
  <c r="N142" i="28"/>
  <c r="D148" i="29"/>
  <c r="Q148" i="29"/>
  <c r="Q136" i="29"/>
  <c r="M136" i="27"/>
  <c r="D148" i="27"/>
  <c r="M148" i="27"/>
  <c r="D155" i="28"/>
  <c r="N155" i="28"/>
  <c r="N143" i="28"/>
  <c r="D153" i="27"/>
  <c r="M153" i="27"/>
  <c r="M141" i="27"/>
  <c r="D148" i="31"/>
  <c r="L148" i="31"/>
  <c r="L136" i="31"/>
  <c r="O137" i="28"/>
  <c r="E149" i="28"/>
  <c r="O149" i="28"/>
  <c r="E156" i="29"/>
  <c r="R156" i="29"/>
  <c r="R144" i="29"/>
  <c r="R136" i="29"/>
  <c r="E148" i="29"/>
  <c r="R148" i="29"/>
  <c r="D157" i="27"/>
  <c r="M157" i="27"/>
  <c r="M145" i="27"/>
  <c r="E157" i="27"/>
  <c r="N157" i="27"/>
  <c r="N145" i="27"/>
  <c r="E150" i="27"/>
  <c r="N150" i="27"/>
  <c r="N138" i="27"/>
  <c r="E148" i="28"/>
  <c r="O148" i="28"/>
  <c r="O136" i="28"/>
  <c r="N140" i="28"/>
  <c r="D152" i="28"/>
  <c r="N152" i="28"/>
  <c r="R129" i="29"/>
  <c r="E141" i="29"/>
  <c r="D146" i="29"/>
  <c r="Q146" i="29"/>
  <c r="Q134" i="29"/>
  <c r="D153" i="28"/>
  <c r="N153" i="28"/>
  <c r="N141" i="28"/>
  <c r="D150" i="31"/>
  <c r="L150" i="31"/>
  <c r="L138" i="31"/>
  <c r="D137" i="27"/>
  <c r="M125" i="27"/>
  <c r="D153" i="29"/>
  <c r="Q153" i="29"/>
  <c r="Q141" i="29"/>
  <c r="O129" i="28"/>
  <c r="E141" i="28"/>
  <c r="N125" i="28"/>
  <c r="D137" i="28"/>
  <c r="N143" i="27"/>
  <c r="E155" i="27"/>
  <c r="N155" i="27"/>
  <c r="D151" i="27"/>
  <c r="M151" i="27"/>
  <c r="M139" i="27"/>
  <c r="D156" i="29"/>
  <c r="Q156" i="29"/>
  <c r="Q144" i="29"/>
  <c r="D147" i="29"/>
  <c r="Q147" i="29"/>
  <c r="Q135" i="29"/>
  <c r="D141" i="31"/>
  <c r="L129" i="31"/>
  <c r="D146" i="27"/>
  <c r="M146" i="27"/>
  <c r="M134" i="27"/>
  <c r="D157" i="31"/>
  <c r="L157" i="31"/>
  <c r="L145" i="31"/>
  <c r="L143" i="31"/>
  <c r="D155" i="31"/>
  <c r="L155" i="31"/>
  <c r="D137" i="29"/>
  <c r="Q125" i="29"/>
  <c r="D150" i="27"/>
  <c r="M150" i="27"/>
  <c r="M138" i="27"/>
  <c r="E154" i="29"/>
  <c r="R154" i="29"/>
  <c r="R142" i="29"/>
  <c r="E149" i="27"/>
  <c r="N149" i="27"/>
  <c r="N137" i="27"/>
  <c r="D147" i="27"/>
  <c r="M147" i="27"/>
  <c r="M135" i="27"/>
  <c r="D156" i="31"/>
  <c r="L156" i="31"/>
  <c r="L144" i="31"/>
  <c r="E155" i="29"/>
  <c r="R155" i="29"/>
  <c r="R143" i="29"/>
  <c r="E148" i="27"/>
  <c r="N148" i="27"/>
  <c r="N136" i="27"/>
  <c r="D155" i="29"/>
  <c r="Q155" i="29"/>
  <c r="Q143" i="29"/>
  <c r="E154" i="27"/>
  <c r="N154" i="27"/>
  <c r="N142" i="27"/>
  <c r="E134" i="27"/>
  <c r="N122" i="27"/>
  <c r="E156" i="28"/>
  <c r="O156" i="28"/>
  <c r="O144" i="28"/>
  <c r="D155" i="27"/>
  <c r="M155" i="27"/>
  <c r="M143" i="27"/>
  <c r="L139" i="31"/>
  <c r="D151" i="31"/>
  <c r="L151" i="31"/>
  <c r="R140" i="29"/>
  <c r="E152" i="29"/>
  <c r="R152" i="29"/>
  <c r="E147" i="29"/>
  <c r="R147" i="29"/>
  <c r="R135" i="29"/>
  <c r="E157" i="28"/>
  <c r="O157" i="28"/>
  <c r="O145" i="28"/>
  <c r="E157" i="29"/>
  <c r="R157" i="29"/>
  <c r="R145" i="29"/>
  <c r="R138" i="29"/>
  <c r="E150" i="29"/>
  <c r="R150" i="29"/>
  <c r="R137" i="29"/>
  <c r="E149" i="29"/>
  <c r="R149" i="29"/>
  <c r="E154" i="28"/>
  <c r="O154" i="28"/>
  <c r="O142" i="28"/>
  <c r="N144" i="28"/>
  <c r="D156" i="28"/>
  <c r="N156" i="28"/>
  <c r="E152" i="28"/>
  <c r="O152" i="28"/>
  <c r="O140" i="28"/>
  <c r="D149" i="31"/>
  <c r="L149" i="31"/>
  <c r="L137" i="31"/>
  <c r="D151" i="29"/>
  <c r="Q151" i="29"/>
  <c r="Q139" i="29"/>
  <c r="M140" i="27"/>
  <c r="D152" i="27"/>
  <c r="M152" i="27"/>
  <c r="R122" i="29"/>
  <c r="E134" i="29"/>
  <c r="O122" i="28"/>
  <c r="E134" i="28"/>
  <c r="D157" i="28"/>
  <c r="N157" i="28"/>
  <c r="N145" i="28"/>
  <c r="D152" i="29"/>
  <c r="Q152" i="29"/>
  <c r="Q140" i="29"/>
  <c r="E151" i="27"/>
  <c r="N151" i="27"/>
  <c r="N139" i="27"/>
  <c r="N136" i="28"/>
  <c r="D148" i="28"/>
  <c r="N148" i="28"/>
  <c r="D147" i="28"/>
  <c r="N147" i="28"/>
  <c r="N135" i="28"/>
  <c r="E150" i="28"/>
  <c r="O150" i="28"/>
  <c r="O138" i="28"/>
  <c r="D134" i="31"/>
  <c r="L122" i="31"/>
  <c r="R139" i="29"/>
  <c r="E151" i="29"/>
  <c r="R151" i="29"/>
  <c r="N135" i="27"/>
  <c r="E147" i="27"/>
  <c r="N147" i="27"/>
  <c r="D150" i="28"/>
  <c r="N150" i="28"/>
  <c r="N138" i="28"/>
  <c r="E155" i="28"/>
  <c r="O155" i="28"/>
  <c r="O143" i="28"/>
  <c r="D154" i="27"/>
  <c r="M154" i="27"/>
  <c r="M142" i="27"/>
  <c r="D154" i="31"/>
  <c r="L154" i="31"/>
  <c r="L142" i="31"/>
  <c r="E152" i="27"/>
  <c r="N152" i="27"/>
  <c r="N140" i="27"/>
  <c r="R4" i="14"/>
  <c r="F6" i="26"/>
  <c r="D5" i="25"/>
  <c r="L5" i="25"/>
  <c r="G5" i="24"/>
  <c r="G5" i="23"/>
  <c r="J5" i="22"/>
  <c r="G5" i="13"/>
  <c r="T5" i="13"/>
  <c r="AB5" i="13"/>
  <c r="F5" i="15"/>
  <c r="D5" i="14"/>
  <c r="L5" i="14"/>
  <c r="G5" i="12"/>
  <c r="K5" i="11"/>
  <c r="AC4" i="13"/>
  <c r="S4" i="15"/>
  <c r="S4" i="14"/>
  <c r="Q5" i="12"/>
  <c r="V5" i="12"/>
  <c r="W5" i="12"/>
  <c r="S5" i="22"/>
  <c r="N5" i="26"/>
  <c r="Q5" i="23"/>
  <c r="F6" i="31"/>
  <c r="N6" i="31"/>
  <c r="R6" i="31"/>
  <c r="G6" i="29"/>
  <c r="T6" i="29"/>
  <c r="AB6" i="29"/>
  <c r="G6" i="28"/>
  <c r="Q6" i="28"/>
  <c r="V6" i="28"/>
  <c r="J6" i="27"/>
  <c r="S6" i="27"/>
  <c r="T6" i="27"/>
  <c r="N5" i="15"/>
  <c r="R5" i="15"/>
  <c r="T5" i="24"/>
  <c r="AZ13" i="34"/>
  <c r="BB12" i="34"/>
  <c r="T5" i="11"/>
  <c r="U5" i="11"/>
  <c r="R5" i="25"/>
  <c r="BK13" i="34"/>
  <c r="E146" i="29"/>
  <c r="R146" i="29"/>
  <c r="R134" i="29"/>
  <c r="D149" i="29"/>
  <c r="Q149" i="29"/>
  <c r="Q137" i="29"/>
  <c r="D153" i="31"/>
  <c r="L153" i="31"/>
  <c r="L141" i="31"/>
  <c r="E153" i="28"/>
  <c r="O153" i="28"/>
  <c r="O141" i="28"/>
  <c r="E146" i="27"/>
  <c r="N146" i="27"/>
  <c r="N134" i="27"/>
  <c r="D149" i="27"/>
  <c r="M149" i="27"/>
  <c r="M137" i="27"/>
  <c r="D146" i="31"/>
  <c r="L146" i="31"/>
  <c r="L134" i="31"/>
  <c r="E146" i="28"/>
  <c r="O146" i="28"/>
  <c r="O134" i="28"/>
  <c r="D149" i="28"/>
  <c r="N149" i="28"/>
  <c r="N137" i="28"/>
  <c r="R141" i="29"/>
  <c r="E153" i="29"/>
  <c r="R153" i="29"/>
  <c r="E153" i="27"/>
  <c r="N153" i="27"/>
  <c r="N141" i="27"/>
  <c r="R5" i="14"/>
  <c r="F7" i="26"/>
  <c r="G6" i="24"/>
  <c r="D6" i="25"/>
  <c r="L6" i="25"/>
  <c r="G6" i="23"/>
  <c r="J6" i="22"/>
  <c r="G6" i="13"/>
  <c r="T6" i="13"/>
  <c r="AB6" i="13"/>
  <c r="D6" i="14"/>
  <c r="L6" i="14"/>
  <c r="F6" i="15"/>
  <c r="K6" i="11"/>
  <c r="G6" i="12"/>
  <c r="AC5" i="13"/>
  <c r="I34" i="21"/>
  <c r="S5" i="15"/>
  <c r="S5" i="14"/>
  <c r="R6" i="25"/>
  <c r="BK14" i="34"/>
  <c r="AA23" i="39"/>
  <c r="T6" i="24"/>
  <c r="AZ14" i="34"/>
  <c r="BB13" i="34"/>
  <c r="Q6" i="12"/>
  <c r="V6" i="12"/>
  <c r="W6" i="12"/>
  <c r="T6" i="11"/>
  <c r="U6" i="11"/>
  <c r="S6" i="22"/>
  <c r="N6" i="26"/>
  <c r="N6" i="15"/>
  <c r="R6" i="15"/>
  <c r="Q6" i="23"/>
  <c r="F7" i="31"/>
  <c r="N7" i="31"/>
  <c r="R7" i="31"/>
  <c r="G7" i="29"/>
  <c r="T7" i="29"/>
  <c r="AB7" i="29"/>
  <c r="G7" i="28"/>
  <c r="Q7" i="28"/>
  <c r="V7" i="28"/>
  <c r="J7" i="27"/>
  <c r="S7" i="27"/>
  <c r="T7" i="27"/>
  <c r="R6" i="14"/>
  <c r="F8" i="26"/>
  <c r="D7" i="25"/>
  <c r="L7" i="25"/>
  <c r="G7" i="24"/>
  <c r="G7" i="23"/>
  <c r="J7" i="22"/>
  <c r="G7" i="13"/>
  <c r="T7" i="13"/>
  <c r="AB7" i="13"/>
  <c r="D7" i="14"/>
  <c r="L7" i="14"/>
  <c r="F7" i="15"/>
  <c r="G7" i="12"/>
  <c r="K7" i="11"/>
  <c r="U18" i="39"/>
  <c r="V18" i="39"/>
  <c r="V23" i="39"/>
  <c r="I34" i="33"/>
  <c r="AA23" i="19"/>
  <c r="U23" i="19"/>
  <c r="AC6" i="13"/>
  <c r="S6" i="15"/>
  <c r="S6" i="14"/>
  <c r="T7" i="24"/>
  <c r="AZ15" i="34"/>
  <c r="U19" i="39"/>
  <c r="BB14" i="34"/>
  <c r="U23" i="39"/>
  <c r="I9" i="33"/>
  <c r="S7" i="22"/>
  <c r="N7" i="26"/>
  <c r="T7" i="11"/>
  <c r="U7" i="11"/>
  <c r="R7" i="25"/>
  <c r="Q7" i="12"/>
  <c r="V7" i="12"/>
  <c r="W7" i="12"/>
  <c r="N7" i="15"/>
  <c r="R7" i="15"/>
  <c r="Q7" i="23"/>
  <c r="F8" i="31"/>
  <c r="N8" i="31"/>
  <c r="R8" i="31"/>
  <c r="G8" i="29"/>
  <c r="T8" i="29"/>
  <c r="AB8" i="29"/>
  <c r="G8" i="28"/>
  <c r="Q8" i="28"/>
  <c r="V8" i="28"/>
  <c r="J8" i="27"/>
  <c r="S8" i="27"/>
  <c r="T8" i="27"/>
  <c r="BK15" i="34"/>
  <c r="AA24" i="39"/>
  <c r="R7" i="14"/>
  <c r="F9" i="26"/>
  <c r="D8" i="25"/>
  <c r="L8" i="25"/>
  <c r="G8" i="24"/>
  <c r="G8" i="23"/>
  <c r="J8" i="22"/>
  <c r="G8" i="13"/>
  <c r="T8" i="13"/>
  <c r="AB8" i="13"/>
  <c r="D8" i="14"/>
  <c r="L8" i="14"/>
  <c r="F8" i="15"/>
  <c r="G8" i="12"/>
  <c r="K8" i="11"/>
  <c r="C2" i="27"/>
  <c r="J34" i="21"/>
  <c r="V19" i="39"/>
  <c r="V24" i="39"/>
  <c r="J34" i="33"/>
  <c r="AC7" i="13"/>
  <c r="S7" i="15"/>
  <c r="S7" i="14"/>
  <c r="Q8" i="12"/>
  <c r="V8" i="12"/>
  <c r="W8" i="12"/>
  <c r="N8" i="15"/>
  <c r="R8" i="15"/>
  <c r="Q8" i="23"/>
  <c r="F9" i="31"/>
  <c r="N9" i="31"/>
  <c r="R9" i="31"/>
  <c r="G9" i="29"/>
  <c r="T9" i="29"/>
  <c r="AB9" i="29"/>
  <c r="G9" i="28"/>
  <c r="Q9" i="28"/>
  <c r="V9" i="28"/>
  <c r="J9" i="27"/>
  <c r="S9" i="27"/>
  <c r="T9" i="27"/>
  <c r="BK17" i="34"/>
  <c r="AA26" i="39"/>
  <c r="BK16" i="34"/>
  <c r="AA25" i="39"/>
  <c r="I8" i="33"/>
  <c r="T8" i="11"/>
  <c r="U8" i="11"/>
  <c r="R8" i="25"/>
  <c r="S8" i="22"/>
  <c r="N8" i="26"/>
  <c r="T8" i="24"/>
  <c r="J9" i="33"/>
  <c r="BB15" i="34"/>
  <c r="U24" i="39"/>
  <c r="AZ16" i="34"/>
  <c r="U20" i="39"/>
  <c r="R8" i="14"/>
  <c r="I8" i="21"/>
  <c r="F10" i="26"/>
  <c r="D9" i="25"/>
  <c r="L9" i="25"/>
  <c r="G9" i="24"/>
  <c r="G9" i="23"/>
  <c r="J9" i="22"/>
  <c r="G9" i="13"/>
  <c r="T9" i="13"/>
  <c r="AB9" i="13"/>
  <c r="F9" i="15"/>
  <c r="D9" i="14"/>
  <c r="L9" i="14"/>
  <c r="G9" i="12"/>
  <c r="K9" i="11"/>
  <c r="D2" i="11"/>
  <c r="C3" i="27"/>
  <c r="K34" i="21"/>
  <c r="V20" i="39"/>
  <c r="V25" i="39"/>
  <c r="K34" i="33"/>
  <c r="U24" i="19"/>
  <c r="AC8" i="13"/>
  <c r="S8" i="15"/>
  <c r="S8" i="14"/>
  <c r="N9" i="15"/>
  <c r="R9" i="15"/>
  <c r="T9" i="11"/>
  <c r="U9" i="11"/>
  <c r="R9" i="25"/>
  <c r="Q9" i="12"/>
  <c r="V9" i="12"/>
  <c r="W9" i="12"/>
  <c r="S9" i="22"/>
  <c r="N9" i="26"/>
  <c r="BB16" i="34"/>
  <c r="U25" i="39"/>
  <c r="AZ17" i="34"/>
  <c r="K9" i="33"/>
  <c r="T9" i="24"/>
  <c r="Q9" i="23"/>
  <c r="F10" i="31"/>
  <c r="N10" i="31"/>
  <c r="R10" i="31"/>
  <c r="G10" i="29"/>
  <c r="T10" i="29"/>
  <c r="AB10" i="29"/>
  <c r="G10" i="28"/>
  <c r="Q10" i="28"/>
  <c r="V10" i="28"/>
  <c r="J10" i="27"/>
  <c r="S10" i="27"/>
  <c r="T10" i="27"/>
  <c r="J8" i="33"/>
  <c r="C46" i="33"/>
  <c r="E46" i="33"/>
  <c r="L9" i="33"/>
  <c r="C23" i="33"/>
  <c r="E23" i="33"/>
  <c r="R9" i="14"/>
  <c r="I9" i="21"/>
  <c r="F11" i="26"/>
  <c r="D10" i="25"/>
  <c r="L10" i="25"/>
  <c r="G10" i="24"/>
  <c r="G10" i="23"/>
  <c r="J10" i="22"/>
  <c r="G10" i="13"/>
  <c r="T10" i="13"/>
  <c r="AB10" i="13"/>
  <c r="D10" i="14"/>
  <c r="L10" i="14"/>
  <c r="F10" i="15"/>
  <c r="K10" i="11"/>
  <c r="G10" i="12"/>
  <c r="D3" i="11"/>
  <c r="V3" i="11"/>
  <c r="V2" i="11"/>
  <c r="J8" i="21"/>
  <c r="C4" i="27"/>
  <c r="BB17" i="34"/>
  <c r="U26" i="39"/>
  <c r="U21" i="39"/>
  <c r="V21" i="39"/>
  <c r="V26" i="39"/>
  <c r="L34" i="33"/>
  <c r="AC9" i="13"/>
  <c r="U25" i="19"/>
  <c r="L34" i="21"/>
  <c r="K8" i="21"/>
  <c r="S9" i="15"/>
  <c r="S9" i="14"/>
  <c r="Q10" i="12"/>
  <c r="V10" i="12"/>
  <c r="W10" i="12"/>
  <c r="R10" i="25"/>
  <c r="T10" i="11"/>
  <c r="U10" i="11"/>
  <c r="S10" i="22"/>
  <c r="N10" i="26"/>
  <c r="K8" i="33"/>
  <c r="N10" i="15"/>
  <c r="R10" i="15"/>
  <c r="Q10" i="23"/>
  <c r="F11" i="31"/>
  <c r="N11" i="31"/>
  <c r="R11" i="31"/>
  <c r="G11" i="29"/>
  <c r="T11" i="29"/>
  <c r="AB11" i="29"/>
  <c r="G11" i="28"/>
  <c r="Q11" i="28"/>
  <c r="V11" i="28"/>
  <c r="J11" i="27"/>
  <c r="S11" i="27"/>
  <c r="T11" i="27"/>
  <c r="T10" i="24"/>
  <c r="R10" i="14"/>
  <c r="D4" i="11"/>
  <c r="J9" i="21"/>
  <c r="F12" i="26"/>
  <c r="D11" i="25"/>
  <c r="L11" i="25"/>
  <c r="G11" i="24"/>
  <c r="G11" i="23"/>
  <c r="J11" i="22"/>
  <c r="G11" i="13"/>
  <c r="T11" i="13"/>
  <c r="AB11" i="13"/>
  <c r="D11" i="14"/>
  <c r="L11" i="14"/>
  <c r="F11" i="15"/>
  <c r="G11" i="12"/>
  <c r="K11" i="11"/>
  <c r="C5" i="27"/>
  <c r="L8" i="33"/>
  <c r="C22" i="33"/>
  <c r="E22" i="33"/>
  <c r="C45" i="33"/>
  <c r="E45" i="33"/>
  <c r="AC10" i="13"/>
  <c r="L8" i="21"/>
  <c r="C22" i="21"/>
  <c r="C45" i="21"/>
  <c r="K9" i="21"/>
  <c r="AA25" i="19"/>
  <c r="S10" i="15"/>
  <c r="S10" i="14"/>
  <c r="T11" i="24"/>
  <c r="S11" i="22"/>
  <c r="Q11" i="12"/>
  <c r="V11" i="12"/>
  <c r="W11" i="12"/>
  <c r="N11" i="26"/>
  <c r="N11" i="15"/>
  <c r="R11" i="15"/>
  <c r="Q11" i="23"/>
  <c r="F12" i="31"/>
  <c r="N12" i="31"/>
  <c r="R12" i="31"/>
  <c r="G12" i="29"/>
  <c r="T12" i="29"/>
  <c r="AB12" i="29"/>
  <c r="G12" i="28"/>
  <c r="Q12" i="28"/>
  <c r="V12" i="28"/>
  <c r="J12" i="27"/>
  <c r="S12" i="27"/>
  <c r="T12" i="27"/>
  <c r="T11" i="11"/>
  <c r="U11" i="11"/>
  <c r="R11" i="25"/>
  <c r="L9" i="21"/>
  <c r="C23" i="21"/>
  <c r="R11" i="14"/>
  <c r="V4" i="11"/>
  <c r="F13" i="26"/>
  <c r="D12" i="25"/>
  <c r="L12" i="25"/>
  <c r="G12" i="24"/>
  <c r="G12" i="23"/>
  <c r="J12" i="22"/>
  <c r="G12" i="13"/>
  <c r="T12" i="13"/>
  <c r="AB12" i="13"/>
  <c r="D12" i="14"/>
  <c r="L12" i="14"/>
  <c r="F12" i="15"/>
  <c r="K12" i="11"/>
  <c r="G12" i="12"/>
  <c r="D5" i="11"/>
  <c r="V5" i="11"/>
  <c r="C6" i="27"/>
  <c r="AC11" i="13"/>
  <c r="S11" i="15"/>
  <c r="S11" i="14"/>
  <c r="C46" i="21"/>
  <c r="S12" i="22"/>
  <c r="R12" i="25"/>
  <c r="T12" i="11"/>
  <c r="U12" i="11"/>
  <c r="N12" i="26"/>
  <c r="N12" i="15"/>
  <c r="R12" i="15"/>
  <c r="Q12" i="23"/>
  <c r="F13" i="31"/>
  <c r="N13" i="31"/>
  <c r="R13" i="31"/>
  <c r="G13" i="29"/>
  <c r="T13" i="29"/>
  <c r="AB13" i="29"/>
  <c r="G13" i="28"/>
  <c r="Q13" i="28"/>
  <c r="V13" i="28"/>
  <c r="J13" i="27"/>
  <c r="S13" i="27"/>
  <c r="T13" i="27"/>
  <c r="Q12" i="12"/>
  <c r="V12" i="12"/>
  <c r="W12" i="12"/>
  <c r="T12" i="24"/>
  <c r="E23" i="21"/>
  <c r="E22" i="21"/>
  <c r="R12" i="14"/>
  <c r="D6" i="11"/>
  <c r="V6" i="11"/>
  <c r="F14" i="26"/>
  <c r="D13" i="25"/>
  <c r="L13" i="25"/>
  <c r="G13" i="24"/>
  <c r="G13" i="23"/>
  <c r="J13" i="22"/>
  <c r="G13" i="13"/>
  <c r="T13" i="13"/>
  <c r="AB13" i="13"/>
  <c r="F13" i="15"/>
  <c r="D13" i="14"/>
  <c r="L13" i="14"/>
  <c r="G13" i="12"/>
  <c r="K13" i="11"/>
  <c r="C7" i="27"/>
  <c r="AC12" i="13"/>
  <c r="S12" i="15"/>
  <c r="S12" i="14"/>
  <c r="E46" i="21"/>
  <c r="Q13" i="12"/>
  <c r="V13" i="12"/>
  <c r="W13" i="12"/>
  <c r="S13" i="22"/>
  <c r="R13" i="25"/>
  <c r="F14" i="31"/>
  <c r="N14" i="31"/>
  <c r="R14" i="31"/>
  <c r="G14" i="29"/>
  <c r="T14" i="29"/>
  <c r="AB14" i="29"/>
  <c r="G14" i="28"/>
  <c r="Q14" i="28"/>
  <c r="V14" i="28"/>
  <c r="J14" i="27"/>
  <c r="S14" i="27"/>
  <c r="T14" i="27"/>
  <c r="Q13" i="23"/>
  <c r="N13" i="15"/>
  <c r="R13" i="15"/>
  <c r="N13" i="26"/>
  <c r="T13" i="11"/>
  <c r="U13" i="11"/>
  <c r="T13" i="24"/>
  <c r="R13" i="14"/>
  <c r="F15" i="26"/>
  <c r="D14" i="25"/>
  <c r="L14" i="25"/>
  <c r="G14" i="24"/>
  <c r="J14" i="22"/>
  <c r="G14" i="23"/>
  <c r="G14" i="13"/>
  <c r="T14" i="13"/>
  <c r="AB14" i="13"/>
  <c r="D14" i="14"/>
  <c r="L14" i="14"/>
  <c r="F14" i="15"/>
  <c r="G14" i="12"/>
  <c r="K14" i="11"/>
  <c r="D7" i="11"/>
  <c r="C8" i="27"/>
  <c r="AC13" i="13"/>
  <c r="S13" i="15"/>
  <c r="S13" i="14"/>
  <c r="Q14" i="12"/>
  <c r="V14" i="12"/>
  <c r="W14" i="12"/>
  <c r="Q14" i="23"/>
  <c r="R14" i="25"/>
  <c r="N14" i="15"/>
  <c r="R14" i="15"/>
  <c r="F15" i="31"/>
  <c r="N15" i="31"/>
  <c r="R15" i="31"/>
  <c r="G15" i="29"/>
  <c r="T15" i="29"/>
  <c r="AB15" i="29"/>
  <c r="G15" i="28"/>
  <c r="Q15" i="28"/>
  <c r="V15" i="28"/>
  <c r="J15" i="27"/>
  <c r="S15" i="27"/>
  <c r="T15" i="27"/>
  <c r="N14" i="26"/>
  <c r="S14" i="22"/>
  <c r="T14" i="11"/>
  <c r="U14" i="11"/>
  <c r="T14" i="24"/>
  <c r="R14" i="14"/>
  <c r="D8" i="11"/>
  <c r="V8" i="11"/>
  <c r="V7" i="11"/>
  <c r="F16" i="26"/>
  <c r="G15" i="24"/>
  <c r="D15" i="25"/>
  <c r="L15" i="25"/>
  <c r="J15" i="22"/>
  <c r="G15" i="23"/>
  <c r="G15" i="13"/>
  <c r="T15" i="13"/>
  <c r="AB15" i="13"/>
  <c r="D15" i="14"/>
  <c r="L15" i="14"/>
  <c r="F15" i="15"/>
  <c r="G15" i="12"/>
  <c r="K15" i="11"/>
  <c r="C9" i="27"/>
  <c r="AC14" i="13"/>
  <c r="S14" i="15"/>
  <c r="S14" i="14"/>
  <c r="N15" i="15"/>
  <c r="R15" i="15"/>
  <c r="S15" i="22"/>
  <c r="F16" i="31"/>
  <c r="N16" i="31"/>
  <c r="R16" i="31"/>
  <c r="G16" i="29"/>
  <c r="T16" i="29"/>
  <c r="AB16" i="29"/>
  <c r="G16" i="28"/>
  <c r="Q16" i="28"/>
  <c r="V16" i="28"/>
  <c r="J16" i="27"/>
  <c r="S16" i="27"/>
  <c r="T16" i="27"/>
  <c r="R15" i="25"/>
  <c r="T15" i="11"/>
  <c r="U15" i="11"/>
  <c r="T15" i="24"/>
  <c r="Q15" i="12"/>
  <c r="V15" i="12"/>
  <c r="W15" i="12"/>
  <c r="Q15" i="23"/>
  <c r="N15" i="26"/>
  <c r="R15" i="14"/>
  <c r="F17" i="26"/>
  <c r="G16" i="24"/>
  <c r="J16" i="22"/>
  <c r="D16" i="25"/>
  <c r="L16" i="25"/>
  <c r="G16" i="23"/>
  <c r="G16" i="13"/>
  <c r="T16" i="13"/>
  <c r="AB16" i="13"/>
  <c r="D16" i="14"/>
  <c r="L16" i="14"/>
  <c r="F16" i="15"/>
  <c r="K16" i="11"/>
  <c r="G16" i="12"/>
  <c r="D9" i="11"/>
  <c r="C10" i="27"/>
  <c r="AC15" i="13"/>
  <c r="S15" i="15"/>
  <c r="S15" i="14"/>
  <c r="N16" i="15"/>
  <c r="R16" i="15"/>
  <c r="S16" i="22"/>
  <c r="F17" i="31"/>
  <c r="N17" i="31"/>
  <c r="R17" i="31"/>
  <c r="G17" i="29"/>
  <c r="T17" i="29"/>
  <c r="AB17" i="29"/>
  <c r="G17" i="28"/>
  <c r="Q17" i="28"/>
  <c r="V17" i="28"/>
  <c r="J17" i="27"/>
  <c r="S17" i="27"/>
  <c r="T17" i="27"/>
  <c r="Q16" i="12"/>
  <c r="V16" i="12"/>
  <c r="W16" i="12"/>
  <c r="T16" i="24"/>
  <c r="T16" i="11"/>
  <c r="U16" i="11"/>
  <c r="Q16" i="23"/>
  <c r="N16" i="26"/>
  <c r="R16" i="25"/>
  <c r="R16" i="14"/>
  <c r="D10" i="11"/>
  <c r="V10" i="11"/>
  <c r="V9" i="11"/>
  <c r="F18" i="26"/>
  <c r="G17" i="24"/>
  <c r="D17" i="25"/>
  <c r="L17" i="25"/>
  <c r="J17" i="22"/>
  <c r="G17" i="23"/>
  <c r="G17" i="13"/>
  <c r="T17" i="13"/>
  <c r="AB17" i="13"/>
  <c r="F17" i="15"/>
  <c r="D17" i="14"/>
  <c r="L17" i="14"/>
  <c r="G17" i="12"/>
  <c r="K17" i="11"/>
  <c r="C11" i="27"/>
  <c r="AC16" i="13"/>
  <c r="S16" i="15"/>
  <c r="S16" i="14"/>
  <c r="T17" i="11"/>
  <c r="U17" i="11"/>
  <c r="Q17" i="23"/>
  <c r="T17" i="24"/>
  <c r="Q17" i="12"/>
  <c r="V17" i="12"/>
  <c r="W17" i="12"/>
  <c r="N17" i="26"/>
  <c r="S17" i="22"/>
  <c r="F18" i="31"/>
  <c r="N18" i="31"/>
  <c r="R18" i="31"/>
  <c r="G18" i="29"/>
  <c r="T18" i="29"/>
  <c r="AB18" i="29"/>
  <c r="G18" i="28"/>
  <c r="Q18" i="28"/>
  <c r="V18" i="28"/>
  <c r="J18" i="27"/>
  <c r="S18" i="27"/>
  <c r="T18" i="27"/>
  <c r="N17" i="15"/>
  <c r="R17" i="15"/>
  <c r="R17" i="25"/>
  <c r="R17" i="14"/>
  <c r="F19" i="26"/>
  <c r="D18" i="25"/>
  <c r="L18" i="25"/>
  <c r="G18" i="24"/>
  <c r="G18" i="23"/>
  <c r="J18" i="22"/>
  <c r="G18" i="13"/>
  <c r="T18" i="13"/>
  <c r="AB18" i="13"/>
  <c r="D18" i="14"/>
  <c r="L18" i="14"/>
  <c r="F18" i="15"/>
  <c r="K18" i="11"/>
  <c r="G18" i="12"/>
  <c r="D11" i="11"/>
  <c r="V11" i="11"/>
  <c r="C12" i="27"/>
  <c r="AC17" i="13"/>
  <c r="S17" i="15"/>
  <c r="S17" i="14"/>
  <c r="S18" i="22"/>
  <c r="N18" i="26"/>
  <c r="N18" i="15"/>
  <c r="R18" i="15"/>
  <c r="Q18" i="12"/>
  <c r="V18" i="12"/>
  <c r="W18" i="12"/>
  <c r="R18" i="25"/>
  <c r="T18" i="11"/>
  <c r="U18" i="11"/>
  <c r="Q18" i="23"/>
  <c r="F19" i="31"/>
  <c r="N19" i="31"/>
  <c r="R19" i="31"/>
  <c r="G19" i="29"/>
  <c r="T19" i="29"/>
  <c r="AB19" i="29"/>
  <c r="G19" i="28"/>
  <c r="Q19" i="28"/>
  <c r="V19" i="28"/>
  <c r="J19" i="27"/>
  <c r="S19" i="27"/>
  <c r="T19" i="27"/>
  <c r="T18" i="24"/>
  <c r="R18" i="14"/>
  <c r="D12" i="11"/>
  <c r="V12" i="11"/>
  <c r="F20" i="26"/>
  <c r="G19" i="24"/>
  <c r="D19" i="25"/>
  <c r="L19" i="25"/>
  <c r="G19" i="23"/>
  <c r="J19" i="22"/>
  <c r="G19" i="13"/>
  <c r="T19" i="13"/>
  <c r="AB19" i="13"/>
  <c r="D19" i="14"/>
  <c r="L19" i="14"/>
  <c r="F19" i="15"/>
  <c r="G19" i="12"/>
  <c r="K19" i="11"/>
  <c r="C13" i="27"/>
  <c r="AC18" i="13"/>
  <c r="S18" i="15"/>
  <c r="S18" i="14"/>
  <c r="S19" i="22"/>
  <c r="N19" i="26"/>
  <c r="N19" i="15"/>
  <c r="R19" i="15"/>
  <c r="Q19" i="23"/>
  <c r="F20" i="31"/>
  <c r="N20" i="31"/>
  <c r="R20" i="31"/>
  <c r="G20" i="29"/>
  <c r="T20" i="29"/>
  <c r="AB20" i="29"/>
  <c r="G20" i="28"/>
  <c r="Q20" i="28"/>
  <c r="V20" i="28"/>
  <c r="J20" i="27"/>
  <c r="S20" i="27"/>
  <c r="T20" i="27"/>
  <c r="T19" i="11"/>
  <c r="U19" i="11"/>
  <c r="R19" i="25"/>
  <c r="T19" i="24"/>
  <c r="Q19" i="12"/>
  <c r="V19" i="12"/>
  <c r="W19" i="12"/>
  <c r="R19" i="14"/>
  <c r="F21" i="26"/>
  <c r="D20" i="25"/>
  <c r="L20" i="25"/>
  <c r="G20" i="23"/>
  <c r="G20" i="24"/>
  <c r="J20" i="22"/>
  <c r="G20" i="13"/>
  <c r="T20" i="13"/>
  <c r="AB20" i="13"/>
  <c r="D20" i="14"/>
  <c r="L20" i="14"/>
  <c r="F20" i="15"/>
  <c r="K20" i="11"/>
  <c r="G20" i="12"/>
  <c r="D13" i="11"/>
  <c r="V13" i="11"/>
  <c r="C14" i="27"/>
  <c r="AC19" i="13"/>
  <c r="S19" i="15"/>
  <c r="S19" i="14"/>
  <c r="Q20" i="23"/>
  <c r="R20" i="25"/>
  <c r="T20" i="11"/>
  <c r="U20" i="11"/>
  <c r="S20" i="22"/>
  <c r="N20" i="26"/>
  <c r="Q20" i="12"/>
  <c r="V20" i="12"/>
  <c r="W20" i="12"/>
  <c r="N20" i="15"/>
  <c r="R20" i="15"/>
  <c r="T20" i="24"/>
  <c r="F21" i="31"/>
  <c r="N21" i="31"/>
  <c r="R21" i="31"/>
  <c r="G21" i="29"/>
  <c r="T21" i="29"/>
  <c r="AB21" i="29"/>
  <c r="G21" i="28"/>
  <c r="Q21" i="28"/>
  <c r="V21" i="28"/>
  <c r="J21" i="27"/>
  <c r="S21" i="27"/>
  <c r="T21" i="27"/>
  <c r="R20" i="14"/>
  <c r="F22" i="26"/>
  <c r="D21" i="25"/>
  <c r="L21" i="25"/>
  <c r="G21" i="23"/>
  <c r="G21" i="24"/>
  <c r="J21" i="22"/>
  <c r="G21" i="13"/>
  <c r="T21" i="13"/>
  <c r="AB21" i="13"/>
  <c r="F21" i="15"/>
  <c r="D21" i="14"/>
  <c r="L21" i="14"/>
  <c r="G21" i="12"/>
  <c r="K21" i="11"/>
  <c r="D14" i="11"/>
  <c r="C15" i="27"/>
  <c r="AC20" i="13"/>
  <c r="S20" i="15"/>
  <c r="S20" i="14"/>
  <c r="Q21" i="23"/>
  <c r="N21" i="15"/>
  <c r="R21" i="15"/>
  <c r="T21" i="11"/>
  <c r="U21" i="11"/>
  <c r="R21" i="25"/>
  <c r="Q21" i="12"/>
  <c r="V21" i="12"/>
  <c r="W21" i="12"/>
  <c r="S21" i="22"/>
  <c r="N21" i="26"/>
  <c r="T21" i="24"/>
  <c r="F22" i="31"/>
  <c r="N22" i="31"/>
  <c r="R22" i="31"/>
  <c r="G22" i="29"/>
  <c r="T22" i="29"/>
  <c r="AB22" i="29"/>
  <c r="G22" i="28"/>
  <c r="Q22" i="28"/>
  <c r="V22" i="28"/>
  <c r="J22" i="27"/>
  <c r="S22" i="27"/>
  <c r="T22" i="27"/>
  <c r="R21" i="14"/>
  <c r="D15" i="11"/>
  <c r="V15" i="11"/>
  <c r="V14" i="11"/>
  <c r="F23" i="26"/>
  <c r="D22" i="25"/>
  <c r="L22" i="25"/>
  <c r="G22" i="24"/>
  <c r="G22" i="23"/>
  <c r="J22" i="22"/>
  <c r="G22" i="13"/>
  <c r="T22" i="13"/>
  <c r="AB22" i="13"/>
  <c r="D22" i="14"/>
  <c r="L22" i="14"/>
  <c r="F22" i="15"/>
  <c r="K22" i="11"/>
  <c r="G22" i="12"/>
  <c r="C16" i="27"/>
  <c r="AC21" i="13"/>
  <c r="S21" i="15"/>
  <c r="S21" i="14"/>
  <c r="T22" i="24"/>
  <c r="Q22" i="23"/>
  <c r="Q22" i="12"/>
  <c r="V22" i="12"/>
  <c r="W22" i="12"/>
  <c r="R22" i="25"/>
  <c r="T22" i="11"/>
  <c r="U22" i="11"/>
  <c r="S22" i="22"/>
  <c r="N22" i="26"/>
  <c r="N22" i="15"/>
  <c r="R22" i="15"/>
  <c r="F23" i="31"/>
  <c r="N23" i="31"/>
  <c r="R23" i="31"/>
  <c r="G23" i="29"/>
  <c r="T23" i="29"/>
  <c r="AB23" i="29"/>
  <c r="G23" i="28"/>
  <c r="Q23" i="28"/>
  <c r="V23" i="28"/>
  <c r="J23" i="27"/>
  <c r="S23" i="27"/>
  <c r="T23" i="27"/>
  <c r="R22" i="14"/>
  <c r="D16" i="11"/>
  <c r="F24" i="26"/>
  <c r="D23" i="25"/>
  <c r="L23" i="25"/>
  <c r="G23" i="24"/>
  <c r="G23" i="23"/>
  <c r="J23" i="22"/>
  <c r="G23" i="13"/>
  <c r="T23" i="13"/>
  <c r="AB23" i="13"/>
  <c r="D23" i="14"/>
  <c r="L23" i="14"/>
  <c r="F23" i="15"/>
  <c r="G23" i="12"/>
  <c r="K23" i="11"/>
  <c r="C17" i="27"/>
  <c r="AC22" i="13"/>
  <c r="S22" i="15"/>
  <c r="S22" i="14"/>
  <c r="R23" i="25"/>
  <c r="T23" i="24"/>
  <c r="T23" i="11"/>
  <c r="U23" i="11"/>
  <c r="Q23" i="12"/>
  <c r="V23" i="12"/>
  <c r="W23" i="12"/>
  <c r="S23" i="22"/>
  <c r="N23" i="26"/>
  <c r="N23" i="15"/>
  <c r="R23" i="15"/>
  <c r="Q23" i="23"/>
  <c r="F24" i="31"/>
  <c r="N24" i="31"/>
  <c r="R24" i="31"/>
  <c r="G24" i="29"/>
  <c r="T24" i="29"/>
  <c r="AB24" i="29"/>
  <c r="G24" i="28"/>
  <c r="Q24" i="28"/>
  <c r="V24" i="28"/>
  <c r="J24" i="27"/>
  <c r="S24" i="27"/>
  <c r="T24" i="27"/>
  <c r="R23" i="14"/>
  <c r="F25" i="26"/>
  <c r="D24" i="25"/>
  <c r="L24" i="25"/>
  <c r="G24" i="23"/>
  <c r="J24" i="22"/>
  <c r="G24" i="24"/>
  <c r="G24" i="13"/>
  <c r="T24" i="13"/>
  <c r="AB24" i="13"/>
  <c r="D24" i="14"/>
  <c r="L24" i="14"/>
  <c r="F24" i="15"/>
  <c r="K24" i="11"/>
  <c r="G24" i="12"/>
  <c r="D17" i="11"/>
  <c r="V17" i="11"/>
  <c r="V16" i="11"/>
  <c r="C18" i="27"/>
  <c r="AC23" i="13"/>
  <c r="S23" i="15"/>
  <c r="S23" i="14"/>
  <c r="Q24" i="23"/>
  <c r="T24" i="11"/>
  <c r="U24" i="11"/>
  <c r="Q24" i="12"/>
  <c r="V24" i="12"/>
  <c r="W24" i="12"/>
  <c r="R24" i="25"/>
  <c r="T24" i="24"/>
  <c r="N24" i="26"/>
  <c r="N24" i="15"/>
  <c r="R24" i="15"/>
  <c r="S24" i="22"/>
  <c r="F25" i="31"/>
  <c r="N25" i="31"/>
  <c r="R25" i="31"/>
  <c r="G25" i="29"/>
  <c r="T25" i="29"/>
  <c r="AB25" i="29"/>
  <c r="G25" i="28"/>
  <c r="Q25" i="28"/>
  <c r="V25" i="28"/>
  <c r="J25" i="27"/>
  <c r="S25" i="27"/>
  <c r="T25" i="27"/>
  <c r="G6" i="34"/>
  <c r="R24" i="14"/>
  <c r="D18" i="11"/>
  <c r="F26" i="26"/>
  <c r="D25" i="25"/>
  <c r="L25" i="25"/>
  <c r="G25" i="24"/>
  <c r="G25" i="23"/>
  <c r="J25" i="22"/>
  <c r="G25" i="13"/>
  <c r="T25" i="13"/>
  <c r="AB25" i="13"/>
  <c r="F25" i="15"/>
  <c r="D25" i="14"/>
  <c r="L25" i="14"/>
  <c r="G25" i="12"/>
  <c r="K25" i="11"/>
  <c r="C19" i="27"/>
  <c r="AC24" i="13"/>
  <c r="S24" i="15"/>
  <c r="S24" i="14"/>
  <c r="N25" i="15"/>
  <c r="R25" i="15"/>
  <c r="T25" i="11"/>
  <c r="U25" i="11"/>
  <c r="R25" i="25"/>
  <c r="T25" i="24"/>
  <c r="Q25" i="12"/>
  <c r="V25" i="12"/>
  <c r="W25" i="12"/>
  <c r="S25" i="22"/>
  <c r="N25" i="26"/>
  <c r="Q25" i="23"/>
  <c r="F26" i="31"/>
  <c r="N26" i="31"/>
  <c r="R26" i="31"/>
  <c r="G26" i="29"/>
  <c r="T26" i="29"/>
  <c r="AB26" i="29"/>
  <c r="G26" i="28"/>
  <c r="Q26" i="28"/>
  <c r="V26" i="28"/>
  <c r="J26" i="27"/>
  <c r="S26" i="27"/>
  <c r="T26" i="27"/>
  <c r="R25" i="14"/>
  <c r="F27" i="26"/>
  <c r="D26" i="25"/>
  <c r="L26" i="25"/>
  <c r="G26" i="24"/>
  <c r="G26" i="23"/>
  <c r="J26" i="22"/>
  <c r="G26" i="13"/>
  <c r="T26" i="13"/>
  <c r="AB26" i="13"/>
  <c r="D26" i="14"/>
  <c r="L26" i="14"/>
  <c r="F26" i="15"/>
  <c r="K26" i="11"/>
  <c r="G26" i="12"/>
  <c r="D19" i="11"/>
  <c r="V19" i="11"/>
  <c r="V18" i="11"/>
  <c r="C20" i="27"/>
  <c r="AC25" i="13"/>
  <c r="S25" i="15"/>
  <c r="S25" i="14"/>
  <c r="T26" i="11"/>
  <c r="U26" i="11"/>
  <c r="N26" i="26"/>
  <c r="N26" i="15"/>
  <c r="R26" i="15"/>
  <c r="Q26" i="23"/>
  <c r="F27" i="31"/>
  <c r="N27" i="31"/>
  <c r="R27" i="31"/>
  <c r="G27" i="29"/>
  <c r="T27" i="29"/>
  <c r="AB27" i="29"/>
  <c r="G27" i="28"/>
  <c r="Q27" i="28"/>
  <c r="V27" i="28"/>
  <c r="J27" i="27"/>
  <c r="S27" i="27"/>
  <c r="T27" i="27"/>
  <c r="S26" i="22"/>
  <c r="T26" i="24"/>
  <c r="Q26" i="12"/>
  <c r="V26" i="12"/>
  <c r="W26" i="12"/>
  <c r="R26" i="25"/>
  <c r="R26" i="14"/>
  <c r="D20" i="11"/>
  <c r="F28" i="26"/>
  <c r="D27" i="25"/>
  <c r="L27" i="25"/>
  <c r="G27" i="24"/>
  <c r="J27" i="22"/>
  <c r="G27" i="23"/>
  <c r="G27" i="13"/>
  <c r="T27" i="13"/>
  <c r="AB27" i="13"/>
  <c r="D27" i="14"/>
  <c r="L27" i="14"/>
  <c r="F27" i="15"/>
  <c r="G27" i="12"/>
  <c r="K27" i="11"/>
  <c r="C21" i="27"/>
  <c r="AC26" i="13"/>
  <c r="S26" i="15"/>
  <c r="S26" i="14"/>
  <c r="T27" i="24"/>
  <c r="T27" i="11"/>
  <c r="U27" i="11"/>
  <c r="R27" i="25"/>
  <c r="Q27" i="12"/>
  <c r="V27" i="12"/>
  <c r="W27" i="12"/>
  <c r="Q27" i="23"/>
  <c r="N27" i="26"/>
  <c r="N27" i="15"/>
  <c r="R27" i="15"/>
  <c r="S27" i="22"/>
  <c r="F28" i="31"/>
  <c r="N28" i="31"/>
  <c r="R28" i="31"/>
  <c r="G28" i="29"/>
  <c r="T28" i="29"/>
  <c r="AB28" i="29"/>
  <c r="G28" i="28"/>
  <c r="Q28" i="28"/>
  <c r="V28" i="28"/>
  <c r="J28" i="27"/>
  <c r="S28" i="27"/>
  <c r="T28" i="27"/>
  <c r="R27" i="14"/>
  <c r="D21" i="11"/>
  <c r="V21" i="11"/>
  <c r="F29" i="26"/>
  <c r="D28" i="25"/>
  <c r="L28" i="25"/>
  <c r="G28" i="24"/>
  <c r="G28" i="23"/>
  <c r="J28" i="22"/>
  <c r="G28" i="13"/>
  <c r="T28" i="13"/>
  <c r="AB28" i="13"/>
  <c r="D28" i="14"/>
  <c r="L28" i="14"/>
  <c r="F28" i="15"/>
  <c r="K28" i="11"/>
  <c r="G28" i="12"/>
  <c r="V20" i="11"/>
  <c r="C22" i="27"/>
  <c r="AC27" i="13"/>
  <c r="S27" i="15"/>
  <c r="S27" i="14"/>
  <c r="T28" i="24"/>
  <c r="Q28" i="12"/>
  <c r="V28" i="12"/>
  <c r="W28" i="12"/>
  <c r="R28" i="25"/>
  <c r="T28" i="11"/>
  <c r="U28" i="11"/>
  <c r="S28" i="22"/>
  <c r="N28" i="26"/>
  <c r="N28" i="15"/>
  <c r="R28" i="15"/>
  <c r="Q28" i="23"/>
  <c r="F29" i="31"/>
  <c r="N29" i="31"/>
  <c r="R29" i="31"/>
  <c r="G29" i="29"/>
  <c r="T29" i="29"/>
  <c r="AB29" i="29"/>
  <c r="G29" i="28"/>
  <c r="Q29" i="28"/>
  <c r="V29" i="28"/>
  <c r="J29" i="27"/>
  <c r="S29" i="27"/>
  <c r="T29" i="27"/>
  <c r="R28" i="14"/>
  <c r="D22" i="11"/>
  <c r="F30" i="26"/>
  <c r="D29" i="25"/>
  <c r="L29" i="25"/>
  <c r="G29" i="24"/>
  <c r="G29" i="23"/>
  <c r="J29" i="22"/>
  <c r="G29" i="13"/>
  <c r="T29" i="13"/>
  <c r="AB29" i="13"/>
  <c r="F29" i="15"/>
  <c r="D29" i="14"/>
  <c r="L29" i="14"/>
  <c r="G29" i="12"/>
  <c r="K29" i="11"/>
  <c r="C23" i="27"/>
  <c r="AC28" i="13"/>
  <c r="S28" i="15"/>
  <c r="S28" i="14"/>
  <c r="Q29" i="23"/>
  <c r="F30" i="31"/>
  <c r="N30" i="31"/>
  <c r="R30" i="31"/>
  <c r="G30" i="29"/>
  <c r="T30" i="29"/>
  <c r="AB30" i="29"/>
  <c r="G30" i="28"/>
  <c r="Q30" i="28"/>
  <c r="V30" i="28"/>
  <c r="J30" i="27"/>
  <c r="S30" i="27"/>
  <c r="T30" i="27"/>
  <c r="N29" i="15"/>
  <c r="R29" i="15"/>
  <c r="T29" i="24"/>
  <c r="T29" i="11"/>
  <c r="U29" i="11"/>
  <c r="R29" i="25"/>
  <c r="Q29" i="12"/>
  <c r="V29" i="12"/>
  <c r="W29" i="12"/>
  <c r="S29" i="22"/>
  <c r="N29" i="26"/>
  <c r="R29" i="14"/>
  <c r="V22" i="11"/>
  <c r="D23" i="11"/>
  <c r="V23" i="11"/>
  <c r="F31" i="26"/>
  <c r="D30" i="25"/>
  <c r="L30" i="25"/>
  <c r="G30" i="24"/>
  <c r="G30" i="23"/>
  <c r="J30" i="22"/>
  <c r="G30" i="13"/>
  <c r="T30" i="13"/>
  <c r="AB30" i="13"/>
  <c r="D30" i="14"/>
  <c r="L30" i="14"/>
  <c r="F30" i="15"/>
  <c r="K30" i="11"/>
  <c r="G30" i="12"/>
  <c r="C24" i="27"/>
  <c r="AC29" i="13"/>
  <c r="S29" i="15"/>
  <c r="S29" i="14"/>
  <c r="N30" i="15"/>
  <c r="R30" i="15"/>
  <c r="T30" i="24"/>
  <c r="Q30" i="12"/>
  <c r="V30" i="12"/>
  <c r="W30" i="12"/>
  <c r="R30" i="25"/>
  <c r="F31" i="31"/>
  <c r="N31" i="31"/>
  <c r="R31" i="31"/>
  <c r="G31" i="29"/>
  <c r="T31" i="29"/>
  <c r="AB31" i="29"/>
  <c r="G31" i="28"/>
  <c r="Q31" i="28"/>
  <c r="V31" i="28"/>
  <c r="J31" i="27"/>
  <c r="S31" i="27"/>
  <c r="T31" i="27"/>
  <c r="T30" i="11"/>
  <c r="U30" i="11"/>
  <c r="S30" i="22"/>
  <c r="N30" i="26"/>
  <c r="Q30" i="23"/>
  <c r="R30" i="14"/>
  <c r="D24" i="11"/>
  <c r="V24" i="11"/>
  <c r="F32" i="26"/>
  <c r="G31" i="24"/>
  <c r="D31" i="25"/>
  <c r="L31" i="25"/>
  <c r="J31" i="22"/>
  <c r="G31" i="23"/>
  <c r="G31" i="13"/>
  <c r="T31" i="13"/>
  <c r="AB31" i="13"/>
  <c r="D31" i="14"/>
  <c r="L31" i="14"/>
  <c r="F31" i="15"/>
  <c r="G31" i="12"/>
  <c r="K31" i="11"/>
  <c r="C25" i="27"/>
  <c r="AC30" i="13"/>
  <c r="S30" i="15"/>
  <c r="S30" i="14"/>
  <c r="S31" i="22"/>
  <c r="T31" i="11"/>
  <c r="U31" i="11"/>
  <c r="T31" i="24"/>
  <c r="N31" i="15"/>
  <c r="R31" i="15"/>
  <c r="F32" i="31"/>
  <c r="N32" i="31"/>
  <c r="R32" i="31"/>
  <c r="G32" i="29"/>
  <c r="T32" i="29"/>
  <c r="AB32" i="29"/>
  <c r="G32" i="28"/>
  <c r="Q32" i="28"/>
  <c r="V32" i="28"/>
  <c r="J32" i="27"/>
  <c r="S32" i="27"/>
  <c r="T32" i="27"/>
  <c r="R31" i="25"/>
  <c r="Q31" i="12"/>
  <c r="V31" i="12"/>
  <c r="W31" i="12"/>
  <c r="Q31" i="23"/>
  <c r="N31" i="26"/>
  <c r="R31" i="14"/>
  <c r="D25" i="11"/>
  <c r="V25" i="11"/>
  <c r="F33" i="26"/>
  <c r="D32" i="25"/>
  <c r="L32" i="25"/>
  <c r="G32" i="24"/>
  <c r="J32" i="22"/>
  <c r="G32" i="23"/>
  <c r="G32" i="13"/>
  <c r="T32" i="13"/>
  <c r="AB32" i="13"/>
  <c r="D32" i="14"/>
  <c r="L32" i="14"/>
  <c r="F32" i="15"/>
  <c r="K32" i="11"/>
  <c r="G32" i="12"/>
  <c r="C26" i="27"/>
  <c r="AC31" i="13"/>
  <c r="S31" i="15"/>
  <c r="S31" i="14"/>
  <c r="N32" i="15"/>
  <c r="R32" i="15"/>
  <c r="S32" i="22"/>
  <c r="F33" i="31"/>
  <c r="N33" i="31"/>
  <c r="R33" i="31"/>
  <c r="G33" i="29"/>
  <c r="T33" i="29"/>
  <c r="AB33" i="29"/>
  <c r="G33" i="28"/>
  <c r="Q33" i="28"/>
  <c r="V33" i="28"/>
  <c r="J33" i="27"/>
  <c r="S33" i="27"/>
  <c r="T33" i="27"/>
  <c r="N32" i="26"/>
  <c r="Q32" i="12"/>
  <c r="V32" i="12"/>
  <c r="W32" i="12"/>
  <c r="T32" i="24"/>
  <c r="T32" i="11"/>
  <c r="U32" i="11"/>
  <c r="Q32" i="23"/>
  <c r="R32" i="25"/>
  <c r="R32" i="14"/>
  <c r="F34" i="26"/>
  <c r="G33" i="24"/>
  <c r="D33" i="25"/>
  <c r="L33" i="25"/>
  <c r="J33" i="22"/>
  <c r="G33" i="23"/>
  <c r="G33" i="13"/>
  <c r="T33" i="13"/>
  <c r="AB33" i="13"/>
  <c r="F33" i="15"/>
  <c r="D33" i="14"/>
  <c r="L33" i="14"/>
  <c r="G33" i="12"/>
  <c r="K33" i="11"/>
  <c r="D26" i="11"/>
  <c r="C27" i="27"/>
  <c r="AC32" i="13"/>
  <c r="S32" i="15"/>
  <c r="S32" i="14"/>
  <c r="T33" i="11"/>
  <c r="U33" i="11"/>
  <c r="T33" i="24"/>
  <c r="N33" i="15"/>
  <c r="R33" i="15"/>
  <c r="Q33" i="12"/>
  <c r="V33" i="12"/>
  <c r="W33" i="12"/>
  <c r="Q33" i="23"/>
  <c r="N33" i="26"/>
  <c r="R33" i="25"/>
  <c r="S33" i="22"/>
  <c r="F34" i="31"/>
  <c r="N34" i="31"/>
  <c r="R34" i="31"/>
  <c r="G34" i="29"/>
  <c r="T34" i="29"/>
  <c r="AB34" i="29"/>
  <c r="G34" i="28"/>
  <c r="Q34" i="28"/>
  <c r="V34" i="28"/>
  <c r="J34" i="27"/>
  <c r="S34" i="27"/>
  <c r="T34" i="27"/>
  <c r="R33" i="14"/>
  <c r="D27" i="11"/>
  <c r="V27" i="11"/>
  <c r="V26" i="11"/>
  <c r="F35" i="26"/>
  <c r="D34" i="25"/>
  <c r="L34" i="25"/>
  <c r="G34" i="24"/>
  <c r="J34" i="22"/>
  <c r="G34" i="23"/>
  <c r="G34" i="13"/>
  <c r="T34" i="13"/>
  <c r="AB34" i="13"/>
  <c r="D34" i="14"/>
  <c r="L34" i="14"/>
  <c r="F34" i="15"/>
  <c r="K34" i="11"/>
  <c r="G34" i="12"/>
  <c r="C28" i="27"/>
  <c r="AC33" i="13"/>
  <c r="S33" i="15"/>
  <c r="S33" i="14"/>
  <c r="T34" i="11"/>
  <c r="U34" i="11"/>
  <c r="Q34" i="23"/>
  <c r="N34" i="26"/>
  <c r="S34" i="22"/>
  <c r="F35" i="31"/>
  <c r="N35" i="31"/>
  <c r="R35" i="31"/>
  <c r="G35" i="29"/>
  <c r="T35" i="29"/>
  <c r="AB35" i="29"/>
  <c r="G35" i="28"/>
  <c r="Q35" i="28"/>
  <c r="V35" i="28"/>
  <c r="J35" i="27"/>
  <c r="S35" i="27"/>
  <c r="T35" i="27"/>
  <c r="T34" i="24"/>
  <c r="N34" i="15"/>
  <c r="R34" i="15"/>
  <c r="Q34" i="12"/>
  <c r="V34" i="12"/>
  <c r="W34" i="12"/>
  <c r="R34" i="25"/>
  <c r="R34" i="14"/>
  <c r="D28" i="11"/>
  <c r="F36" i="26"/>
  <c r="G35" i="24"/>
  <c r="D35" i="25"/>
  <c r="L35" i="25"/>
  <c r="G35" i="23"/>
  <c r="J35" i="22"/>
  <c r="G35" i="13"/>
  <c r="T35" i="13"/>
  <c r="AB35" i="13"/>
  <c r="D35" i="14"/>
  <c r="L35" i="14"/>
  <c r="F35" i="15"/>
  <c r="G35" i="12"/>
  <c r="K35" i="11"/>
  <c r="C29" i="27"/>
  <c r="AC34" i="13"/>
  <c r="S34" i="15"/>
  <c r="S34" i="14"/>
  <c r="S35" i="22"/>
  <c r="R35" i="25"/>
  <c r="Q35" i="12"/>
  <c r="V35" i="12"/>
  <c r="W35" i="12"/>
  <c r="N35" i="26"/>
  <c r="N35" i="15"/>
  <c r="R35" i="15"/>
  <c r="Q35" i="23"/>
  <c r="F36" i="31"/>
  <c r="N36" i="31"/>
  <c r="R36" i="31"/>
  <c r="G36" i="29"/>
  <c r="T36" i="29"/>
  <c r="AB36" i="29"/>
  <c r="G36" i="28"/>
  <c r="Q36" i="28"/>
  <c r="V36" i="28"/>
  <c r="J36" i="27"/>
  <c r="S36" i="27"/>
  <c r="T36" i="27"/>
  <c r="T35" i="11"/>
  <c r="U35" i="11"/>
  <c r="T35" i="24"/>
  <c r="R35" i="14"/>
  <c r="F37" i="26"/>
  <c r="D36" i="25"/>
  <c r="L36" i="25"/>
  <c r="G36" i="24"/>
  <c r="G36" i="23"/>
  <c r="J36" i="22"/>
  <c r="G36" i="13"/>
  <c r="T36" i="13"/>
  <c r="AB36" i="13"/>
  <c r="D36" i="14"/>
  <c r="L36" i="14"/>
  <c r="F36" i="15"/>
  <c r="K36" i="11"/>
  <c r="G36" i="12"/>
  <c r="D29" i="11"/>
  <c r="V29" i="11"/>
  <c r="V28" i="11"/>
  <c r="C30" i="27"/>
  <c r="AC35" i="13"/>
  <c r="S35" i="15"/>
  <c r="S35" i="14"/>
  <c r="N36" i="15"/>
  <c r="R36" i="15"/>
  <c r="Q36" i="23"/>
  <c r="F37" i="31"/>
  <c r="N37" i="31"/>
  <c r="R37" i="31"/>
  <c r="G37" i="29"/>
  <c r="T37" i="29"/>
  <c r="AB37" i="29"/>
  <c r="G37" i="28"/>
  <c r="Q37" i="28"/>
  <c r="V37" i="28"/>
  <c r="J37" i="27"/>
  <c r="S37" i="27"/>
  <c r="T37" i="27"/>
  <c r="T36" i="24"/>
  <c r="R36" i="25"/>
  <c r="Q36" i="12"/>
  <c r="V36" i="12"/>
  <c r="W36" i="12"/>
  <c r="T36" i="11"/>
  <c r="U36" i="11"/>
  <c r="S36" i="22"/>
  <c r="N36" i="26"/>
  <c r="R36" i="14"/>
  <c r="D30" i="11"/>
  <c r="F38" i="26"/>
  <c r="D37" i="25"/>
  <c r="L37" i="25"/>
  <c r="G37" i="24"/>
  <c r="G37" i="23"/>
  <c r="J37" i="22"/>
  <c r="G37" i="13"/>
  <c r="T37" i="13"/>
  <c r="AB37" i="13"/>
  <c r="F37" i="15"/>
  <c r="D37" i="14"/>
  <c r="L37" i="14"/>
  <c r="G37" i="12"/>
  <c r="K37" i="11"/>
  <c r="C31" i="27"/>
  <c r="AC36" i="13"/>
  <c r="S36" i="15"/>
  <c r="S36" i="14"/>
  <c r="T37" i="11"/>
  <c r="U37" i="11"/>
  <c r="R37" i="25"/>
  <c r="N37" i="26"/>
  <c r="S37" i="22"/>
  <c r="Q37" i="23"/>
  <c r="F38" i="31"/>
  <c r="N38" i="31"/>
  <c r="R38" i="31"/>
  <c r="G38" i="29"/>
  <c r="T38" i="29"/>
  <c r="AB38" i="29"/>
  <c r="G38" i="28"/>
  <c r="Q38" i="28"/>
  <c r="V38" i="28"/>
  <c r="J38" i="27"/>
  <c r="S38" i="27"/>
  <c r="T38" i="27"/>
  <c r="Q37" i="12"/>
  <c r="V37" i="12"/>
  <c r="W37" i="12"/>
  <c r="N37" i="15"/>
  <c r="R37" i="15"/>
  <c r="T37" i="24"/>
  <c r="R37" i="14"/>
  <c r="F39" i="26"/>
  <c r="D38" i="25"/>
  <c r="L38" i="25"/>
  <c r="G38" i="24"/>
  <c r="J38" i="22"/>
  <c r="G38" i="23"/>
  <c r="G38" i="13"/>
  <c r="T38" i="13"/>
  <c r="AB38" i="13"/>
  <c r="D38" i="14"/>
  <c r="L38" i="14"/>
  <c r="F38" i="15"/>
  <c r="K38" i="11"/>
  <c r="G38" i="12"/>
  <c r="D31" i="11"/>
  <c r="V31" i="11"/>
  <c r="V30" i="11"/>
  <c r="C32" i="27"/>
  <c r="AC37" i="13"/>
  <c r="S37" i="15"/>
  <c r="S37" i="14"/>
  <c r="N38" i="15"/>
  <c r="R38" i="15"/>
  <c r="S38" i="22"/>
  <c r="F39" i="31"/>
  <c r="N39" i="31"/>
  <c r="R39" i="31"/>
  <c r="G39" i="29"/>
  <c r="T39" i="29"/>
  <c r="AB39" i="29"/>
  <c r="G39" i="28"/>
  <c r="Q39" i="28"/>
  <c r="V39" i="28"/>
  <c r="J39" i="27"/>
  <c r="S39" i="27"/>
  <c r="T39" i="27"/>
  <c r="T38" i="24"/>
  <c r="Q38" i="12"/>
  <c r="V38" i="12"/>
  <c r="W38" i="12"/>
  <c r="N38" i="26"/>
  <c r="T38" i="11"/>
  <c r="U38" i="11"/>
  <c r="Q38" i="23"/>
  <c r="R38" i="25"/>
  <c r="R38" i="14"/>
  <c r="D32" i="11"/>
  <c r="F40" i="26"/>
  <c r="D39" i="25"/>
  <c r="L39" i="25"/>
  <c r="G39" i="24"/>
  <c r="J39" i="22"/>
  <c r="G39" i="23"/>
  <c r="G39" i="13"/>
  <c r="T39" i="13"/>
  <c r="AB39" i="13"/>
  <c r="D39" i="14"/>
  <c r="L39" i="14"/>
  <c r="F39" i="15"/>
  <c r="G39" i="12"/>
  <c r="K39" i="11"/>
  <c r="C33" i="27"/>
  <c r="AC38" i="13"/>
  <c r="S38" i="15"/>
  <c r="S38" i="14"/>
  <c r="T39" i="11"/>
  <c r="U39" i="11"/>
  <c r="Q39" i="12"/>
  <c r="V39" i="12"/>
  <c r="W39" i="12"/>
  <c r="N39" i="26"/>
  <c r="N39" i="15"/>
  <c r="R39" i="15"/>
  <c r="S39" i="22"/>
  <c r="F40" i="31"/>
  <c r="N40" i="31"/>
  <c r="R40" i="31"/>
  <c r="G40" i="29"/>
  <c r="T40" i="29"/>
  <c r="AB40" i="29"/>
  <c r="G40" i="28"/>
  <c r="Q40" i="28"/>
  <c r="V40" i="28"/>
  <c r="J40" i="27"/>
  <c r="S40" i="27"/>
  <c r="T40" i="27"/>
  <c r="R39" i="25"/>
  <c r="Q39" i="23"/>
  <c r="T39" i="24"/>
  <c r="R39" i="14"/>
  <c r="F41" i="26"/>
  <c r="D40" i="25"/>
  <c r="L40" i="25"/>
  <c r="G40" i="24"/>
  <c r="J40" i="22"/>
  <c r="G40" i="23"/>
  <c r="G40" i="13"/>
  <c r="T40" i="13"/>
  <c r="AB40" i="13"/>
  <c r="D40" i="14"/>
  <c r="L40" i="14"/>
  <c r="F40" i="15"/>
  <c r="K40" i="11"/>
  <c r="G40" i="12"/>
  <c r="D33" i="11"/>
  <c r="V33" i="11"/>
  <c r="V32" i="11"/>
  <c r="C34" i="27"/>
  <c r="AC39" i="13"/>
  <c r="S39" i="15"/>
  <c r="S39" i="14"/>
  <c r="N40" i="15"/>
  <c r="R40" i="15"/>
  <c r="S40" i="22"/>
  <c r="F41" i="31"/>
  <c r="N41" i="31"/>
  <c r="R41" i="31"/>
  <c r="G41" i="29"/>
  <c r="T41" i="29"/>
  <c r="AB41" i="29"/>
  <c r="G41" i="28"/>
  <c r="Q41" i="28"/>
  <c r="V41" i="28"/>
  <c r="J41" i="27"/>
  <c r="S41" i="27"/>
  <c r="T41" i="27"/>
  <c r="T40" i="24"/>
  <c r="Q40" i="12"/>
  <c r="V40" i="12"/>
  <c r="W40" i="12"/>
  <c r="R40" i="25"/>
  <c r="T40" i="11"/>
  <c r="U40" i="11"/>
  <c r="Q40" i="23"/>
  <c r="N40" i="26"/>
  <c r="R40" i="14"/>
  <c r="F42" i="26"/>
  <c r="D41" i="25"/>
  <c r="L41" i="25"/>
  <c r="G41" i="24"/>
  <c r="J41" i="22"/>
  <c r="G41" i="23"/>
  <c r="G41" i="13"/>
  <c r="T41" i="13"/>
  <c r="AB41" i="13"/>
  <c r="F41" i="15"/>
  <c r="D41" i="14"/>
  <c r="L41" i="14"/>
  <c r="G41" i="12"/>
  <c r="K41" i="11"/>
  <c r="D34" i="11"/>
  <c r="C35" i="27"/>
  <c r="AC40" i="13"/>
  <c r="S40" i="15"/>
  <c r="S40" i="14"/>
  <c r="Q41" i="12"/>
  <c r="V41" i="12"/>
  <c r="W41" i="12"/>
  <c r="Q41" i="23"/>
  <c r="N41" i="26"/>
  <c r="S41" i="22"/>
  <c r="F42" i="31"/>
  <c r="N42" i="31"/>
  <c r="R42" i="31"/>
  <c r="G42" i="29"/>
  <c r="T42" i="29"/>
  <c r="AB42" i="29"/>
  <c r="G42" i="28"/>
  <c r="Q42" i="28"/>
  <c r="V42" i="28"/>
  <c r="J42" i="27"/>
  <c r="S42" i="27"/>
  <c r="T42" i="27"/>
  <c r="N41" i="15"/>
  <c r="R41" i="15"/>
  <c r="T41" i="24"/>
  <c r="T41" i="11"/>
  <c r="U41" i="11"/>
  <c r="R41" i="25"/>
  <c r="R41" i="14"/>
  <c r="D35" i="11"/>
  <c r="V35" i="11"/>
  <c r="V34" i="11"/>
  <c r="F43" i="26"/>
  <c r="D42" i="25"/>
  <c r="L42" i="25"/>
  <c r="G42" i="24"/>
  <c r="J42" i="22"/>
  <c r="G42" i="23"/>
  <c r="G42" i="13"/>
  <c r="T42" i="13"/>
  <c r="AB42" i="13"/>
  <c r="D42" i="14"/>
  <c r="L42" i="14"/>
  <c r="F42" i="15"/>
  <c r="K42" i="11"/>
  <c r="G42" i="12"/>
  <c r="C36" i="27"/>
  <c r="AC41" i="13"/>
  <c r="S41" i="15"/>
  <c r="S41" i="14"/>
  <c r="Q42" i="23"/>
  <c r="N42" i="26"/>
  <c r="N42" i="15"/>
  <c r="R42" i="15"/>
  <c r="S42" i="22"/>
  <c r="F43" i="31"/>
  <c r="N43" i="31"/>
  <c r="R43" i="31"/>
  <c r="G43" i="29"/>
  <c r="T43" i="29"/>
  <c r="AB43" i="29"/>
  <c r="G43" i="28"/>
  <c r="Q43" i="28"/>
  <c r="V43" i="28"/>
  <c r="J43" i="27"/>
  <c r="S43" i="27"/>
  <c r="T43" i="27"/>
  <c r="T42" i="24"/>
  <c r="T42" i="11"/>
  <c r="U42" i="11"/>
  <c r="Q42" i="12"/>
  <c r="V42" i="12"/>
  <c r="W42" i="12"/>
  <c r="R42" i="25"/>
  <c r="R42" i="14"/>
  <c r="D36" i="11"/>
  <c r="V36" i="11"/>
  <c r="F44" i="26"/>
  <c r="D43" i="25"/>
  <c r="L43" i="25"/>
  <c r="G43" i="24"/>
  <c r="G43" i="23"/>
  <c r="J43" i="22"/>
  <c r="G43" i="13"/>
  <c r="T43" i="13"/>
  <c r="AB43" i="13"/>
  <c r="D43" i="14"/>
  <c r="L43" i="14"/>
  <c r="F43" i="15"/>
  <c r="G43" i="12"/>
  <c r="K43" i="11"/>
  <c r="C37" i="27"/>
  <c r="AC42" i="13"/>
  <c r="S42" i="15"/>
  <c r="S42" i="14"/>
  <c r="T43" i="11"/>
  <c r="U43" i="11"/>
  <c r="R43" i="25"/>
  <c r="Q43" i="12"/>
  <c r="V43" i="12"/>
  <c r="W43" i="12"/>
  <c r="S43" i="22"/>
  <c r="N43" i="26"/>
  <c r="N43" i="15"/>
  <c r="R43" i="15"/>
  <c r="Q43" i="23"/>
  <c r="F44" i="31"/>
  <c r="N44" i="31"/>
  <c r="R44" i="31"/>
  <c r="G44" i="29"/>
  <c r="T44" i="29"/>
  <c r="AB44" i="29"/>
  <c r="G44" i="28"/>
  <c r="Q44" i="28"/>
  <c r="V44" i="28"/>
  <c r="J44" i="27"/>
  <c r="S44" i="27"/>
  <c r="T44" i="27"/>
  <c r="T43" i="24"/>
  <c r="R43" i="14"/>
  <c r="D37" i="11"/>
  <c r="V37" i="11"/>
  <c r="F45" i="26"/>
  <c r="D44" i="25"/>
  <c r="L44" i="25"/>
  <c r="G44" i="24"/>
  <c r="G44" i="23"/>
  <c r="J44" i="22"/>
  <c r="G44" i="13"/>
  <c r="T44" i="13"/>
  <c r="AB44" i="13"/>
  <c r="D44" i="14"/>
  <c r="L44" i="14"/>
  <c r="F44" i="15"/>
  <c r="K44" i="11"/>
  <c r="G44" i="12"/>
  <c r="C38" i="27"/>
  <c r="AC43" i="13"/>
  <c r="S43" i="15"/>
  <c r="S43" i="14"/>
  <c r="T44" i="24"/>
  <c r="T44" i="11"/>
  <c r="U44" i="11"/>
  <c r="S44" i="22"/>
  <c r="N44" i="26"/>
  <c r="N44" i="15"/>
  <c r="R44" i="15"/>
  <c r="Q44" i="23"/>
  <c r="F45" i="31"/>
  <c r="N45" i="31"/>
  <c r="R45" i="31"/>
  <c r="G45" i="29"/>
  <c r="T45" i="29"/>
  <c r="AB45" i="29"/>
  <c r="G45" i="28"/>
  <c r="Q45" i="28"/>
  <c r="V45" i="28"/>
  <c r="J45" i="27"/>
  <c r="S45" i="27"/>
  <c r="T45" i="27"/>
  <c r="Q44" i="12"/>
  <c r="V44" i="12"/>
  <c r="W44" i="12"/>
  <c r="R44" i="25"/>
  <c r="R44" i="14"/>
  <c r="F46" i="26"/>
  <c r="D45" i="25"/>
  <c r="L45" i="25"/>
  <c r="G45" i="24"/>
  <c r="G45" i="23"/>
  <c r="J45" i="22"/>
  <c r="G45" i="13"/>
  <c r="T45" i="13"/>
  <c r="AB45" i="13"/>
  <c r="F45" i="15"/>
  <c r="D45" i="14"/>
  <c r="L45" i="14"/>
  <c r="G45" i="12"/>
  <c r="K45" i="11"/>
  <c r="D38" i="11"/>
  <c r="C39" i="27"/>
  <c r="AC44" i="13"/>
  <c r="S44" i="15"/>
  <c r="S44" i="14"/>
  <c r="T45" i="11"/>
  <c r="U45" i="11"/>
  <c r="N45" i="26"/>
  <c r="Q45" i="12"/>
  <c r="V45" i="12"/>
  <c r="W45" i="12"/>
  <c r="S45" i="22"/>
  <c r="R45" i="25"/>
  <c r="Q45" i="23"/>
  <c r="F46" i="31"/>
  <c r="N46" i="31"/>
  <c r="R46" i="31"/>
  <c r="G46" i="29"/>
  <c r="T46" i="29"/>
  <c r="AB46" i="29"/>
  <c r="J46" i="27"/>
  <c r="S46" i="27"/>
  <c r="T46" i="27"/>
  <c r="G46" i="28"/>
  <c r="Q46" i="28"/>
  <c r="V46" i="28"/>
  <c r="N45" i="15"/>
  <c r="R45" i="15"/>
  <c r="T45" i="24"/>
  <c r="R45" i="14"/>
  <c r="D39" i="11"/>
  <c r="V39" i="11"/>
  <c r="V38" i="11"/>
  <c r="F47" i="26"/>
  <c r="D46" i="25"/>
  <c r="L46" i="25"/>
  <c r="G46" i="23"/>
  <c r="J46" i="22"/>
  <c r="G46" i="24"/>
  <c r="G46" i="13"/>
  <c r="T46" i="13"/>
  <c r="AB46" i="13"/>
  <c r="D46" i="14"/>
  <c r="L46" i="14"/>
  <c r="F46" i="15"/>
  <c r="K46" i="11"/>
  <c r="G46" i="12"/>
  <c r="C40" i="27"/>
  <c r="AC45" i="13"/>
  <c r="S45" i="15"/>
  <c r="S45" i="14"/>
  <c r="T46" i="11"/>
  <c r="U46" i="11"/>
  <c r="N46" i="26"/>
  <c r="S46" i="22"/>
  <c r="N46" i="15"/>
  <c r="R46" i="15"/>
  <c r="F47" i="31"/>
  <c r="N47" i="31"/>
  <c r="R47" i="31"/>
  <c r="G47" i="29"/>
  <c r="T47" i="29"/>
  <c r="AB47" i="29"/>
  <c r="J47" i="27"/>
  <c r="S47" i="27"/>
  <c r="T47" i="27"/>
  <c r="G47" i="28"/>
  <c r="Q47" i="28"/>
  <c r="V47" i="28"/>
  <c r="Q46" i="23"/>
  <c r="Q46" i="12"/>
  <c r="V46" i="12"/>
  <c r="W46" i="12"/>
  <c r="R46" i="25"/>
  <c r="T46" i="24"/>
  <c r="R46" i="14"/>
  <c r="D40" i="11"/>
  <c r="F48" i="26"/>
  <c r="D47" i="25"/>
  <c r="L47" i="25"/>
  <c r="G47" i="24"/>
  <c r="G47" i="23"/>
  <c r="J47" i="22"/>
  <c r="G47" i="13"/>
  <c r="T47" i="13"/>
  <c r="AB47" i="13"/>
  <c r="D47" i="14"/>
  <c r="L47" i="14"/>
  <c r="F47" i="15"/>
  <c r="G47" i="12"/>
  <c r="K47" i="11"/>
  <c r="C41" i="27"/>
  <c r="AC46" i="13"/>
  <c r="S46" i="15"/>
  <c r="S46" i="14"/>
  <c r="S47" i="22"/>
  <c r="N47" i="15"/>
  <c r="R47" i="15"/>
  <c r="T47" i="24"/>
  <c r="Q47" i="12"/>
  <c r="V47" i="12"/>
  <c r="W47" i="12"/>
  <c r="N47" i="26"/>
  <c r="Q47" i="23"/>
  <c r="F48" i="31"/>
  <c r="N48" i="31"/>
  <c r="R48" i="31"/>
  <c r="G48" i="29"/>
  <c r="T48" i="29"/>
  <c r="AB48" i="29"/>
  <c r="G48" i="28"/>
  <c r="Q48" i="28"/>
  <c r="V48" i="28"/>
  <c r="J48" i="27"/>
  <c r="S48" i="27"/>
  <c r="T48" i="27"/>
  <c r="T47" i="11"/>
  <c r="U47" i="11"/>
  <c r="R47" i="25"/>
  <c r="R47" i="14"/>
  <c r="F49" i="26"/>
  <c r="D48" i="25"/>
  <c r="L48" i="25"/>
  <c r="G48" i="23"/>
  <c r="G48" i="24"/>
  <c r="J48" i="22"/>
  <c r="G48" i="13"/>
  <c r="T48" i="13"/>
  <c r="AB48" i="13"/>
  <c r="D48" i="14"/>
  <c r="L48" i="14"/>
  <c r="F48" i="15"/>
  <c r="K48" i="11"/>
  <c r="G48" i="12"/>
  <c r="D41" i="11"/>
  <c r="V41" i="11"/>
  <c r="V40" i="11"/>
  <c r="C42" i="27"/>
  <c r="AC47" i="13"/>
  <c r="S47" i="15"/>
  <c r="S47" i="14"/>
  <c r="N48" i="15"/>
  <c r="R48" i="15"/>
  <c r="T48" i="24"/>
  <c r="F49" i="31"/>
  <c r="N49" i="31"/>
  <c r="R49" i="31"/>
  <c r="G49" i="29"/>
  <c r="T49" i="29"/>
  <c r="AB49" i="29"/>
  <c r="G49" i="28"/>
  <c r="Q49" i="28"/>
  <c r="V49" i="28"/>
  <c r="J49" i="27"/>
  <c r="S49" i="27"/>
  <c r="T49" i="27"/>
  <c r="Q48" i="23"/>
  <c r="Q48" i="12"/>
  <c r="V48" i="12"/>
  <c r="W48" i="12"/>
  <c r="R48" i="25"/>
  <c r="T48" i="11"/>
  <c r="U48" i="11"/>
  <c r="S48" i="22"/>
  <c r="N48" i="26"/>
  <c r="R48" i="14"/>
  <c r="D42" i="11"/>
  <c r="F50" i="26"/>
  <c r="D49" i="25"/>
  <c r="L49" i="25"/>
  <c r="G49" i="24"/>
  <c r="G49" i="23"/>
  <c r="J49" i="22"/>
  <c r="G49" i="13"/>
  <c r="T49" i="13"/>
  <c r="AB49" i="13"/>
  <c r="F49" i="15"/>
  <c r="D49" i="14"/>
  <c r="L49" i="14"/>
  <c r="G49" i="12"/>
  <c r="K49" i="11"/>
  <c r="C43" i="27"/>
  <c r="AC48" i="13"/>
  <c r="S48" i="15"/>
  <c r="S48" i="14"/>
  <c r="R49" i="25"/>
  <c r="Q49" i="12"/>
  <c r="V49" i="12"/>
  <c r="W49" i="12"/>
  <c r="T49" i="11"/>
  <c r="U49" i="11"/>
  <c r="S49" i="22"/>
  <c r="N49" i="26"/>
  <c r="Q49" i="23"/>
  <c r="F50" i="31"/>
  <c r="N50" i="31"/>
  <c r="R50" i="31"/>
  <c r="G50" i="29"/>
  <c r="T50" i="29"/>
  <c r="AB50" i="29"/>
  <c r="G50" i="28"/>
  <c r="Q50" i="28"/>
  <c r="V50" i="28"/>
  <c r="J50" i="27"/>
  <c r="S50" i="27"/>
  <c r="T50" i="27"/>
  <c r="N49" i="15"/>
  <c r="R49" i="15"/>
  <c r="T49" i="24"/>
  <c r="R49" i="14"/>
  <c r="F51" i="26"/>
  <c r="D50" i="25"/>
  <c r="L50" i="25"/>
  <c r="G50" i="23"/>
  <c r="G50" i="24"/>
  <c r="J50" i="22"/>
  <c r="G50" i="13"/>
  <c r="T50" i="13"/>
  <c r="AB50" i="13"/>
  <c r="D50" i="14"/>
  <c r="L50" i="14"/>
  <c r="F50" i="15"/>
  <c r="K50" i="11"/>
  <c r="G50" i="12"/>
  <c r="D43" i="11"/>
  <c r="V43" i="11"/>
  <c r="V42" i="11"/>
  <c r="C44" i="27"/>
  <c r="AC49" i="13"/>
  <c r="S49" i="15"/>
  <c r="S49" i="14"/>
  <c r="N50" i="15"/>
  <c r="R50" i="15"/>
  <c r="T50" i="24"/>
  <c r="F51" i="31"/>
  <c r="N51" i="31"/>
  <c r="R51" i="31"/>
  <c r="G51" i="29"/>
  <c r="T51" i="29"/>
  <c r="AB51" i="29"/>
  <c r="G51" i="28"/>
  <c r="Q51" i="28"/>
  <c r="V51" i="28"/>
  <c r="J51" i="27"/>
  <c r="S51" i="27"/>
  <c r="T51" i="27"/>
  <c r="N50" i="26"/>
  <c r="Q50" i="23"/>
  <c r="T50" i="11"/>
  <c r="U50" i="11"/>
  <c r="S50" i="22"/>
  <c r="Q50" i="12"/>
  <c r="V50" i="12"/>
  <c r="W50" i="12"/>
  <c r="R50" i="25"/>
  <c r="R50" i="14"/>
  <c r="D44" i="11"/>
  <c r="F52" i="26"/>
  <c r="D51" i="25"/>
  <c r="L51" i="25"/>
  <c r="G51" i="24"/>
  <c r="G51" i="23"/>
  <c r="J51" i="22"/>
  <c r="G51" i="13"/>
  <c r="T51" i="13"/>
  <c r="AB51" i="13"/>
  <c r="D51" i="14"/>
  <c r="L51" i="14"/>
  <c r="F51" i="15"/>
  <c r="G51" i="12"/>
  <c r="K51" i="11"/>
  <c r="C45" i="27"/>
  <c r="AC50" i="13"/>
  <c r="S50" i="15"/>
  <c r="S50" i="14"/>
  <c r="T51" i="24"/>
  <c r="R51" i="25"/>
  <c r="T51" i="11"/>
  <c r="U51" i="11"/>
  <c r="Q51" i="12"/>
  <c r="V51" i="12"/>
  <c r="W51" i="12"/>
  <c r="S51" i="22"/>
  <c r="N51" i="26"/>
  <c r="N51" i="15"/>
  <c r="R51" i="15"/>
  <c r="Q51" i="23"/>
  <c r="F52" i="31"/>
  <c r="N52" i="31"/>
  <c r="R52" i="31"/>
  <c r="G52" i="29"/>
  <c r="T52" i="29"/>
  <c r="AB52" i="29"/>
  <c r="G52" i="28"/>
  <c r="Q52" i="28"/>
  <c r="V52" i="28"/>
  <c r="J52" i="27"/>
  <c r="S52" i="27"/>
  <c r="T52" i="27"/>
  <c r="R51" i="14"/>
  <c r="F53" i="26"/>
  <c r="D52" i="25"/>
  <c r="L52" i="25"/>
  <c r="G52" i="23"/>
  <c r="J52" i="22"/>
  <c r="G52" i="24"/>
  <c r="G52" i="13"/>
  <c r="T52" i="13"/>
  <c r="AB52" i="13"/>
  <c r="D52" i="14"/>
  <c r="L52" i="14"/>
  <c r="F52" i="15"/>
  <c r="G52" i="12"/>
  <c r="K52" i="11"/>
  <c r="D45" i="11"/>
  <c r="V45" i="11"/>
  <c r="V44" i="11"/>
  <c r="C46" i="27"/>
  <c r="AC51" i="13"/>
  <c r="S51" i="15"/>
  <c r="S51" i="14"/>
  <c r="T52" i="24"/>
  <c r="N52" i="26"/>
  <c r="N52" i="15"/>
  <c r="R52" i="15"/>
  <c r="S52" i="22"/>
  <c r="F53" i="31"/>
  <c r="N53" i="31"/>
  <c r="R53" i="31"/>
  <c r="G53" i="29"/>
  <c r="T53" i="29"/>
  <c r="AB53" i="29"/>
  <c r="G53" i="28"/>
  <c r="Q53" i="28"/>
  <c r="V53" i="28"/>
  <c r="J53" i="27"/>
  <c r="S53" i="27"/>
  <c r="T53" i="27"/>
  <c r="Q52" i="12"/>
  <c r="V52" i="12"/>
  <c r="W52" i="12"/>
  <c r="Q52" i="23"/>
  <c r="T52" i="11"/>
  <c r="U52" i="11"/>
  <c r="R52" i="25"/>
  <c r="R52" i="14"/>
  <c r="D46" i="11"/>
  <c r="F54" i="26"/>
  <c r="D53" i="25"/>
  <c r="L53" i="25"/>
  <c r="G53" i="24"/>
  <c r="G53" i="23"/>
  <c r="J53" i="22"/>
  <c r="G53" i="13"/>
  <c r="T53" i="13"/>
  <c r="AB53" i="13"/>
  <c r="F53" i="15"/>
  <c r="D53" i="14"/>
  <c r="L53" i="14"/>
  <c r="K53" i="11"/>
  <c r="G53" i="12"/>
  <c r="C47" i="27"/>
  <c r="AC52" i="13"/>
  <c r="S52" i="15"/>
  <c r="S52" i="14"/>
  <c r="Q53" i="23"/>
  <c r="F54" i="31"/>
  <c r="N54" i="31"/>
  <c r="R54" i="31"/>
  <c r="G54" i="29"/>
  <c r="T54" i="29"/>
  <c r="AB54" i="29"/>
  <c r="G54" i="28"/>
  <c r="Q54" i="28"/>
  <c r="V54" i="28"/>
  <c r="J54" i="27"/>
  <c r="S54" i="27"/>
  <c r="T54" i="27"/>
  <c r="N53" i="15"/>
  <c r="R53" i="15"/>
  <c r="T53" i="24"/>
  <c r="Q53" i="12"/>
  <c r="V53" i="12"/>
  <c r="W53" i="12"/>
  <c r="R53" i="25"/>
  <c r="T53" i="11"/>
  <c r="U53" i="11"/>
  <c r="S53" i="22"/>
  <c r="N53" i="26"/>
  <c r="R53" i="14"/>
  <c r="V46" i="11"/>
  <c r="F55" i="26"/>
  <c r="D54" i="25"/>
  <c r="L54" i="25"/>
  <c r="J54" i="22"/>
  <c r="G54" i="23"/>
  <c r="G54" i="24"/>
  <c r="G54" i="13"/>
  <c r="T54" i="13"/>
  <c r="AB54" i="13"/>
  <c r="D54" i="14"/>
  <c r="L54" i="14"/>
  <c r="F54" i="15"/>
  <c r="K54" i="11"/>
  <c r="G54" i="12"/>
  <c r="D47" i="11"/>
  <c r="V47" i="11"/>
  <c r="C48" i="27"/>
  <c r="AC53" i="13"/>
  <c r="S53" i="15"/>
  <c r="S53" i="14"/>
  <c r="T54" i="11"/>
  <c r="U54" i="11"/>
  <c r="N54" i="26"/>
  <c r="Q54" i="12"/>
  <c r="V54" i="12"/>
  <c r="W54" i="12"/>
  <c r="R54" i="25"/>
  <c r="T54" i="24"/>
  <c r="N54" i="15"/>
  <c r="R54" i="15"/>
  <c r="Q54" i="23"/>
  <c r="F55" i="31"/>
  <c r="N55" i="31"/>
  <c r="R55" i="31"/>
  <c r="G55" i="29"/>
  <c r="T55" i="29"/>
  <c r="AB55" i="29"/>
  <c r="G55" i="28"/>
  <c r="Q55" i="28"/>
  <c r="V55" i="28"/>
  <c r="J55" i="27"/>
  <c r="S55" i="27"/>
  <c r="T55" i="27"/>
  <c r="S54" i="22"/>
  <c r="R54" i="14"/>
  <c r="D48" i="11"/>
  <c r="V48" i="11"/>
  <c r="F56" i="26"/>
  <c r="D55" i="25"/>
  <c r="L55" i="25"/>
  <c r="G55" i="24"/>
  <c r="J55" i="22"/>
  <c r="G55" i="23"/>
  <c r="G55" i="13"/>
  <c r="T55" i="13"/>
  <c r="AB55" i="13"/>
  <c r="D55" i="14"/>
  <c r="L55" i="14"/>
  <c r="F55" i="15"/>
  <c r="G55" i="12"/>
  <c r="K55" i="11"/>
  <c r="C49" i="27"/>
  <c r="AC54" i="13"/>
  <c r="S54" i="15"/>
  <c r="S54" i="14"/>
  <c r="Q55" i="12"/>
  <c r="V55" i="12"/>
  <c r="W55" i="12"/>
  <c r="N55" i="26"/>
  <c r="N55" i="15"/>
  <c r="R55" i="15"/>
  <c r="S55" i="22"/>
  <c r="F56" i="31"/>
  <c r="N56" i="31"/>
  <c r="R56" i="31"/>
  <c r="G56" i="29"/>
  <c r="T56" i="29"/>
  <c r="AB56" i="29"/>
  <c r="G56" i="28"/>
  <c r="Q56" i="28"/>
  <c r="V56" i="28"/>
  <c r="J56" i="27"/>
  <c r="S56" i="27"/>
  <c r="T56" i="27"/>
  <c r="T55" i="24"/>
  <c r="T55" i="11"/>
  <c r="U55" i="11"/>
  <c r="R55" i="25"/>
  <c r="Q55" i="23"/>
  <c r="R55" i="14"/>
  <c r="F57" i="26"/>
  <c r="J56" i="22"/>
  <c r="D56" i="25"/>
  <c r="L56" i="25"/>
  <c r="G56" i="24"/>
  <c r="G56" i="23"/>
  <c r="G56" i="13"/>
  <c r="T56" i="13"/>
  <c r="AB56" i="13"/>
  <c r="D56" i="14"/>
  <c r="L56" i="14"/>
  <c r="F56" i="15"/>
  <c r="K56" i="11"/>
  <c r="G56" i="12"/>
  <c r="D49" i="11"/>
  <c r="V49" i="11"/>
  <c r="C50" i="27"/>
  <c r="AC55" i="13"/>
  <c r="S55" i="15"/>
  <c r="S55" i="14"/>
  <c r="N56" i="15"/>
  <c r="R56" i="15"/>
  <c r="T56" i="24"/>
  <c r="F57" i="31"/>
  <c r="N57" i="31"/>
  <c r="R57" i="31"/>
  <c r="G57" i="29"/>
  <c r="T57" i="29"/>
  <c r="AB57" i="29"/>
  <c r="G57" i="28"/>
  <c r="Q57" i="28"/>
  <c r="V57" i="28"/>
  <c r="J57" i="27"/>
  <c r="S57" i="27"/>
  <c r="T57" i="27"/>
  <c r="R56" i="25"/>
  <c r="Q56" i="12"/>
  <c r="V56" i="12"/>
  <c r="W56" i="12"/>
  <c r="S56" i="22"/>
  <c r="T56" i="11"/>
  <c r="U56" i="11"/>
  <c r="Q56" i="23"/>
  <c r="N56" i="26"/>
  <c r="R56" i="14"/>
  <c r="D50" i="11"/>
  <c r="F58" i="26"/>
  <c r="D57" i="25"/>
  <c r="L57" i="25"/>
  <c r="G57" i="24"/>
  <c r="J57" i="22"/>
  <c r="G57" i="23"/>
  <c r="G57" i="13"/>
  <c r="T57" i="13"/>
  <c r="AB57" i="13"/>
  <c r="F57" i="15"/>
  <c r="D57" i="14"/>
  <c r="L57" i="14"/>
  <c r="G57" i="12"/>
  <c r="K57" i="11"/>
  <c r="C51" i="27"/>
  <c r="AC56" i="13"/>
  <c r="S56" i="15"/>
  <c r="S56" i="14"/>
  <c r="S57" i="22"/>
  <c r="F58" i="31"/>
  <c r="N58" i="31"/>
  <c r="R58" i="31"/>
  <c r="G58" i="29"/>
  <c r="T58" i="29"/>
  <c r="AB58" i="29"/>
  <c r="G58" i="28"/>
  <c r="Q58" i="28"/>
  <c r="V58" i="28"/>
  <c r="J58" i="27"/>
  <c r="S58" i="27"/>
  <c r="T58" i="27"/>
  <c r="Q57" i="12"/>
  <c r="V57" i="12"/>
  <c r="W57" i="12"/>
  <c r="N57" i="26"/>
  <c r="N57" i="15"/>
  <c r="R57" i="15"/>
  <c r="T57" i="24"/>
  <c r="Q57" i="23"/>
  <c r="T57" i="11"/>
  <c r="U57" i="11"/>
  <c r="R57" i="25"/>
  <c r="R57" i="14"/>
  <c r="F59" i="26"/>
  <c r="D58" i="25"/>
  <c r="L58" i="25"/>
  <c r="J58" i="22"/>
  <c r="G58" i="24"/>
  <c r="G58" i="23"/>
  <c r="G58" i="13"/>
  <c r="T58" i="13"/>
  <c r="AB58" i="13"/>
  <c r="D58" i="14"/>
  <c r="L58" i="14"/>
  <c r="F58" i="15"/>
  <c r="K58" i="11"/>
  <c r="G58" i="12"/>
  <c r="D51" i="11"/>
  <c r="V51" i="11"/>
  <c r="V50" i="11"/>
  <c r="C52" i="27"/>
  <c r="AC57" i="13"/>
  <c r="S57" i="15"/>
  <c r="S57" i="14"/>
  <c r="N58" i="15"/>
  <c r="R58" i="15"/>
  <c r="T58" i="24"/>
  <c r="F59" i="31"/>
  <c r="N59" i="31"/>
  <c r="R59" i="31"/>
  <c r="G59" i="29"/>
  <c r="T59" i="29"/>
  <c r="AB59" i="29"/>
  <c r="G59" i="28"/>
  <c r="Q59" i="28"/>
  <c r="V59" i="28"/>
  <c r="J59" i="27"/>
  <c r="S59" i="27"/>
  <c r="T59" i="27"/>
  <c r="S58" i="22"/>
  <c r="Q58" i="12"/>
  <c r="V58" i="12"/>
  <c r="W58" i="12"/>
  <c r="R58" i="25"/>
  <c r="T58" i="11"/>
  <c r="U58" i="11"/>
  <c r="Q58" i="23"/>
  <c r="N58" i="26"/>
  <c r="R58" i="14"/>
  <c r="D52" i="11"/>
  <c r="F60" i="26"/>
  <c r="D59" i="25"/>
  <c r="L59" i="25"/>
  <c r="G59" i="24"/>
  <c r="G59" i="23"/>
  <c r="J59" i="22"/>
  <c r="G59" i="13"/>
  <c r="T59" i="13"/>
  <c r="AB59" i="13"/>
  <c r="D59" i="14"/>
  <c r="L59" i="14"/>
  <c r="F59" i="15"/>
  <c r="K59" i="11"/>
  <c r="G59" i="12"/>
  <c r="C53" i="27"/>
  <c r="AC58" i="13"/>
  <c r="S58" i="15"/>
  <c r="S58" i="14"/>
  <c r="S59" i="22"/>
  <c r="R59" i="25"/>
  <c r="Q59" i="23"/>
  <c r="N59" i="15"/>
  <c r="R59" i="15"/>
  <c r="F60" i="31"/>
  <c r="N60" i="31"/>
  <c r="R60" i="31"/>
  <c r="G60" i="29"/>
  <c r="T60" i="29"/>
  <c r="AB60" i="29"/>
  <c r="G60" i="28"/>
  <c r="Q60" i="28"/>
  <c r="V60" i="28"/>
  <c r="J60" i="27"/>
  <c r="S60" i="27"/>
  <c r="T60" i="27"/>
  <c r="T59" i="24"/>
  <c r="T59" i="11"/>
  <c r="U59" i="11"/>
  <c r="Q59" i="12"/>
  <c r="V59" i="12"/>
  <c r="W59" i="12"/>
  <c r="N59" i="26"/>
  <c r="R59" i="14"/>
  <c r="F61" i="26"/>
  <c r="D60" i="25"/>
  <c r="L60" i="25"/>
  <c r="G60" i="24"/>
  <c r="G60" i="23"/>
  <c r="J60" i="22"/>
  <c r="G60" i="13"/>
  <c r="T60" i="13"/>
  <c r="AB60" i="13"/>
  <c r="D60" i="14"/>
  <c r="L60" i="14"/>
  <c r="F60" i="15"/>
  <c r="K60" i="11"/>
  <c r="G60" i="12"/>
  <c r="D53" i="11"/>
  <c r="V53" i="11"/>
  <c r="V52" i="11"/>
  <c r="C54" i="27"/>
  <c r="AC59" i="13"/>
  <c r="S59" i="15"/>
  <c r="S59" i="14"/>
  <c r="N60" i="15"/>
  <c r="R60" i="15"/>
  <c r="Q60" i="23"/>
  <c r="F61" i="31"/>
  <c r="N61" i="31"/>
  <c r="R61" i="31"/>
  <c r="G61" i="29"/>
  <c r="T61" i="29"/>
  <c r="AB61" i="29"/>
  <c r="G61" i="28"/>
  <c r="Q61" i="28"/>
  <c r="V61" i="28"/>
  <c r="J61" i="27"/>
  <c r="S61" i="27"/>
  <c r="T61" i="27"/>
  <c r="T60" i="24"/>
  <c r="Q60" i="12"/>
  <c r="V60" i="12"/>
  <c r="W60" i="12"/>
  <c r="R60" i="25"/>
  <c r="T60" i="11"/>
  <c r="U60" i="11"/>
  <c r="S60" i="22"/>
  <c r="N60" i="26"/>
  <c r="R60" i="14"/>
  <c r="D54" i="11"/>
  <c r="F62" i="26"/>
  <c r="D61" i="25"/>
  <c r="L61" i="25"/>
  <c r="G61" i="24"/>
  <c r="J61" i="22"/>
  <c r="G61" i="23"/>
  <c r="G61" i="13"/>
  <c r="T61" i="13"/>
  <c r="AB61" i="13"/>
  <c r="F61" i="15"/>
  <c r="D61" i="14"/>
  <c r="L61" i="14"/>
  <c r="G61" i="12"/>
  <c r="K61" i="11"/>
  <c r="C55" i="27"/>
  <c r="AC60" i="13"/>
  <c r="S60" i="15"/>
  <c r="S60" i="14"/>
  <c r="T61" i="11"/>
  <c r="U61" i="11"/>
  <c r="R61" i="25"/>
  <c r="Q61" i="12"/>
  <c r="V61" i="12"/>
  <c r="W61" i="12"/>
  <c r="N61" i="26"/>
  <c r="S61" i="22"/>
  <c r="F62" i="31"/>
  <c r="N62" i="31"/>
  <c r="R62" i="31"/>
  <c r="G62" i="29"/>
  <c r="T62" i="29"/>
  <c r="AB62" i="29"/>
  <c r="G62" i="28"/>
  <c r="Q62" i="28"/>
  <c r="V62" i="28"/>
  <c r="J62" i="27"/>
  <c r="S62" i="27"/>
  <c r="T62" i="27"/>
  <c r="Q61" i="23"/>
  <c r="N61" i="15"/>
  <c r="R61" i="15"/>
  <c r="T61" i="24"/>
  <c r="R61" i="14"/>
  <c r="F63" i="26"/>
  <c r="D62" i="25"/>
  <c r="L62" i="25"/>
  <c r="G62" i="24"/>
  <c r="J62" i="22"/>
  <c r="G62" i="23"/>
  <c r="G62" i="13"/>
  <c r="T62" i="13"/>
  <c r="AB62" i="13"/>
  <c r="D62" i="14"/>
  <c r="L62" i="14"/>
  <c r="F62" i="15"/>
  <c r="K62" i="11"/>
  <c r="G62" i="12"/>
  <c r="D55" i="11"/>
  <c r="V55" i="11"/>
  <c r="V54" i="11"/>
  <c r="C56" i="27"/>
  <c r="AC61" i="13"/>
  <c r="S61" i="15"/>
  <c r="S61" i="14"/>
  <c r="N62" i="15"/>
  <c r="R62" i="15"/>
  <c r="S62" i="22"/>
  <c r="F63" i="31"/>
  <c r="N63" i="31"/>
  <c r="R63" i="31"/>
  <c r="G63" i="29"/>
  <c r="T63" i="29"/>
  <c r="AB63" i="29"/>
  <c r="G63" i="28"/>
  <c r="Q63" i="28"/>
  <c r="V63" i="28"/>
  <c r="J63" i="27"/>
  <c r="S63" i="27"/>
  <c r="T63" i="27"/>
  <c r="Q62" i="12"/>
  <c r="V62" i="12"/>
  <c r="W62" i="12"/>
  <c r="R62" i="25"/>
  <c r="T62" i="24"/>
  <c r="T62" i="11"/>
  <c r="U62" i="11"/>
  <c r="Q62" i="23"/>
  <c r="N62" i="26"/>
  <c r="R62" i="14"/>
  <c r="D56" i="11"/>
  <c r="F64" i="26"/>
  <c r="D63" i="25"/>
  <c r="L63" i="25"/>
  <c r="G63" i="24"/>
  <c r="G63" i="23"/>
  <c r="J63" i="22"/>
  <c r="G63" i="13"/>
  <c r="T63" i="13"/>
  <c r="AB63" i="13"/>
  <c r="D63" i="14"/>
  <c r="L63" i="14"/>
  <c r="F63" i="15"/>
  <c r="G63" i="12"/>
  <c r="K63" i="11"/>
  <c r="C57" i="27"/>
  <c r="AC62" i="13"/>
  <c r="S62" i="15"/>
  <c r="S62" i="14"/>
  <c r="T63" i="24"/>
  <c r="T63" i="11"/>
  <c r="U63" i="11"/>
  <c r="R63" i="25"/>
  <c r="Q63" i="12"/>
  <c r="V63" i="12"/>
  <c r="W63" i="12"/>
  <c r="S63" i="22"/>
  <c r="N63" i="26"/>
  <c r="N63" i="15"/>
  <c r="R63" i="15"/>
  <c r="Q63" i="23"/>
  <c r="F64" i="31"/>
  <c r="N64" i="31"/>
  <c r="R64" i="31"/>
  <c r="G64" i="29"/>
  <c r="T64" i="29"/>
  <c r="AB64" i="29"/>
  <c r="G64" i="28"/>
  <c r="Q64" i="28"/>
  <c r="V64" i="28"/>
  <c r="J64" i="27"/>
  <c r="S64" i="27"/>
  <c r="T64" i="27"/>
  <c r="R63" i="14"/>
  <c r="F65" i="26"/>
  <c r="D64" i="25"/>
  <c r="L64" i="25"/>
  <c r="G64" i="24"/>
  <c r="G64" i="23"/>
  <c r="J64" i="22"/>
  <c r="G64" i="13"/>
  <c r="T64" i="13"/>
  <c r="AB64" i="13"/>
  <c r="D64" i="14"/>
  <c r="L64" i="14"/>
  <c r="F64" i="15"/>
  <c r="K64" i="11"/>
  <c r="G64" i="12"/>
  <c r="D57" i="11"/>
  <c r="V57" i="11"/>
  <c r="V56" i="11"/>
  <c r="C58" i="27"/>
  <c r="AC63" i="13"/>
  <c r="S63" i="15"/>
  <c r="S63" i="14"/>
  <c r="S64" i="22"/>
  <c r="N64" i="26"/>
  <c r="N64" i="15"/>
  <c r="R64" i="15"/>
  <c r="Q64" i="23"/>
  <c r="F65" i="31"/>
  <c r="N65" i="31"/>
  <c r="R65" i="31"/>
  <c r="G65" i="29"/>
  <c r="T65" i="29"/>
  <c r="AB65" i="29"/>
  <c r="G65" i="28"/>
  <c r="Q65" i="28"/>
  <c r="V65" i="28"/>
  <c r="J65" i="27"/>
  <c r="S65" i="27"/>
  <c r="T65" i="27"/>
  <c r="T64" i="11"/>
  <c r="U64" i="11"/>
  <c r="T64" i="24"/>
  <c r="Q64" i="12"/>
  <c r="V64" i="12"/>
  <c r="W64" i="12"/>
  <c r="R64" i="25"/>
  <c r="R64" i="14"/>
  <c r="F66" i="26"/>
  <c r="D65" i="25"/>
  <c r="L65" i="25"/>
  <c r="G65" i="24"/>
  <c r="G65" i="23"/>
  <c r="J65" i="22"/>
  <c r="G65" i="13"/>
  <c r="T65" i="13"/>
  <c r="AB65" i="13"/>
  <c r="F65" i="15"/>
  <c r="D65" i="14"/>
  <c r="L65" i="14"/>
  <c r="K65" i="11"/>
  <c r="G65" i="12"/>
  <c r="D58" i="11"/>
  <c r="C59" i="27"/>
  <c r="AC64" i="13"/>
  <c r="S64" i="15"/>
  <c r="S64" i="14"/>
  <c r="S65" i="22"/>
  <c r="N65" i="15"/>
  <c r="R65" i="15"/>
  <c r="T65" i="24"/>
  <c r="Q65" i="12"/>
  <c r="V65" i="12"/>
  <c r="W65" i="12"/>
  <c r="R65" i="25"/>
  <c r="T65" i="11"/>
  <c r="U65" i="11"/>
  <c r="N65" i="26"/>
  <c r="Q65" i="23"/>
  <c r="F66" i="31"/>
  <c r="N66" i="31"/>
  <c r="R66" i="31"/>
  <c r="G66" i="29"/>
  <c r="T66" i="29"/>
  <c r="AB66" i="29"/>
  <c r="G66" i="28"/>
  <c r="Q66" i="28"/>
  <c r="V66" i="28"/>
  <c r="J66" i="27"/>
  <c r="S66" i="27"/>
  <c r="T66" i="27"/>
  <c r="R65" i="14"/>
  <c r="D59" i="11"/>
  <c r="V59" i="11"/>
  <c r="V58" i="11"/>
  <c r="F67" i="26"/>
  <c r="D66" i="25"/>
  <c r="L66" i="25"/>
  <c r="G66" i="24"/>
  <c r="G66" i="23"/>
  <c r="J66" i="22"/>
  <c r="G66" i="13"/>
  <c r="T66" i="13"/>
  <c r="AB66" i="13"/>
  <c r="D66" i="14"/>
  <c r="L66" i="14"/>
  <c r="F66" i="15"/>
  <c r="K66" i="11"/>
  <c r="G66" i="12"/>
  <c r="C60" i="27"/>
  <c r="AC65" i="13"/>
  <c r="S65" i="15"/>
  <c r="S65" i="14"/>
  <c r="S66" i="22"/>
  <c r="N66" i="26"/>
  <c r="N66" i="15"/>
  <c r="R66" i="15"/>
  <c r="Q66" i="23"/>
  <c r="F67" i="31"/>
  <c r="N67" i="31"/>
  <c r="R67" i="31"/>
  <c r="G67" i="29"/>
  <c r="T67" i="29"/>
  <c r="AB67" i="29"/>
  <c r="G67" i="28"/>
  <c r="Q67" i="28"/>
  <c r="V67" i="28"/>
  <c r="J67" i="27"/>
  <c r="S67" i="27"/>
  <c r="T67" i="27"/>
  <c r="T66" i="24"/>
  <c r="T66" i="11"/>
  <c r="U66" i="11"/>
  <c r="Q66" i="12"/>
  <c r="V66" i="12"/>
  <c r="W66" i="12"/>
  <c r="R66" i="25"/>
  <c r="R66" i="14"/>
  <c r="F68" i="26"/>
  <c r="D67" i="25"/>
  <c r="L67" i="25"/>
  <c r="G67" i="24"/>
  <c r="G67" i="23"/>
  <c r="J67" i="22"/>
  <c r="G67" i="13"/>
  <c r="T67" i="13"/>
  <c r="AB67" i="13"/>
  <c r="D67" i="14"/>
  <c r="L67" i="14"/>
  <c r="F67" i="15"/>
  <c r="G67" i="12"/>
  <c r="K67" i="11"/>
  <c r="D60" i="11"/>
  <c r="V60" i="11"/>
  <c r="C61" i="27"/>
  <c r="AC66" i="13"/>
  <c r="S66" i="15"/>
  <c r="S66" i="14"/>
  <c r="N67" i="15"/>
  <c r="R67" i="15"/>
  <c r="Q67" i="23"/>
  <c r="T67" i="11"/>
  <c r="U67" i="11"/>
  <c r="R67" i="25"/>
  <c r="Q67" i="12"/>
  <c r="V67" i="12"/>
  <c r="W67" i="12"/>
  <c r="S67" i="22"/>
  <c r="N67" i="26"/>
  <c r="F68" i="31"/>
  <c r="N68" i="31"/>
  <c r="R68" i="31"/>
  <c r="G68" i="29"/>
  <c r="T68" i="29"/>
  <c r="AB68" i="29"/>
  <c r="G68" i="28"/>
  <c r="Q68" i="28"/>
  <c r="V68" i="28"/>
  <c r="J68" i="27"/>
  <c r="S68" i="27"/>
  <c r="T68" i="27"/>
  <c r="T67" i="24"/>
  <c r="R67" i="14"/>
  <c r="F69" i="26"/>
  <c r="D68" i="25"/>
  <c r="L68" i="25"/>
  <c r="G68" i="24"/>
  <c r="G68" i="23"/>
  <c r="J68" i="22"/>
  <c r="G68" i="13"/>
  <c r="T68" i="13"/>
  <c r="AB68" i="13"/>
  <c r="D68" i="14"/>
  <c r="L68" i="14"/>
  <c r="F68" i="15"/>
  <c r="K68" i="11"/>
  <c r="G68" i="12"/>
  <c r="D61" i="11"/>
  <c r="V61" i="11"/>
  <c r="C62" i="27"/>
  <c r="AC67" i="13"/>
  <c r="S67" i="15"/>
  <c r="S67" i="14"/>
  <c r="N68" i="15"/>
  <c r="R68" i="15"/>
  <c r="Q68" i="23"/>
  <c r="F69" i="31"/>
  <c r="N69" i="31"/>
  <c r="R69" i="31"/>
  <c r="G69" i="29"/>
  <c r="T69" i="29"/>
  <c r="AB69" i="29"/>
  <c r="G69" i="28"/>
  <c r="Q69" i="28"/>
  <c r="V69" i="28"/>
  <c r="J69" i="27"/>
  <c r="S69" i="27"/>
  <c r="T69" i="27"/>
  <c r="T68" i="24"/>
  <c r="Q68" i="12"/>
  <c r="V68" i="12"/>
  <c r="W68" i="12"/>
  <c r="R68" i="25"/>
  <c r="T68" i="11"/>
  <c r="U68" i="11"/>
  <c r="S68" i="22"/>
  <c r="N68" i="26"/>
  <c r="R68" i="14"/>
  <c r="D62" i="11"/>
  <c r="F70" i="26"/>
  <c r="D69" i="25"/>
  <c r="L69" i="25"/>
  <c r="G69" i="24"/>
  <c r="G69" i="23"/>
  <c r="J69" i="22"/>
  <c r="G69" i="13"/>
  <c r="T69" i="13"/>
  <c r="AB69" i="13"/>
  <c r="F69" i="15"/>
  <c r="D69" i="14"/>
  <c r="L69" i="14"/>
  <c r="G69" i="12"/>
  <c r="K69" i="11"/>
  <c r="C63" i="27"/>
  <c r="AC68" i="13"/>
  <c r="S68" i="15"/>
  <c r="S68" i="14"/>
  <c r="Q69" i="12"/>
  <c r="V69" i="12"/>
  <c r="W69" i="12"/>
  <c r="S69" i="22"/>
  <c r="R69" i="25"/>
  <c r="Q69" i="23"/>
  <c r="F70" i="31"/>
  <c r="N70" i="31"/>
  <c r="R70" i="31"/>
  <c r="G70" i="29"/>
  <c r="T70" i="29"/>
  <c r="AB70" i="29"/>
  <c r="G70" i="28"/>
  <c r="Q70" i="28"/>
  <c r="V70" i="28"/>
  <c r="J70" i="27"/>
  <c r="S70" i="27"/>
  <c r="T70" i="27"/>
  <c r="N69" i="15"/>
  <c r="R69" i="15"/>
  <c r="T69" i="24"/>
  <c r="T69" i="11"/>
  <c r="U69" i="11"/>
  <c r="N69" i="26"/>
  <c r="R69" i="14"/>
  <c r="F71" i="26"/>
  <c r="D70" i="25"/>
  <c r="L70" i="25"/>
  <c r="G70" i="24"/>
  <c r="J70" i="22"/>
  <c r="G70" i="23"/>
  <c r="G70" i="13"/>
  <c r="T70" i="13"/>
  <c r="AB70" i="13"/>
  <c r="D70" i="14"/>
  <c r="L70" i="14"/>
  <c r="F70" i="15"/>
  <c r="K70" i="11"/>
  <c r="G70" i="12"/>
  <c r="D63" i="11"/>
  <c r="V63" i="11"/>
  <c r="V62" i="11"/>
  <c r="C64" i="27"/>
  <c r="AC69" i="13"/>
  <c r="S69" i="15"/>
  <c r="S69" i="14"/>
  <c r="F71" i="31"/>
  <c r="N71" i="31"/>
  <c r="R71" i="31"/>
  <c r="G71" i="29"/>
  <c r="T71" i="29"/>
  <c r="AB71" i="29"/>
  <c r="G71" i="28"/>
  <c r="Q71" i="28"/>
  <c r="V71" i="28"/>
  <c r="J71" i="27"/>
  <c r="S71" i="27"/>
  <c r="T71" i="27"/>
  <c r="T70" i="24"/>
  <c r="Q70" i="12"/>
  <c r="V70" i="12"/>
  <c r="W70" i="12"/>
  <c r="R70" i="25"/>
  <c r="N70" i="15"/>
  <c r="R70" i="15"/>
  <c r="S70" i="22"/>
  <c r="T70" i="11"/>
  <c r="U70" i="11"/>
  <c r="Q70" i="23"/>
  <c r="N70" i="26"/>
  <c r="R70" i="14"/>
  <c r="D64" i="11"/>
  <c r="F72" i="26"/>
  <c r="D71" i="25"/>
  <c r="L71" i="25"/>
  <c r="G71" i="24"/>
  <c r="G71" i="23"/>
  <c r="J71" i="22"/>
  <c r="G71" i="13"/>
  <c r="T71" i="13"/>
  <c r="AB71" i="13"/>
  <c r="D71" i="14"/>
  <c r="L71" i="14"/>
  <c r="F71" i="15"/>
  <c r="K71" i="11"/>
  <c r="G71" i="12"/>
  <c r="C65" i="27"/>
  <c r="AC70" i="13"/>
  <c r="S70" i="15"/>
  <c r="S70" i="14"/>
  <c r="F72" i="31"/>
  <c r="N72" i="31"/>
  <c r="R72" i="31"/>
  <c r="G72" i="29"/>
  <c r="T72" i="29"/>
  <c r="AB72" i="29"/>
  <c r="G72" i="28"/>
  <c r="Q72" i="28"/>
  <c r="V72" i="28"/>
  <c r="J72" i="27"/>
  <c r="S72" i="27"/>
  <c r="T72" i="27"/>
  <c r="Q71" i="23"/>
  <c r="T71" i="24"/>
  <c r="T71" i="11"/>
  <c r="U71" i="11"/>
  <c r="S71" i="22"/>
  <c r="N71" i="26"/>
  <c r="N71" i="15"/>
  <c r="R71" i="15"/>
  <c r="Q71" i="12"/>
  <c r="V71" i="12"/>
  <c r="W71" i="12"/>
  <c r="R71" i="25"/>
  <c r="R71" i="14"/>
  <c r="F73" i="26"/>
  <c r="D72" i="25"/>
  <c r="L72" i="25"/>
  <c r="G72" i="24"/>
  <c r="G72" i="23"/>
  <c r="J72" i="22"/>
  <c r="G72" i="13"/>
  <c r="T72" i="13"/>
  <c r="AB72" i="13"/>
  <c r="D72" i="14"/>
  <c r="L72" i="14"/>
  <c r="F72" i="15"/>
  <c r="K72" i="11"/>
  <c r="G72" i="12"/>
  <c r="D65" i="11"/>
  <c r="V65" i="11"/>
  <c r="V64" i="11"/>
  <c r="C66" i="27"/>
  <c r="AC71" i="13"/>
  <c r="S71" i="15"/>
  <c r="S71" i="14"/>
  <c r="N72" i="15"/>
  <c r="R72" i="15"/>
  <c r="F73" i="31"/>
  <c r="N73" i="31"/>
  <c r="R73" i="31"/>
  <c r="G73" i="29"/>
  <c r="T73" i="29"/>
  <c r="AB73" i="29"/>
  <c r="G73" i="28"/>
  <c r="Q73" i="28"/>
  <c r="V73" i="28"/>
  <c r="J73" i="27"/>
  <c r="S73" i="27"/>
  <c r="T73" i="27"/>
  <c r="Q72" i="23"/>
  <c r="Q72" i="12"/>
  <c r="V72" i="12"/>
  <c r="W72" i="12"/>
  <c r="R72" i="25"/>
  <c r="T72" i="24"/>
  <c r="T72" i="11"/>
  <c r="U72" i="11"/>
  <c r="S72" i="22"/>
  <c r="N72" i="26"/>
  <c r="R72" i="14"/>
  <c r="D66" i="11"/>
  <c r="F74" i="26"/>
  <c r="D73" i="25"/>
  <c r="L73" i="25"/>
  <c r="G73" i="24"/>
  <c r="G73" i="23"/>
  <c r="J73" i="22"/>
  <c r="G73" i="13"/>
  <c r="T73" i="13"/>
  <c r="AB73" i="13"/>
  <c r="F73" i="15"/>
  <c r="D73" i="14"/>
  <c r="L73" i="14"/>
  <c r="G73" i="12"/>
  <c r="K73" i="11"/>
  <c r="C67" i="27"/>
  <c r="AC72" i="13"/>
  <c r="S72" i="15"/>
  <c r="S72" i="14"/>
  <c r="R73" i="25"/>
  <c r="Q73" i="12"/>
  <c r="V73" i="12"/>
  <c r="W73" i="12"/>
  <c r="S73" i="22"/>
  <c r="N73" i="26"/>
  <c r="T73" i="11"/>
  <c r="U73" i="11"/>
  <c r="Q73" i="23"/>
  <c r="F74" i="31"/>
  <c r="N74" i="31"/>
  <c r="R74" i="31"/>
  <c r="G74" i="29"/>
  <c r="T74" i="29"/>
  <c r="AB74" i="29"/>
  <c r="G74" i="28"/>
  <c r="Q74" i="28"/>
  <c r="V74" i="28"/>
  <c r="J74" i="27"/>
  <c r="S74" i="27"/>
  <c r="T74" i="27"/>
  <c r="N73" i="15"/>
  <c r="R73" i="15"/>
  <c r="T73" i="24"/>
  <c r="R73" i="14"/>
  <c r="F75" i="26"/>
  <c r="D74" i="25"/>
  <c r="L74" i="25"/>
  <c r="G74" i="24"/>
  <c r="G74" i="23"/>
  <c r="J74" i="22"/>
  <c r="G74" i="13"/>
  <c r="T74" i="13"/>
  <c r="AB74" i="13"/>
  <c r="D74" i="14"/>
  <c r="L74" i="14"/>
  <c r="F74" i="15"/>
  <c r="K74" i="11"/>
  <c r="G74" i="12"/>
  <c r="D67" i="11"/>
  <c r="V67" i="11"/>
  <c r="V66" i="11"/>
  <c r="C68" i="27"/>
  <c r="AC73" i="13"/>
  <c r="S73" i="15"/>
  <c r="S73" i="14"/>
  <c r="T74" i="11"/>
  <c r="U74" i="11"/>
  <c r="S74" i="22"/>
  <c r="N74" i="26"/>
  <c r="N74" i="15"/>
  <c r="R74" i="15"/>
  <c r="Q74" i="23"/>
  <c r="F75" i="31"/>
  <c r="N75" i="31"/>
  <c r="R75" i="31"/>
  <c r="G75" i="29"/>
  <c r="T75" i="29"/>
  <c r="AB75" i="29"/>
  <c r="G75" i="28"/>
  <c r="Q75" i="28"/>
  <c r="V75" i="28"/>
  <c r="J75" i="27"/>
  <c r="S75" i="27"/>
  <c r="T75" i="27"/>
  <c r="T74" i="24"/>
  <c r="Q74" i="12"/>
  <c r="V74" i="12"/>
  <c r="W74" i="12"/>
  <c r="R74" i="25"/>
  <c r="R74" i="14"/>
  <c r="D68" i="11"/>
  <c r="F76" i="26"/>
  <c r="D75" i="25"/>
  <c r="L75" i="25"/>
  <c r="G75" i="24"/>
  <c r="G75" i="23"/>
  <c r="J75" i="22"/>
  <c r="G75" i="13"/>
  <c r="T75" i="13"/>
  <c r="AB75" i="13"/>
  <c r="D75" i="14"/>
  <c r="L75" i="14"/>
  <c r="F75" i="15"/>
  <c r="G75" i="12"/>
  <c r="K75" i="11"/>
  <c r="C69" i="27"/>
  <c r="AC74" i="13"/>
  <c r="S74" i="15"/>
  <c r="S74" i="14"/>
  <c r="R75" i="25"/>
  <c r="T75" i="24"/>
  <c r="T75" i="11"/>
  <c r="U75" i="11"/>
  <c r="Q75" i="12"/>
  <c r="V75" i="12"/>
  <c r="W75" i="12"/>
  <c r="S75" i="22"/>
  <c r="N75" i="26"/>
  <c r="N75" i="15"/>
  <c r="R75" i="15"/>
  <c r="Q75" i="23"/>
  <c r="F76" i="31"/>
  <c r="N76" i="31"/>
  <c r="R76" i="31"/>
  <c r="G76" i="29"/>
  <c r="T76" i="29"/>
  <c r="AB76" i="29"/>
  <c r="G76" i="28"/>
  <c r="Q76" i="28"/>
  <c r="V76" i="28"/>
  <c r="J76" i="27"/>
  <c r="S76" i="27"/>
  <c r="T76" i="27"/>
  <c r="R75" i="14"/>
  <c r="D69" i="11"/>
  <c r="V69" i="11"/>
  <c r="F77" i="26"/>
  <c r="D76" i="25"/>
  <c r="L76" i="25"/>
  <c r="G76" i="24"/>
  <c r="G76" i="23"/>
  <c r="J76" i="22"/>
  <c r="G76" i="13"/>
  <c r="T76" i="13"/>
  <c r="AB76" i="13"/>
  <c r="D76" i="14"/>
  <c r="L76" i="14"/>
  <c r="F76" i="15"/>
  <c r="G76" i="12"/>
  <c r="K76" i="11"/>
  <c r="V68" i="11"/>
  <c r="C70" i="27"/>
  <c r="AC75" i="13"/>
  <c r="S75" i="15"/>
  <c r="S75" i="14"/>
  <c r="T76" i="11"/>
  <c r="U76" i="11"/>
  <c r="R76" i="25"/>
  <c r="Q76" i="12"/>
  <c r="V76" i="12"/>
  <c r="W76" i="12"/>
  <c r="S76" i="22"/>
  <c r="N76" i="26"/>
  <c r="T76" i="24"/>
  <c r="N76" i="15"/>
  <c r="R76" i="15"/>
  <c r="Q76" i="23"/>
  <c r="F77" i="31"/>
  <c r="N77" i="31"/>
  <c r="R77" i="31"/>
  <c r="G77" i="29"/>
  <c r="T77" i="29"/>
  <c r="AB77" i="29"/>
  <c r="G77" i="28"/>
  <c r="Q77" i="28"/>
  <c r="V77" i="28"/>
  <c r="J77" i="27"/>
  <c r="S77" i="27"/>
  <c r="T77" i="27"/>
  <c r="R76" i="14"/>
  <c r="F78" i="26"/>
  <c r="D77" i="25"/>
  <c r="L77" i="25"/>
  <c r="G77" i="24"/>
  <c r="G77" i="23"/>
  <c r="J77" i="22"/>
  <c r="G77" i="13"/>
  <c r="T77" i="13"/>
  <c r="AB77" i="13"/>
  <c r="F77" i="15"/>
  <c r="D77" i="14"/>
  <c r="L77" i="14"/>
  <c r="G77" i="12"/>
  <c r="K77" i="11"/>
  <c r="D70" i="11"/>
  <c r="C71" i="27"/>
  <c r="AC76" i="13"/>
  <c r="S76" i="15"/>
  <c r="S76" i="14"/>
  <c r="N77" i="15"/>
  <c r="R77" i="15"/>
  <c r="T77" i="24"/>
  <c r="Q77" i="12"/>
  <c r="V77" i="12"/>
  <c r="W77" i="12"/>
  <c r="S77" i="22"/>
  <c r="N77" i="26"/>
  <c r="T77" i="11"/>
  <c r="U77" i="11"/>
  <c r="R77" i="25"/>
  <c r="Q77" i="23"/>
  <c r="F78" i="31"/>
  <c r="N78" i="31"/>
  <c r="R78" i="31"/>
  <c r="G78" i="29"/>
  <c r="T78" i="29"/>
  <c r="AB78" i="29"/>
  <c r="G78" i="28"/>
  <c r="Q78" i="28"/>
  <c r="V78" i="28"/>
  <c r="J78" i="27"/>
  <c r="S78" i="27"/>
  <c r="T78" i="27"/>
  <c r="R77" i="14"/>
  <c r="D71" i="11"/>
  <c r="V71" i="11"/>
  <c r="F79" i="26"/>
  <c r="D78" i="25"/>
  <c r="L78" i="25"/>
  <c r="G78" i="24"/>
  <c r="J78" i="22"/>
  <c r="G78" i="23"/>
  <c r="G78" i="13"/>
  <c r="T78" i="13"/>
  <c r="AB78" i="13"/>
  <c r="D78" i="14"/>
  <c r="L78" i="14"/>
  <c r="F78" i="15"/>
  <c r="K78" i="11"/>
  <c r="G78" i="12"/>
  <c r="V70" i="11"/>
  <c r="C72" i="27"/>
  <c r="AC77" i="13"/>
  <c r="S77" i="15"/>
  <c r="S77" i="14"/>
  <c r="R78" i="25"/>
  <c r="T78" i="11"/>
  <c r="U78" i="11"/>
  <c r="Q78" i="23"/>
  <c r="N78" i="26"/>
  <c r="N78" i="15"/>
  <c r="R78" i="15"/>
  <c r="S78" i="22"/>
  <c r="F79" i="31"/>
  <c r="N79" i="31"/>
  <c r="R79" i="31"/>
  <c r="G79" i="29"/>
  <c r="T79" i="29"/>
  <c r="AB79" i="29"/>
  <c r="G79" i="28"/>
  <c r="Q79" i="28"/>
  <c r="V79" i="28"/>
  <c r="J79" i="27"/>
  <c r="S79" i="27"/>
  <c r="T79" i="27"/>
  <c r="T78" i="24"/>
  <c r="Q78" i="12"/>
  <c r="V78" i="12"/>
  <c r="W78" i="12"/>
  <c r="R78" i="14"/>
  <c r="D72" i="11"/>
  <c r="V72" i="11"/>
  <c r="F80" i="26"/>
  <c r="D79" i="25"/>
  <c r="L79" i="25"/>
  <c r="G79" i="24"/>
  <c r="G79" i="23"/>
  <c r="J79" i="22"/>
  <c r="G79" i="13"/>
  <c r="T79" i="13"/>
  <c r="AB79" i="13"/>
  <c r="D79" i="14"/>
  <c r="L79" i="14"/>
  <c r="F79" i="15"/>
  <c r="G79" i="12"/>
  <c r="K79" i="11"/>
  <c r="C73" i="27"/>
  <c r="AC78" i="13"/>
  <c r="S78" i="15"/>
  <c r="S78" i="14"/>
  <c r="N79" i="15"/>
  <c r="R79" i="15"/>
  <c r="T79" i="24"/>
  <c r="Q79" i="23"/>
  <c r="F80" i="31"/>
  <c r="N80" i="31"/>
  <c r="R80" i="31"/>
  <c r="G80" i="29"/>
  <c r="T80" i="29"/>
  <c r="AB80" i="29"/>
  <c r="G80" i="28"/>
  <c r="Q80" i="28"/>
  <c r="V80" i="28"/>
  <c r="J80" i="27"/>
  <c r="S80" i="27"/>
  <c r="T80" i="27"/>
  <c r="T79" i="11"/>
  <c r="U79" i="11"/>
  <c r="R79" i="25"/>
  <c r="Q79" i="12"/>
  <c r="V79" i="12"/>
  <c r="W79" i="12"/>
  <c r="S79" i="22"/>
  <c r="N79" i="26"/>
  <c r="R79" i="14"/>
  <c r="F81" i="26"/>
  <c r="D80" i="25"/>
  <c r="L80" i="25"/>
  <c r="G80" i="24"/>
  <c r="G80" i="23"/>
  <c r="J80" i="22"/>
  <c r="G80" i="13"/>
  <c r="T80" i="13"/>
  <c r="AB80" i="13"/>
  <c r="D80" i="14"/>
  <c r="L80" i="14"/>
  <c r="F80" i="15"/>
  <c r="K80" i="11"/>
  <c r="G80" i="12"/>
  <c r="D73" i="11"/>
  <c r="V73" i="11"/>
  <c r="C74" i="27"/>
  <c r="AC79" i="13"/>
  <c r="S79" i="15"/>
  <c r="S79" i="14"/>
  <c r="N80" i="15"/>
  <c r="R80" i="15"/>
  <c r="F81" i="31"/>
  <c r="N81" i="31"/>
  <c r="R81" i="31"/>
  <c r="G81" i="29"/>
  <c r="T81" i="29"/>
  <c r="AB81" i="29"/>
  <c r="G81" i="28"/>
  <c r="Q81" i="28"/>
  <c r="V81" i="28"/>
  <c r="J81" i="27"/>
  <c r="S81" i="27"/>
  <c r="T81" i="27"/>
  <c r="Q80" i="23"/>
  <c r="T80" i="24"/>
  <c r="Q80" i="12"/>
  <c r="V80" i="12"/>
  <c r="W80" i="12"/>
  <c r="R80" i="25"/>
  <c r="T80" i="11"/>
  <c r="U80" i="11"/>
  <c r="S80" i="22"/>
  <c r="N80" i="26"/>
  <c r="R80" i="14"/>
  <c r="F82" i="26"/>
  <c r="D81" i="25"/>
  <c r="L81" i="25"/>
  <c r="G81" i="24"/>
  <c r="G81" i="23"/>
  <c r="J81" i="22"/>
  <c r="G81" i="13"/>
  <c r="T81" i="13"/>
  <c r="AB81" i="13"/>
  <c r="F81" i="15"/>
  <c r="D81" i="14"/>
  <c r="L81" i="14"/>
  <c r="G81" i="12"/>
  <c r="K81" i="11"/>
  <c r="D74" i="11"/>
  <c r="C75" i="27"/>
  <c r="AC80" i="13"/>
  <c r="S80" i="15"/>
  <c r="S80" i="14"/>
  <c r="T81" i="11"/>
  <c r="U81" i="11"/>
  <c r="R81" i="25"/>
  <c r="Q81" i="12"/>
  <c r="V81" i="12"/>
  <c r="W81" i="12"/>
  <c r="S81" i="22"/>
  <c r="N81" i="26"/>
  <c r="Q81" i="23"/>
  <c r="F82" i="31"/>
  <c r="N82" i="31"/>
  <c r="R82" i="31"/>
  <c r="G82" i="29"/>
  <c r="T82" i="29"/>
  <c r="AB82" i="29"/>
  <c r="G82" i="28"/>
  <c r="Q82" i="28"/>
  <c r="V82" i="28"/>
  <c r="J82" i="27"/>
  <c r="S82" i="27"/>
  <c r="T82" i="27"/>
  <c r="N81" i="15"/>
  <c r="R81" i="15"/>
  <c r="T81" i="24"/>
  <c r="R81" i="14"/>
  <c r="V74" i="11"/>
  <c r="F83" i="26"/>
  <c r="D82" i="25"/>
  <c r="L82" i="25"/>
  <c r="G82" i="24"/>
  <c r="J82" i="22"/>
  <c r="G82" i="23"/>
  <c r="G82" i="13"/>
  <c r="T82" i="13"/>
  <c r="AB82" i="13"/>
  <c r="D82" i="14"/>
  <c r="L82" i="14"/>
  <c r="F82" i="15"/>
  <c r="G82" i="12"/>
  <c r="K82" i="11"/>
  <c r="D75" i="11"/>
  <c r="V75" i="11"/>
  <c r="C76" i="27"/>
  <c r="AC81" i="13"/>
  <c r="S81" i="15"/>
  <c r="S81" i="14"/>
  <c r="T82" i="24"/>
  <c r="T82" i="11"/>
  <c r="U82" i="11"/>
  <c r="R82" i="25"/>
  <c r="Q82" i="12"/>
  <c r="V82" i="12"/>
  <c r="W82" i="12"/>
  <c r="Q82" i="23"/>
  <c r="N82" i="26"/>
  <c r="N82" i="15"/>
  <c r="R82" i="15"/>
  <c r="S82" i="22"/>
  <c r="F83" i="31"/>
  <c r="N83" i="31"/>
  <c r="R83" i="31"/>
  <c r="G83" i="29"/>
  <c r="T83" i="29"/>
  <c r="AB83" i="29"/>
  <c r="G83" i="28"/>
  <c r="Q83" i="28"/>
  <c r="V83" i="28"/>
  <c r="J83" i="27"/>
  <c r="S83" i="27"/>
  <c r="T83" i="27"/>
  <c r="R82" i="14"/>
  <c r="D76" i="11"/>
  <c r="F84" i="26"/>
  <c r="D83" i="25"/>
  <c r="L83" i="25"/>
  <c r="G83" i="24"/>
  <c r="G83" i="23"/>
  <c r="J83" i="22"/>
  <c r="G83" i="13"/>
  <c r="T83" i="13"/>
  <c r="AB83" i="13"/>
  <c r="D83" i="14"/>
  <c r="L83" i="14"/>
  <c r="F83" i="15"/>
  <c r="G83" i="12"/>
  <c r="K83" i="11"/>
  <c r="C77" i="27"/>
  <c r="AC82" i="13"/>
  <c r="S82" i="15"/>
  <c r="S82" i="14"/>
  <c r="N83" i="15"/>
  <c r="R83" i="15"/>
  <c r="T83" i="11"/>
  <c r="U83" i="11"/>
  <c r="R83" i="25"/>
  <c r="Q83" i="23"/>
  <c r="F84" i="31"/>
  <c r="N84" i="31"/>
  <c r="R84" i="31"/>
  <c r="G84" i="29"/>
  <c r="T84" i="29"/>
  <c r="AB84" i="29"/>
  <c r="G84" i="28"/>
  <c r="Q84" i="28"/>
  <c r="V84" i="28"/>
  <c r="J84" i="27"/>
  <c r="S84" i="27"/>
  <c r="T84" i="27"/>
  <c r="T83" i="24"/>
  <c r="Q83" i="12"/>
  <c r="V83" i="12"/>
  <c r="W83" i="12"/>
  <c r="S83" i="22"/>
  <c r="N83" i="26"/>
  <c r="R83" i="14"/>
  <c r="F85" i="26"/>
  <c r="D84" i="25"/>
  <c r="L84" i="25"/>
  <c r="G84" i="24"/>
  <c r="G84" i="23"/>
  <c r="J84" i="22"/>
  <c r="G84" i="13"/>
  <c r="T84" i="13"/>
  <c r="AB84" i="13"/>
  <c r="D84" i="14"/>
  <c r="L84" i="14"/>
  <c r="F84" i="15"/>
  <c r="K84" i="11"/>
  <c r="G84" i="12"/>
  <c r="D77" i="11"/>
  <c r="V77" i="11"/>
  <c r="V76" i="11"/>
  <c r="C78" i="27"/>
  <c r="AC83" i="13"/>
  <c r="S83" i="15"/>
  <c r="S83" i="14"/>
  <c r="F85" i="31"/>
  <c r="N85" i="31"/>
  <c r="R85" i="31"/>
  <c r="G85" i="29"/>
  <c r="T85" i="29"/>
  <c r="AB85" i="29"/>
  <c r="G85" i="28"/>
  <c r="Q85" i="28"/>
  <c r="V85" i="28"/>
  <c r="J85" i="27"/>
  <c r="S85" i="27"/>
  <c r="T85" i="27"/>
  <c r="N84" i="15"/>
  <c r="R84" i="15"/>
  <c r="T84" i="24"/>
  <c r="Q84" i="12"/>
  <c r="V84" i="12"/>
  <c r="W84" i="12"/>
  <c r="R84" i="25"/>
  <c r="Q84" i="23"/>
  <c r="T84" i="11"/>
  <c r="U84" i="11"/>
  <c r="S84" i="22"/>
  <c r="N84" i="26"/>
  <c r="R84" i="14"/>
  <c r="D78" i="11"/>
  <c r="F86" i="26"/>
  <c r="D85" i="25"/>
  <c r="L85" i="25"/>
  <c r="G85" i="24"/>
  <c r="G85" i="23"/>
  <c r="J85" i="22"/>
  <c r="G85" i="13"/>
  <c r="T85" i="13"/>
  <c r="AB85" i="13"/>
  <c r="F85" i="15"/>
  <c r="D85" i="14"/>
  <c r="L85" i="14"/>
  <c r="K85" i="11"/>
  <c r="G85" i="12"/>
  <c r="C79" i="27"/>
  <c r="AC84" i="13"/>
  <c r="S84" i="15"/>
  <c r="S84" i="14"/>
  <c r="S85" i="22"/>
  <c r="Q85" i="23"/>
  <c r="F86" i="31"/>
  <c r="N86" i="31"/>
  <c r="R86" i="31"/>
  <c r="G86" i="29"/>
  <c r="T86" i="29"/>
  <c r="AB86" i="29"/>
  <c r="G86" i="28"/>
  <c r="Q86" i="28"/>
  <c r="V86" i="28"/>
  <c r="J86" i="27"/>
  <c r="S86" i="27"/>
  <c r="T86" i="27"/>
  <c r="Q85" i="12"/>
  <c r="V85" i="12"/>
  <c r="W85" i="12"/>
  <c r="R85" i="25"/>
  <c r="T85" i="11"/>
  <c r="U85" i="11"/>
  <c r="N85" i="26"/>
  <c r="N85" i="15"/>
  <c r="R85" i="15"/>
  <c r="T85" i="24"/>
  <c r="R85" i="14"/>
  <c r="F87" i="26"/>
  <c r="D86" i="25"/>
  <c r="L86" i="25"/>
  <c r="G86" i="24"/>
  <c r="J86" i="22"/>
  <c r="G86" i="23"/>
  <c r="G86" i="13"/>
  <c r="T86" i="13"/>
  <c r="AB86" i="13"/>
  <c r="D86" i="14"/>
  <c r="L86" i="14"/>
  <c r="F86" i="15"/>
  <c r="K86" i="11"/>
  <c r="G86" i="12"/>
  <c r="D79" i="11"/>
  <c r="V79" i="11"/>
  <c r="V78" i="11"/>
  <c r="C80" i="27"/>
  <c r="AC85" i="13"/>
  <c r="S85" i="15"/>
  <c r="S85" i="14"/>
  <c r="T86" i="24"/>
  <c r="N86" i="15"/>
  <c r="R86" i="15"/>
  <c r="F87" i="31"/>
  <c r="N87" i="31"/>
  <c r="R87" i="31"/>
  <c r="G87" i="29"/>
  <c r="T87" i="29"/>
  <c r="AB87" i="29"/>
  <c r="G87" i="28"/>
  <c r="Q87" i="28"/>
  <c r="V87" i="28"/>
  <c r="J87" i="27"/>
  <c r="S87" i="27"/>
  <c r="T87" i="27"/>
  <c r="Q86" i="12"/>
  <c r="V86" i="12"/>
  <c r="W86" i="12"/>
  <c r="R86" i="25"/>
  <c r="S86" i="22"/>
  <c r="T86" i="11"/>
  <c r="U86" i="11"/>
  <c r="Q86" i="23"/>
  <c r="N86" i="26"/>
  <c r="R86" i="14"/>
  <c r="D80" i="11"/>
  <c r="F88" i="26"/>
  <c r="D87" i="25"/>
  <c r="L87" i="25"/>
  <c r="G87" i="24"/>
  <c r="G87" i="23"/>
  <c r="J87" i="22"/>
  <c r="G87" i="13"/>
  <c r="T87" i="13"/>
  <c r="AB87" i="13"/>
  <c r="D87" i="14"/>
  <c r="L87" i="14"/>
  <c r="F87" i="15"/>
  <c r="G87" i="12"/>
  <c r="K87" i="11"/>
  <c r="C81" i="27"/>
  <c r="AC86" i="13"/>
  <c r="S86" i="15"/>
  <c r="S86" i="14"/>
  <c r="T87" i="11"/>
  <c r="U87" i="11"/>
  <c r="N87" i="26"/>
  <c r="Q87" i="12"/>
  <c r="V87" i="12"/>
  <c r="W87" i="12"/>
  <c r="S87" i="22"/>
  <c r="R87" i="25"/>
  <c r="T87" i="24"/>
  <c r="N87" i="15"/>
  <c r="R87" i="15"/>
  <c r="Q87" i="23"/>
  <c r="F88" i="31"/>
  <c r="N88" i="31"/>
  <c r="R88" i="31"/>
  <c r="G88" i="29"/>
  <c r="T88" i="29"/>
  <c r="AB88" i="29"/>
  <c r="G88" i="28"/>
  <c r="Q88" i="28"/>
  <c r="V88" i="28"/>
  <c r="J88" i="27"/>
  <c r="S88" i="27"/>
  <c r="T88" i="27"/>
  <c r="R87" i="14"/>
  <c r="D81" i="11"/>
  <c r="V81" i="11"/>
  <c r="F89" i="26"/>
  <c r="D88" i="25"/>
  <c r="L88" i="25"/>
  <c r="G88" i="24"/>
  <c r="G88" i="23"/>
  <c r="J88" i="22"/>
  <c r="G88" i="13"/>
  <c r="T88" i="13"/>
  <c r="AB88" i="13"/>
  <c r="D88" i="14"/>
  <c r="L88" i="14"/>
  <c r="F88" i="15"/>
  <c r="G88" i="12"/>
  <c r="K88" i="11"/>
  <c r="V80" i="11"/>
  <c r="C82" i="27"/>
  <c r="AC87" i="13"/>
  <c r="S87" i="15"/>
  <c r="S87" i="14"/>
  <c r="Q88" i="12"/>
  <c r="V88" i="12"/>
  <c r="W88" i="12"/>
  <c r="S88" i="22"/>
  <c r="N88" i="26"/>
  <c r="T88" i="24"/>
  <c r="N88" i="15"/>
  <c r="R88" i="15"/>
  <c r="Q88" i="23"/>
  <c r="F89" i="31"/>
  <c r="N89" i="31"/>
  <c r="R89" i="31"/>
  <c r="G89" i="29"/>
  <c r="T89" i="29"/>
  <c r="AB89" i="29"/>
  <c r="G89" i="28"/>
  <c r="Q89" i="28"/>
  <c r="V89" i="28"/>
  <c r="J89" i="27"/>
  <c r="S89" i="27"/>
  <c r="T89" i="27"/>
  <c r="T88" i="11"/>
  <c r="U88" i="11"/>
  <c r="R88" i="25"/>
  <c r="R88" i="14"/>
  <c r="F90" i="26"/>
  <c r="D89" i="25"/>
  <c r="L89" i="25"/>
  <c r="G89" i="24"/>
  <c r="J89" i="22"/>
  <c r="G89" i="23"/>
  <c r="G89" i="13"/>
  <c r="T89" i="13"/>
  <c r="AB89" i="13"/>
  <c r="F89" i="15"/>
  <c r="D89" i="14"/>
  <c r="L89" i="14"/>
  <c r="G89" i="12"/>
  <c r="K89" i="11"/>
  <c r="D82" i="11"/>
  <c r="C83" i="27"/>
  <c r="AC88" i="13"/>
  <c r="S88" i="15"/>
  <c r="S88" i="14"/>
  <c r="F90" i="31"/>
  <c r="N90" i="31"/>
  <c r="R90" i="31"/>
  <c r="G90" i="29"/>
  <c r="T90" i="29"/>
  <c r="AB90" i="29"/>
  <c r="G90" i="28"/>
  <c r="Q90" i="28"/>
  <c r="V90" i="28"/>
  <c r="J90" i="27"/>
  <c r="S90" i="27"/>
  <c r="T90" i="27"/>
  <c r="N89" i="15"/>
  <c r="R89" i="15"/>
  <c r="T89" i="24"/>
  <c r="Q89" i="12"/>
  <c r="V89" i="12"/>
  <c r="W89" i="12"/>
  <c r="Q89" i="23"/>
  <c r="N89" i="26"/>
  <c r="S89" i="22"/>
  <c r="T89" i="11"/>
  <c r="U89" i="11"/>
  <c r="R89" i="25"/>
  <c r="R89" i="14"/>
  <c r="F91" i="26"/>
  <c r="D90" i="25"/>
  <c r="L90" i="25"/>
  <c r="G90" i="24"/>
  <c r="G90" i="23"/>
  <c r="J90" i="22"/>
  <c r="G90" i="13"/>
  <c r="T90" i="13"/>
  <c r="AB90" i="13"/>
  <c r="D90" i="14"/>
  <c r="L90" i="14"/>
  <c r="F90" i="15"/>
  <c r="K90" i="11"/>
  <c r="G90" i="12"/>
  <c r="V82" i="11"/>
  <c r="D83" i="11"/>
  <c r="V83" i="11"/>
  <c r="C84" i="27"/>
  <c r="AC89" i="13"/>
  <c r="S89" i="15"/>
  <c r="S89" i="14"/>
  <c r="T90" i="24"/>
  <c r="T90" i="11"/>
  <c r="U90" i="11"/>
  <c r="S90" i="22"/>
  <c r="N90" i="26"/>
  <c r="Q90" i="12"/>
  <c r="V90" i="12"/>
  <c r="W90" i="12"/>
  <c r="R90" i="25"/>
  <c r="N90" i="15"/>
  <c r="R90" i="15"/>
  <c r="Q90" i="23"/>
  <c r="F91" i="31"/>
  <c r="N91" i="31"/>
  <c r="R91" i="31"/>
  <c r="G91" i="29"/>
  <c r="T91" i="29"/>
  <c r="AB91" i="29"/>
  <c r="G91" i="28"/>
  <c r="Q91" i="28"/>
  <c r="V91" i="28"/>
  <c r="J91" i="27"/>
  <c r="S91" i="27"/>
  <c r="T91" i="27"/>
  <c r="R90" i="14"/>
  <c r="D84" i="11"/>
  <c r="V84" i="11"/>
  <c r="F92" i="26"/>
  <c r="D91" i="25"/>
  <c r="L91" i="25"/>
  <c r="G91" i="24"/>
  <c r="G91" i="23"/>
  <c r="J91" i="22"/>
  <c r="G91" i="13"/>
  <c r="T91" i="13"/>
  <c r="AB91" i="13"/>
  <c r="D91" i="14"/>
  <c r="L91" i="14"/>
  <c r="F91" i="15"/>
  <c r="K91" i="11"/>
  <c r="G91" i="12"/>
  <c r="C85" i="27"/>
  <c r="AC90" i="13"/>
  <c r="S90" i="15"/>
  <c r="S90" i="14"/>
  <c r="Q91" i="12"/>
  <c r="V91" i="12"/>
  <c r="W91" i="12"/>
  <c r="T91" i="24"/>
  <c r="R91" i="25"/>
  <c r="T91" i="11"/>
  <c r="U91" i="11"/>
  <c r="S91" i="22"/>
  <c r="N91" i="26"/>
  <c r="N91" i="15"/>
  <c r="R91" i="15"/>
  <c r="Q91" i="23"/>
  <c r="F92" i="31"/>
  <c r="N92" i="31"/>
  <c r="R92" i="31"/>
  <c r="G92" i="29"/>
  <c r="T92" i="29"/>
  <c r="AB92" i="29"/>
  <c r="G92" i="28"/>
  <c r="Q92" i="28"/>
  <c r="V92" i="28"/>
  <c r="J92" i="27"/>
  <c r="S92" i="27"/>
  <c r="T92" i="27"/>
  <c r="R91" i="14"/>
  <c r="F93" i="26"/>
  <c r="D92" i="25"/>
  <c r="L92" i="25"/>
  <c r="G92" i="24"/>
  <c r="G92" i="23"/>
  <c r="J92" i="22"/>
  <c r="G92" i="13"/>
  <c r="T92" i="13"/>
  <c r="AB92" i="13"/>
  <c r="D92" i="14"/>
  <c r="L92" i="14"/>
  <c r="F92" i="15"/>
  <c r="K92" i="11"/>
  <c r="G92" i="12"/>
  <c r="D85" i="11"/>
  <c r="V85" i="11"/>
  <c r="C86" i="27"/>
  <c r="AC91" i="13"/>
  <c r="S91" i="15"/>
  <c r="S91" i="14"/>
  <c r="T92" i="24"/>
  <c r="Q92" i="12"/>
  <c r="V92" i="12"/>
  <c r="W92" i="12"/>
  <c r="R92" i="25"/>
  <c r="T92" i="11"/>
  <c r="U92" i="11"/>
  <c r="S92" i="22"/>
  <c r="N92" i="26"/>
  <c r="N92" i="15"/>
  <c r="R92" i="15"/>
  <c r="Q92" i="23"/>
  <c r="F93" i="31"/>
  <c r="N93" i="31"/>
  <c r="R93" i="31"/>
  <c r="G93" i="29"/>
  <c r="T93" i="29"/>
  <c r="AB93" i="29"/>
  <c r="G93" i="28"/>
  <c r="Q93" i="28"/>
  <c r="V93" i="28"/>
  <c r="J93" i="27"/>
  <c r="S93" i="27"/>
  <c r="T93" i="27"/>
  <c r="R92" i="14"/>
  <c r="D86" i="11"/>
  <c r="F94" i="26"/>
  <c r="D93" i="25"/>
  <c r="L93" i="25"/>
  <c r="G93" i="24"/>
  <c r="G93" i="23"/>
  <c r="J93" i="22"/>
  <c r="G93" i="13"/>
  <c r="T93" i="13"/>
  <c r="AB93" i="13"/>
  <c r="F93" i="15"/>
  <c r="D93" i="14"/>
  <c r="L93" i="14"/>
  <c r="G93" i="12"/>
  <c r="K93" i="11"/>
  <c r="C87" i="27"/>
  <c r="AC92" i="13"/>
  <c r="S92" i="15"/>
  <c r="S92" i="14"/>
  <c r="Q93" i="23"/>
  <c r="F94" i="31"/>
  <c r="N94" i="31"/>
  <c r="R94" i="31"/>
  <c r="G94" i="29"/>
  <c r="T94" i="29"/>
  <c r="AB94" i="29"/>
  <c r="G94" i="28"/>
  <c r="Q94" i="28"/>
  <c r="V94" i="28"/>
  <c r="J94" i="27"/>
  <c r="S94" i="27"/>
  <c r="T94" i="27"/>
  <c r="N93" i="15"/>
  <c r="R93" i="15"/>
  <c r="T93" i="11"/>
  <c r="U93" i="11"/>
  <c r="R93" i="25"/>
  <c r="T93" i="24"/>
  <c r="Q93" i="12"/>
  <c r="V93" i="12"/>
  <c r="W93" i="12"/>
  <c r="S93" i="22"/>
  <c r="N93" i="26"/>
  <c r="R93" i="14"/>
  <c r="D87" i="11"/>
  <c r="V87" i="11"/>
  <c r="F95" i="26"/>
  <c r="G94" i="24"/>
  <c r="D94" i="25"/>
  <c r="L94" i="25"/>
  <c r="G94" i="23"/>
  <c r="J94" i="22"/>
  <c r="G94" i="13"/>
  <c r="T94" i="13"/>
  <c r="AB94" i="13"/>
  <c r="D94" i="14"/>
  <c r="L94" i="14"/>
  <c r="F94" i="15"/>
  <c r="K94" i="11"/>
  <c r="G94" i="12"/>
  <c r="V86" i="11"/>
  <c r="C88" i="27"/>
  <c r="AC93" i="13"/>
  <c r="S93" i="15"/>
  <c r="S93" i="14"/>
  <c r="N94" i="15"/>
  <c r="R94" i="15"/>
  <c r="T94" i="11"/>
  <c r="U94" i="11"/>
  <c r="S94" i="22"/>
  <c r="N94" i="26"/>
  <c r="Q94" i="23"/>
  <c r="F95" i="31"/>
  <c r="N95" i="31"/>
  <c r="R95" i="31"/>
  <c r="G95" i="29"/>
  <c r="T95" i="29"/>
  <c r="AB95" i="29"/>
  <c r="G95" i="28"/>
  <c r="Q95" i="28"/>
  <c r="V95" i="28"/>
  <c r="J95" i="27"/>
  <c r="S95" i="27"/>
  <c r="T95" i="27"/>
  <c r="R94" i="25"/>
  <c r="Q94" i="12"/>
  <c r="V94" i="12"/>
  <c r="W94" i="12"/>
  <c r="T94" i="24"/>
  <c r="R94" i="14"/>
  <c r="D88" i="11"/>
  <c r="F96" i="26"/>
  <c r="D95" i="25"/>
  <c r="L95" i="25"/>
  <c r="G95" i="24"/>
  <c r="G95" i="23"/>
  <c r="J95" i="22"/>
  <c r="G95" i="13"/>
  <c r="T95" i="13"/>
  <c r="AB95" i="13"/>
  <c r="D95" i="14"/>
  <c r="L95" i="14"/>
  <c r="F95" i="15"/>
  <c r="G95" i="12"/>
  <c r="K95" i="11"/>
  <c r="C89" i="27"/>
  <c r="AC94" i="13"/>
  <c r="S94" i="15"/>
  <c r="S94" i="14"/>
  <c r="N95" i="15"/>
  <c r="R95" i="15"/>
  <c r="Q95" i="23"/>
  <c r="F96" i="31"/>
  <c r="N96" i="31"/>
  <c r="R96" i="31"/>
  <c r="G96" i="29"/>
  <c r="T96" i="29"/>
  <c r="AB96" i="29"/>
  <c r="G96" i="28"/>
  <c r="Q96" i="28"/>
  <c r="V96" i="28"/>
  <c r="J96" i="27"/>
  <c r="S96" i="27"/>
  <c r="T96" i="27"/>
  <c r="R95" i="25"/>
  <c r="T95" i="24"/>
  <c r="T95" i="11"/>
  <c r="U95" i="11"/>
  <c r="Q95" i="12"/>
  <c r="V95" i="12"/>
  <c r="W95" i="12"/>
  <c r="S95" i="22"/>
  <c r="N95" i="26"/>
  <c r="R95" i="14"/>
  <c r="D89" i="11"/>
  <c r="V89" i="11"/>
  <c r="F97" i="26"/>
  <c r="D96" i="25"/>
  <c r="L96" i="25"/>
  <c r="G96" i="24"/>
  <c r="G96" i="23"/>
  <c r="J96" i="22"/>
  <c r="G96" i="13"/>
  <c r="T96" i="13"/>
  <c r="AB96" i="13"/>
  <c r="D96" i="14"/>
  <c r="L96" i="14"/>
  <c r="F96" i="15"/>
  <c r="K96" i="11"/>
  <c r="G96" i="12"/>
  <c r="V88" i="11"/>
  <c r="C90" i="27"/>
  <c r="AC95" i="13"/>
  <c r="S95" i="15"/>
  <c r="S95" i="14"/>
  <c r="R96" i="25"/>
  <c r="T96" i="11"/>
  <c r="U96" i="11"/>
  <c r="N96" i="26"/>
  <c r="Q96" i="12"/>
  <c r="V96" i="12"/>
  <c r="W96" i="12"/>
  <c r="S96" i="22"/>
  <c r="N96" i="15"/>
  <c r="R96" i="15"/>
  <c r="Q96" i="23"/>
  <c r="F97" i="31"/>
  <c r="N97" i="31"/>
  <c r="R97" i="31"/>
  <c r="G97" i="29"/>
  <c r="T97" i="29"/>
  <c r="AB97" i="29"/>
  <c r="G97" i="28"/>
  <c r="Q97" i="28"/>
  <c r="V97" i="28"/>
  <c r="J97" i="27"/>
  <c r="S97" i="27"/>
  <c r="T97" i="27"/>
  <c r="T96" i="24"/>
  <c r="R96" i="14"/>
  <c r="F98" i="26"/>
  <c r="G97" i="24"/>
  <c r="D97" i="25"/>
  <c r="L97" i="25"/>
  <c r="G97" i="23"/>
  <c r="J97" i="22"/>
  <c r="G97" i="13"/>
  <c r="T97" i="13"/>
  <c r="AB97" i="13"/>
  <c r="F97" i="15"/>
  <c r="D97" i="14"/>
  <c r="L97" i="14"/>
  <c r="K97" i="11"/>
  <c r="G97" i="12"/>
  <c r="D90" i="11"/>
  <c r="C91" i="27"/>
  <c r="AC96" i="13"/>
  <c r="S96" i="15"/>
  <c r="S96" i="14"/>
  <c r="Q97" i="23"/>
  <c r="F98" i="31"/>
  <c r="N98" i="31"/>
  <c r="R98" i="31"/>
  <c r="G98" i="29"/>
  <c r="T98" i="29"/>
  <c r="AB98" i="29"/>
  <c r="G98" i="28"/>
  <c r="Q98" i="28"/>
  <c r="V98" i="28"/>
  <c r="J98" i="27"/>
  <c r="S98" i="27"/>
  <c r="T98" i="27"/>
  <c r="R97" i="25"/>
  <c r="T97" i="24"/>
  <c r="N97" i="15"/>
  <c r="R97" i="15"/>
  <c r="Q97" i="12"/>
  <c r="V97" i="12"/>
  <c r="W97" i="12"/>
  <c r="T97" i="11"/>
  <c r="U97" i="11"/>
  <c r="S97" i="22"/>
  <c r="N97" i="26"/>
  <c r="R97" i="14"/>
  <c r="D91" i="11"/>
  <c r="V91" i="11"/>
  <c r="V90" i="11"/>
  <c r="F99" i="26"/>
  <c r="D98" i="25"/>
  <c r="L98" i="25"/>
  <c r="G98" i="24"/>
  <c r="G98" i="23"/>
  <c r="J98" i="22"/>
  <c r="G98" i="13"/>
  <c r="T98" i="13"/>
  <c r="AB98" i="13"/>
  <c r="D98" i="14"/>
  <c r="L98" i="14"/>
  <c r="F98" i="15"/>
  <c r="K98" i="11"/>
  <c r="G98" i="12"/>
  <c r="C92" i="27"/>
  <c r="AC97" i="13"/>
  <c r="S97" i="15"/>
  <c r="S97" i="14"/>
  <c r="N98" i="15"/>
  <c r="R98" i="15"/>
  <c r="F99" i="31"/>
  <c r="N99" i="31"/>
  <c r="R99" i="31"/>
  <c r="G99" i="29"/>
  <c r="T99" i="29"/>
  <c r="AB99" i="29"/>
  <c r="G99" i="28"/>
  <c r="Q99" i="28"/>
  <c r="V99" i="28"/>
  <c r="J99" i="27"/>
  <c r="S99" i="27"/>
  <c r="T99" i="27"/>
  <c r="Q98" i="12"/>
  <c r="V98" i="12"/>
  <c r="W98" i="12"/>
  <c r="T98" i="11"/>
  <c r="U98" i="11"/>
  <c r="S98" i="22"/>
  <c r="N98" i="26"/>
  <c r="Q98" i="23"/>
  <c r="T98" i="24"/>
  <c r="R98" i="25"/>
  <c r="R98" i="14"/>
  <c r="F100" i="26"/>
  <c r="D99" i="25"/>
  <c r="L99" i="25"/>
  <c r="G99" i="24"/>
  <c r="J99" i="22"/>
  <c r="G99" i="23"/>
  <c r="G99" i="13"/>
  <c r="T99" i="13"/>
  <c r="AB99" i="13"/>
  <c r="D99" i="14"/>
  <c r="L99" i="14"/>
  <c r="F99" i="15"/>
  <c r="G99" i="12"/>
  <c r="K99" i="11"/>
  <c r="D92" i="11"/>
  <c r="C93" i="27"/>
  <c r="S98" i="15"/>
  <c r="T99" i="11"/>
  <c r="U99" i="11"/>
  <c r="R99" i="25"/>
  <c r="S99" i="22"/>
  <c r="Q99" i="12"/>
  <c r="V99" i="12"/>
  <c r="W99" i="12"/>
  <c r="Q99" i="23"/>
  <c r="N99" i="26"/>
  <c r="N99" i="15"/>
  <c r="R99" i="15"/>
  <c r="F100" i="31"/>
  <c r="N100" i="31"/>
  <c r="R100" i="31"/>
  <c r="G100" i="29"/>
  <c r="T100" i="29"/>
  <c r="AB100" i="29"/>
  <c r="G100" i="28"/>
  <c r="Q100" i="28"/>
  <c r="V100" i="28"/>
  <c r="J100" i="27"/>
  <c r="S100" i="27"/>
  <c r="T100" i="27"/>
  <c r="T99" i="24"/>
  <c r="S98" i="14"/>
  <c r="AC98" i="13"/>
  <c r="R99" i="14"/>
  <c r="V92" i="11"/>
  <c r="D93" i="11"/>
  <c r="V93" i="11"/>
  <c r="F101" i="26"/>
  <c r="D100" i="25"/>
  <c r="L100" i="25"/>
  <c r="G100" i="24"/>
  <c r="G100" i="23"/>
  <c r="J100" i="22"/>
  <c r="G100" i="13"/>
  <c r="T100" i="13"/>
  <c r="AB100" i="13"/>
  <c r="D100" i="14"/>
  <c r="L100" i="14"/>
  <c r="F100" i="15"/>
  <c r="K100" i="11"/>
  <c r="G100" i="12"/>
  <c r="C94" i="27"/>
  <c r="AC99" i="13"/>
  <c r="S99" i="15"/>
  <c r="S99" i="14"/>
  <c r="T100" i="24"/>
  <c r="T100" i="11"/>
  <c r="U100" i="11"/>
  <c r="S100" i="22"/>
  <c r="N100" i="26"/>
  <c r="Q100" i="12"/>
  <c r="V100" i="12"/>
  <c r="W100" i="12"/>
  <c r="R100" i="25"/>
  <c r="N100" i="15"/>
  <c r="R100" i="15"/>
  <c r="Q100" i="23"/>
  <c r="F101" i="31"/>
  <c r="N101" i="31"/>
  <c r="R101" i="31"/>
  <c r="G101" i="29"/>
  <c r="T101" i="29"/>
  <c r="AB101" i="29"/>
  <c r="G101" i="28"/>
  <c r="Q101" i="28"/>
  <c r="V101" i="28"/>
  <c r="J101" i="27"/>
  <c r="S101" i="27"/>
  <c r="T101" i="27"/>
  <c r="R100" i="14"/>
  <c r="D94" i="11"/>
  <c r="F102" i="26"/>
  <c r="D101" i="25"/>
  <c r="L101" i="25"/>
  <c r="G101" i="24"/>
  <c r="G101" i="23"/>
  <c r="J101" i="22"/>
  <c r="G101" i="13"/>
  <c r="T101" i="13"/>
  <c r="AB101" i="13"/>
  <c r="F101" i="15"/>
  <c r="D101" i="14"/>
  <c r="L101" i="14"/>
  <c r="G101" i="12"/>
  <c r="K101" i="11"/>
  <c r="C95" i="27"/>
  <c r="S100" i="15"/>
  <c r="T101" i="24"/>
  <c r="T101" i="11"/>
  <c r="U101" i="11"/>
  <c r="R101" i="25"/>
  <c r="N101" i="15"/>
  <c r="R101" i="15"/>
  <c r="Q101" i="12"/>
  <c r="V101" i="12"/>
  <c r="W101" i="12"/>
  <c r="S101" i="22"/>
  <c r="N101" i="26"/>
  <c r="Q101" i="23"/>
  <c r="F102" i="31"/>
  <c r="N102" i="31"/>
  <c r="R102" i="31"/>
  <c r="G102" i="29"/>
  <c r="T102" i="29"/>
  <c r="AB102" i="29"/>
  <c r="G102" i="28"/>
  <c r="Q102" i="28"/>
  <c r="V102" i="28"/>
  <c r="J102" i="27"/>
  <c r="S102" i="27"/>
  <c r="T102" i="27"/>
  <c r="S100" i="14"/>
  <c r="AC100" i="13"/>
  <c r="R101" i="14"/>
  <c r="F103" i="26"/>
  <c r="D102" i="25"/>
  <c r="L102" i="25"/>
  <c r="G102" i="24"/>
  <c r="G102" i="23"/>
  <c r="J102" i="22"/>
  <c r="G102" i="13"/>
  <c r="T102" i="13"/>
  <c r="AB102" i="13"/>
  <c r="D102" i="14"/>
  <c r="L102" i="14"/>
  <c r="F102" i="15"/>
  <c r="K102" i="11"/>
  <c r="G102" i="12"/>
  <c r="D95" i="11"/>
  <c r="V95" i="11"/>
  <c r="V94" i="11"/>
  <c r="C96" i="27"/>
  <c r="AC101" i="13"/>
  <c r="S101" i="15"/>
  <c r="S101" i="14"/>
  <c r="T102" i="24"/>
  <c r="Q102" i="12"/>
  <c r="V102" i="12"/>
  <c r="W102" i="12"/>
  <c r="R102" i="25"/>
  <c r="T102" i="11"/>
  <c r="U102" i="11"/>
  <c r="N102" i="26"/>
  <c r="S102" i="22"/>
  <c r="N102" i="15"/>
  <c r="R102" i="15"/>
  <c r="Q102" i="23"/>
  <c r="F103" i="31"/>
  <c r="N103" i="31"/>
  <c r="R103" i="31"/>
  <c r="G103" i="29"/>
  <c r="T103" i="29"/>
  <c r="AB103" i="29"/>
  <c r="G103" i="28"/>
  <c r="Q103" i="28"/>
  <c r="V103" i="28"/>
  <c r="J103" i="27"/>
  <c r="S103" i="27"/>
  <c r="T103" i="27"/>
  <c r="R102" i="14"/>
  <c r="F104" i="26"/>
  <c r="D103" i="25"/>
  <c r="L103" i="25"/>
  <c r="G103" i="23"/>
  <c r="G103" i="24"/>
  <c r="J103" i="22"/>
  <c r="G103" i="13"/>
  <c r="T103" i="13"/>
  <c r="AB103" i="13"/>
  <c r="D103" i="14"/>
  <c r="L103" i="14"/>
  <c r="F103" i="15"/>
  <c r="K103" i="11"/>
  <c r="G103" i="12"/>
  <c r="D96" i="11"/>
  <c r="V96" i="11"/>
  <c r="C97" i="27"/>
  <c r="S102" i="15"/>
  <c r="Q103" i="12"/>
  <c r="V103" i="12"/>
  <c r="W103" i="12"/>
  <c r="R103" i="25"/>
  <c r="S103" i="22"/>
  <c r="N103" i="26"/>
  <c r="T103" i="24"/>
  <c r="F104" i="31"/>
  <c r="N104" i="31"/>
  <c r="R104" i="31"/>
  <c r="G104" i="29"/>
  <c r="T104" i="29"/>
  <c r="AB104" i="29"/>
  <c r="G104" i="28"/>
  <c r="Q104" i="28"/>
  <c r="V104" i="28"/>
  <c r="J104" i="27"/>
  <c r="S104" i="27"/>
  <c r="T104" i="27"/>
  <c r="T103" i="11"/>
  <c r="U103" i="11"/>
  <c r="N103" i="15"/>
  <c r="R103" i="15"/>
  <c r="Q103" i="23"/>
  <c r="S102" i="14"/>
  <c r="AC102" i="13"/>
  <c r="R103" i="14"/>
  <c r="D97" i="11"/>
  <c r="V97" i="11"/>
  <c r="F105" i="26"/>
  <c r="D104" i="25"/>
  <c r="L104" i="25"/>
  <c r="G104" i="24"/>
  <c r="G104" i="23"/>
  <c r="J104" i="22"/>
  <c r="G104" i="13"/>
  <c r="T104" i="13"/>
  <c r="AB104" i="13"/>
  <c r="D104" i="14"/>
  <c r="L104" i="14"/>
  <c r="F104" i="15"/>
  <c r="K104" i="11"/>
  <c r="G104" i="12"/>
  <c r="C98" i="27"/>
  <c r="AC103" i="13"/>
  <c r="S103" i="15"/>
  <c r="S103" i="14"/>
  <c r="T104" i="24"/>
  <c r="Q104" i="12"/>
  <c r="V104" i="12"/>
  <c r="W104" i="12"/>
  <c r="R104" i="25"/>
  <c r="T104" i="11"/>
  <c r="U104" i="11"/>
  <c r="S104" i="22"/>
  <c r="N104" i="26"/>
  <c r="N104" i="15"/>
  <c r="R104" i="15"/>
  <c r="Q104" i="23"/>
  <c r="F105" i="31"/>
  <c r="N105" i="31"/>
  <c r="R105" i="31"/>
  <c r="G105" i="29"/>
  <c r="T105" i="29"/>
  <c r="AB105" i="29"/>
  <c r="G105" i="28"/>
  <c r="Q105" i="28"/>
  <c r="V105" i="28"/>
  <c r="J105" i="27"/>
  <c r="S105" i="27"/>
  <c r="T105" i="27"/>
  <c r="R104" i="14"/>
  <c r="F106" i="26"/>
  <c r="D105" i="25"/>
  <c r="L105" i="25"/>
  <c r="G105" i="24"/>
  <c r="G105" i="23"/>
  <c r="J105" i="22"/>
  <c r="G105" i="13"/>
  <c r="T105" i="13"/>
  <c r="AB105" i="13"/>
  <c r="F105" i="15"/>
  <c r="D105" i="14"/>
  <c r="L105" i="14"/>
  <c r="G105" i="12"/>
  <c r="K105" i="11"/>
  <c r="D98" i="11"/>
  <c r="C99" i="27"/>
  <c r="S104" i="15"/>
  <c r="N105" i="15"/>
  <c r="R105" i="15"/>
  <c r="T105" i="24"/>
  <c r="T105" i="11"/>
  <c r="U105" i="11"/>
  <c r="R105" i="25"/>
  <c r="Q105" i="12"/>
  <c r="V105" i="12"/>
  <c r="W105" i="12"/>
  <c r="S105" i="22"/>
  <c r="N105" i="26"/>
  <c r="Q105" i="23"/>
  <c r="F106" i="31"/>
  <c r="N106" i="31"/>
  <c r="R106" i="31"/>
  <c r="G106" i="29"/>
  <c r="T106" i="29"/>
  <c r="AB106" i="29"/>
  <c r="G106" i="28"/>
  <c r="Q106" i="28"/>
  <c r="V106" i="28"/>
  <c r="J106" i="27"/>
  <c r="S106" i="27"/>
  <c r="T106" i="27"/>
  <c r="S104" i="14"/>
  <c r="AC104" i="13"/>
  <c r="R105" i="14"/>
  <c r="V98" i="11"/>
  <c r="D99" i="11"/>
  <c r="V99" i="11"/>
  <c r="F107" i="26"/>
  <c r="D106" i="25"/>
  <c r="L106" i="25"/>
  <c r="G106" i="24"/>
  <c r="G106" i="23"/>
  <c r="J106" i="22"/>
  <c r="G106" i="13"/>
  <c r="T106" i="13"/>
  <c r="AB106" i="13"/>
  <c r="D106" i="14"/>
  <c r="L106" i="14"/>
  <c r="F106" i="15"/>
  <c r="K106" i="11"/>
  <c r="G106" i="12"/>
  <c r="C100" i="27"/>
  <c r="AC105" i="13"/>
  <c r="S105" i="15"/>
  <c r="S105" i="14"/>
  <c r="N106" i="15"/>
  <c r="R106" i="15"/>
  <c r="F107" i="31"/>
  <c r="N107" i="31"/>
  <c r="R107" i="31"/>
  <c r="G107" i="29"/>
  <c r="T107" i="29"/>
  <c r="AB107" i="29"/>
  <c r="G107" i="28"/>
  <c r="Q107" i="28"/>
  <c r="V107" i="28"/>
  <c r="J107" i="27"/>
  <c r="S107" i="27"/>
  <c r="T107" i="27"/>
  <c r="T106" i="11"/>
  <c r="U106" i="11"/>
  <c r="S106" i="22"/>
  <c r="N106" i="26"/>
  <c r="T106" i="24"/>
  <c r="Q106" i="23"/>
  <c r="Q106" i="12"/>
  <c r="V106" i="12"/>
  <c r="W106" i="12"/>
  <c r="R106" i="25"/>
  <c r="R106" i="14"/>
  <c r="D100" i="11"/>
  <c r="F108" i="26"/>
  <c r="D107" i="25"/>
  <c r="L107" i="25"/>
  <c r="G107" i="24"/>
  <c r="G107" i="23"/>
  <c r="J107" i="22"/>
  <c r="G107" i="13"/>
  <c r="T107" i="13"/>
  <c r="AB107" i="13"/>
  <c r="D107" i="14"/>
  <c r="L107" i="14"/>
  <c r="F107" i="15"/>
  <c r="G107" i="12"/>
  <c r="K107" i="11"/>
  <c r="C101" i="27"/>
  <c r="S106" i="15"/>
  <c r="R107" i="25"/>
  <c r="N107" i="15"/>
  <c r="R107" i="15"/>
  <c r="Q107" i="23"/>
  <c r="F108" i="31"/>
  <c r="N108" i="31"/>
  <c r="R108" i="31"/>
  <c r="G108" i="29"/>
  <c r="T108" i="29"/>
  <c r="AB108" i="29"/>
  <c r="G108" i="28"/>
  <c r="Q108" i="28"/>
  <c r="V108" i="28"/>
  <c r="J108" i="27"/>
  <c r="S108" i="27"/>
  <c r="T108" i="27"/>
  <c r="T107" i="24"/>
  <c r="V100" i="11"/>
  <c r="T107" i="11"/>
  <c r="U107" i="11"/>
  <c r="Q107" i="12"/>
  <c r="V107" i="12"/>
  <c r="W107" i="12"/>
  <c r="S107" i="22"/>
  <c r="N107" i="26"/>
  <c r="S106" i="14"/>
  <c r="AC106" i="13"/>
  <c r="R107" i="14"/>
  <c r="D101" i="11"/>
  <c r="F109" i="26"/>
  <c r="D108" i="25"/>
  <c r="L108" i="25"/>
  <c r="G108" i="24"/>
  <c r="G108" i="23"/>
  <c r="J108" i="22"/>
  <c r="G108" i="13"/>
  <c r="T108" i="13"/>
  <c r="AB108" i="13"/>
  <c r="D108" i="14"/>
  <c r="L108" i="14"/>
  <c r="F108" i="15"/>
  <c r="G108" i="12"/>
  <c r="K108" i="11"/>
  <c r="C102" i="27"/>
  <c r="AC107" i="13"/>
  <c r="S107" i="15"/>
  <c r="S107" i="14"/>
  <c r="S108" i="22"/>
  <c r="T108" i="11"/>
  <c r="U108" i="11"/>
  <c r="R108" i="25"/>
  <c r="Q108" i="12"/>
  <c r="V108" i="12"/>
  <c r="W108" i="12"/>
  <c r="N108" i="26"/>
  <c r="N108" i="15"/>
  <c r="R108" i="15"/>
  <c r="Q108" i="23"/>
  <c r="BC110" i="1"/>
  <c r="F110" i="26"/>
  <c r="F109" i="31"/>
  <c r="G109" i="29"/>
  <c r="G109" i="28"/>
  <c r="J109" i="27"/>
  <c r="T108" i="24"/>
  <c r="R108" i="14"/>
  <c r="D102" i="11"/>
  <c r="N109" i="26"/>
  <c r="D109" i="25"/>
  <c r="L109" i="25"/>
  <c r="G109" i="24"/>
  <c r="T109" i="24"/>
  <c r="G109" i="23"/>
  <c r="Q109" i="23"/>
  <c r="J109" i="22"/>
  <c r="S109" i="22"/>
  <c r="G109" i="13"/>
  <c r="T109" i="13"/>
  <c r="AB109" i="13"/>
  <c r="F109" i="15"/>
  <c r="D109" i="14"/>
  <c r="L109" i="14"/>
  <c r="G109" i="12"/>
  <c r="K109" i="11"/>
  <c r="V101" i="11"/>
  <c r="C103" i="27"/>
  <c r="AC108" i="13"/>
  <c r="S108" i="15"/>
  <c r="S108" i="14"/>
  <c r="T109" i="11"/>
  <c r="U109" i="11"/>
  <c r="D12" i="16"/>
  <c r="J110" i="27"/>
  <c r="S109" i="27"/>
  <c r="T109" i="27"/>
  <c r="F110" i="31"/>
  <c r="N109" i="31"/>
  <c r="R109" i="31"/>
  <c r="Q109" i="12"/>
  <c r="V109" i="12"/>
  <c r="G110" i="28"/>
  <c r="Q109" i="28"/>
  <c r="V109" i="28"/>
  <c r="BC111" i="1"/>
  <c r="F111" i="26"/>
  <c r="F110" i="15"/>
  <c r="N110" i="15"/>
  <c r="R110" i="15"/>
  <c r="G110" i="13"/>
  <c r="T110" i="13"/>
  <c r="AB110" i="13"/>
  <c r="D110" i="14"/>
  <c r="K110" i="11"/>
  <c r="T110" i="11"/>
  <c r="U110" i="11"/>
  <c r="V110" i="11"/>
  <c r="G110" i="12"/>
  <c r="Q110" i="12"/>
  <c r="V110" i="12"/>
  <c r="W110" i="12"/>
  <c r="V102" i="11"/>
  <c r="T109" i="29"/>
  <c r="AB109" i="29"/>
  <c r="G110" i="29"/>
  <c r="N109" i="15"/>
  <c r="R109" i="15"/>
  <c r="D4" i="16"/>
  <c r="R109" i="14"/>
  <c r="X4" i="16"/>
  <c r="Y4" i="16"/>
  <c r="X5" i="16"/>
  <c r="Y5" i="16"/>
  <c r="X6" i="16"/>
  <c r="Y6" i="16"/>
  <c r="X7" i="16"/>
  <c r="Y7" i="16"/>
  <c r="X8" i="16"/>
  <c r="Y8" i="16"/>
  <c r="X9" i="16"/>
  <c r="Y9" i="16"/>
  <c r="X10" i="16"/>
  <c r="Y10" i="16"/>
  <c r="X11" i="16"/>
  <c r="Y11" i="16"/>
  <c r="G110" i="24"/>
  <c r="T110" i="24"/>
  <c r="D103" i="11"/>
  <c r="D5" i="16"/>
  <c r="D6" i="16"/>
  <c r="D7" i="16"/>
  <c r="D8" i="16"/>
  <c r="D9" i="16"/>
  <c r="D10" i="16"/>
  <c r="D11" i="16"/>
  <c r="N4" i="16"/>
  <c r="O4" i="16"/>
  <c r="N5" i="16"/>
  <c r="O5" i="16"/>
  <c r="N6" i="16"/>
  <c r="O6" i="16"/>
  <c r="N7" i="16"/>
  <c r="O7" i="16"/>
  <c r="N8" i="16"/>
  <c r="O8" i="16"/>
  <c r="N9" i="16"/>
  <c r="O9" i="16"/>
  <c r="N10" i="16"/>
  <c r="O10" i="16"/>
  <c r="N11" i="16"/>
  <c r="O11" i="16"/>
  <c r="R109" i="25"/>
  <c r="D110" i="25"/>
  <c r="L110" i="25"/>
  <c r="I4" i="16"/>
  <c r="J4" i="16"/>
  <c r="I5" i="16"/>
  <c r="J5" i="16"/>
  <c r="I6" i="16"/>
  <c r="J6" i="16"/>
  <c r="I7" i="16"/>
  <c r="J7" i="16"/>
  <c r="I8" i="16"/>
  <c r="J8" i="16"/>
  <c r="I9" i="16"/>
  <c r="J9" i="16"/>
  <c r="I10" i="16"/>
  <c r="J10" i="16"/>
  <c r="I11" i="16"/>
  <c r="J11" i="16"/>
  <c r="J110" i="22"/>
  <c r="S110" i="22"/>
  <c r="N110" i="26"/>
  <c r="S4" i="16"/>
  <c r="T4" i="16"/>
  <c r="S5" i="16"/>
  <c r="T5" i="16"/>
  <c r="S6" i="16"/>
  <c r="T6" i="16"/>
  <c r="S7" i="16"/>
  <c r="T7" i="16"/>
  <c r="S8" i="16"/>
  <c r="T8" i="16"/>
  <c r="S9" i="16"/>
  <c r="T9" i="16"/>
  <c r="S10" i="16"/>
  <c r="T10" i="16"/>
  <c r="S11" i="16"/>
  <c r="T11" i="16"/>
  <c r="G110" i="23"/>
  <c r="Q110" i="23"/>
  <c r="C104" i="27"/>
  <c r="N12" i="16"/>
  <c r="O12" i="16"/>
  <c r="AC110" i="13"/>
  <c r="S110" i="15"/>
  <c r="L110" i="14"/>
  <c r="R110" i="14"/>
  <c r="X12" i="16"/>
  <c r="Y12" i="16"/>
  <c r="S109" i="15"/>
  <c r="I12" i="16"/>
  <c r="J12" i="16"/>
  <c r="W109" i="12"/>
  <c r="T110" i="29"/>
  <c r="AB110" i="29"/>
  <c r="G111" i="29"/>
  <c r="BC112" i="1"/>
  <c r="F112" i="26"/>
  <c r="F111" i="15"/>
  <c r="N111" i="15"/>
  <c r="R111" i="15"/>
  <c r="D111" i="14"/>
  <c r="G111" i="13"/>
  <c r="T111" i="13"/>
  <c r="AB111" i="13"/>
  <c r="K111" i="11"/>
  <c r="T111" i="11"/>
  <c r="U111" i="11"/>
  <c r="G111" i="12"/>
  <c r="Q111" i="12"/>
  <c r="V111" i="12"/>
  <c r="S110" i="27"/>
  <c r="T110" i="27"/>
  <c r="J111" i="27"/>
  <c r="G111" i="28"/>
  <c r="Q110" i="28"/>
  <c r="V110" i="28"/>
  <c r="F111" i="31"/>
  <c r="N110" i="31"/>
  <c r="R110" i="31"/>
  <c r="S109" i="14"/>
  <c r="S12" i="16"/>
  <c r="T12" i="16"/>
  <c r="AC109" i="13"/>
  <c r="N111" i="26"/>
  <c r="J111" i="22"/>
  <c r="S111" i="22"/>
  <c r="V103" i="11"/>
  <c r="G111" i="23"/>
  <c r="Q111" i="23"/>
  <c r="D111" i="25"/>
  <c r="L111" i="25"/>
  <c r="R110" i="25"/>
  <c r="D104" i="11"/>
  <c r="V104" i="11"/>
  <c r="G111" i="24"/>
  <c r="T111" i="24"/>
  <c r="C105" i="27"/>
  <c r="AC111" i="13"/>
  <c r="S110" i="14"/>
  <c r="L111" i="14"/>
  <c r="R111" i="14"/>
  <c r="N111" i="31"/>
  <c r="R111" i="31"/>
  <c r="F112" i="31"/>
  <c r="W111" i="12"/>
  <c r="S111" i="15"/>
  <c r="G112" i="29"/>
  <c r="T111" i="29"/>
  <c r="AB111" i="29"/>
  <c r="G112" i="28"/>
  <c r="Q111" i="28"/>
  <c r="V111" i="28"/>
  <c r="V111" i="11"/>
  <c r="BC113" i="1"/>
  <c r="F113" i="26"/>
  <c r="F112" i="15"/>
  <c r="N112" i="15"/>
  <c r="R112" i="15"/>
  <c r="D112" i="14"/>
  <c r="G112" i="13"/>
  <c r="T112" i="13"/>
  <c r="AB112" i="13"/>
  <c r="K112" i="11"/>
  <c r="T112" i="11"/>
  <c r="U112" i="11"/>
  <c r="V112" i="11"/>
  <c r="G112" i="12"/>
  <c r="Q112" i="12"/>
  <c r="V112" i="12"/>
  <c r="W112" i="12"/>
  <c r="J112" i="27"/>
  <c r="S111" i="27"/>
  <c r="T111" i="27"/>
  <c r="G112" i="23"/>
  <c r="Q112" i="23"/>
  <c r="G112" i="24"/>
  <c r="T112" i="24"/>
  <c r="D105" i="11"/>
  <c r="V105" i="11"/>
  <c r="R111" i="25"/>
  <c r="D112" i="25"/>
  <c r="L112" i="25"/>
  <c r="N112" i="26"/>
  <c r="J112" i="22"/>
  <c r="S112" i="22"/>
  <c r="C106" i="27"/>
  <c r="S112" i="15"/>
  <c r="S111" i="14"/>
  <c r="L112" i="14"/>
  <c r="R112" i="14"/>
  <c r="AC112" i="13"/>
  <c r="F113" i="31"/>
  <c r="N112" i="31"/>
  <c r="R112" i="31"/>
  <c r="T112" i="29"/>
  <c r="AB112" i="29"/>
  <c r="G113" i="29"/>
  <c r="J113" i="27"/>
  <c r="S112" i="27"/>
  <c r="T112" i="27"/>
  <c r="BC114" i="1"/>
  <c r="F114" i="26"/>
  <c r="F113" i="15"/>
  <c r="N113" i="15"/>
  <c r="R113" i="15"/>
  <c r="D113" i="14"/>
  <c r="G113" i="13"/>
  <c r="T113" i="13"/>
  <c r="AB113" i="13"/>
  <c r="K113" i="11"/>
  <c r="T113" i="11"/>
  <c r="U113" i="11"/>
  <c r="G113" i="12"/>
  <c r="Q113" i="12"/>
  <c r="V113" i="12"/>
  <c r="W113" i="12"/>
  <c r="G113" i="28"/>
  <c r="Q112" i="28"/>
  <c r="V112" i="28"/>
  <c r="J113" i="22"/>
  <c r="S113" i="22"/>
  <c r="D113" i="25"/>
  <c r="L113" i="25"/>
  <c r="R112" i="25"/>
  <c r="D106" i="11"/>
  <c r="V106" i="11"/>
  <c r="N113" i="26"/>
  <c r="G113" i="24"/>
  <c r="T113" i="24"/>
  <c r="G113" i="23"/>
  <c r="Q113" i="23"/>
  <c r="C107" i="27"/>
  <c r="AC113" i="13"/>
  <c r="S112" i="14"/>
  <c r="L113" i="14"/>
  <c r="R113" i="14"/>
  <c r="G114" i="28"/>
  <c r="Q113" i="28"/>
  <c r="V113" i="28"/>
  <c r="J114" i="27"/>
  <c r="S113" i="27"/>
  <c r="T113" i="27"/>
  <c r="S113" i="15"/>
  <c r="V113" i="11"/>
  <c r="BC115" i="1"/>
  <c r="F115" i="26"/>
  <c r="G114" i="13"/>
  <c r="T114" i="13"/>
  <c r="AB114" i="13"/>
  <c r="F114" i="15"/>
  <c r="N114" i="15"/>
  <c r="R114" i="15"/>
  <c r="D114" i="14"/>
  <c r="G114" i="12"/>
  <c r="Q114" i="12"/>
  <c r="V114" i="12"/>
  <c r="K114" i="11"/>
  <c r="T114" i="11"/>
  <c r="U114" i="11"/>
  <c r="V114" i="11"/>
  <c r="F114" i="31"/>
  <c r="N113" i="31"/>
  <c r="R113" i="31"/>
  <c r="G114" i="29"/>
  <c r="T113" i="29"/>
  <c r="AB113" i="29"/>
  <c r="D107" i="11"/>
  <c r="V107" i="11"/>
  <c r="G114" i="24"/>
  <c r="T114" i="24"/>
  <c r="J114" i="22"/>
  <c r="S114" i="22"/>
  <c r="N114" i="26"/>
  <c r="D114" i="25"/>
  <c r="L114" i="25"/>
  <c r="R113" i="25"/>
  <c r="G114" i="23"/>
  <c r="Q114" i="23"/>
  <c r="C108" i="27"/>
  <c r="C109" i="27"/>
  <c r="AC114" i="13"/>
  <c r="S114" i="15"/>
  <c r="S113" i="14"/>
  <c r="L114" i="14"/>
  <c r="R114" i="14"/>
  <c r="N114" i="31"/>
  <c r="R114" i="31"/>
  <c r="F115" i="31"/>
  <c r="S114" i="27"/>
  <c r="T114" i="27"/>
  <c r="J115" i="27"/>
  <c r="E5" i="34"/>
  <c r="E6" i="34"/>
  <c r="E7" i="34"/>
  <c r="E8" i="34"/>
  <c r="E9" i="34"/>
  <c r="E10" i="34"/>
  <c r="E11" i="34"/>
  <c r="E12" i="34"/>
  <c r="E13" i="34"/>
  <c r="T114" i="29"/>
  <c r="AB114" i="29"/>
  <c r="G115" i="29"/>
  <c r="W114" i="12"/>
  <c r="BC116" i="1"/>
  <c r="F116" i="26"/>
  <c r="F115" i="15"/>
  <c r="N115" i="15"/>
  <c r="R115" i="15"/>
  <c r="D115" i="14"/>
  <c r="G115" i="13"/>
  <c r="T115" i="13"/>
  <c r="AB115" i="13"/>
  <c r="G115" i="12"/>
  <c r="Q115" i="12"/>
  <c r="V115" i="12"/>
  <c r="W115" i="12"/>
  <c r="K115" i="11"/>
  <c r="T115" i="11"/>
  <c r="U115" i="11"/>
  <c r="V115" i="11"/>
  <c r="G115" i="28"/>
  <c r="Q114" i="28"/>
  <c r="V114" i="28"/>
  <c r="D109" i="11"/>
  <c r="R114" i="25"/>
  <c r="D115" i="25"/>
  <c r="L115" i="25"/>
  <c r="G115" i="23"/>
  <c r="Q115" i="23"/>
  <c r="J115" i="22"/>
  <c r="S115" i="22"/>
  <c r="D108" i="11"/>
  <c r="V108" i="11"/>
  <c r="N115" i="26"/>
  <c r="G115" i="24"/>
  <c r="T115" i="24"/>
  <c r="O15" i="17"/>
  <c r="I56" i="33"/>
  <c r="S114" i="14"/>
  <c r="L115" i="14"/>
  <c r="R115" i="14"/>
  <c r="C4" i="16"/>
  <c r="E4" i="16"/>
  <c r="C12" i="16"/>
  <c r="E12" i="16"/>
  <c r="N115" i="31"/>
  <c r="R115" i="31"/>
  <c r="F116" i="31"/>
  <c r="AC115" i="13"/>
  <c r="G116" i="28"/>
  <c r="Q115" i="28"/>
  <c r="V115" i="28"/>
  <c r="S115" i="15"/>
  <c r="T115" i="29"/>
  <c r="AB115" i="29"/>
  <c r="G116" i="29"/>
  <c r="S115" i="27"/>
  <c r="T115" i="27"/>
  <c r="J116" i="27"/>
  <c r="BC117" i="1"/>
  <c r="F117" i="26"/>
  <c r="G116" i="13"/>
  <c r="T116" i="13"/>
  <c r="AB116" i="13"/>
  <c r="F116" i="15"/>
  <c r="N116" i="15"/>
  <c r="R116" i="15"/>
  <c r="D116" i="14"/>
  <c r="G116" i="12"/>
  <c r="Q116" i="12"/>
  <c r="V116" i="12"/>
  <c r="W116" i="12"/>
  <c r="K116" i="11"/>
  <c r="T116" i="11"/>
  <c r="U116" i="11"/>
  <c r="V116" i="11"/>
  <c r="N116" i="26"/>
  <c r="D116" i="25"/>
  <c r="L116" i="25"/>
  <c r="R115" i="25"/>
  <c r="J116" i="22"/>
  <c r="S116" i="22"/>
  <c r="G116" i="24"/>
  <c r="T116" i="24"/>
  <c r="C5" i="16"/>
  <c r="E5" i="16"/>
  <c r="C6" i="16"/>
  <c r="E6" i="16"/>
  <c r="C7" i="16"/>
  <c r="E7" i="16"/>
  <c r="C8" i="16"/>
  <c r="E8" i="16"/>
  <c r="C9" i="16"/>
  <c r="E9" i="16"/>
  <c r="C10" i="16"/>
  <c r="E10" i="16"/>
  <c r="C11" i="16"/>
  <c r="E11" i="16"/>
  <c r="V109" i="11"/>
  <c r="C13" i="16"/>
  <c r="G116" i="23"/>
  <c r="Q116" i="23"/>
  <c r="I56" i="21"/>
  <c r="O16" i="17"/>
  <c r="AC116" i="13"/>
  <c r="S116" i="15"/>
  <c r="S115" i="14"/>
  <c r="L116" i="14"/>
  <c r="R116" i="14"/>
  <c r="S116" i="14"/>
  <c r="G117" i="28"/>
  <c r="Q116" i="28"/>
  <c r="V116" i="28"/>
  <c r="S116" i="27"/>
  <c r="T116" i="27"/>
  <c r="J117" i="27"/>
  <c r="J56" i="21"/>
  <c r="J56" i="33"/>
  <c r="O17" i="17"/>
  <c r="F117" i="31"/>
  <c r="N116" i="31"/>
  <c r="R116" i="31"/>
  <c r="BC118" i="1"/>
  <c r="F118" i="26"/>
  <c r="D117" i="14"/>
  <c r="G117" i="13"/>
  <c r="T117" i="13"/>
  <c r="AB117" i="13"/>
  <c r="F117" i="15"/>
  <c r="N117" i="15"/>
  <c r="R117" i="15"/>
  <c r="G117" i="12"/>
  <c r="Q117" i="12"/>
  <c r="V117" i="12"/>
  <c r="W117" i="12"/>
  <c r="K117" i="11"/>
  <c r="T117" i="11"/>
  <c r="U117" i="11"/>
  <c r="G117" i="29"/>
  <c r="T116" i="29"/>
  <c r="AB116" i="29"/>
  <c r="G117" i="23"/>
  <c r="Q117" i="23"/>
  <c r="J117" i="22"/>
  <c r="S117" i="22"/>
  <c r="N117" i="26"/>
  <c r="R116" i="25"/>
  <c r="D117" i="25"/>
  <c r="L117" i="25"/>
  <c r="G117" i="24"/>
  <c r="T117" i="24"/>
  <c r="S117" i="15"/>
  <c r="L117" i="14"/>
  <c r="R117" i="14"/>
  <c r="BC119" i="1"/>
  <c r="F119" i="26"/>
  <c r="F118" i="15"/>
  <c r="N118" i="15"/>
  <c r="R118" i="15"/>
  <c r="D118" i="14"/>
  <c r="G118" i="13"/>
  <c r="T118" i="13"/>
  <c r="AB118" i="13"/>
  <c r="G118" i="12"/>
  <c r="Q118" i="12"/>
  <c r="V118" i="12"/>
  <c r="W118" i="12"/>
  <c r="K118" i="11"/>
  <c r="T118" i="11"/>
  <c r="U118" i="11"/>
  <c r="V118" i="11"/>
  <c r="K56" i="33"/>
  <c r="K56" i="21"/>
  <c r="G118" i="29"/>
  <c r="T117" i="29"/>
  <c r="AB117" i="29"/>
  <c r="AC117" i="13"/>
  <c r="S117" i="27"/>
  <c r="T117" i="27"/>
  <c r="J118" i="27"/>
  <c r="G118" i="28"/>
  <c r="Q117" i="28"/>
  <c r="V117" i="28"/>
  <c r="V117" i="11"/>
  <c r="F118" i="31"/>
  <c r="N117" i="31"/>
  <c r="R117" i="31"/>
  <c r="N118" i="26"/>
  <c r="G118" i="23"/>
  <c r="Q118" i="23"/>
  <c r="G118" i="24"/>
  <c r="T118" i="24"/>
  <c r="D118" i="25"/>
  <c r="L118" i="25"/>
  <c r="R117" i="25"/>
  <c r="J118" i="22"/>
  <c r="S118" i="22"/>
  <c r="AC118" i="13"/>
  <c r="S118" i="15"/>
  <c r="S117" i="14"/>
  <c r="L118" i="14"/>
  <c r="R118" i="14"/>
  <c r="BC120" i="1"/>
  <c r="F120" i="26"/>
  <c r="D119" i="14"/>
  <c r="F119" i="15"/>
  <c r="N119" i="15"/>
  <c r="R119" i="15"/>
  <c r="G119" i="12"/>
  <c r="Q119" i="12"/>
  <c r="V119" i="12"/>
  <c r="W119" i="12"/>
  <c r="K119" i="11"/>
  <c r="T119" i="11"/>
  <c r="U119" i="11"/>
  <c r="V119" i="11"/>
  <c r="G119" i="13"/>
  <c r="T119" i="13"/>
  <c r="AB119" i="13"/>
  <c r="S118" i="27"/>
  <c r="T118" i="27"/>
  <c r="J119" i="27"/>
  <c r="G119" i="28"/>
  <c r="Q118" i="28"/>
  <c r="V118" i="28"/>
  <c r="F119" i="31"/>
  <c r="N118" i="31"/>
  <c r="R118" i="31"/>
  <c r="T118" i="29"/>
  <c r="AB118" i="29"/>
  <c r="G119" i="29"/>
  <c r="D119" i="25"/>
  <c r="L119" i="25"/>
  <c r="R118" i="25"/>
  <c r="G119" i="24"/>
  <c r="T119" i="24"/>
  <c r="G119" i="23"/>
  <c r="Q119" i="23"/>
  <c r="J119" i="22"/>
  <c r="S119" i="22"/>
  <c r="N119" i="26"/>
  <c r="S119" i="15"/>
  <c r="S118" i="14"/>
  <c r="L119" i="14"/>
  <c r="R119" i="14"/>
  <c r="J120" i="27"/>
  <c r="S119" i="27"/>
  <c r="T119" i="27"/>
  <c r="G120" i="28"/>
  <c r="Q119" i="28"/>
  <c r="V119" i="28"/>
  <c r="AC119" i="13"/>
  <c r="T119" i="29"/>
  <c r="AB119" i="29"/>
  <c r="G120" i="29"/>
  <c r="F120" i="31"/>
  <c r="N119" i="31"/>
  <c r="R119" i="31"/>
  <c r="BC121" i="1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D120" i="14"/>
  <c r="F120" i="15"/>
  <c r="N120" i="15"/>
  <c r="R120" i="15"/>
  <c r="G120" i="13"/>
  <c r="T120" i="13"/>
  <c r="AB120" i="13"/>
  <c r="G120" i="12"/>
  <c r="Q120" i="12"/>
  <c r="V120" i="12"/>
  <c r="W120" i="12"/>
  <c r="K120" i="11"/>
  <c r="T120" i="11"/>
  <c r="U120" i="11"/>
  <c r="V120" i="11"/>
  <c r="J120" i="22"/>
  <c r="S120" i="22"/>
  <c r="G120" i="24"/>
  <c r="T120" i="24"/>
  <c r="N120" i="26"/>
  <c r="G120" i="23"/>
  <c r="Q120" i="23"/>
  <c r="D120" i="25"/>
  <c r="L120" i="25"/>
  <c r="R119" i="25"/>
  <c r="AC120" i="13"/>
  <c r="S120" i="15"/>
  <c r="S119" i="14"/>
  <c r="L120" i="14"/>
  <c r="R120" i="14"/>
  <c r="F121" i="31"/>
  <c r="N120" i="31"/>
  <c r="R120" i="31"/>
  <c r="G121" i="28"/>
  <c r="Q120" i="28"/>
  <c r="V120" i="28"/>
  <c r="G121" i="29"/>
  <c r="T120" i="29"/>
  <c r="AB120" i="29"/>
  <c r="F121" i="15"/>
  <c r="N121" i="15"/>
  <c r="R121" i="15"/>
  <c r="D121" i="14"/>
  <c r="G121" i="13"/>
  <c r="T121" i="13"/>
  <c r="AB121" i="13"/>
  <c r="G121" i="12"/>
  <c r="Q121" i="12"/>
  <c r="V121" i="12"/>
  <c r="K121" i="11"/>
  <c r="T121" i="11"/>
  <c r="U121" i="11"/>
  <c r="J121" i="27"/>
  <c r="S120" i="27"/>
  <c r="T120" i="27"/>
  <c r="G121" i="23"/>
  <c r="Q121" i="23"/>
  <c r="G121" i="24"/>
  <c r="T121" i="24"/>
  <c r="N121" i="26"/>
  <c r="D121" i="25"/>
  <c r="L121" i="25"/>
  <c r="R120" i="25"/>
  <c r="J121" i="22"/>
  <c r="S121" i="22"/>
  <c r="S120" i="14"/>
  <c r="L121" i="14"/>
  <c r="R121" i="14"/>
  <c r="V121" i="11"/>
  <c r="V122" i="11"/>
  <c r="E16" i="16"/>
  <c r="D13" i="16"/>
  <c r="E13" i="16"/>
  <c r="E15" i="16"/>
  <c r="S121" i="15"/>
  <c r="X13" i="16"/>
  <c r="Y13" i="16"/>
  <c r="Y15" i="16"/>
  <c r="S121" i="27"/>
  <c r="T121" i="27"/>
  <c r="J122" i="27"/>
  <c r="W121" i="12"/>
  <c r="W122" i="12"/>
  <c r="J16" i="16"/>
  <c r="I13" i="16"/>
  <c r="J13" i="16"/>
  <c r="J15" i="16"/>
  <c r="G122" i="28"/>
  <c r="Q121" i="28"/>
  <c r="V121" i="28"/>
  <c r="AC121" i="13"/>
  <c r="N13" i="16"/>
  <c r="O13" i="16"/>
  <c r="O15" i="16"/>
  <c r="G122" i="29"/>
  <c r="T121" i="29"/>
  <c r="AB121" i="29"/>
  <c r="N121" i="31"/>
  <c r="R121" i="31"/>
  <c r="F122" i="31"/>
  <c r="G122" i="24"/>
  <c r="T122" i="24"/>
  <c r="R121" i="25"/>
  <c r="D122" i="25"/>
  <c r="L122" i="25"/>
  <c r="J122" i="22"/>
  <c r="S122" i="22"/>
  <c r="N122" i="26"/>
  <c r="G122" i="23"/>
  <c r="Q122" i="23"/>
  <c r="E45" i="21"/>
  <c r="E47" i="21"/>
  <c r="AC122" i="13"/>
  <c r="O16" i="16"/>
  <c r="S122" i="15"/>
  <c r="Y16" i="16"/>
  <c r="S13" i="16"/>
  <c r="T13" i="16"/>
  <c r="T15" i="16"/>
  <c r="S121" i="14"/>
  <c r="N122" i="31"/>
  <c r="R122" i="31"/>
  <c r="F123" i="31"/>
  <c r="S122" i="27"/>
  <c r="T122" i="27"/>
  <c r="J123" i="27"/>
  <c r="T122" i="29"/>
  <c r="AB122" i="29"/>
  <c r="G123" i="29"/>
  <c r="Q122" i="28"/>
  <c r="V122" i="28"/>
  <c r="G123" i="28"/>
  <c r="N123" i="26"/>
  <c r="R122" i="25"/>
  <c r="D123" i="25"/>
  <c r="L123" i="25"/>
  <c r="J123" i="22"/>
  <c r="S123" i="22"/>
  <c r="G123" i="23"/>
  <c r="Q123" i="23"/>
  <c r="G123" i="24"/>
  <c r="T123" i="24"/>
  <c r="S122" i="14"/>
  <c r="T16" i="16"/>
  <c r="T123" i="29"/>
  <c r="AB123" i="29"/>
  <c r="G124" i="29"/>
  <c r="Q123" i="28"/>
  <c r="V123" i="28"/>
  <c r="G124" i="28"/>
  <c r="J124" i="27"/>
  <c r="S123" i="27"/>
  <c r="T123" i="27"/>
  <c r="N123" i="31"/>
  <c r="R123" i="31"/>
  <c r="F124" i="31"/>
  <c r="D124" i="25"/>
  <c r="L124" i="25"/>
  <c r="R123" i="25"/>
  <c r="G124" i="23"/>
  <c r="Q124" i="23"/>
  <c r="G124" i="24"/>
  <c r="T124" i="24"/>
  <c r="J124" i="22"/>
  <c r="S124" i="22"/>
  <c r="N124" i="26"/>
  <c r="G125" i="29"/>
  <c r="T124" i="29"/>
  <c r="AB124" i="29"/>
  <c r="S124" i="27"/>
  <c r="T124" i="27"/>
  <c r="J125" i="27"/>
  <c r="F125" i="31"/>
  <c r="N124" i="31"/>
  <c r="R124" i="31"/>
  <c r="G125" i="28"/>
  <c r="Q124" i="28"/>
  <c r="V124" i="28"/>
  <c r="G125" i="23"/>
  <c r="Q125" i="23"/>
  <c r="N125" i="26"/>
  <c r="G125" i="24"/>
  <c r="T125" i="24"/>
  <c r="J125" i="22"/>
  <c r="S125" i="22"/>
  <c r="D125" i="25"/>
  <c r="L125" i="25"/>
  <c r="R124" i="25"/>
  <c r="F126" i="31"/>
  <c r="N125" i="31"/>
  <c r="R125" i="31"/>
  <c r="J126" i="27"/>
  <c r="S125" i="27"/>
  <c r="T125" i="27"/>
  <c r="G126" i="28"/>
  <c r="Q125" i="28"/>
  <c r="V125" i="28"/>
  <c r="G126" i="29"/>
  <c r="T125" i="29"/>
  <c r="AB125" i="29"/>
  <c r="R125" i="25"/>
  <c r="D126" i="25"/>
  <c r="L126" i="25"/>
  <c r="G126" i="24"/>
  <c r="T126" i="24"/>
  <c r="G126" i="23"/>
  <c r="Q126" i="23"/>
  <c r="J126" i="22"/>
  <c r="S126" i="22"/>
  <c r="N126" i="26"/>
  <c r="J127" i="27"/>
  <c r="S126" i="27"/>
  <c r="T126" i="27"/>
  <c r="G127" i="28"/>
  <c r="Q126" i="28"/>
  <c r="V126" i="28"/>
  <c r="G127" i="29"/>
  <c r="T126" i="29"/>
  <c r="AB126" i="29"/>
  <c r="F127" i="31"/>
  <c r="N126" i="31"/>
  <c r="R126" i="31"/>
  <c r="R126" i="25"/>
  <c r="D127" i="25"/>
  <c r="L127" i="25"/>
  <c r="N127" i="26"/>
  <c r="G127" i="23"/>
  <c r="Q127" i="23"/>
  <c r="J127" i="22"/>
  <c r="S127" i="22"/>
  <c r="G127" i="24"/>
  <c r="T127" i="24"/>
  <c r="J128" i="27"/>
  <c r="S127" i="27"/>
  <c r="T127" i="27"/>
  <c r="F128" i="31"/>
  <c r="N127" i="31"/>
  <c r="R127" i="31"/>
  <c r="T127" i="29"/>
  <c r="AB127" i="29"/>
  <c r="G128" i="29"/>
  <c r="Q127" i="28"/>
  <c r="V127" i="28"/>
  <c r="G128" i="28"/>
  <c r="N128" i="26"/>
  <c r="G128" i="24"/>
  <c r="T128" i="24"/>
  <c r="R127" i="25"/>
  <c r="D128" i="25"/>
  <c r="L128" i="25"/>
  <c r="G128" i="23"/>
  <c r="Q128" i="23"/>
  <c r="J128" i="22"/>
  <c r="S128" i="22"/>
  <c r="G129" i="29"/>
  <c r="T128" i="29"/>
  <c r="AB128" i="29"/>
  <c r="G129" i="28"/>
  <c r="Q128" i="28"/>
  <c r="V128" i="28"/>
  <c r="F129" i="31"/>
  <c r="N128" i="31"/>
  <c r="R128" i="31"/>
  <c r="J129" i="27"/>
  <c r="S128" i="27"/>
  <c r="T128" i="27"/>
  <c r="G129" i="24"/>
  <c r="T129" i="24"/>
  <c r="G129" i="23"/>
  <c r="Q129" i="23"/>
  <c r="J129" i="22"/>
  <c r="S129" i="22"/>
  <c r="R128" i="25"/>
  <c r="D129" i="25"/>
  <c r="L129" i="25"/>
  <c r="N129" i="26"/>
  <c r="Q129" i="28"/>
  <c r="V129" i="28"/>
  <c r="G130" i="28"/>
  <c r="J130" i="27"/>
  <c r="S129" i="27"/>
  <c r="T129" i="27"/>
  <c r="N129" i="31"/>
  <c r="R129" i="31"/>
  <c r="F130" i="31"/>
  <c r="G130" i="29"/>
  <c r="T129" i="29"/>
  <c r="AB129" i="29"/>
  <c r="D130" i="25"/>
  <c r="L130" i="25"/>
  <c r="R129" i="25"/>
  <c r="G130" i="23"/>
  <c r="Q130" i="23"/>
  <c r="G130" i="24"/>
  <c r="T130" i="24"/>
  <c r="N130" i="26"/>
  <c r="J130" i="22"/>
  <c r="S130" i="22"/>
  <c r="N130" i="31"/>
  <c r="R130" i="31"/>
  <c r="F131" i="31"/>
  <c r="Q130" i="28"/>
  <c r="V130" i="28"/>
  <c r="G131" i="28"/>
  <c r="G131" i="29"/>
  <c r="T130" i="29"/>
  <c r="AB130" i="29"/>
  <c r="J131" i="27"/>
  <c r="S130" i="27"/>
  <c r="T130" i="27"/>
  <c r="N131" i="26"/>
  <c r="G131" i="23"/>
  <c r="Q131" i="23"/>
  <c r="G131" i="24"/>
  <c r="T131" i="24"/>
  <c r="J131" i="22"/>
  <c r="S131" i="22"/>
  <c r="R130" i="25"/>
  <c r="D131" i="25"/>
  <c r="L131" i="25"/>
  <c r="G132" i="29"/>
  <c r="T131" i="29"/>
  <c r="AB131" i="29"/>
  <c r="Q131" i="28"/>
  <c r="V131" i="28"/>
  <c r="G132" i="28"/>
  <c r="F132" i="31"/>
  <c r="N131" i="31"/>
  <c r="R131" i="31"/>
  <c r="S131" i="27"/>
  <c r="T131" i="27"/>
  <c r="J132" i="27"/>
  <c r="J132" i="22"/>
  <c r="S132" i="22"/>
  <c r="D132" i="25"/>
  <c r="L132" i="25"/>
  <c r="R131" i="25"/>
  <c r="G132" i="23"/>
  <c r="Q132" i="23"/>
  <c r="G132" i="24"/>
  <c r="T132" i="24"/>
  <c r="N132" i="26"/>
  <c r="J133" i="27"/>
  <c r="S132" i="27"/>
  <c r="T132" i="27"/>
  <c r="Q132" i="28"/>
  <c r="V132" i="28"/>
  <c r="G133" i="28"/>
  <c r="F133" i="31"/>
  <c r="N132" i="31"/>
  <c r="R132" i="31"/>
  <c r="G133" i="29"/>
  <c r="T132" i="29"/>
  <c r="AB132" i="29"/>
  <c r="G133" i="24"/>
  <c r="T133" i="24"/>
  <c r="R132" i="25"/>
  <c r="D133" i="25"/>
  <c r="L133" i="25"/>
  <c r="N133" i="26"/>
  <c r="G133" i="23"/>
  <c r="Q133" i="23"/>
  <c r="J133" i="22"/>
  <c r="S133" i="22"/>
  <c r="N133" i="31"/>
  <c r="R133" i="31"/>
  <c r="F134" i="31"/>
  <c r="G134" i="28"/>
  <c r="Q133" i="28"/>
  <c r="V133" i="28"/>
  <c r="G134" i="29"/>
  <c r="T133" i="29"/>
  <c r="AB133" i="29"/>
  <c r="S133" i="27"/>
  <c r="T133" i="27"/>
  <c r="J134" i="27"/>
  <c r="D134" i="25"/>
  <c r="L134" i="25"/>
  <c r="R133" i="25"/>
  <c r="G134" i="23"/>
  <c r="Q134" i="23"/>
  <c r="J134" i="22"/>
  <c r="S134" i="22"/>
  <c r="N134" i="26"/>
  <c r="G134" i="24"/>
  <c r="T134" i="24"/>
  <c r="G135" i="29"/>
  <c r="T134" i="29"/>
  <c r="AB134" i="29"/>
  <c r="J135" i="27"/>
  <c r="S134" i="27"/>
  <c r="T134" i="27"/>
  <c r="N134" i="31"/>
  <c r="R134" i="31"/>
  <c r="F135" i="31"/>
  <c r="G135" i="28"/>
  <c r="Q134" i="28"/>
  <c r="V134" i="28"/>
  <c r="J135" i="22"/>
  <c r="S135" i="22"/>
  <c r="N135" i="26"/>
  <c r="G135" i="23"/>
  <c r="Q135" i="23"/>
  <c r="G135" i="24"/>
  <c r="T135" i="24"/>
  <c r="D135" i="25"/>
  <c r="L135" i="25"/>
  <c r="R134" i="25"/>
  <c r="N135" i="31"/>
  <c r="R135" i="31"/>
  <c r="F136" i="31"/>
  <c r="G136" i="29"/>
  <c r="T135" i="29"/>
  <c r="AB135" i="29"/>
  <c r="G136" i="28"/>
  <c r="Q135" i="28"/>
  <c r="V135" i="28"/>
  <c r="J136" i="27"/>
  <c r="S135" i="27"/>
  <c r="T135" i="27"/>
  <c r="N136" i="26"/>
  <c r="G136" i="24"/>
  <c r="T136" i="24"/>
  <c r="D136" i="25"/>
  <c r="L136" i="25"/>
  <c r="R135" i="25"/>
  <c r="G136" i="23"/>
  <c r="Q136" i="23"/>
  <c r="J136" i="22"/>
  <c r="S136" i="22"/>
  <c r="T136" i="29"/>
  <c r="AB136" i="29"/>
  <c r="G137" i="29"/>
  <c r="G137" i="28"/>
  <c r="Q136" i="28"/>
  <c r="V136" i="28"/>
  <c r="N136" i="31"/>
  <c r="R136" i="31"/>
  <c r="F137" i="31"/>
  <c r="J137" i="27"/>
  <c r="S136" i="27"/>
  <c r="T136" i="27"/>
  <c r="N137" i="26"/>
  <c r="G137" i="23"/>
  <c r="Q137" i="23"/>
  <c r="J137" i="22"/>
  <c r="S137" i="22"/>
  <c r="R136" i="25"/>
  <c r="D137" i="25"/>
  <c r="L137" i="25"/>
  <c r="G137" i="24"/>
  <c r="T137" i="24"/>
  <c r="S137" i="27"/>
  <c r="T137" i="27"/>
  <c r="J138" i="27"/>
  <c r="G138" i="28"/>
  <c r="Q137" i="28"/>
  <c r="V137" i="28"/>
  <c r="N137" i="31"/>
  <c r="R137" i="31"/>
  <c r="F138" i="31"/>
  <c r="G138" i="29"/>
  <c r="T137" i="29"/>
  <c r="AB137" i="29"/>
  <c r="N138" i="26"/>
  <c r="J138" i="22"/>
  <c r="S138" i="22"/>
  <c r="D138" i="25"/>
  <c r="L138" i="25"/>
  <c r="R137" i="25"/>
  <c r="G138" i="24"/>
  <c r="T138" i="24"/>
  <c r="G138" i="23"/>
  <c r="Q138" i="23"/>
  <c r="F139" i="31"/>
  <c r="N138" i="31"/>
  <c r="R138" i="31"/>
  <c r="Q138" i="28"/>
  <c r="V138" i="28"/>
  <c r="G139" i="28"/>
  <c r="G139" i="29"/>
  <c r="T138" i="29"/>
  <c r="AB138" i="29"/>
  <c r="S138" i="27"/>
  <c r="T138" i="27"/>
  <c r="J139" i="27"/>
  <c r="N139" i="26"/>
  <c r="G139" i="23"/>
  <c r="Q139" i="23"/>
  <c r="D139" i="25"/>
  <c r="L139" i="25"/>
  <c r="R138" i="25"/>
  <c r="G139" i="24"/>
  <c r="T139" i="24"/>
  <c r="J139" i="22"/>
  <c r="S139" i="22"/>
  <c r="N139" i="31"/>
  <c r="R139" i="31"/>
  <c r="F140" i="31"/>
  <c r="Q139" i="28"/>
  <c r="V139" i="28"/>
  <c r="G140" i="28"/>
  <c r="T139" i="29"/>
  <c r="AB139" i="29"/>
  <c r="G140" i="29"/>
  <c r="J140" i="27"/>
  <c r="S139" i="27"/>
  <c r="T139" i="27"/>
  <c r="G140" i="24"/>
  <c r="T140" i="24"/>
  <c r="G140" i="23"/>
  <c r="Q140" i="23"/>
  <c r="J140" i="22"/>
  <c r="S140" i="22"/>
  <c r="D140" i="25"/>
  <c r="L140" i="25"/>
  <c r="R139" i="25"/>
  <c r="N140" i="26"/>
  <c r="S140" i="27"/>
  <c r="T140" i="27"/>
  <c r="J141" i="27"/>
  <c r="G141" i="28"/>
  <c r="Q140" i="28"/>
  <c r="V140" i="28"/>
  <c r="F141" i="31"/>
  <c r="N140" i="31"/>
  <c r="R140" i="31"/>
  <c r="T140" i="29"/>
  <c r="AB140" i="29"/>
  <c r="G141" i="29"/>
  <c r="D141" i="25"/>
  <c r="L141" i="25"/>
  <c r="R140" i="25"/>
  <c r="G141" i="23"/>
  <c r="Q141" i="23"/>
  <c r="N141" i="26"/>
  <c r="J141" i="22"/>
  <c r="S141" i="22"/>
  <c r="G141" i="24"/>
  <c r="T141" i="24"/>
  <c r="F142" i="31"/>
  <c r="N141" i="31"/>
  <c r="R141" i="31"/>
  <c r="S141" i="27"/>
  <c r="T141" i="27"/>
  <c r="J142" i="27"/>
  <c r="G142" i="29"/>
  <c r="T141" i="29"/>
  <c r="AB141" i="29"/>
  <c r="G142" i="28"/>
  <c r="Q141" i="28"/>
  <c r="V141" i="28"/>
  <c r="J142" i="22"/>
  <c r="S142" i="22"/>
  <c r="G142" i="23"/>
  <c r="Q142" i="23"/>
  <c r="G142" i="24"/>
  <c r="T142" i="24"/>
  <c r="N142" i="26"/>
  <c r="D142" i="25"/>
  <c r="L142" i="25"/>
  <c r="R141" i="25"/>
  <c r="G143" i="28"/>
  <c r="Q142" i="28"/>
  <c r="V142" i="28"/>
  <c r="J143" i="27"/>
  <c r="S142" i="27"/>
  <c r="T142" i="27"/>
  <c r="G143" i="29"/>
  <c r="T142" i="29"/>
  <c r="AB142" i="29"/>
  <c r="F143" i="31"/>
  <c r="N142" i="31"/>
  <c r="R142" i="31"/>
  <c r="N143" i="26"/>
  <c r="G143" i="23"/>
  <c r="Q143" i="23"/>
  <c r="D143" i="25"/>
  <c r="L143" i="25"/>
  <c r="R142" i="25"/>
  <c r="G143" i="24"/>
  <c r="T143" i="24"/>
  <c r="J143" i="22"/>
  <c r="S143" i="22"/>
  <c r="T143" i="29"/>
  <c r="AB143" i="29"/>
  <c r="G144" i="29"/>
  <c r="J144" i="27"/>
  <c r="S143" i="27"/>
  <c r="T143" i="27"/>
  <c r="F144" i="31"/>
  <c r="N143" i="31"/>
  <c r="R143" i="31"/>
  <c r="G144" i="28"/>
  <c r="Q143" i="28"/>
  <c r="V143" i="28"/>
  <c r="G144" i="24"/>
  <c r="T144" i="24"/>
  <c r="G144" i="23"/>
  <c r="Q144" i="23"/>
  <c r="J144" i="22"/>
  <c r="S144" i="22"/>
  <c r="D144" i="25"/>
  <c r="L144" i="25"/>
  <c r="R143" i="25"/>
  <c r="N144" i="26"/>
  <c r="N144" i="31"/>
  <c r="R144" i="31"/>
  <c r="F145" i="31"/>
  <c r="J145" i="27"/>
  <c r="S144" i="27"/>
  <c r="T144" i="27"/>
  <c r="G145" i="29"/>
  <c r="T144" i="29"/>
  <c r="AB144" i="29"/>
  <c r="G145" i="28"/>
  <c r="Q144" i="28"/>
  <c r="V144" i="28"/>
  <c r="D145" i="25"/>
  <c r="L145" i="25"/>
  <c r="R144" i="25"/>
  <c r="G145" i="23"/>
  <c r="J145" i="22"/>
  <c r="G145" i="24"/>
  <c r="N145" i="26"/>
  <c r="G146" i="28"/>
  <c r="Q145" i="28"/>
  <c r="V145" i="28"/>
  <c r="J146" i="27"/>
  <c r="S145" i="27"/>
  <c r="T145" i="27"/>
  <c r="G146" i="24"/>
  <c r="T145" i="24"/>
  <c r="D146" i="25"/>
  <c r="L146" i="25"/>
  <c r="R145" i="25"/>
  <c r="F146" i="31"/>
  <c r="N145" i="31"/>
  <c r="R145" i="31"/>
  <c r="J146" i="22"/>
  <c r="S145" i="22"/>
  <c r="G146" i="23"/>
  <c r="Q145" i="23"/>
  <c r="G146" i="29"/>
  <c r="T145" i="29"/>
  <c r="AB145" i="29"/>
  <c r="I6" i="34"/>
  <c r="AH5" i="18"/>
  <c r="AH6" i="18"/>
  <c r="AH7" i="18"/>
  <c r="AH8" i="18"/>
  <c r="AH9" i="18"/>
  <c r="AH10" i="18"/>
  <c r="AH11" i="18"/>
  <c r="AH12" i="18"/>
  <c r="AH13" i="18"/>
  <c r="AH15" i="18"/>
  <c r="I19" i="19"/>
  <c r="J33" i="21"/>
  <c r="K33" i="21"/>
  <c r="I33" i="21"/>
  <c r="AH14" i="18"/>
  <c r="AH16" i="18"/>
  <c r="I20" i="19"/>
  <c r="T146" i="29"/>
  <c r="AB146" i="29"/>
  <c r="G147" i="29"/>
  <c r="F147" i="31"/>
  <c r="N146" i="31"/>
  <c r="R146" i="31"/>
  <c r="D147" i="25"/>
  <c r="L147" i="25"/>
  <c r="R146" i="25"/>
  <c r="G147" i="28"/>
  <c r="Q146" i="28"/>
  <c r="V146" i="28"/>
  <c r="J147" i="22"/>
  <c r="S146" i="22"/>
  <c r="Q146" i="23"/>
  <c r="G147" i="23"/>
  <c r="S146" i="27"/>
  <c r="T146" i="27"/>
  <c r="J147" i="27"/>
  <c r="N146" i="26"/>
  <c r="T146" i="24"/>
  <c r="G147" i="24"/>
  <c r="I3" i="21"/>
  <c r="J4" i="21"/>
  <c r="J3" i="21"/>
  <c r="I4" i="21"/>
  <c r="K4" i="21"/>
  <c r="K3" i="21"/>
  <c r="J7" i="21"/>
  <c r="I6" i="21"/>
  <c r="I18" i="19"/>
  <c r="I32" i="21"/>
  <c r="O25" i="19"/>
  <c r="O23" i="19"/>
  <c r="O24" i="19"/>
  <c r="I7" i="21"/>
  <c r="K7" i="21"/>
  <c r="J6" i="21"/>
  <c r="I24" i="19"/>
  <c r="K5" i="21"/>
  <c r="I5" i="21"/>
  <c r="J5" i="21"/>
  <c r="T147" i="24"/>
  <c r="G148" i="24"/>
  <c r="J148" i="27"/>
  <c r="S147" i="27"/>
  <c r="T147" i="27"/>
  <c r="Q147" i="28"/>
  <c r="V147" i="28"/>
  <c r="G148" i="28"/>
  <c r="N147" i="31"/>
  <c r="R147" i="31"/>
  <c r="F148" i="31"/>
  <c r="N147" i="26"/>
  <c r="Q147" i="23"/>
  <c r="G148" i="23"/>
  <c r="G148" i="29"/>
  <c r="T147" i="29"/>
  <c r="AB147" i="29"/>
  <c r="J148" i="22"/>
  <c r="S147" i="22"/>
  <c r="R147" i="25"/>
  <c r="D148" i="25"/>
  <c r="L148" i="25"/>
  <c r="H13" i="21"/>
  <c r="I23" i="19"/>
  <c r="K31" i="21"/>
  <c r="J32" i="21"/>
  <c r="K32" i="21"/>
  <c r="J13" i="21"/>
  <c r="I13" i="21"/>
  <c r="K6" i="21"/>
  <c r="K13" i="21"/>
  <c r="I25" i="19"/>
  <c r="D149" i="25"/>
  <c r="L149" i="25"/>
  <c r="R148" i="25"/>
  <c r="N148" i="26"/>
  <c r="G149" i="28"/>
  <c r="Q148" i="28"/>
  <c r="V148" i="28"/>
  <c r="G149" i="23"/>
  <c r="Q148" i="23"/>
  <c r="F149" i="31"/>
  <c r="N148" i="31"/>
  <c r="R148" i="31"/>
  <c r="J149" i="27"/>
  <c r="S148" i="27"/>
  <c r="T148" i="27"/>
  <c r="S148" i="22"/>
  <c r="J149" i="22"/>
  <c r="G149" i="29"/>
  <c r="T148" i="29"/>
  <c r="AB148" i="29"/>
  <c r="T148" i="24"/>
  <c r="G149" i="24"/>
  <c r="H38" i="21"/>
  <c r="J31" i="21"/>
  <c r="J38" i="21"/>
  <c r="I31" i="21"/>
  <c r="I38" i="21"/>
  <c r="K38" i="21"/>
  <c r="G150" i="29"/>
  <c r="T149" i="29"/>
  <c r="AB149" i="29"/>
  <c r="F150" i="31"/>
  <c r="N149" i="31"/>
  <c r="R149" i="31"/>
  <c r="T149" i="24"/>
  <c r="G150" i="24"/>
  <c r="J150" i="22"/>
  <c r="S149" i="22"/>
  <c r="Q149" i="28"/>
  <c r="V149" i="28"/>
  <c r="G150" i="28"/>
  <c r="R149" i="25"/>
  <c r="D150" i="25"/>
  <c r="L150" i="25"/>
  <c r="S149" i="27"/>
  <c r="T149" i="27"/>
  <c r="J150" i="27"/>
  <c r="G150" i="23"/>
  <c r="Q149" i="23"/>
  <c r="N149" i="26"/>
  <c r="J151" i="27"/>
  <c r="S150" i="27"/>
  <c r="T150" i="27"/>
  <c r="Q150" i="23"/>
  <c r="G151" i="23"/>
  <c r="G151" i="28"/>
  <c r="Q150" i="28"/>
  <c r="V150" i="28"/>
  <c r="J151" i="22"/>
  <c r="S150" i="22"/>
  <c r="F151" i="31"/>
  <c r="N150" i="31"/>
  <c r="R150" i="31"/>
  <c r="R150" i="25"/>
  <c r="D151" i="25"/>
  <c r="L151" i="25"/>
  <c r="N150" i="26"/>
  <c r="T150" i="24"/>
  <c r="G151" i="24"/>
  <c r="G151" i="29"/>
  <c r="T150" i="29"/>
  <c r="AB150" i="29"/>
  <c r="L25" i="20"/>
  <c r="L29" i="20"/>
  <c r="C29" i="20"/>
  <c r="S151" i="22"/>
  <c r="J152" i="22"/>
  <c r="N151" i="26"/>
  <c r="N151" i="31"/>
  <c r="R151" i="31"/>
  <c r="F152" i="31"/>
  <c r="G152" i="28"/>
  <c r="Q151" i="28"/>
  <c r="V151" i="28"/>
  <c r="S151" i="27"/>
  <c r="T151" i="27"/>
  <c r="J152" i="27"/>
  <c r="T151" i="24"/>
  <c r="G152" i="24"/>
  <c r="G152" i="29"/>
  <c r="T151" i="29"/>
  <c r="AB151" i="29"/>
  <c r="R151" i="25"/>
  <c r="D152" i="25"/>
  <c r="L152" i="25"/>
  <c r="G152" i="23"/>
  <c r="Q151" i="23"/>
  <c r="D49" i="21"/>
  <c r="K15" i="17"/>
  <c r="K16" i="17"/>
  <c r="J55" i="21"/>
  <c r="J63" i="21"/>
  <c r="I55" i="33"/>
  <c r="I63" i="33"/>
  <c r="I55" i="21"/>
  <c r="I63" i="21"/>
  <c r="G153" i="28"/>
  <c r="Q152" i="28"/>
  <c r="V152" i="28"/>
  <c r="N152" i="26"/>
  <c r="G153" i="23"/>
  <c r="Q152" i="23"/>
  <c r="J55" i="33"/>
  <c r="J63" i="33"/>
  <c r="K17" i="17"/>
  <c r="G153" i="29"/>
  <c r="T152" i="29"/>
  <c r="AB152" i="29"/>
  <c r="S152" i="22"/>
  <c r="J153" i="22"/>
  <c r="D153" i="25"/>
  <c r="L153" i="25"/>
  <c r="R152" i="25"/>
  <c r="J153" i="27"/>
  <c r="S152" i="27"/>
  <c r="T152" i="27"/>
  <c r="F153" i="31"/>
  <c r="N152" i="31"/>
  <c r="R152" i="31"/>
  <c r="T152" i="24"/>
  <c r="G153" i="24"/>
  <c r="N153" i="31"/>
  <c r="R153" i="31"/>
  <c r="F154" i="31"/>
  <c r="R153" i="25"/>
  <c r="D154" i="25"/>
  <c r="L154" i="25"/>
  <c r="G154" i="29"/>
  <c r="T153" i="29"/>
  <c r="AB153" i="29"/>
  <c r="N153" i="26"/>
  <c r="T153" i="24"/>
  <c r="G154" i="24"/>
  <c r="J154" i="22"/>
  <c r="S153" i="22"/>
  <c r="K55" i="33"/>
  <c r="K63" i="33"/>
  <c r="K55" i="21"/>
  <c r="K63" i="21"/>
  <c r="J154" i="27"/>
  <c r="S153" i="27"/>
  <c r="T153" i="27"/>
  <c r="G154" i="23"/>
  <c r="Q153" i="23"/>
  <c r="Q153" i="28"/>
  <c r="V153" i="28"/>
  <c r="G154" i="28"/>
  <c r="G155" i="24"/>
  <c r="T154" i="24"/>
  <c r="F155" i="31"/>
  <c r="N154" i="31"/>
  <c r="R154" i="31"/>
  <c r="G155" i="29"/>
  <c r="T154" i="29"/>
  <c r="AB154" i="29"/>
  <c r="Q154" i="28"/>
  <c r="V154" i="28"/>
  <c r="G155" i="28"/>
  <c r="R154" i="25"/>
  <c r="D155" i="25"/>
  <c r="L155" i="25"/>
  <c r="G155" i="23"/>
  <c r="Q154" i="23"/>
  <c r="J155" i="27"/>
  <c r="S154" i="27"/>
  <c r="T154" i="27"/>
  <c r="J155" i="22"/>
  <c r="S154" i="22"/>
  <c r="N154" i="26"/>
  <c r="G156" i="28"/>
  <c r="Q155" i="28"/>
  <c r="V155" i="28"/>
  <c r="N155" i="26"/>
  <c r="D156" i="25"/>
  <c r="L156" i="25"/>
  <c r="R155" i="25"/>
  <c r="F156" i="31"/>
  <c r="N155" i="31"/>
  <c r="R155" i="31"/>
  <c r="J156" i="27"/>
  <c r="S155" i="27"/>
  <c r="T155" i="27"/>
  <c r="J156" i="22"/>
  <c r="S155" i="22"/>
  <c r="Q155" i="23"/>
  <c r="G156" i="23"/>
  <c r="G156" i="29"/>
  <c r="T155" i="29"/>
  <c r="AB155" i="29"/>
  <c r="T155" i="24"/>
  <c r="G156" i="24"/>
  <c r="S156" i="27"/>
  <c r="T156" i="27"/>
  <c r="J157" i="27"/>
  <c r="S157" i="27"/>
  <c r="T157" i="27"/>
  <c r="N156" i="31"/>
  <c r="R156" i="31"/>
  <c r="F157" i="31"/>
  <c r="N157" i="31"/>
  <c r="R157" i="31"/>
  <c r="N156" i="26"/>
  <c r="N157" i="26"/>
  <c r="T156" i="24"/>
  <c r="G157" i="24"/>
  <c r="T157" i="24"/>
  <c r="Q156" i="23"/>
  <c r="G157" i="23"/>
  <c r="Q157" i="23"/>
  <c r="G157" i="29"/>
  <c r="T157" i="29"/>
  <c r="AB157" i="29"/>
  <c r="T156" i="29"/>
  <c r="AB156" i="29"/>
  <c r="S156" i="22"/>
  <c r="J157" i="22"/>
  <c r="S157" i="22"/>
  <c r="D157" i="25"/>
  <c r="R156" i="25"/>
  <c r="G157" i="28"/>
  <c r="Q157" i="28"/>
  <c r="V157" i="28"/>
  <c r="Q156" i="28"/>
  <c r="V156" i="28"/>
  <c r="L157" i="25"/>
  <c r="R157" i="25"/>
  <c r="AH17" i="18"/>
  <c r="I21" i="19"/>
  <c r="L32" i="21"/>
  <c r="L4" i="21"/>
  <c r="C18" i="21"/>
  <c r="E18" i="21"/>
  <c r="L3" i="21"/>
  <c r="C17" i="21"/>
  <c r="AQ5" i="34"/>
  <c r="AS5" i="34"/>
  <c r="AQ6" i="34"/>
  <c r="AS6" i="34"/>
  <c r="AQ7" i="34"/>
  <c r="AS7" i="34"/>
  <c r="AQ8" i="34"/>
  <c r="AS8" i="34"/>
  <c r="AQ9" i="34"/>
  <c r="AS9" i="34"/>
  <c r="AQ10" i="34"/>
  <c r="AS10" i="34"/>
  <c r="AQ11" i="34"/>
  <c r="AS11" i="34"/>
  <c r="AQ12" i="34"/>
  <c r="AS12" i="34"/>
  <c r="AQ13" i="34"/>
  <c r="AS13" i="34"/>
  <c r="AQ14" i="34"/>
  <c r="O18" i="39"/>
  <c r="P18" i="39"/>
  <c r="P23" i="39"/>
  <c r="I33" i="33"/>
  <c r="AQ15" i="34"/>
  <c r="O19" i="39"/>
  <c r="P19" i="39"/>
  <c r="P24" i="39"/>
  <c r="J33" i="33"/>
  <c r="AQ16" i="34"/>
  <c r="O20" i="39"/>
  <c r="P20" i="39"/>
  <c r="P25" i="39"/>
  <c r="K33" i="33"/>
  <c r="AQ17" i="34"/>
  <c r="O21" i="39"/>
  <c r="AH5" i="34"/>
  <c r="AJ5" i="34"/>
  <c r="AH6" i="34"/>
  <c r="AJ6" i="34"/>
  <c r="AH7" i="34"/>
  <c r="AJ7" i="34"/>
  <c r="AH8" i="34"/>
  <c r="AJ8" i="34"/>
  <c r="AH9" i="34"/>
  <c r="AJ9" i="34"/>
  <c r="AH10" i="34"/>
  <c r="AJ10" i="34"/>
  <c r="AH11" i="34"/>
  <c r="AJ11" i="34"/>
  <c r="AH12" i="34"/>
  <c r="AJ12" i="34"/>
  <c r="AH13" i="34"/>
  <c r="AJ13" i="34"/>
  <c r="P5" i="34"/>
  <c r="R5" i="34"/>
  <c r="P6" i="34"/>
  <c r="R6" i="34"/>
  <c r="P7" i="34"/>
  <c r="R7" i="34"/>
  <c r="P8" i="34"/>
  <c r="R8" i="34"/>
  <c r="P9" i="34"/>
  <c r="R9" i="34"/>
  <c r="P10" i="34"/>
  <c r="R10" i="34"/>
  <c r="P11" i="34"/>
  <c r="R11" i="34"/>
  <c r="P12" i="34"/>
  <c r="R12" i="34"/>
  <c r="P13" i="34"/>
  <c r="R13" i="34"/>
  <c r="P14" i="34"/>
  <c r="R14" i="34"/>
  <c r="I4" i="33"/>
  <c r="P15" i="34"/>
  <c r="R15" i="34"/>
  <c r="J4" i="33"/>
  <c r="P16" i="34"/>
  <c r="R16" i="34"/>
  <c r="K4" i="33"/>
  <c r="P17" i="34"/>
  <c r="R17" i="34"/>
  <c r="L4" i="33"/>
  <c r="C18" i="33"/>
  <c r="E18" i="33"/>
  <c r="Y5" i="34"/>
  <c r="AA5" i="34"/>
  <c r="Y6" i="34"/>
  <c r="AA6" i="34"/>
  <c r="Y7" i="34"/>
  <c r="AA7" i="34"/>
  <c r="Y8" i="34"/>
  <c r="AA8" i="34"/>
  <c r="Y9" i="34"/>
  <c r="AA9" i="34"/>
  <c r="Y10" i="34"/>
  <c r="AA10" i="34"/>
  <c r="Y11" i="34"/>
  <c r="AA11" i="34"/>
  <c r="Y12" i="34"/>
  <c r="AA12" i="34"/>
  <c r="Y13" i="34"/>
  <c r="AA13" i="34"/>
  <c r="Y14" i="34"/>
  <c r="Y15" i="34"/>
  <c r="Y16" i="34"/>
  <c r="Y17" i="34"/>
  <c r="G5" i="34"/>
  <c r="I5" i="34"/>
  <c r="G7" i="34"/>
  <c r="I7" i="34"/>
  <c r="G8" i="34"/>
  <c r="I8" i="34"/>
  <c r="G9" i="34"/>
  <c r="I9" i="34"/>
  <c r="G10" i="34"/>
  <c r="I10" i="34"/>
  <c r="G11" i="34"/>
  <c r="I11" i="34"/>
  <c r="G12" i="34"/>
  <c r="I12" i="34"/>
  <c r="G13" i="34"/>
  <c r="I13" i="34"/>
  <c r="G14" i="34"/>
  <c r="I14" i="34"/>
  <c r="I3" i="33"/>
  <c r="G15" i="34"/>
  <c r="I15" i="34"/>
  <c r="J3" i="33"/>
  <c r="G16" i="34"/>
  <c r="I16" i="34"/>
  <c r="K3" i="33"/>
  <c r="G17" i="34"/>
  <c r="I17" i="34"/>
  <c r="L3" i="33"/>
  <c r="P21" i="39"/>
  <c r="P26" i="39"/>
  <c r="L33" i="33"/>
  <c r="AS15" i="34"/>
  <c r="O24" i="39"/>
  <c r="AS17" i="34"/>
  <c r="O26" i="39"/>
  <c r="AS16" i="34"/>
  <c r="O25" i="39"/>
  <c r="AS14" i="34"/>
  <c r="O23" i="39"/>
  <c r="AA15" i="34"/>
  <c r="C24" i="39"/>
  <c r="C19" i="39"/>
  <c r="D19" i="39"/>
  <c r="D24" i="39"/>
  <c r="J31" i="33"/>
  <c r="AA16" i="34"/>
  <c r="C25" i="39"/>
  <c r="C20" i="39"/>
  <c r="D20" i="39"/>
  <c r="D25" i="39"/>
  <c r="K31" i="33"/>
  <c r="AA17" i="34"/>
  <c r="C26" i="39"/>
  <c r="C21" i="39"/>
  <c r="D21" i="39"/>
  <c r="D26" i="39"/>
  <c r="L31" i="33"/>
  <c r="AA14" i="34"/>
  <c r="C23" i="39"/>
  <c r="C18" i="39"/>
  <c r="L33" i="21"/>
  <c r="E17" i="21"/>
  <c r="C17" i="33"/>
  <c r="AJ16" i="34"/>
  <c r="AJ17" i="34"/>
  <c r="C43" i="33"/>
  <c r="E43" i="33"/>
  <c r="AJ15" i="34"/>
  <c r="AJ14" i="34"/>
  <c r="J7" i="33"/>
  <c r="J5" i="33"/>
  <c r="C44" i="33"/>
  <c r="E44" i="33"/>
  <c r="L7" i="33"/>
  <c r="C21" i="33"/>
  <c r="E21" i="33"/>
  <c r="I5" i="33"/>
  <c r="K7" i="33"/>
  <c r="K5" i="33"/>
  <c r="I7" i="33"/>
  <c r="L5" i="33"/>
  <c r="C19" i="33"/>
  <c r="E19" i="33"/>
  <c r="J38" i="33"/>
  <c r="C42" i="33"/>
  <c r="J6" i="33"/>
  <c r="I24" i="39"/>
  <c r="L6" i="33"/>
  <c r="C20" i="33"/>
  <c r="E20" i="33"/>
  <c r="I26" i="39"/>
  <c r="K6" i="33"/>
  <c r="I25" i="39"/>
  <c r="I6" i="33"/>
  <c r="I23" i="39"/>
  <c r="D18" i="39"/>
  <c r="D23" i="39"/>
  <c r="I31" i="33"/>
  <c r="L7" i="21"/>
  <c r="C21" i="21"/>
  <c r="E21" i="21"/>
  <c r="C44" i="21"/>
  <c r="E44" i="21"/>
  <c r="L6" i="21"/>
  <c r="C20" i="21"/>
  <c r="I26" i="19"/>
  <c r="L31" i="21"/>
  <c r="C43" i="21"/>
  <c r="L5" i="21"/>
  <c r="C19" i="21"/>
  <c r="E19" i="21"/>
  <c r="E17" i="33"/>
  <c r="J13" i="33"/>
  <c r="I13" i="33"/>
  <c r="I38" i="33"/>
  <c r="K13" i="33"/>
  <c r="K38" i="33"/>
  <c r="E27" i="33"/>
  <c r="L38" i="33"/>
  <c r="C27" i="33"/>
  <c r="L13" i="33"/>
  <c r="L13" i="21"/>
  <c r="E20" i="21"/>
  <c r="E27" i="21"/>
  <c r="C27" i="21"/>
  <c r="E42" i="33"/>
  <c r="E49" i="33"/>
  <c r="C49" i="33"/>
  <c r="C42" i="21"/>
  <c r="E43" i="21"/>
  <c r="C49" i="21"/>
  <c r="L38" i="21"/>
  <c r="E42" i="21"/>
  <c r="E49" i="21"/>
</calcChain>
</file>

<file path=xl/sharedStrings.xml><?xml version="1.0" encoding="utf-8"?>
<sst xmlns="http://schemas.openxmlformats.org/spreadsheetml/2006/main" count="1328" uniqueCount="274">
  <si>
    <t>Residential_kWh</t>
  </si>
  <si>
    <t>Residential_Cust</t>
  </si>
  <si>
    <t>Residential_CDM</t>
  </si>
  <si>
    <t>Residential_NO_CDM</t>
  </si>
  <si>
    <t>GS_lt_50_kWh</t>
  </si>
  <si>
    <t>GS_lt_50_Cust</t>
  </si>
  <si>
    <t>GS_lt_50_CDM</t>
  </si>
  <si>
    <t>GS_lt_50_No_CDM</t>
  </si>
  <si>
    <t>GS_gt_50_kWh</t>
  </si>
  <si>
    <t>GS_gt_50_kW</t>
  </si>
  <si>
    <t>GS_gt_50_Cust</t>
  </si>
  <si>
    <t>GS_gt_50_CDM</t>
  </si>
  <si>
    <t>GS_gt_50_NO_CDM</t>
  </si>
  <si>
    <t>Intermediate_kWh</t>
  </si>
  <si>
    <t>Intermediate_kW</t>
  </si>
  <si>
    <t>Intermediate_Cust</t>
  </si>
  <si>
    <t>Intermediate_CDM</t>
  </si>
  <si>
    <t>Intermediate_NO_CDM</t>
  </si>
  <si>
    <t>Large_Use_kWh</t>
  </si>
  <si>
    <t>Large_Use_kW</t>
  </si>
  <si>
    <t>Large_Use_Cust</t>
  </si>
  <si>
    <t>Large_Use_CDM</t>
  </si>
  <si>
    <t>Large_Use_NO_CDM</t>
  </si>
  <si>
    <t>Large_Use_3TS_kWh</t>
  </si>
  <si>
    <t>Large_Use_3TS_kW</t>
  </si>
  <si>
    <t>Large_Use_3TS_Cust</t>
  </si>
  <si>
    <t>Large_Use_3TS_CDM</t>
  </si>
  <si>
    <t>Large_Use_3TS_NO_CDM</t>
  </si>
  <si>
    <t>Large_Use_FA_kWh</t>
  </si>
  <si>
    <t>Large_Use_FA_kW</t>
  </si>
  <si>
    <t>Large_Use_FA_Cust</t>
  </si>
  <si>
    <t>Large_Use_FA_CDM</t>
  </si>
  <si>
    <t>Large_Use_FA_NO_CDM</t>
  </si>
  <si>
    <t>Streetlights_kWh</t>
  </si>
  <si>
    <t>Streetlights_kW</t>
  </si>
  <si>
    <t>Streetlights_Conn</t>
  </si>
  <si>
    <t>Streetlights_CDM</t>
  </si>
  <si>
    <t>Streetlights_NO_CDM</t>
  </si>
  <si>
    <t>Sentinel_kWh</t>
  </si>
  <si>
    <t>Sentinel_kW</t>
  </si>
  <si>
    <t>Sentinel_Cust</t>
  </si>
  <si>
    <t>USL_kWh</t>
  </si>
  <si>
    <t>USL_Cust</t>
  </si>
  <si>
    <t>HDD</t>
  </si>
  <si>
    <t>CDD</t>
  </si>
  <si>
    <t>Jan</t>
  </si>
  <si>
    <t>Feb</t>
  </si>
  <si>
    <t>Mar</t>
  </si>
  <si>
    <t>Apr</t>
  </si>
  <si>
    <t>May</t>
  </si>
  <si>
    <t>June</t>
  </si>
  <si>
    <t>July</t>
  </si>
  <si>
    <t>August</t>
  </si>
  <si>
    <t>Sept</t>
  </si>
  <si>
    <t>Oct</t>
  </si>
  <si>
    <t>Nov</t>
  </si>
  <si>
    <t>Dec</t>
  </si>
  <si>
    <t>SUMIFS(daily.csv!$L$2:$L$7306,daily.csv!$B$2:$B$7306,YEAR($A2),daily.csv!$C$2:$C$7306,MONTH($A2))</t>
  </si>
  <si>
    <t>10-year</t>
  </si>
  <si>
    <t>20-year</t>
  </si>
  <si>
    <t>10 Year Average</t>
  </si>
  <si>
    <t>20 Year Trend</t>
  </si>
  <si>
    <t>Windsor Riverside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</si>
  <si>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</si>
  <si>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</si>
  <si>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</si>
  <si>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</si>
  <si>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</si>
  <si>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</si>
  <si>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</si>
  <si>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</si>
  <si>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BMO</t>
  </si>
  <si>
    <t>TD</t>
  </si>
  <si>
    <t>Scotia</t>
  </si>
  <si>
    <t>RBC</t>
  </si>
  <si>
    <t>Average</t>
  </si>
  <si>
    <t>Ont_Empl</t>
  </si>
  <si>
    <t>Windsor_Empl</t>
  </si>
  <si>
    <t>Trend</t>
  </si>
  <si>
    <t>Jun</t>
  </si>
  <si>
    <t>Jul</t>
  </si>
  <si>
    <t>Aug</t>
  </si>
  <si>
    <t>Spring</t>
  </si>
  <si>
    <t>Fall</t>
  </si>
  <si>
    <t>Shoulder</t>
  </si>
  <si>
    <t>Month Days</t>
  </si>
  <si>
    <t>Peak Days</t>
  </si>
  <si>
    <t>Dependent variable: Residential_NO_CDM</t>
  </si>
  <si>
    <t>coefficient</t>
  </si>
  <si>
    <t>std. error</t>
  </si>
  <si>
    <t>t-ratio</t>
  </si>
  <si>
    <t>p-value</t>
  </si>
  <si>
    <t>const</t>
  </si>
  <si>
    <t>MonthDays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</si>
  <si>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</si>
  <si>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</si>
  <si>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</si>
  <si>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</si>
  <si>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</si>
  <si>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</si>
  <si>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F(7, 112)</t>
  </si>
  <si>
    <t>P-value(F)</t>
  </si>
  <si>
    <t>Log-likelihood</t>
  </si>
  <si>
    <t>Akaike criterion</t>
  </si>
  <si>
    <t>Schwarz criterion</t>
  </si>
  <si>
    <t>Hannan-Quinn</t>
  </si>
  <si>
    <t>rho</t>
  </si>
  <si>
    <t>Durbin-Watson</t>
  </si>
  <si>
    <t>GDP</t>
  </si>
  <si>
    <t>Ont_GDP</t>
  </si>
  <si>
    <t>FTE</t>
  </si>
  <si>
    <t>282-0135</t>
  </si>
  <si>
    <t>ONT_GDP</t>
  </si>
  <si>
    <t>379-0030</t>
  </si>
  <si>
    <t>Dependent variable: GS_lt_50_No_CDM</t>
  </si>
  <si>
    <t>F(8, 111)</t>
  </si>
  <si>
    <t>Lost_Customer_kWh</t>
  </si>
  <si>
    <t>Lost_Customer_kW</t>
  </si>
  <si>
    <t>Large_Use_3TS_kW_Adj</t>
  </si>
  <si>
    <t>GS_gt_50_kW_Adj</t>
  </si>
  <si>
    <t>Dependent variable: GS_gt_50_NO_CDM</t>
  </si>
  <si>
    <t>PeakDays</t>
  </si>
  <si>
    <t>F(11, 108)</t>
  </si>
  <si>
    <t>Dependent variable: Intermediate_NO_CDM</t>
  </si>
  <si>
    <t>Dependent variable: Large_Use_NO_CDM</t>
  </si>
  <si>
    <t>Date</t>
  </si>
  <si>
    <t>Year</t>
  </si>
  <si>
    <t>Predicted</t>
  </si>
  <si>
    <t>Model Error</t>
  </si>
  <si>
    <t>Weather Actual</t>
  </si>
  <si>
    <t>Res kWh</t>
  </si>
  <si>
    <t>Absolute</t>
  </si>
  <si>
    <t>GS&lt;50 kWh</t>
  </si>
  <si>
    <t>GS&gt;50 kWh</t>
  </si>
  <si>
    <t>CDM Added Back</t>
  </si>
  <si>
    <t>Error (%)</t>
  </si>
  <si>
    <t>Mean Absolute Percentage Error (Annual)</t>
  </si>
  <si>
    <t>Mean Absolute Percentage Error (Monthly)</t>
  </si>
  <si>
    <t>Residential</t>
  </si>
  <si>
    <t>Percent of Prior Year</t>
  </si>
  <si>
    <t>GS &lt; 50</t>
  </si>
  <si>
    <t>GS &gt; 50</t>
  </si>
  <si>
    <t>Intermediate</t>
  </si>
  <si>
    <t>Large Use</t>
  </si>
  <si>
    <t>USL</t>
  </si>
  <si>
    <t>Sentinel Light</t>
  </si>
  <si>
    <t>Street Light</t>
  </si>
  <si>
    <t>Lamps / Devices</t>
  </si>
  <si>
    <t>Customers</t>
  </si>
  <si>
    <t>Connections</t>
  </si>
  <si>
    <t>Weather Normal</t>
  </si>
  <si>
    <t>Sentinel</t>
  </si>
  <si>
    <t>Actual</t>
  </si>
  <si>
    <t>Cumulative Persisting CDM</t>
  </si>
  <si>
    <t>Actual No CDM</t>
  </si>
  <si>
    <t>Normalized No CDM</t>
  </si>
  <si>
    <t>Normalized</t>
  </si>
  <si>
    <t>Average per Customer</t>
  </si>
  <si>
    <t>Normal Forecast</t>
  </si>
  <si>
    <t>A</t>
  </si>
  <si>
    <t>B</t>
  </si>
  <si>
    <t>C = A + B</t>
  </si>
  <si>
    <t>D</t>
  </si>
  <si>
    <t>E = B</t>
  </si>
  <si>
    <t>F = D - E</t>
  </si>
  <si>
    <t>GS&gt;50</t>
  </si>
  <si>
    <t>Ratio</t>
  </si>
  <si>
    <t>C = B / A</t>
  </si>
  <si>
    <t>kWh Normalized</t>
  </si>
  <si>
    <t>kW Normalized</t>
  </si>
  <si>
    <t>E</t>
  </si>
  <si>
    <t>F = D * E</t>
  </si>
  <si>
    <t>CDM Adjustment</t>
  </si>
  <si>
    <t>LRAMVA Target</t>
  </si>
  <si>
    <t>Amount</t>
  </si>
  <si>
    <t>Total</t>
  </si>
  <si>
    <t>kWh</t>
  </si>
  <si>
    <t>2012 Actual</t>
  </si>
  <si>
    <t>2013 Actual</t>
  </si>
  <si>
    <t>2014 Actual</t>
  </si>
  <si>
    <t>2015 Actual</t>
  </si>
  <si>
    <t>2016 Actual</t>
  </si>
  <si>
    <t>2018 Forecast</t>
  </si>
  <si>
    <t>Large User</t>
  </si>
  <si>
    <t>CDM Adjusted</t>
  </si>
  <si>
    <t>kW</t>
  </si>
  <si>
    <t>Intermediate kWh</t>
  </si>
  <si>
    <t>Large Use kWh</t>
  </si>
  <si>
    <t>Large Use - 3TS</t>
  </si>
  <si>
    <t>Large Use - FA</t>
  </si>
  <si>
    <t>Actual Adjusted</t>
  </si>
  <si>
    <t>Large Use 3TS</t>
  </si>
  <si>
    <t>Large Use FA</t>
  </si>
  <si>
    <t>2019 Forecast</t>
  </si>
  <si>
    <t>Residential kWh</t>
  </si>
  <si>
    <t>Rate Class</t>
  </si>
  <si>
    <t>TOTAL</t>
  </si>
  <si>
    <t>CDM Adj Weight</t>
  </si>
  <si>
    <t>C = A * B</t>
  </si>
  <si>
    <t>F</t>
  </si>
  <si>
    <t>G</t>
  </si>
  <si>
    <t>Formula Driven - to support monthly estimate calculation on Monthly Data tab - not used for forecasting customer counts</t>
  </si>
  <si>
    <t>Customers / Connections</t>
  </si>
  <si>
    <t>Model 1: OLS, using observations 2008:01-2017:12 (T = 120)</t>
  </si>
  <si>
    <t>F(6, 113)</t>
  </si>
  <si>
    <t>2017 Actual</t>
  </si>
  <si>
    <t>2017 Normalized</t>
  </si>
  <si>
    <t>2020 Forecast</t>
  </si>
  <si>
    <t>H</t>
  </si>
  <si>
    <t>I = G * H</t>
  </si>
  <si>
    <t>J = C + E + F + I</t>
  </si>
  <si>
    <t>K = A + E + F + G</t>
  </si>
  <si>
    <t>2020 CDM Adjusted Forecast</t>
  </si>
  <si>
    <t>2020 Weather Normal Forecast</t>
  </si>
  <si>
    <t>April17-March18</t>
  </si>
  <si>
    <t>*Full post-LED conversion year</t>
  </si>
  <si>
    <t>2017-2020 Forcasted kWh Savings by Rate Class</t>
  </si>
  <si>
    <t>2017-2020 kW Forcasted Savings by Rate Class</t>
  </si>
  <si>
    <t>14-10-0294-01</t>
  </si>
  <si>
    <r>
      <t>36-10-0402-01</t>
    </r>
    <r>
      <rPr>
        <sz val="10"/>
        <rFont val="Times New Roman"/>
        <family val="1"/>
      </rPr>
      <t xml:space="preserve"> </t>
    </r>
  </si>
  <si>
    <t>StatCan Table</t>
  </si>
  <si>
    <t>(Former CANSIM Table)</t>
  </si>
  <si>
    <t>Report Date</t>
  </si>
  <si>
    <t>Latest as of November 6th, 2018</t>
  </si>
  <si>
    <t>General Service &lt;50 kW</t>
  </si>
  <si>
    <t>General Service 50 - 4,999 kW</t>
  </si>
  <si>
    <t>General Service 3,000 - 4,999 kW</t>
  </si>
  <si>
    <t>Large use - Regular</t>
  </si>
  <si>
    <t>Large Use - Ford Annex</t>
  </si>
  <si>
    <t>Other</t>
  </si>
  <si>
    <t xml:space="preserve">Source: EnWin </t>
  </si>
  <si>
    <t>Persistent savings and 50% of first year savings</t>
  </si>
  <si>
    <t>CDM Savings in 2006 from 2006 programs</t>
  </si>
  <si>
    <t>CDM Savings in 2007 from 2007 programs and savings persisting in 2006</t>
  </si>
  <si>
    <t>CDM Savings in 2008 from 2008 programs and savings persisting in 2007</t>
  </si>
  <si>
    <t>CDM Savings in 2009 from 2009 programs and savings persisting in 2008</t>
  </si>
  <si>
    <t>CDM Savings in 2010 from 2010 programs and savings persisting in 2009</t>
  </si>
  <si>
    <t>CDM Savings in 2011 from 2011 programs and savings persisting in 2010</t>
  </si>
  <si>
    <t>CDM Savings in 2012 from 2012 programs and savings persisting in 2011</t>
  </si>
  <si>
    <t>CDM Savings in 2013 from 2013 programs and savings persisting in 2012</t>
  </si>
  <si>
    <t>CDM Savings in 2014 from 2014 programs and savings persisting in 2013</t>
  </si>
  <si>
    <t>CDM Savings in 2015 from 2015 programs and savings persisting in 2014</t>
  </si>
  <si>
    <t>CDM Savings in 2016 from 2016 programs and savings persisting in 2015</t>
  </si>
  <si>
    <t>CDM Savings in 2017 from 2017 programs and savings persisting in 2016</t>
  </si>
  <si>
    <t>CDM Savings in 2018 from 2018 programs and savings persisting in 2017</t>
  </si>
  <si>
    <t>CDM Savings in 2019 from 2019 programs and savings persisting in 2018</t>
  </si>
  <si>
    <t>CDM Savings in 2020 from 2020 programs and savings persisting in 2019</t>
  </si>
  <si>
    <t>CDM Savings Persisting from Prior Implementation Year(s)</t>
  </si>
  <si>
    <t>Incremental CDM Savings</t>
  </si>
  <si>
    <t>Total CDM Savings for Implementation Year</t>
  </si>
  <si>
    <t>Windsor, Ontario(map)</t>
  </si>
  <si>
    <t>Ontario FTE</t>
  </si>
  <si>
    <t>Model 9: OLS, using observations 2008:01-2017:12 (T = 120)</t>
  </si>
  <si>
    <t>Model 63: OLS, using observations 2008:01-2017:12 (T = 120)</t>
  </si>
  <si>
    <t>Model 91: OLS, using observations 2008:01-2017:12 (T = 120)</t>
  </si>
  <si>
    <t>CDM</t>
  </si>
  <si>
    <t>Removed</t>
  </si>
  <si>
    <t>Ratio Moving Average</t>
  </si>
  <si>
    <t>Cummulative</t>
  </si>
  <si>
    <t>Ratio Trend</t>
  </si>
  <si>
    <t>CDM Added</t>
  </si>
  <si>
    <t>Forecast</t>
  </si>
  <si>
    <t>Dec 2017 USL Connections</t>
  </si>
  <si>
    <t xml:space="preserve">*2017 Connection increase is due to recount of streetlights during LED conversion </t>
  </si>
  <si>
    <t>2017*</t>
  </si>
  <si>
    <t xml:space="preserve">*Significant decrease in USL connections at the end of 2017. Trend continues from Dec 2017 count </t>
  </si>
  <si>
    <t>Average per Connection</t>
  </si>
  <si>
    <t xml:space="preserve">Residential </t>
  </si>
  <si>
    <t>Weather Normalized</t>
  </si>
  <si>
    <t xml:space="preserve">Weather </t>
  </si>
  <si>
    <t>Normal</t>
  </si>
  <si>
    <t>*Not Weather-Sensitive</t>
  </si>
  <si>
    <t>Total System</t>
  </si>
  <si>
    <t>*Weather normalized figures in 2018-2020 include CDM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</si>
</sst>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&quot;$&quot;#,##0.00;[Red]\-&quot;$&quot;#,##0.00"/>
    <numFmt numFmtId="167" formatCode="_-&quot;$&quot;* #,##0_-;\-&quot;$&quot;* #,##0_-;_-&quot;$&quot;* &quot;-&quot;_-;_-@_-"/>
    <numFmt numFmtId="168" formatCode="_-* #,##0_-;\-* #,##0_-;_-* &quot;-&quot;_-;_-@_-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0.0"/>
    <numFmt numFmtId="172" formatCode="_(* #,##0_);_(* \(#,##0\);_(* &quot;-&quot;??_);_(@_)"/>
    <numFmt numFmtId="173" formatCode="0.0%"/>
    <numFmt numFmtId="174" formatCode="#,##0.0_);\(#,##0.0\)"/>
    <numFmt numFmtId="175" formatCode="&quot;$&quot;_(#,##0.00_);&quot;$&quot;\(#,##0.00\)"/>
    <numFmt numFmtId="176" formatCode="_(* #,##0.0_);_(* \(#,##0.0\);_(* &quot;-&quot;??_);_(@_)"/>
    <numFmt numFmtId="177" formatCode="_(&quot;$&quot;* #,##0.00000000000000000_);_(&quot;$&quot;* \(#,##0.00000000000000000\);_(&quot;$&quot;* &quot;-&quot;??_);_(@_)"/>
    <numFmt numFmtId="178" formatCode="_-&quot;£&quot;* #,##0.00_-;\-&quot;£&quot;* #,##0.00_-;_-&quot;£&quot;* &quot;-&quot;??_-;_-@_-"/>
    <numFmt numFmtId="179" formatCode="#,##0.0_)\x;\(#,##0.0\)\x"/>
    <numFmt numFmtId="180" formatCode="_(&quot;$&quot;* #,##0.00000000_);_(&quot;$&quot;* \(#,##0.00000000\);_(&quot;$&quot;* &quot;-&quot;??_);_(@_)"/>
    <numFmt numFmtId="181" formatCode="_(&quot;$&quot;* #,##0.00000000000_);_(&quot;$&quot;* \(#,##0.00000000000\);_(&quot;$&quot;* &quot;-&quot;??_);_(@_)"/>
    <numFmt numFmtId="182" formatCode="_(&quot;$&quot;* #,##0.000000000000_);_(&quot;$&quot;* \(#,##0.000000000000\);_(&quot;$&quot;* &quot;-&quot;??_);_(@_)"/>
    <numFmt numFmtId="183" formatCode="_-&quot;£&quot;* #,##0_-;\-&quot;£&quot;* #,##0_-;_-&quot;£&quot;* &quot;-&quot;_-;_-@_-"/>
    <numFmt numFmtId="184" formatCode="#,##0.0_)_x;\(#,##0.0\)_x"/>
    <numFmt numFmtId="185" formatCode="_(* #,##0.0_);_(* \(#,##0.0\);_(* &quot;-&quot;?_);_(@_)"/>
    <numFmt numFmtId="186" formatCode="#,##0.0_)_x;\(#,##0.0\)_x;0.0_)_x;@_)_x"/>
    <numFmt numFmtId="187" formatCode="_(&quot;$&quot;* #,##0.00000000000000_);_(&quot;$&quot;* \(#,##0.00000000000000\);_(&quot;$&quot;* &quot;-&quot;??_);_(@_)"/>
    <numFmt numFmtId="188" formatCode="0.0_)\%;\(0.0\)\%"/>
    <numFmt numFmtId="189" formatCode="0.0000"/>
    <numFmt numFmtId="190" formatCode="_(&quot;$&quot;* #,##0.000000000000000_);_(&quot;$&quot;* \(#,##0.000000000000000\);_(&quot;$&quot;* &quot;-&quot;??_);_(@_)"/>
    <numFmt numFmtId="191" formatCode="#,##0.0_)_%;\(#,##0.0\)_%"/>
    <numFmt numFmtId="192" formatCode="_(* #,##0.000_);_(* \(#,##0.000\);_(* &quot;-&quot;??_);_(@_)"/>
    <numFmt numFmtId="193" formatCode="#,##0.0_);\(#,##0.0\);0_._0_)"/>
    <numFmt numFmtId="194" formatCode="\¥\ #,##0_);[Red]\(\¥\ #,##0\)"/>
    <numFmt numFmtId="195" formatCode="0.000000"/>
    <numFmt numFmtId="196" formatCode="[&gt;1]&quot;10Q: &quot;0&quot; qtrs&quot;;&quot;10Q: &quot;0&quot; qtr&quot;"/>
    <numFmt numFmtId="197" formatCode="0.0%;[Red]\(0.0%\)"/>
    <numFmt numFmtId="198" formatCode="#,##0.0\ \ \ _);\(#,##0.0\)\ \ "/>
    <numFmt numFmtId="199" formatCode="#,##0.00;[Red]\(#,##0.00\)"/>
    <numFmt numFmtId="200" formatCode="_-* #,##0.00\ _F_-;\-* #,##0.00\ _F_-;_-* &quot;-&quot;??\ _F_-;_-@_-"/>
    <numFmt numFmtId="201" formatCode="m\-d\-yy"/>
    <numFmt numFmtId="202" formatCode="&quot;£&quot;#,##0.00_);[Red]\(&quot;£&quot;#,##0.00\)"/>
    <numFmt numFmtId="203" formatCode="0.0_)"/>
    <numFmt numFmtId="204" formatCode="m/yy"/>
    <numFmt numFmtId="205" formatCode="#,###.0#"/>
    <numFmt numFmtId="206" formatCode="#,###.#"/>
    <numFmt numFmtId="207" formatCode="&quot;$&quot;#,##0.00"/>
    <numFmt numFmtId="208" formatCode="0000\ \-\ 0000"/>
    <numFmt numFmtId="209" formatCode="[Red][&gt;0.0000001]\+#,##0.?#;[Red][&lt;-0.0000001]\-#,##0.?#;[Green]&quot;=  &quot;"/>
    <numFmt numFmtId="210" formatCode="#.#######\x"/>
    <numFmt numFmtId="211" formatCode="0.00000E+00"/>
    <numFmt numFmtId="212" formatCode="_(* #,##0.0_);_(* \(#,##0.0\);_(* &quot;-&quot;_);_(@_)"/>
    <numFmt numFmtId="213" formatCode="_-* #,##0.00\ _D_M_-;\-* #,##0.00\ _D_M_-;_-* &quot;-&quot;??\ _D_M_-;_-@_-"/>
    <numFmt numFmtId="214" formatCode="#,##0_%_);\(#,##0\)_%;#,##0_%_);@_%_)"/>
    <numFmt numFmtId="215" formatCode="#,##0.00_%_);\(#,##0.00\)_%;**;@_%_)"/>
    <numFmt numFmtId="216" formatCode="0.000\x"/>
    <numFmt numFmtId="217" formatCode="&quot;$&quot;#,##0.00_);[Red]\(&quot;$&quot;#,##0.00\);&quot;--  &quot;;_(@_)"/>
    <numFmt numFmtId="218" formatCode="_(&quot;$&quot;* #,##0.0_);_(&quot;$&quot;* \(#,##0.0\);_(&quot;$&quot;* &quot;-&quot;_);_(@_)"/>
    <numFmt numFmtId="219" formatCode="_(&quot;$&quot;* #,##0_);_(&quot;$&quot;* \(#,##0\);_(&quot;$&quot;* &quot;-&quot;??_);_(@_)"/>
    <numFmt numFmtId="220" formatCode="&quot;$&quot;#,##0.00_%_);\(&quot;$&quot;#,##0.00\)_%;**;@_%_)"/>
    <numFmt numFmtId="221" formatCode="&quot;$&quot;#,##0.00_%_);\(&quot;$&quot;#,##0.00\)_%;&quot;$&quot;###0.00_%_);@_%_)"/>
    <numFmt numFmtId="222" formatCode="_(\§\ #,##0_)\ ;[Red]\(\§\ #,##0\)\ ;&quot; - &quot;;_(@\ _)"/>
    <numFmt numFmtId="223" formatCode="_(\§\ #,##0.00_);[Red]\(\§\ #,##0.00\);&quot; - &quot;_0_0;_(@_)"/>
    <numFmt numFmtId="224" formatCode="###0.00_)"/>
    <numFmt numFmtId="225" formatCode="m/d/yy_%_)"/>
    <numFmt numFmtId="226" formatCode="mmm\-dd\-yyyy"/>
    <numFmt numFmtId="227" formatCode="mmm\-d\-yyyy"/>
    <numFmt numFmtId="228" formatCode="mmm\-yyyy"/>
    <numFmt numFmtId="229" formatCode="m/d/yy_%_);;**"/>
    <numFmt numFmtId="230" formatCode="#,##0.0_);[Red]\(#,##0.0\)"/>
    <numFmt numFmtId="231" formatCode="_([$€-2]* #,##0.00_);_([$€-2]* \(#,##0.00\);_([$€-2]* &quot;-&quot;??_)"/>
    <numFmt numFmtId="232" formatCode="&quot;$&quot;#,##0.000_);[Red]\(&quot;$&quot;#,##0.000\)"/>
    <numFmt numFmtId="233" formatCode="0.0000000000000"/>
    <numFmt numFmtId="234" formatCode="0_)"/>
    <numFmt numFmtId="235" formatCode="[$-409]d\-mmm\-yy;@"/>
    <numFmt numFmtId="236" formatCode="#,##0.00_);[Red]\(#,##0.00\);\-\-\ \ \ "/>
    <numFmt numFmtId="237" formatCode="General_)"/>
    <numFmt numFmtId="238" formatCode="&quot;&quot;"/>
    <numFmt numFmtId="239" formatCode="#,##0.0\ ;\(#,##0.0\ \)"/>
    <numFmt numFmtId="240" formatCode="0.0%;0.0%;\-\ "/>
    <numFmt numFmtId="241" formatCode="0.0%\ ;\(0.0%\)"/>
    <numFmt numFmtId="242" formatCode="_ * #,##0.00_)\ _$_ ;_ * \(#,##0.00\)\ _$_ ;_ * &quot;-&quot;??_)\ _$_ ;_ @_ "/>
    <numFmt numFmtId="243" formatCode="#,##0.00000\ ;\(#,##0.00000\ \)"/>
    <numFmt numFmtId="244" formatCode="0.000000000000"/>
    <numFmt numFmtId="245" formatCode="_ * #,##0.00_)\ &quot;$&quot;_ ;_ * \(#,##0.00\)\ &quot;$&quot;_ ;_ * &quot;-&quot;??_)\ &quot;$&quot;_ ;_ @_ "/>
    <numFmt numFmtId="246" formatCode="#,##0.0000\ ;\(#,##0.0000\ \)"/>
    <numFmt numFmtId="247" formatCode="0.000%\ ;\(0.000%\)"/>
    <numFmt numFmtId="248" formatCode="#,##0.0\x_)_);\(#,##0.0\x\)_);#,##0.0\x_)_);@_%_)"/>
    <numFmt numFmtId="249" formatCode="_(* #,##0.00000_);_(* \(#,##0.00000\);_(* &quot;-&quot;?_);_(@_)"/>
    <numFmt numFmtId="250" formatCode="#,##0.0_);[Red]\(#,##0.0\);&quot;--  &quot;"/>
    <numFmt numFmtId="251" formatCode="0.00_)"/>
    <numFmt numFmtId="252" formatCode="#,##0.000_);[Red]\(#,##0.000\)"/>
    <numFmt numFmtId="253" formatCode="0_);\(0\)"/>
    <numFmt numFmtId="254" formatCode="[$-1009]d\-mmm\-yy;@"/>
    <numFmt numFmtId="255" formatCode="_-* #,##0_-;\-* #,##0_-;_-* &quot;-&quot;??_-;_-@_-"/>
    <numFmt numFmtId="256" formatCode="#,##0.0"/>
    <numFmt numFmtId="257" formatCode="#,##0.00&quot;x&quot;_);[Red]\(#,##0.00&quot;x&quot;\)"/>
    <numFmt numFmtId="258" formatCode="#,##0_);\(#,##0\);&quot;-  &quot;"/>
    <numFmt numFmtId="259" formatCode="#,##0.0_);\(#,##0.0\);&quot;-  &quot;"/>
    <numFmt numFmtId="260" formatCode="#,##0.0_);\(#,##0.0\);\-_)"/>
    <numFmt numFmtId="261" formatCode="0.00000000"/>
    <numFmt numFmtId="262" formatCode="#,##0.0%_);[Red]\(#,##0.0%\)"/>
    <numFmt numFmtId="263" formatCode="#,##0.00%_);[Red]\(#,##0.00%\)"/>
    <numFmt numFmtId="264" formatCode="0.0%_);\(0.0%\);&quot;-  &quot;"/>
    <numFmt numFmtId="265" formatCode="#,##0.0\%_);\(#,##0.0\%\);#,##0.0\%_);@_%_)"/>
    <numFmt numFmtId="266" formatCode="mm/dd/yy"/>
    <numFmt numFmtId="267" formatCode="0.00\ ;\-0.00\ ;&quot;- &quot;"/>
    <numFmt numFmtId="268" formatCode="#,##0.0000"/>
    <numFmt numFmtId="269" formatCode="#,##0\ ;[Red]\(#,##0\);\ \-\ "/>
    <numFmt numFmtId="270" formatCode="#,##0.00_);\(#,##0.00\);#,##0.00_);@_)"/>
    <numFmt numFmtId="271" formatCode="[White]General"/>
    <numFmt numFmtId="272" formatCode="#,###.##"/>
    <numFmt numFmtId="273" formatCode="&quot;$&quot;#,##0.000000_);[Red]\(&quot;$&quot;#,##0.000000\)"/>
    <numFmt numFmtId="274" formatCode="&quot;Table &quot;0"/>
    <numFmt numFmtId="275" formatCode="_(General_)"/>
    <numFmt numFmtId="276" formatCode="0.00\ "/>
    <numFmt numFmtId="277" formatCode="0_%_);\(0\)_%;0_%_);@_%_)"/>
    <numFmt numFmtId="278" formatCode="0,000\x"/>
    <numFmt numFmtId="279" formatCode="yyyy&quot;A&quot;"/>
    <numFmt numFmtId="280" formatCode="_-* #,##0\ _D_M_-;\-* #,##0\ _D_M_-;_-* &quot;-&quot;\ _D_M_-;_-@_-"/>
    <numFmt numFmtId="281" formatCode="&quot;@ &quot;0.00"/>
    <numFmt numFmtId="282" formatCode="&quot;Yes&quot;_%_);&quot;Error&quot;_%_);&quot;No&quot;_%_);&quot;--&quot;_%_)"/>
    <numFmt numFmtId="283" formatCode="0.000"/>
    <numFmt numFmtId="284" formatCode="0.00000"/>
    <numFmt numFmtId="285" formatCode="d\-mmm\-yyyy"/>
    <numFmt numFmtId="286" formatCode="0.0000000000"/>
  </numFmts>
  <fonts count="204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color indexed="8"/>
      <name val="Calibri"/>
      <family val="2"/>
    </font>
    <font>
      <sz val="10"/>
      <color indexed="8"/>
      <name val="Arial"/>
      <family val="2"/>
    </font>
    <font>
      <sz val="8"/>
      <color indexed="12"/>
      <name val="Arial"/>
      <family val="2"/>
    </font>
    <font>
      <sz val="10"/>
      <name val="Geneva"/>
    </font>
    <font>
      <sz val="10"/>
      <name val="Book Antiqua"/>
      <family val="1"/>
    </font>
    <font>
      <sz val="10"/>
      <name val="Helv"/>
      <charset val="204"/>
    </font>
    <font>
      <sz val="10"/>
      <name val="Frutiger 45 Light"/>
    </font>
    <font>
      <sz val="10"/>
      <name val="Frutiger 45 Light"/>
      <family val="2"/>
    </font>
    <font>
      <sz val="12"/>
      <name val="Times New Roman"/>
      <family val="1"/>
    </font>
    <font>
      <b/>
      <sz val="8"/>
      <name val="Arial"/>
      <family val="2"/>
    </font>
    <font>
      <sz val="12"/>
      <color indexed="8"/>
      <name val="Times New Roman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12"/>
      <name val="Arial"/>
      <family val="2"/>
    </font>
    <font>
      <sz val="9"/>
      <name val="Times New Roman"/>
      <family val="1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b/>
      <sz val="7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8"/>
      <name val="Palatino"/>
      <family val="1"/>
    </font>
    <font>
      <sz val="12"/>
      <color indexed="8"/>
      <name val="Calibri"/>
      <family val="2"/>
    </font>
    <font>
      <sz val="12"/>
      <name val="Goudy Old Style"/>
      <family val="1"/>
    </font>
    <font>
      <sz val="10"/>
      <name val="Verdana"/>
      <family val="2"/>
    </font>
    <font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10"/>
      <color indexed="24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8"/>
      <name val="Arial"/>
      <family val="2"/>
    </font>
    <font>
      <sz val="9"/>
      <name val="Arial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10"/>
      <name val="Helv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sz val="14"/>
      <color indexed="32"/>
      <name val="Times New Roman"/>
      <family val="1"/>
    </font>
    <font>
      <sz val="7"/>
      <name val="Palatino"/>
      <family val="1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sz val="11"/>
      <name val="Calibri"/>
      <family val="2"/>
    </font>
    <font>
      <sz val="11"/>
      <color indexed="8"/>
      <name val="宋体"/>
      <charset val="134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Times New Roman"/>
      <family val="2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Calibri"/>
      <family val="2"/>
      <scheme val="minor"/>
    </font>
    <font>
      <sz val="11"/>
      <color rgb="FF9C0006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Arial"/>
      <family val="2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0061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u/>
      <sz val="9.35"/>
      <color theme="10"/>
      <name val="Calibri"/>
      <family val="2"/>
    </font>
    <font>
      <u/>
      <sz val="8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Arial"/>
      <family val="2"/>
    </font>
    <font>
      <sz val="11"/>
      <color rgb="FFFA7D00"/>
      <name val="Calibri"/>
      <family val="2"/>
      <scheme val="minor"/>
    </font>
    <font>
      <sz val="11"/>
      <color rgb="FFFA7D00"/>
      <name val="Arial"/>
      <family val="2"/>
    </font>
    <font>
      <sz val="11"/>
      <color rgb="FF9C6500"/>
      <name val="Calibri"/>
      <family val="2"/>
      <scheme val="minor"/>
    </font>
    <font>
      <sz val="11"/>
      <color rgb="FF9C65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name val="Times New Roman"/>
      <family val="1"/>
    </font>
    <font>
      <b/>
      <sz val="1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theme="1"/>
      <name val="Tahoma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sz val="12"/>
      <color theme="1"/>
      <name val="Calibri"/>
      <family val="2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b/>
      <sz val="11"/>
      <color indexed="63"/>
      <name val="Calibri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10"/>
      <name val="Tms Rmn"/>
    </font>
    <font>
      <i/>
      <sz val="8"/>
      <name val="Arial"/>
      <family val="2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sz val="11"/>
      <name val="돋움"/>
      <family val="3"/>
    </font>
    <font>
      <b/>
      <sz val="15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4"/>
      <color indexed="16"/>
      <name val="Sabon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name val="Helv"/>
    </font>
    <font>
      <b/>
      <sz val="11"/>
      <color indexed="8"/>
      <name val="Calibri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sz val="16"/>
      <name val="WarburgLogo"/>
      <family val="1"/>
    </font>
    <font>
      <sz val="11"/>
      <color rgb="FFFF0000"/>
      <name val="Arial"/>
      <family val="2"/>
    </font>
    <font>
      <sz val="8"/>
      <color indexed="12"/>
      <name val="Times New Roman"/>
      <family val="1"/>
    </font>
    <font>
      <b/>
      <sz val="10"/>
      <color rgb="FFFF0000"/>
      <name val="Arial"/>
      <family val="2"/>
    </font>
    <font>
      <sz val="11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8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3611">
    <xf numFmtId="0" fontId="0" fillId="0" borderId="0"/>
    <xf numFmtId="9" fontId="28" fillId="0" borderId="0">
      <alignment horizontal="right"/>
    </xf>
    <xf numFmtId="0" fontId="25" fillId="0" borderId="0"/>
    <xf numFmtId="5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0" fontId="25" fillId="2" borderId="1" applyNumberFormat="0">
      <alignment horizontal="centerContinuous" vertical="center" wrapText="1"/>
    </xf>
    <xf numFmtId="0" fontId="25" fillId="2" borderId="1" applyNumberFormat="0">
      <alignment horizontal="centerContinuous" vertical="center" wrapText="1"/>
    </xf>
    <xf numFmtId="0" fontId="25" fillId="2" borderId="1" applyNumberFormat="0">
      <alignment horizontal="centerContinuous" vertical="center" wrapText="1"/>
    </xf>
    <xf numFmtId="0" fontId="25" fillId="3" borderId="1" applyNumberFormat="0">
      <alignment horizontal="left" vertical="center"/>
    </xf>
    <xf numFmtId="0" fontId="25" fillId="3" borderId="1" applyNumberFormat="0">
      <alignment horizontal="left" vertical="center"/>
    </xf>
    <xf numFmtId="0" fontId="25" fillId="3" borderId="1" applyNumberFormat="0">
      <alignment horizontal="left" vertical="center"/>
    </xf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25" fillId="0" borderId="0"/>
    <xf numFmtId="0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31" fillId="0" borderId="0"/>
    <xf numFmtId="0" fontId="32" fillId="0" borderId="0" applyFont="0" applyFill="0" applyBorder="0" applyAlignment="0" applyProtection="0"/>
    <xf numFmtId="175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39" fontId="25" fillId="0" borderId="0" applyFont="0" applyFill="0" applyBorder="0" applyAlignment="0" applyProtection="0"/>
    <xf numFmtId="0" fontId="31" fillId="0" borderId="0"/>
    <xf numFmtId="0" fontId="25" fillId="0" borderId="0">
      <alignment vertical="top"/>
    </xf>
    <xf numFmtId="9" fontId="32" fillId="0" borderId="0">
      <alignment horizontal="right"/>
    </xf>
    <xf numFmtId="0" fontId="33" fillId="0" borderId="0" applyNumberFormat="0" applyFill="0">
      <alignment horizontal="left" vertical="center" wrapText="1"/>
    </xf>
    <xf numFmtId="179" fontId="25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6" fontId="25" fillId="0" borderId="0" applyFont="0" applyFill="0" applyBorder="0" applyProtection="0">
      <alignment horizontal="right"/>
    </xf>
    <xf numFmtId="187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88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0" fontId="25" fillId="0" borderId="0"/>
    <xf numFmtId="0" fontId="25" fillId="0" borderId="0"/>
    <xf numFmtId="0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7" fillId="0" borderId="0"/>
    <xf numFmtId="195" fontId="33" fillId="0" borderId="0" applyNumberFormat="0" applyFill="0">
      <alignment horizontal="left" vertical="center" wrapText="1"/>
    </xf>
    <xf numFmtId="0" fontId="33" fillId="4" borderId="0" applyFont="0" applyFill="0" applyProtection="0"/>
    <xf numFmtId="174" fontId="25" fillId="0" borderId="0"/>
    <xf numFmtId="196" fontId="35" fillId="0" borderId="0" applyFill="0" applyBorder="0" applyAlignment="0" applyProtection="0">
      <alignment horizontal="right"/>
    </xf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105" fillId="43" borderId="0" applyNumberFormat="0" applyBorder="0" applyAlignment="0" applyProtection="0"/>
    <xf numFmtId="0" fontId="106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6" fillId="43" borderId="0" applyNumberFormat="0" applyBorder="0" applyAlignment="0" applyProtection="0"/>
    <xf numFmtId="0" fontId="105" fillId="43" borderId="0" applyNumberFormat="0" applyBorder="0" applyAlignment="0" applyProtection="0"/>
    <xf numFmtId="0" fontId="106" fillId="43" borderId="0" applyNumberFormat="0" applyBorder="0" applyAlignment="0" applyProtection="0"/>
    <xf numFmtId="0" fontId="106" fillId="43" borderId="0" applyNumberFormat="0" applyBorder="0" applyAlignment="0" applyProtection="0"/>
    <xf numFmtId="0" fontId="106" fillId="43" borderId="0" applyNumberFormat="0" applyBorder="0" applyAlignment="0" applyProtection="0"/>
    <xf numFmtId="0" fontId="106" fillId="43" borderId="0" applyNumberFormat="0" applyBorder="0" applyAlignment="0" applyProtection="0"/>
    <xf numFmtId="0" fontId="106" fillId="43" borderId="0" applyNumberFormat="0" applyBorder="0" applyAlignment="0" applyProtection="0"/>
    <xf numFmtId="0" fontId="107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105" fillId="43" borderId="0" applyNumberFormat="0" applyBorder="0" applyAlignment="0" applyProtection="0"/>
    <xf numFmtId="0" fontId="9" fillId="6" borderId="0" applyNumberFormat="0" applyBorder="0" applyAlignment="0" applyProtection="0"/>
    <xf numFmtId="0" fontId="105" fillId="44" borderId="0" applyNumberFormat="0" applyBorder="0" applyAlignment="0" applyProtection="0"/>
    <xf numFmtId="0" fontId="106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6" fillId="44" borderId="0" applyNumberFormat="0" applyBorder="0" applyAlignment="0" applyProtection="0"/>
    <xf numFmtId="0" fontId="105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7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105" fillId="44" borderId="0" applyNumberFormat="0" applyBorder="0" applyAlignment="0" applyProtection="0"/>
    <xf numFmtId="0" fontId="9" fillId="7" borderId="0" applyNumberFormat="0" applyBorder="0" applyAlignment="0" applyProtection="0"/>
    <xf numFmtId="0" fontId="105" fillId="45" borderId="0" applyNumberFormat="0" applyBorder="0" applyAlignment="0" applyProtection="0"/>
    <xf numFmtId="0" fontId="106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6" fillId="45" borderId="0" applyNumberFormat="0" applyBorder="0" applyAlignment="0" applyProtection="0"/>
    <xf numFmtId="0" fontId="105" fillId="45" borderId="0" applyNumberFormat="0" applyBorder="0" applyAlignment="0" applyProtection="0"/>
    <xf numFmtId="0" fontId="106" fillId="45" borderId="0" applyNumberFormat="0" applyBorder="0" applyAlignment="0" applyProtection="0"/>
    <xf numFmtId="0" fontId="106" fillId="45" borderId="0" applyNumberFormat="0" applyBorder="0" applyAlignment="0" applyProtection="0"/>
    <xf numFmtId="0" fontId="106" fillId="45" borderId="0" applyNumberFormat="0" applyBorder="0" applyAlignment="0" applyProtection="0"/>
    <xf numFmtId="0" fontId="106" fillId="45" borderId="0" applyNumberFormat="0" applyBorder="0" applyAlignment="0" applyProtection="0"/>
    <xf numFmtId="0" fontId="106" fillId="45" borderId="0" applyNumberFormat="0" applyBorder="0" applyAlignment="0" applyProtection="0"/>
    <xf numFmtId="0" fontId="107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105" fillId="45" borderId="0" applyNumberFormat="0" applyBorder="0" applyAlignment="0" applyProtection="0"/>
    <xf numFmtId="0" fontId="9" fillId="8" borderId="0" applyNumberFormat="0" applyBorder="0" applyAlignment="0" applyProtection="0"/>
    <xf numFmtId="0" fontId="105" fillId="46" borderId="0" applyNumberFormat="0" applyBorder="0" applyAlignment="0" applyProtection="0"/>
    <xf numFmtId="0" fontId="106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6" fillId="46" borderId="0" applyNumberFormat="0" applyBorder="0" applyAlignment="0" applyProtection="0"/>
    <xf numFmtId="0" fontId="105" fillId="46" borderId="0" applyNumberFormat="0" applyBorder="0" applyAlignment="0" applyProtection="0"/>
    <xf numFmtId="0" fontId="106" fillId="46" borderId="0" applyNumberFormat="0" applyBorder="0" applyAlignment="0" applyProtection="0"/>
    <xf numFmtId="0" fontId="106" fillId="46" borderId="0" applyNumberFormat="0" applyBorder="0" applyAlignment="0" applyProtection="0"/>
    <xf numFmtId="0" fontId="106" fillId="46" borderId="0" applyNumberFormat="0" applyBorder="0" applyAlignment="0" applyProtection="0"/>
    <xf numFmtId="0" fontId="106" fillId="46" borderId="0" applyNumberFormat="0" applyBorder="0" applyAlignment="0" applyProtection="0"/>
    <xf numFmtId="0" fontId="106" fillId="46" borderId="0" applyNumberFormat="0" applyBorder="0" applyAlignment="0" applyProtection="0"/>
    <xf numFmtId="0" fontId="107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105" fillId="46" borderId="0" applyNumberFormat="0" applyBorder="0" applyAlignment="0" applyProtection="0"/>
    <xf numFmtId="0" fontId="9" fillId="9" borderId="0" applyNumberFormat="0" applyBorder="0" applyAlignment="0" applyProtection="0"/>
    <xf numFmtId="0" fontId="105" fillId="47" borderId="0" applyNumberFormat="0" applyBorder="0" applyAlignment="0" applyProtection="0"/>
    <xf numFmtId="0" fontId="106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6" fillId="47" borderId="0" applyNumberFormat="0" applyBorder="0" applyAlignment="0" applyProtection="0"/>
    <xf numFmtId="0" fontId="105" fillId="47" borderId="0" applyNumberFormat="0" applyBorder="0" applyAlignment="0" applyProtection="0"/>
    <xf numFmtId="0" fontId="106" fillId="47" borderId="0" applyNumberFormat="0" applyBorder="0" applyAlignment="0" applyProtection="0"/>
    <xf numFmtId="0" fontId="106" fillId="47" borderId="0" applyNumberFormat="0" applyBorder="0" applyAlignment="0" applyProtection="0"/>
    <xf numFmtId="0" fontId="106" fillId="47" borderId="0" applyNumberFormat="0" applyBorder="0" applyAlignment="0" applyProtection="0"/>
    <xf numFmtId="0" fontId="106" fillId="47" borderId="0" applyNumberFormat="0" applyBorder="0" applyAlignment="0" applyProtection="0"/>
    <xf numFmtId="0" fontId="106" fillId="47" borderId="0" applyNumberFormat="0" applyBorder="0" applyAlignment="0" applyProtection="0"/>
    <xf numFmtId="0" fontId="107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105" fillId="47" borderId="0" applyNumberFormat="0" applyBorder="0" applyAlignment="0" applyProtection="0"/>
    <xf numFmtId="0" fontId="9" fillId="10" borderId="0" applyNumberFormat="0" applyBorder="0" applyAlignment="0" applyProtection="0"/>
    <xf numFmtId="0" fontId="105" fillId="48" borderId="0" applyNumberFormat="0" applyBorder="0" applyAlignment="0" applyProtection="0"/>
    <xf numFmtId="0" fontId="106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6" fillId="48" borderId="0" applyNumberFormat="0" applyBorder="0" applyAlignment="0" applyProtection="0"/>
    <xf numFmtId="0" fontId="105" fillId="48" borderId="0" applyNumberFormat="0" applyBorder="0" applyAlignment="0" applyProtection="0"/>
    <xf numFmtId="0" fontId="106" fillId="48" borderId="0" applyNumberFormat="0" applyBorder="0" applyAlignment="0" applyProtection="0"/>
    <xf numFmtId="0" fontId="106" fillId="48" borderId="0" applyNumberFormat="0" applyBorder="0" applyAlignment="0" applyProtection="0"/>
    <xf numFmtId="0" fontId="106" fillId="48" borderId="0" applyNumberFormat="0" applyBorder="0" applyAlignment="0" applyProtection="0"/>
    <xf numFmtId="0" fontId="106" fillId="48" borderId="0" applyNumberFormat="0" applyBorder="0" applyAlignment="0" applyProtection="0"/>
    <xf numFmtId="0" fontId="106" fillId="48" borderId="0" applyNumberFormat="0" applyBorder="0" applyAlignment="0" applyProtection="0"/>
    <xf numFmtId="0" fontId="107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105" fillId="48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105" fillId="49" borderId="0" applyNumberFormat="0" applyBorder="0" applyAlignment="0" applyProtection="0"/>
    <xf numFmtId="0" fontId="106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6" fillId="49" borderId="0" applyNumberFormat="0" applyBorder="0" applyAlignment="0" applyProtection="0"/>
    <xf numFmtId="0" fontId="105" fillId="49" borderId="0" applyNumberFormat="0" applyBorder="0" applyAlignment="0" applyProtection="0"/>
    <xf numFmtId="0" fontId="106" fillId="49" borderId="0" applyNumberFormat="0" applyBorder="0" applyAlignment="0" applyProtection="0"/>
    <xf numFmtId="0" fontId="106" fillId="49" borderId="0" applyNumberFormat="0" applyBorder="0" applyAlignment="0" applyProtection="0"/>
    <xf numFmtId="0" fontId="106" fillId="49" borderId="0" applyNumberFormat="0" applyBorder="0" applyAlignment="0" applyProtection="0"/>
    <xf numFmtId="0" fontId="106" fillId="49" borderId="0" applyNumberFormat="0" applyBorder="0" applyAlignment="0" applyProtection="0"/>
    <xf numFmtId="0" fontId="106" fillId="49" borderId="0" applyNumberFormat="0" applyBorder="0" applyAlignment="0" applyProtection="0"/>
    <xf numFmtId="0" fontId="107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9" fillId="12" borderId="0" applyNumberFormat="0" applyBorder="0" applyAlignment="0" applyProtection="0"/>
    <xf numFmtId="0" fontId="105" fillId="50" borderId="0" applyNumberFormat="0" applyBorder="0" applyAlignment="0" applyProtection="0"/>
    <xf numFmtId="0" fontId="106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6" fillId="50" borderId="0" applyNumberFormat="0" applyBorder="0" applyAlignment="0" applyProtection="0"/>
    <xf numFmtId="0" fontId="105" fillId="50" borderId="0" applyNumberFormat="0" applyBorder="0" applyAlignment="0" applyProtection="0"/>
    <xf numFmtId="0" fontId="106" fillId="50" borderId="0" applyNumberFormat="0" applyBorder="0" applyAlignment="0" applyProtection="0"/>
    <xf numFmtId="0" fontId="106" fillId="50" borderId="0" applyNumberFormat="0" applyBorder="0" applyAlignment="0" applyProtection="0"/>
    <xf numFmtId="0" fontId="106" fillId="50" borderId="0" applyNumberFormat="0" applyBorder="0" applyAlignment="0" applyProtection="0"/>
    <xf numFmtId="0" fontId="106" fillId="50" borderId="0" applyNumberFormat="0" applyBorder="0" applyAlignment="0" applyProtection="0"/>
    <xf numFmtId="0" fontId="106" fillId="50" borderId="0" applyNumberFormat="0" applyBorder="0" applyAlignment="0" applyProtection="0"/>
    <xf numFmtId="0" fontId="107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105" fillId="50" borderId="0" applyNumberFormat="0" applyBorder="0" applyAlignment="0" applyProtection="0"/>
    <xf numFmtId="0" fontId="9" fillId="13" borderId="0" applyNumberFormat="0" applyBorder="0" applyAlignment="0" applyProtection="0"/>
    <xf numFmtId="0" fontId="105" fillId="51" borderId="0" applyNumberFormat="0" applyBorder="0" applyAlignment="0" applyProtection="0"/>
    <xf numFmtId="0" fontId="106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6" fillId="51" borderId="0" applyNumberFormat="0" applyBorder="0" applyAlignment="0" applyProtection="0"/>
    <xf numFmtId="0" fontId="105" fillId="51" borderId="0" applyNumberFormat="0" applyBorder="0" applyAlignment="0" applyProtection="0"/>
    <xf numFmtId="0" fontId="106" fillId="51" borderId="0" applyNumberFormat="0" applyBorder="0" applyAlignment="0" applyProtection="0"/>
    <xf numFmtId="0" fontId="106" fillId="51" borderId="0" applyNumberFormat="0" applyBorder="0" applyAlignment="0" applyProtection="0"/>
    <xf numFmtId="0" fontId="106" fillId="51" borderId="0" applyNumberFormat="0" applyBorder="0" applyAlignment="0" applyProtection="0"/>
    <xf numFmtId="0" fontId="106" fillId="51" borderId="0" applyNumberFormat="0" applyBorder="0" applyAlignment="0" applyProtection="0"/>
    <xf numFmtId="0" fontId="106" fillId="51" borderId="0" applyNumberFormat="0" applyBorder="0" applyAlignment="0" applyProtection="0"/>
    <xf numFmtId="0" fontId="107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105" fillId="51" borderId="0" applyNumberFormat="0" applyBorder="0" applyAlignment="0" applyProtection="0"/>
    <xf numFmtId="0" fontId="9" fillId="8" borderId="0" applyNumberFormat="0" applyBorder="0" applyAlignment="0" applyProtection="0"/>
    <xf numFmtId="0" fontId="105" fillId="52" borderId="0" applyNumberFormat="0" applyBorder="0" applyAlignment="0" applyProtection="0"/>
    <xf numFmtId="0" fontId="106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6" fillId="52" borderId="0" applyNumberFormat="0" applyBorder="0" applyAlignment="0" applyProtection="0"/>
    <xf numFmtId="0" fontId="105" fillId="52" borderId="0" applyNumberFormat="0" applyBorder="0" applyAlignment="0" applyProtection="0"/>
    <xf numFmtId="0" fontId="106" fillId="52" borderId="0" applyNumberFormat="0" applyBorder="0" applyAlignment="0" applyProtection="0"/>
    <xf numFmtId="0" fontId="106" fillId="52" borderId="0" applyNumberFormat="0" applyBorder="0" applyAlignment="0" applyProtection="0"/>
    <xf numFmtId="0" fontId="106" fillId="52" borderId="0" applyNumberFormat="0" applyBorder="0" applyAlignment="0" applyProtection="0"/>
    <xf numFmtId="0" fontId="106" fillId="52" borderId="0" applyNumberFormat="0" applyBorder="0" applyAlignment="0" applyProtection="0"/>
    <xf numFmtId="0" fontId="106" fillId="52" borderId="0" applyNumberFormat="0" applyBorder="0" applyAlignment="0" applyProtection="0"/>
    <xf numFmtId="0" fontId="107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105" fillId="52" borderId="0" applyNumberFormat="0" applyBorder="0" applyAlignment="0" applyProtection="0"/>
    <xf numFmtId="0" fontId="9" fillId="11" borderId="0" applyNumberFormat="0" applyBorder="0" applyAlignment="0" applyProtection="0"/>
    <xf numFmtId="0" fontId="105" fillId="53" borderId="0" applyNumberFormat="0" applyBorder="0" applyAlignment="0" applyProtection="0"/>
    <xf numFmtId="0" fontId="106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6" fillId="53" borderId="0" applyNumberFormat="0" applyBorder="0" applyAlignment="0" applyProtection="0"/>
    <xf numFmtId="0" fontId="105" fillId="53" borderId="0" applyNumberFormat="0" applyBorder="0" applyAlignment="0" applyProtection="0"/>
    <xf numFmtId="0" fontId="106" fillId="53" borderId="0" applyNumberFormat="0" applyBorder="0" applyAlignment="0" applyProtection="0"/>
    <xf numFmtId="0" fontId="106" fillId="53" borderId="0" applyNumberFormat="0" applyBorder="0" applyAlignment="0" applyProtection="0"/>
    <xf numFmtId="0" fontId="106" fillId="53" borderId="0" applyNumberFormat="0" applyBorder="0" applyAlignment="0" applyProtection="0"/>
    <xf numFmtId="0" fontId="106" fillId="53" borderId="0" applyNumberFormat="0" applyBorder="0" applyAlignment="0" applyProtection="0"/>
    <xf numFmtId="0" fontId="106" fillId="53" borderId="0" applyNumberFormat="0" applyBorder="0" applyAlignment="0" applyProtection="0"/>
    <xf numFmtId="0" fontId="107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105" fillId="53" borderId="0" applyNumberFormat="0" applyBorder="0" applyAlignment="0" applyProtection="0"/>
    <xf numFmtId="0" fontId="9" fillId="14" borderId="0" applyNumberFormat="0" applyBorder="0" applyAlignment="0" applyProtection="0"/>
    <xf numFmtId="0" fontId="105" fillId="54" borderId="0" applyNumberFormat="0" applyBorder="0" applyAlignment="0" applyProtection="0"/>
    <xf numFmtId="0" fontId="106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6" fillId="54" borderId="0" applyNumberFormat="0" applyBorder="0" applyAlignment="0" applyProtection="0"/>
    <xf numFmtId="0" fontId="105" fillId="54" borderId="0" applyNumberFormat="0" applyBorder="0" applyAlignment="0" applyProtection="0"/>
    <xf numFmtId="0" fontId="106" fillId="54" borderId="0" applyNumberFormat="0" applyBorder="0" applyAlignment="0" applyProtection="0"/>
    <xf numFmtId="0" fontId="106" fillId="54" borderId="0" applyNumberFormat="0" applyBorder="0" applyAlignment="0" applyProtection="0"/>
    <xf numFmtId="0" fontId="106" fillId="54" borderId="0" applyNumberFormat="0" applyBorder="0" applyAlignment="0" applyProtection="0"/>
    <xf numFmtId="0" fontId="106" fillId="54" borderId="0" applyNumberFormat="0" applyBorder="0" applyAlignment="0" applyProtection="0"/>
    <xf numFmtId="0" fontId="106" fillId="54" borderId="0" applyNumberFormat="0" applyBorder="0" applyAlignment="0" applyProtection="0"/>
    <xf numFmtId="0" fontId="107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5" fillId="5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5" borderId="0" applyNumberFormat="0" applyBorder="0" applyAlignment="0" applyProtection="0"/>
    <xf numFmtId="0" fontId="109" fillId="55" borderId="0" applyNumberFormat="0" applyBorder="0" applyAlignment="0" applyProtection="0"/>
    <xf numFmtId="0" fontId="109" fillId="55" borderId="0" applyNumberFormat="0" applyBorder="0" applyAlignment="0" applyProtection="0"/>
    <xf numFmtId="0" fontId="109" fillId="55" borderId="0" applyNumberFormat="0" applyBorder="0" applyAlignment="0" applyProtection="0"/>
    <xf numFmtId="0" fontId="109" fillId="55" borderId="0" applyNumberFormat="0" applyBorder="0" applyAlignment="0" applyProtection="0"/>
    <xf numFmtId="0" fontId="109" fillId="55" borderId="0" applyNumberFormat="0" applyBorder="0" applyAlignment="0" applyProtection="0"/>
    <xf numFmtId="0" fontId="109" fillId="55" borderId="0" applyNumberFormat="0" applyBorder="0" applyAlignment="0" applyProtection="0"/>
    <xf numFmtId="0" fontId="109" fillId="55" borderId="0" applyNumberFormat="0" applyBorder="0" applyAlignment="0" applyProtection="0"/>
    <xf numFmtId="0" fontId="108" fillId="55" borderId="0" applyNumberFormat="0" applyBorder="0" applyAlignment="0" applyProtection="0"/>
    <xf numFmtId="0" fontId="108" fillId="55" borderId="0" applyNumberFormat="0" applyBorder="0" applyAlignment="0" applyProtection="0"/>
    <xf numFmtId="0" fontId="10" fillId="12" borderId="0" applyNumberFormat="0" applyBorder="0" applyAlignment="0" applyProtection="0"/>
    <xf numFmtId="0" fontId="109" fillId="56" borderId="0" applyNumberFormat="0" applyBorder="0" applyAlignment="0" applyProtection="0"/>
    <xf numFmtId="0" fontId="109" fillId="56" borderId="0" applyNumberFormat="0" applyBorder="0" applyAlignment="0" applyProtection="0"/>
    <xf numFmtId="0" fontId="109" fillId="56" borderId="0" applyNumberFormat="0" applyBorder="0" applyAlignment="0" applyProtection="0"/>
    <xf numFmtId="0" fontId="109" fillId="56" borderId="0" applyNumberFormat="0" applyBorder="0" applyAlignment="0" applyProtection="0"/>
    <xf numFmtId="0" fontId="109" fillId="56" borderId="0" applyNumberFormat="0" applyBorder="0" applyAlignment="0" applyProtection="0"/>
    <xf numFmtId="0" fontId="109" fillId="56" borderId="0" applyNumberFormat="0" applyBorder="0" applyAlignment="0" applyProtection="0"/>
    <xf numFmtId="0" fontId="109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" fillId="13" borderId="0" applyNumberFormat="0" applyBorder="0" applyAlignment="0" applyProtection="0"/>
    <xf numFmtId="0" fontId="109" fillId="57" borderId="0" applyNumberFormat="0" applyBorder="0" applyAlignment="0" applyProtection="0"/>
    <xf numFmtId="0" fontId="109" fillId="57" borderId="0" applyNumberFormat="0" applyBorder="0" applyAlignment="0" applyProtection="0"/>
    <xf numFmtId="0" fontId="109" fillId="57" borderId="0" applyNumberFormat="0" applyBorder="0" applyAlignment="0" applyProtection="0"/>
    <xf numFmtId="0" fontId="109" fillId="57" borderId="0" applyNumberFormat="0" applyBorder="0" applyAlignment="0" applyProtection="0"/>
    <xf numFmtId="0" fontId="109" fillId="57" borderId="0" applyNumberFormat="0" applyBorder="0" applyAlignment="0" applyProtection="0"/>
    <xf numFmtId="0" fontId="109" fillId="57" borderId="0" applyNumberFormat="0" applyBorder="0" applyAlignment="0" applyProtection="0"/>
    <xf numFmtId="0" fontId="109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" fillId="16" borderId="0" applyNumberFormat="0" applyBorder="0" applyAlignment="0" applyProtection="0"/>
    <xf numFmtId="0" fontId="109" fillId="58" borderId="0" applyNumberFormat="0" applyBorder="0" applyAlignment="0" applyProtection="0"/>
    <xf numFmtId="0" fontId="109" fillId="58" borderId="0" applyNumberFormat="0" applyBorder="0" applyAlignment="0" applyProtection="0"/>
    <xf numFmtId="0" fontId="109" fillId="58" borderId="0" applyNumberFormat="0" applyBorder="0" applyAlignment="0" applyProtection="0"/>
    <xf numFmtId="0" fontId="109" fillId="58" borderId="0" applyNumberFormat="0" applyBorder="0" applyAlignment="0" applyProtection="0"/>
    <xf numFmtId="0" fontId="109" fillId="58" borderId="0" applyNumberFormat="0" applyBorder="0" applyAlignment="0" applyProtection="0"/>
    <xf numFmtId="0" fontId="109" fillId="58" borderId="0" applyNumberFormat="0" applyBorder="0" applyAlignment="0" applyProtection="0"/>
    <xf numFmtId="0" fontId="109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" fillId="17" borderId="0" applyNumberFormat="0" applyBorder="0" applyAlignment="0" applyProtection="0"/>
    <xf numFmtId="0" fontId="109" fillId="59" borderId="0" applyNumberFormat="0" applyBorder="0" applyAlignment="0" applyProtection="0"/>
    <xf numFmtId="0" fontId="109" fillId="59" borderId="0" applyNumberFormat="0" applyBorder="0" applyAlignment="0" applyProtection="0"/>
    <xf numFmtId="0" fontId="109" fillId="59" borderId="0" applyNumberFormat="0" applyBorder="0" applyAlignment="0" applyProtection="0"/>
    <xf numFmtId="0" fontId="109" fillId="59" borderId="0" applyNumberFormat="0" applyBorder="0" applyAlignment="0" applyProtection="0"/>
    <xf numFmtId="0" fontId="109" fillId="59" borderId="0" applyNumberFormat="0" applyBorder="0" applyAlignment="0" applyProtection="0"/>
    <xf numFmtId="0" fontId="109" fillId="59" borderId="0" applyNumberFormat="0" applyBorder="0" applyAlignment="0" applyProtection="0"/>
    <xf numFmtId="0" fontId="109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" fillId="18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197" fontId="25" fillId="0" borderId="2">
      <alignment horizontal="right"/>
    </xf>
    <xf numFmtId="197" fontId="25" fillId="0" borderId="2">
      <alignment horizontal="right"/>
    </xf>
    <xf numFmtId="0" fontId="10" fillId="19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" fillId="20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108" fillId="62" borderId="0" applyNumberFormat="0" applyBorder="0" applyAlignment="0" applyProtection="0"/>
    <xf numFmtId="0" fontId="108" fillId="62" borderId="0" applyNumberFormat="0" applyBorder="0" applyAlignment="0" applyProtection="0"/>
    <xf numFmtId="0" fontId="10" fillId="21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8" fillId="63" borderId="0" applyNumberFormat="0" applyBorder="0" applyAlignment="0" applyProtection="0"/>
    <xf numFmtId="0" fontId="108" fillId="63" borderId="0" applyNumberFormat="0" applyBorder="0" applyAlignment="0" applyProtection="0"/>
    <xf numFmtId="0" fontId="10" fillId="16" borderId="0" applyNumberFormat="0" applyBorder="0" applyAlignment="0" applyProtection="0"/>
    <xf numFmtId="0" fontId="109" fillId="64" borderId="0" applyNumberFormat="0" applyBorder="0" applyAlignment="0" applyProtection="0"/>
    <xf numFmtId="0" fontId="109" fillId="64" borderId="0" applyNumberFormat="0" applyBorder="0" applyAlignment="0" applyProtection="0"/>
    <xf numFmtId="0" fontId="109" fillId="64" borderId="0" applyNumberFormat="0" applyBorder="0" applyAlignment="0" applyProtection="0"/>
    <xf numFmtId="0" fontId="109" fillId="64" borderId="0" applyNumberFormat="0" applyBorder="0" applyAlignment="0" applyProtection="0"/>
    <xf numFmtId="0" fontId="109" fillId="64" borderId="0" applyNumberFormat="0" applyBorder="0" applyAlignment="0" applyProtection="0"/>
    <xf numFmtId="0" fontId="109" fillId="64" borderId="0" applyNumberFormat="0" applyBorder="0" applyAlignment="0" applyProtection="0"/>
    <xf numFmtId="0" fontId="109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" fillId="17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" fillId="22" borderId="0" applyNumberFormat="0" applyBorder="0" applyAlignment="0" applyProtection="0"/>
    <xf numFmtId="0" fontId="109" fillId="66" borderId="0" applyNumberFormat="0" applyBorder="0" applyAlignment="0" applyProtection="0"/>
    <xf numFmtId="0" fontId="109" fillId="66" borderId="0" applyNumberFormat="0" applyBorder="0" applyAlignment="0" applyProtection="0"/>
    <xf numFmtId="0" fontId="109" fillId="66" borderId="0" applyNumberFormat="0" applyBorder="0" applyAlignment="0" applyProtection="0"/>
    <xf numFmtId="0" fontId="109" fillId="66" borderId="0" applyNumberFormat="0" applyBorder="0" applyAlignment="0" applyProtection="0"/>
    <xf numFmtId="0" fontId="109" fillId="66" borderId="0" applyNumberFormat="0" applyBorder="0" applyAlignment="0" applyProtection="0"/>
    <xf numFmtId="0" fontId="109" fillId="66" borderId="0" applyNumberFormat="0" applyBorder="0" applyAlignment="0" applyProtection="0"/>
    <xf numFmtId="0" fontId="109" fillId="66" borderId="0" applyNumberFormat="0" applyBorder="0" applyAlignment="0" applyProtection="0"/>
    <xf numFmtId="0" fontId="108" fillId="66" borderId="0" applyNumberFormat="0" applyBorder="0" applyAlignment="0" applyProtection="0"/>
    <xf numFmtId="0" fontId="108" fillId="66" borderId="0" applyNumberFormat="0" applyBorder="0" applyAlignment="0" applyProtection="0"/>
    <xf numFmtId="42" fontId="37" fillId="0" borderId="0" applyFont="0"/>
    <xf numFmtId="167" fontId="37" fillId="0" borderId="0" applyFont="0"/>
    <xf numFmtId="42" fontId="37" fillId="0" borderId="3" applyFont="0"/>
    <xf numFmtId="167" fontId="37" fillId="0" borderId="3" applyFont="0"/>
    <xf numFmtId="41" fontId="37" fillId="0" borderId="0" applyFont="0"/>
    <xf numFmtId="168" fontId="37" fillId="0" borderId="0" applyFont="0"/>
    <xf numFmtId="198" fontId="38" fillId="0" borderId="2">
      <alignment horizontal="right"/>
    </xf>
    <xf numFmtId="198" fontId="38" fillId="0" borderId="2">
      <alignment horizontal="right"/>
    </xf>
    <xf numFmtId="198" fontId="38" fillId="0" borderId="2" applyFill="0">
      <alignment horizontal="right"/>
    </xf>
    <xf numFmtId="198" fontId="38" fillId="0" borderId="2" applyFill="0">
      <alignment horizontal="right"/>
    </xf>
    <xf numFmtId="199" fontId="25" fillId="0" borderId="2">
      <alignment horizontal="right"/>
    </xf>
    <xf numFmtId="3" fontId="25" fillId="0" borderId="2" applyFill="0">
      <alignment horizontal="right"/>
    </xf>
    <xf numFmtId="3" fontId="25" fillId="0" borderId="2" applyFill="0">
      <alignment horizontal="right"/>
    </xf>
    <xf numFmtId="200" fontId="38" fillId="0" borderId="2" applyFill="0">
      <alignment horizontal="right"/>
    </xf>
    <xf numFmtId="200" fontId="38" fillId="0" borderId="2" applyFill="0">
      <alignment horizontal="right"/>
    </xf>
    <xf numFmtId="3" fontId="7" fillId="0" borderId="2" applyFill="0">
      <alignment horizontal="right"/>
    </xf>
    <xf numFmtId="201" fontId="24" fillId="23" borderId="4">
      <alignment horizontal="center" vertical="center"/>
    </xf>
    <xf numFmtId="0" fontId="25" fillId="0" borderId="0"/>
    <xf numFmtId="174" fontId="39" fillId="0" borderId="0"/>
    <xf numFmtId="0" fontId="25" fillId="0" borderId="0"/>
    <xf numFmtId="202" fontId="25" fillId="0" borderId="2">
      <alignment horizontal="right"/>
      <protection locked="0"/>
    </xf>
    <xf numFmtId="202" fontId="25" fillId="0" borderId="2">
      <alignment horizontal="right"/>
      <protection locked="0"/>
    </xf>
    <xf numFmtId="6" fontId="38" fillId="0" borderId="2" applyNumberFormat="0" applyFont="0" applyBorder="0" applyProtection="0">
      <alignment horizontal="right"/>
    </xf>
    <xf numFmtId="165" fontId="38" fillId="0" borderId="2" applyNumberFormat="0" applyFont="0" applyBorder="0" applyProtection="0">
      <alignment horizontal="right"/>
    </xf>
    <xf numFmtId="203" fontId="40" fillId="24" borderId="5"/>
    <xf numFmtId="203" fontId="40" fillId="24" borderId="5"/>
    <xf numFmtId="203" fontId="40" fillId="24" borderId="5"/>
    <xf numFmtId="0" fontId="2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/>
    <xf numFmtId="0" fontId="22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0" fillId="67" borderId="0" applyNumberFormat="0" applyBorder="0" applyAlignment="0" applyProtection="0"/>
    <xf numFmtId="0" fontId="110" fillId="67" borderId="0" applyNumberFormat="0" applyBorder="0" applyAlignment="0" applyProtection="0"/>
    <xf numFmtId="1" fontId="43" fillId="25" borderId="6" applyNumberFormat="0" applyBorder="0" applyAlignment="0">
      <alignment horizontal="center" vertical="top" wrapText="1"/>
      <protection hidden="1"/>
    </xf>
    <xf numFmtId="0" fontId="44" fillId="26" borderId="0"/>
    <xf numFmtId="0" fontId="45" fillId="0" borderId="0" applyAlignment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7" fillId="0" borderId="8" applyNumberFormat="0" applyFont="0" applyFill="0" applyAlignment="0" applyProtection="0"/>
    <xf numFmtId="0" fontId="47" fillId="0" borderId="9" applyNumberFormat="0" applyFont="0" applyFill="0" applyAlignment="0" applyProtection="0">
      <alignment horizontal="centerContinuous"/>
    </xf>
    <xf numFmtId="0" fontId="29" fillId="0" borderId="7" applyNumberFormat="0" applyFont="0" applyFill="0" applyAlignment="0" applyProtection="0"/>
    <xf numFmtId="0" fontId="29" fillId="0" borderId="7" applyNumberFormat="0" applyFont="0" applyFill="0" applyAlignment="0" applyProtection="0"/>
    <xf numFmtId="0" fontId="29" fillId="0" borderId="6" applyNumberFormat="0" applyFont="0" applyFill="0" applyAlignment="0" applyProtection="0"/>
    <xf numFmtId="0" fontId="29" fillId="0" borderId="10" applyNumberFormat="0" applyFont="0" applyFill="0" applyAlignment="0" applyProtection="0"/>
    <xf numFmtId="0" fontId="29" fillId="0" borderId="11" applyNumberFormat="0" applyFont="0" applyFill="0" applyAlignment="0" applyProtection="0"/>
    <xf numFmtId="0" fontId="29" fillId="0" borderId="11" applyNumberFormat="0" applyFont="0" applyFill="0" applyAlignment="0" applyProtection="0"/>
    <xf numFmtId="0" fontId="29" fillId="0" borderId="11" applyNumberFormat="0" applyFont="0" applyFill="0" applyAlignment="0" applyProtection="0"/>
    <xf numFmtId="0" fontId="29" fillId="0" borderId="11" applyNumberFormat="0" applyFont="0" applyFill="0" applyAlignment="0" applyProtection="0"/>
    <xf numFmtId="0" fontId="29" fillId="0" borderId="11" applyNumberFormat="0" applyFont="0" applyFill="0" applyAlignment="0" applyProtection="0"/>
    <xf numFmtId="0" fontId="29" fillId="0" borderId="11" applyNumberFormat="0" applyFont="0" applyFill="0" applyAlignment="0" applyProtection="0"/>
    <xf numFmtId="204" fontId="25" fillId="0" borderId="0" applyFont="0" applyFill="0" applyBorder="0" applyAlignment="0" applyProtection="0"/>
    <xf numFmtId="0" fontId="8" fillId="0" borderId="0">
      <alignment horizontal="right"/>
    </xf>
    <xf numFmtId="0" fontId="34" fillId="0" borderId="0" applyFont="0" applyFill="0" applyBorder="0" applyAlignment="0" applyProtection="0"/>
    <xf numFmtId="205" fontId="8" fillId="0" borderId="0" applyFill="0" applyBorder="0" applyAlignment="0"/>
    <xf numFmtId="206" fontId="8" fillId="0" borderId="0" applyFill="0" applyBorder="0" applyAlignment="0"/>
    <xf numFmtId="207" fontId="8" fillId="0" borderId="0" applyFill="0" applyBorder="0" applyAlignment="0"/>
    <xf numFmtId="208" fontId="8" fillId="0" borderId="0" applyFill="0" applyBorder="0" applyAlignment="0"/>
    <xf numFmtId="207" fontId="25" fillId="0" borderId="0" applyFill="0" applyBorder="0" applyAlignment="0"/>
    <xf numFmtId="205" fontId="8" fillId="0" borderId="0" applyFill="0" applyBorder="0" applyAlignment="0"/>
    <xf numFmtId="208" fontId="25" fillId="0" borderId="0" applyFill="0" applyBorder="0" applyAlignment="0"/>
    <xf numFmtId="206" fontId="8" fillId="0" borderId="0" applyFill="0" applyBorder="0" applyAlignment="0"/>
    <xf numFmtId="0" fontId="12" fillId="27" borderId="1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13" fillId="68" borderId="34" applyNumberFormat="0" applyAlignment="0" applyProtection="0"/>
    <xf numFmtId="0" fontId="113" fillId="68" borderId="34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13" fillId="68" borderId="34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13" fillId="68" borderId="34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13" fillId="68" borderId="34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13" fillId="68" borderId="34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13" fillId="68" borderId="34" applyNumberFormat="0" applyAlignment="0" applyProtection="0"/>
    <xf numFmtId="0" fontId="12" fillId="27" borderId="1" applyNumberFormat="0" applyAlignment="0" applyProtection="0"/>
    <xf numFmtId="0" fontId="113" fillId="68" borderId="34" applyNumberFormat="0" applyAlignment="0" applyProtection="0"/>
    <xf numFmtId="0" fontId="112" fillId="68" borderId="34" applyNumberFormat="0" applyAlignment="0" applyProtection="0"/>
    <xf numFmtId="0" fontId="112" fillId="68" borderId="34" applyNumberFormat="0" applyAlignment="0" applyProtection="0"/>
    <xf numFmtId="174" fontId="7" fillId="28" borderId="0" applyNumberFormat="0" applyFont="0" applyBorder="0" applyAlignment="0">
      <alignment horizontal="left"/>
    </xf>
    <xf numFmtId="0" fontId="20" fillId="0" borderId="12" applyNumberFormat="0" applyFill="0" applyAlignment="0" applyProtection="0"/>
    <xf numFmtId="209" fontId="25" fillId="0" borderId="0" applyFont="0" applyFill="0" applyBorder="0" applyProtection="0">
      <alignment horizontal="center" vertical="center"/>
    </xf>
    <xf numFmtId="0" fontId="13" fillId="29" borderId="13" applyNumberFormat="0" applyAlignment="0" applyProtection="0"/>
    <xf numFmtId="0" fontId="115" fillId="69" borderId="35" applyNumberFormat="0" applyAlignment="0" applyProtection="0"/>
    <xf numFmtId="0" fontId="115" fillId="69" borderId="35" applyNumberFormat="0" applyAlignment="0" applyProtection="0"/>
    <xf numFmtId="0" fontId="115" fillId="69" borderId="35" applyNumberFormat="0" applyAlignment="0" applyProtection="0"/>
    <xf numFmtId="0" fontId="115" fillId="69" borderId="35" applyNumberFormat="0" applyAlignment="0" applyProtection="0"/>
    <xf numFmtId="0" fontId="115" fillId="69" borderId="35" applyNumberFormat="0" applyAlignment="0" applyProtection="0"/>
    <xf numFmtId="0" fontId="115" fillId="69" borderId="35" applyNumberFormat="0" applyAlignment="0" applyProtection="0"/>
    <xf numFmtId="0" fontId="115" fillId="69" borderId="35" applyNumberFormat="0" applyAlignment="0" applyProtection="0"/>
    <xf numFmtId="0" fontId="114" fillId="69" borderId="35" applyNumberFormat="0" applyAlignment="0" applyProtection="0"/>
    <xf numFmtId="0" fontId="114" fillId="69" borderId="35" applyNumberFormat="0" applyAlignment="0" applyProtection="0"/>
    <xf numFmtId="210" fontId="25" fillId="0" borderId="0" applyNumberFormat="0" applyFont="0" applyFill="0" applyAlignment="0" applyProtection="0"/>
    <xf numFmtId="0" fontId="46" fillId="0" borderId="7" applyNumberFormat="0" applyFill="0" applyProtection="0">
      <alignment horizontal="left" vertical="center"/>
    </xf>
    <xf numFmtId="0" fontId="48" fillId="0" borderId="0">
      <alignment horizontal="center" wrapText="1"/>
      <protection hidden="1"/>
    </xf>
    <xf numFmtId="0" fontId="49" fillId="0" borderId="0">
      <alignment horizontal="right"/>
    </xf>
    <xf numFmtId="171" fontId="35" fillId="0" borderId="0" applyBorder="0">
      <alignment horizontal="right"/>
    </xf>
    <xf numFmtId="171" fontId="35" fillId="0" borderId="8" applyAlignment="0">
      <alignment horizontal="right"/>
    </xf>
    <xf numFmtId="43" fontId="6" fillId="0" borderId="0" applyFont="0" applyFill="0" applyBorder="0" applyAlignment="0" applyProtection="0"/>
    <xf numFmtId="211" fontId="8" fillId="0" borderId="0"/>
    <xf numFmtId="211" fontId="8" fillId="0" borderId="0"/>
    <xf numFmtId="211" fontId="8" fillId="0" borderId="0"/>
    <xf numFmtId="211" fontId="8" fillId="0" borderId="0"/>
    <xf numFmtId="211" fontId="8" fillId="0" borderId="0"/>
    <xf numFmtId="211" fontId="8" fillId="0" borderId="0"/>
    <xf numFmtId="211" fontId="8" fillId="0" borderId="0"/>
    <xf numFmtId="211" fontId="8" fillId="0" borderId="0"/>
    <xf numFmtId="41" fontId="50" fillId="0" borderId="0" applyFont="0" applyBorder="0">
      <alignment horizontal="right"/>
    </xf>
    <xf numFmtId="168" fontId="50" fillId="0" borderId="0" applyFont="0" applyBorder="0">
      <alignment horizontal="right"/>
    </xf>
    <xf numFmtId="205" fontId="8" fillId="0" borderId="0" applyFont="0" applyFill="0" applyBorder="0" applyAlignment="0" applyProtection="0"/>
    <xf numFmtId="212" fontId="25" fillId="0" borderId="0" applyFont="0"/>
    <xf numFmtId="0" fontId="51" fillId="0" borderId="0" applyFont="0" applyFill="0" applyBorder="0" applyProtection="0">
      <alignment horizontal="right"/>
    </xf>
    <xf numFmtId="0" fontId="51" fillId="0" borderId="0" applyFont="0" applyFill="0" applyBorder="0" applyProtection="0">
      <alignment horizontal="right"/>
    </xf>
    <xf numFmtId="189" fontId="25" fillId="0" borderId="0" applyFont="0" applyFill="0" applyBorder="0" applyAlignment="0" applyProtection="0">
      <alignment horizontal="right"/>
    </xf>
    <xf numFmtId="213" fontId="25" fillId="0" borderId="0" applyFont="0" applyFill="0" applyBorder="0" applyAlignment="0" applyProtection="0"/>
    <xf numFmtId="214" fontId="52" fillId="0" borderId="0" applyFont="0" applyFill="0" applyBorder="0" applyAlignment="0" applyProtection="0">
      <alignment horizontal="right"/>
    </xf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10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25" fillId="0" borderId="0" applyFont="0" applyFill="0" applyBorder="0" applyAlignment="0" applyProtection="0"/>
    <xf numFmtId="172" fontId="25" fillId="0" borderId="0" applyFont="0" applyFill="0" applyBorder="0" applyAlignment="0" applyProtection="0">
      <alignment horizontal="right"/>
    </xf>
    <xf numFmtId="172" fontId="25" fillId="0" borderId="0" applyFont="0" applyFill="0" applyBorder="0" applyAlignment="0" applyProtection="0">
      <alignment horizontal="right"/>
    </xf>
    <xf numFmtId="172" fontId="25" fillId="0" borderId="0" applyFont="0" applyFill="0" applyBorder="0" applyAlignment="0" applyProtection="0">
      <alignment horizontal="right"/>
    </xf>
    <xf numFmtId="172" fontId="25" fillId="0" borderId="0" applyFont="0" applyFill="0" applyBorder="0" applyAlignment="0" applyProtection="0">
      <alignment horizontal="right"/>
    </xf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172" fontId="25" fillId="0" borderId="0" applyFont="0" applyFill="0" applyBorder="0" applyAlignment="0" applyProtection="0">
      <alignment horizontal="right"/>
    </xf>
    <xf numFmtId="172" fontId="25" fillId="0" borderId="0" applyFont="0" applyFill="0" applyBorder="0" applyAlignment="0" applyProtection="0">
      <alignment horizontal="right"/>
    </xf>
    <xf numFmtId="172" fontId="25" fillId="0" borderId="0" applyFont="0" applyFill="0" applyBorder="0" applyAlignment="0" applyProtection="0">
      <alignment horizontal="right"/>
    </xf>
    <xf numFmtId="172" fontId="25" fillId="0" borderId="0" applyFont="0" applyFill="0" applyBorder="0" applyAlignment="0" applyProtection="0">
      <alignment horizontal="right"/>
    </xf>
    <xf numFmtId="43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15" fontId="52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5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36" fillId="0" borderId="0" applyFont="0" applyFill="0" applyBorder="0" applyAlignment="0" applyProtection="0"/>
    <xf numFmtId="3" fontId="59" fillId="0" borderId="0" applyFont="0" applyFill="0" applyBorder="0" applyAlignment="0" applyProtection="0"/>
    <xf numFmtId="174" fontId="60" fillId="0" borderId="0"/>
    <xf numFmtId="0" fontId="61" fillId="0" borderId="0"/>
    <xf numFmtId="0" fontId="25" fillId="30" borderId="14" applyNumberFormat="0" applyFont="0" applyAlignment="0" applyProtection="0"/>
    <xf numFmtId="0" fontId="62" fillId="31" borderId="0">
      <alignment horizontal="center" vertical="center" wrapText="1"/>
    </xf>
    <xf numFmtId="216" fontId="25" fillId="0" borderId="0" applyFill="0" applyBorder="0">
      <alignment horizontal="right"/>
      <protection locked="0"/>
    </xf>
    <xf numFmtId="217" fontId="63" fillId="0" borderId="15" applyFont="0" applyFill="0" applyBorder="0" applyAlignment="0" applyProtection="0"/>
    <xf numFmtId="206" fontId="8" fillId="0" borderId="0" applyFont="0" applyFill="0" applyBorder="0" applyAlignment="0" applyProtection="0"/>
    <xf numFmtId="218" fontId="64" fillId="0" borderId="0">
      <alignment horizontal="right"/>
    </xf>
    <xf numFmtId="8" fontId="65" fillId="0" borderId="16">
      <protection locked="0"/>
    </xf>
    <xf numFmtId="8" fontId="65" fillId="0" borderId="16">
      <protection locked="0"/>
    </xf>
    <xf numFmtId="8" fontId="65" fillId="0" borderId="16">
      <protection locked="0"/>
    </xf>
    <xf numFmtId="166" fontId="65" fillId="0" borderId="16">
      <protection locked="0"/>
    </xf>
    <xf numFmtId="0" fontId="51" fillId="0" borderId="0" applyFont="0" applyFill="0" applyBorder="0" applyProtection="0">
      <alignment horizontal="right"/>
    </xf>
    <xf numFmtId="184" fontId="25" fillId="0" borderId="0" applyFont="0" applyFill="0" applyBorder="0" applyAlignment="0" applyProtection="0">
      <alignment horizontal="right"/>
    </xf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55" fillId="0" borderId="0" applyFont="0" applyFill="0" applyBorder="0" applyAlignment="0" applyProtection="0"/>
    <xf numFmtId="169" fontId="55" fillId="0" borderId="0" applyFont="0" applyFill="0" applyBorder="0" applyAlignment="0" applyProtection="0"/>
    <xf numFmtId="169" fontId="41" fillId="0" borderId="0" applyFont="0" applyFill="0" applyBorder="0" applyAlignment="0" applyProtection="0"/>
    <xf numFmtId="44" fontId="56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3" fillId="0" borderId="0" applyFont="0" applyFill="0" applyBorder="0" applyAlignment="0" applyProtection="0"/>
    <xf numFmtId="1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56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219" fontId="25" fillId="0" borderId="0" applyFont="0" applyFill="0" applyBorder="0" applyAlignment="0" applyProtection="0">
      <alignment horizontal="right"/>
    </xf>
    <xf numFmtId="219" fontId="25" fillId="0" borderId="0" applyFont="0" applyFill="0" applyBorder="0" applyAlignment="0" applyProtection="0">
      <alignment horizontal="right"/>
    </xf>
    <xf numFmtId="219" fontId="25" fillId="0" borderId="0" applyFont="0" applyFill="0" applyBorder="0" applyAlignment="0" applyProtection="0">
      <alignment horizontal="right"/>
    </xf>
    <xf numFmtId="219" fontId="25" fillId="0" borderId="0" applyFont="0" applyFill="0" applyBorder="0" applyAlignment="0" applyProtection="0">
      <alignment horizontal="right"/>
    </xf>
    <xf numFmtId="169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19" fontId="25" fillId="0" borderId="0" applyFont="0" applyFill="0" applyBorder="0" applyAlignment="0" applyProtection="0">
      <alignment horizontal="right"/>
    </xf>
    <xf numFmtId="219" fontId="25" fillId="0" borderId="0" applyFont="0" applyFill="0" applyBorder="0" applyAlignment="0" applyProtection="0">
      <alignment horizontal="right"/>
    </xf>
    <xf numFmtId="219" fontId="25" fillId="0" borderId="0" applyFont="0" applyFill="0" applyBorder="0" applyAlignment="0" applyProtection="0">
      <alignment horizontal="right"/>
    </xf>
    <xf numFmtId="219" fontId="25" fillId="0" borderId="0" applyFont="0" applyFill="0" applyBorder="0" applyAlignment="0" applyProtection="0">
      <alignment horizontal="right"/>
    </xf>
    <xf numFmtId="169" fontId="23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220" fontId="6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55" fillId="0" borderId="0" applyFont="0" applyFill="0" applyBorder="0" applyAlignment="0" applyProtection="0"/>
    <xf numFmtId="169" fontId="55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57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55" fillId="0" borderId="0" applyFont="0" applyFill="0" applyBorder="0" applyAlignment="0" applyProtection="0"/>
    <xf numFmtId="169" fontId="55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6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221" fontId="8" fillId="0" borderId="0" applyFont="0" applyFill="0" applyBorder="0" applyProtection="0">
      <alignment horizontal="right"/>
    </xf>
    <xf numFmtId="222" fontId="38" fillId="0" borderId="0" applyFont="0" applyFill="0" applyBorder="0" applyAlignment="0" applyProtection="0">
      <alignment vertical="center"/>
    </xf>
    <xf numFmtId="223" fontId="38" fillId="0" borderId="0" applyFont="0" applyFill="0" applyBorder="0" applyAlignment="0" applyProtection="0">
      <alignment vertical="center"/>
    </xf>
    <xf numFmtId="0" fontId="48" fillId="0" borderId="0" applyFont="0" applyFill="0" applyBorder="0" applyAlignment="0">
      <protection locked="0"/>
    </xf>
    <xf numFmtId="0" fontId="34" fillId="0" borderId="0" applyFont="0" applyFill="0" applyBorder="0" applyAlignment="0" applyProtection="0"/>
    <xf numFmtId="224" fontId="67" fillId="0" borderId="17" applyNumberFormat="0" applyFill="0">
      <alignment horizontal="right"/>
    </xf>
    <xf numFmtId="224" fontId="67" fillId="0" borderId="17" applyNumberFormat="0" applyFill="0">
      <alignment horizontal="right"/>
    </xf>
    <xf numFmtId="1" fontId="68" fillId="0" borderId="0"/>
    <xf numFmtId="225" fontId="7" fillId="0" borderId="0" applyFont="0" applyFill="0" applyBorder="0" applyProtection="0">
      <alignment horizontal="right"/>
    </xf>
    <xf numFmtId="226" fontId="63" fillId="0" borderId="0" applyFont="0" applyFill="0" applyBorder="0" applyAlignment="0" applyProtection="0"/>
    <xf numFmtId="226" fontId="63" fillId="0" borderId="0" applyFont="0" applyFill="0" applyBorder="0" applyAlignment="0" applyProtection="0"/>
    <xf numFmtId="227" fontId="28" fillId="26" borderId="18" applyFont="0" applyFill="0" applyBorder="0" applyAlignment="0" applyProtection="0"/>
    <xf numFmtId="228" fontId="35" fillId="0" borderId="7" applyFont="0" applyFill="0" applyBorder="0" applyAlignment="0" applyProtection="0"/>
    <xf numFmtId="228" fontId="35" fillId="0" borderId="7" applyFont="0" applyFill="0" applyBorder="0" applyAlignment="0" applyProtection="0"/>
    <xf numFmtId="175" fontId="25" fillId="0" borderId="0" applyFont="0" applyFill="0" applyBorder="0" applyAlignment="0" applyProtection="0"/>
    <xf numFmtId="229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4" fontId="27" fillId="0" borderId="0" applyFill="0" applyBorder="0" applyAlignment="0"/>
    <xf numFmtId="0" fontId="25" fillId="0" borderId="0">
      <alignment horizontal="left" vertical="top"/>
    </xf>
    <xf numFmtId="42" fontId="69" fillId="0" borderId="0"/>
    <xf numFmtId="167" fontId="69" fillId="0" borderId="0"/>
    <xf numFmtId="0" fontId="63" fillId="0" borderId="0"/>
    <xf numFmtId="4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70" fillId="0" borderId="0">
      <protection locked="0"/>
    </xf>
    <xf numFmtId="0" fontId="25" fillId="0" borderId="0"/>
    <xf numFmtId="42" fontId="8" fillId="0" borderId="0"/>
    <xf numFmtId="167" fontId="8" fillId="0" borderId="0"/>
    <xf numFmtId="171" fontId="25" fillId="0" borderId="19" applyNumberFormat="0" applyFont="0" applyFill="0" applyAlignment="0" applyProtection="0"/>
    <xf numFmtId="171" fontId="25" fillId="0" borderId="19" applyNumberFormat="0" applyFont="0" applyFill="0" applyAlignment="0" applyProtection="0"/>
    <xf numFmtId="171" fontId="25" fillId="0" borderId="19" applyNumberFormat="0" applyFont="0" applyFill="0" applyAlignment="0" applyProtection="0"/>
    <xf numFmtId="42" fontId="71" fillId="0" borderId="0" applyFill="0" applyBorder="0" applyAlignment="0" applyProtection="0"/>
    <xf numFmtId="167" fontId="71" fillId="0" borderId="0" applyFill="0" applyBorder="0" applyAlignment="0" applyProtection="0"/>
    <xf numFmtId="1" fontId="7" fillId="0" borderId="0"/>
    <xf numFmtId="230" fontId="72" fillId="0" borderId="0">
      <protection locked="0"/>
    </xf>
    <xf numFmtId="230" fontId="72" fillId="0" borderId="0">
      <protection locked="0"/>
    </xf>
    <xf numFmtId="205" fontId="8" fillId="0" borderId="0" applyFill="0" applyBorder="0" applyAlignment="0"/>
    <xf numFmtId="206" fontId="8" fillId="0" borderId="0" applyFill="0" applyBorder="0" applyAlignment="0"/>
    <xf numFmtId="205" fontId="8" fillId="0" borderId="0" applyFill="0" applyBorder="0" applyAlignment="0"/>
    <xf numFmtId="208" fontId="25" fillId="0" borderId="0" applyFill="0" applyBorder="0" applyAlignment="0"/>
    <xf numFmtId="206" fontId="8" fillId="0" borderId="0" applyFill="0" applyBorder="0" applyAlignment="0"/>
    <xf numFmtId="0" fontId="19" fillId="10" borderId="1" applyNumberFormat="0" applyAlignment="0" applyProtection="0"/>
    <xf numFmtId="231" fontId="3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32" fontId="48" fillId="32" borderId="6">
      <alignment horizontal="left"/>
    </xf>
    <xf numFmtId="1" fontId="73" fillId="33" borderId="20" applyNumberFormat="0" applyBorder="0" applyAlignment="0">
      <alignment horizontal="centerContinuous" vertical="center"/>
      <protection locked="0"/>
    </xf>
    <xf numFmtId="1" fontId="73" fillId="33" borderId="20" applyNumberFormat="0" applyBorder="0" applyAlignment="0">
      <alignment horizontal="centerContinuous" vertical="center"/>
      <protection locked="0"/>
    </xf>
    <xf numFmtId="1" fontId="73" fillId="33" borderId="20" applyNumberFormat="0" applyBorder="0" applyAlignment="0">
      <alignment horizontal="centerContinuous" vertical="center"/>
      <protection locked="0"/>
    </xf>
    <xf numFmtId="233" fontId="25" fillId="0" borderId="0">
      <protection locked="0"/>
    </xf>
    <xf numFmtId="210" fontId="25" fillId="0" borderId="0">
      <protection locked="0"/>
    </xf>
    <xf numFmtId="2" fontId="59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74" fillId="0" borderId="0" applyFill="0" applyBorder="0" applyProtection="0">
      <alignment horizontal="left"/>
    </xf>
    <xf numFmtId="0" fontId="15" fillId="7" borderId="0" applyNumberFormat="0" applyBorder="0" applyAlignment="0" applyProtection="0"/>
    <xf numFmtId="0" fontId="120" fillId="70" borderId="0" applyNumberFormat="0" applyBorder="0" applyAlignment="0" applyProtection="0"/>
    <xf numFmtId="0" fontId="120" fillId="70" borderId="0" applyNumberFormat="0" applyBorder="0" applyAlignment="0" applyProtection="0"/>
    <xf numFmtId="0" fontId="120" fillId="70" borderId="0" applyNumberFormat="0" applyBorder="0" applyAlignment="0" applyProtection="0"/>
    <xf numFmtId="0" fontId="120" fillId="70" borderId="0" applyNumberFormat="0" applyBorder="0" applyAlignment="0" applyProtection="0"/>
    <xf numFmtId="0" fontId="120" fillId="70" borderId="0" applyNumberFormat="0" applyBorder="0" applyAlignment="0" applyProtection="0"/>
    <xf numFmtId="0" fontId="120" fillId="70" borderId="0" applyNumberFormat="0" applyBorder="0" applyAlignment="0" applyProtection="0"/>
    <xf numFmtId="0" fontId="120" fillId="70" borderId="0" applyNumberFormat="0" applyBorder="0" applyAlignment="0" applyProtection="0"/>
    <xf numFmtId="0" fontId="119" fillId="70" borderId="0" applyNumberFormat="0" applyBorder="0" applyAlignment="0" applyProtection="0"/>
    <xf numFmtId="0" fontId="119" fillId="70" borderId="0" applyNumberFormat="0" applyBorder="0" applyAlignment="0" applyProtection="0"/>
    <xf numFmtId="38" fontId="63" fillId="34" borderId="0" applyNumberFormat="0" applyBorder="0" applyAlignment="0" applyProtection="0"/>
    <xf numFmtId="0" fontId="75" fillId="0" borderId="0" applyNumberFormat="0">
      <alignment horizontal="right"/>
    </xf>
    <xf numFmtId="0" fontId="25" fillId="0" borderId="0"/>
    <xf numFmtId="0" fontId="25" fillId="0" borderId="0"/>
    <xf numFmtId="0" fontId="25" fillId="0" borderId="0"/>
    <xf numFmtId="0" fontId="25" fillId="0" borderId="0"/>
    <xf numFmtId="173" fontId="25" fillId="35" borderId="21" applyNumberFormat="0" applyFont="0" applyBorder="0" applyAlignment="0" applyProtection="0"/>
    <xf numFmtId="179" fontId="25" fillId="0" borderId="0" applyFont="0" applyFill="0" applyBorder="0" applyAlignment="0" applyProtection="0">
      <alignment horizontal="right"/>
    </xf>
    <xf numFmtId="174" fontId="76" fillId="35" borderId="0" applyNumberFormat="0" applyFont="0" applyAlignment="0"/>
    <xf numFmtId="0" fontId="77" fillId="0" borderId="0" applyProtection="0">
      <alignment horizontal="right"/>
    </xf>
    <xf numFmtId="0" fontId="78" fillId="0" borderId="22" applyNumberFormat="0" applyAlignment="0" applyProtection="0">
      <alignment horizontal="left" vertical="center"/>
    </xf>
    <xf numFmtId="0" fontId="78" fillId="0" borderId="23">
      <alignment horizontal="left" vertical="center"/>
    </xf>
    <xf numFmtId="0" fontId="78" fillId="0" borderId="23">
      <alignment horizontal="left" vertical="center"/>
    </xf>
    <xf numFmtId="0" fontId="78" fillId="0" borderId="23">
      <alignment horizontal="left" vertical="center"/>
    </xf>
    <xf numFmtId="0" fontId="78" fillId="0" borderId="23">
      <alignment horizontal="left" vertical="center"/>
    </xf>
    <xf numFmtId="49" fontId="79" fillId="0" borderId="0">
      <alignment horizontal="centerContinuous"/>
    </xf>
    <xf numFmtId="0" fontId="16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21" fillId="0" borderId="36" applyNumberFormat="0" applyFill="0" applyAlignment="0" applyProtection="0"/>
    <xf numFmtId="0" fontId="80" fillId="0" borderId="0" applyNumberFormat="0" applyFill="0" applyBorder="0" applyAlignment="0" applyProtection="0"/>
    <xf numFmtId="0" fontId="17" fillId="0" borderId="25" applyNumberFormat="0" applyFill="0" applyAlignment="0" applyProtection="0"/>
    <xf numFmtId="0" fontId="81" fillId="0" borderId="0" applyProtection="0">
      <alignment horizontal="left"/>
    </xf>
    <xf numFmtId="0" fontId="81" fillId="0" borderId="0" applyProtection="0">
      <alignment horizontal="left"/>
    </xf>
    <xf numFmtId="0" fontId="81" fillId="0" borderId="0" applyProtection="0">
      <alignment horizontal="left"/>
    </xf>
    <xf numFmtId="0" fontId="81" fillId="0" borderId="0" applyProtection="0">
      <alignment horizontal="left"/>
    </xf>
    <xf numFmtId="0" fontId="122" fillId="0" borderId="37" applyNumberFormat="0" applyFill="0" applyAlignment="0" applyProtection="0"/>
    <xf numFmtId="0" fontId="81" fillId="0" borderId="0" applyProtection="0">
      <alignment horizontal="left"/>
    </xf>
    <xf numFmtId="0" fontId="18" fillId="0" borderId="26" applyNumberFormat="0" applyFill="0" applyAlignment="0" applyProtection="0"/>
    <xf numFmtId="0" fontId="82" fillId="0" borderId="0" applyProtection="0">
      <alignment horizontal="left"/>
    </xf>
    <xf numFmtId="0" fontId="82" fillId="0" borderId="0" applyProtection="0">
      <alignment horizontal="left"/>
    </xf>
    <xf numFmtId="0" fontId="82" fillId="0" borderId="0" applyProtection="0">
      <alignment horizontal="left"/>
    </xf>
    <xf numFmtId="0" fontId="82" fillId="0" borderId="0" applyProtection="0">
      <alignment horizontal="left"/>
    </xf>
    <xf numFmtId="0" fontId="124" fillId="0" borderId="38" applyNumberFormat="0" applyFill="0" applyAlignment="0" applyProtection="0"/>
    <xf numFmtId="0" fontId="123" fillId="0" borderId="38" applyNumberFormat="0" applyFill="0" applyAlignment="0" applyProtection="0"/>
    <xf numFmtId="0" fontId="82" fillId="0" borderId="0" applyProtection="0">
      <alignment horizontal="left"/>
    </xf>
    <xf numFmtId="0" fontId="18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3" fillId="0" borderId="0"/>
    <xf numFmtId="0" fontId="42" fillId="0" borderId="0"/>
    <xf numFmtId="234" fontId="37" fillId="0" borderId="0">
      <alignment horizontal="centerContinuous"/>
    </xf>
    <xf numFmtId="0" fontId="84" fillId="0" borderId="27" applyNumberFormat="0" applyFill="0" applyBorder="0" applyAlignment="0" applyProtection="0">
      <alignment horizontal="left"/>
    </xf>
    <xf numFmtId="234" fontId="37" fillId="0" borderId="28">
      <alignment horizontal="center"/>
    </xf>
    <xf numFmtId="0" fontId="25" fillId="0" borderId="0" applyNumberFormat="0" applyFill="0" applyBorder="0" applyProtection="0">
      <alignment wrapText="1"/>
    </xf>
    <xf numFmtId="0" fontId="25" fillId="0" borderId="0" applyNumberFormat="0" applyFill="0" applyBorder="0" applyProtection="0">
      <alignment horizontal="justify" vertical="top" wrapText="1"/>
    </xf>
    <xf numFmtId="0" fontId="85" fillId="0" borderId="29">
      <alignment horizontal="left" vertical="center"/>
    </xf>
    <xf numFmtId="0" fontId="85" fillId="36" borderId="0">
      <alignment horizontal="centerContinuous" wrapText="1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235" fontId="8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5" fillId="0" borderId="0">
      <alignment horizontal="right"/>
    </xf>
    <xf numFmtId="10" fontId="63" fillId="26" borderId="21" applyNumberFormat="0" applyBorder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30" fillId="71" borderId="34" applyNumberFormat="0" applyAlignment="0" applyProtection="0"/>
    <xf numFmtId="0" fontId="130" fillId="71" borderId="34" applyNumberFormat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30" fillId="71" borderId="34" applyNumberFormat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30" fillId="71" borderId="34" applyNumberFormat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30" fillId="71" borderId="34" applyNumberFormat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30" fillId="71" borderId="34" applyNumberFormat="0" applyAlignment="0" applyProtection="0"/>
    <xf numFmtId="0" fontId="19" fillId="10" borderId="1" applyNumberFormat="0" applyAlignment="0" applyProtection="0"/>
    <xf numFmtId="0" fontId="19" fillId="10" borderId="1" applyNumberFormat="0" applyAlignment="0" applyProtection="0"/>
    <xf numFmtId="0" fontId="130" fillId="71" borderId="34" applyNumberFormat="0" applyAlignment="0" applyProtection="0"/>
    <xf numFmtId="0" fontId="19" fillId="10" borderId="1" applyNumberFormat="0" applyAlignment="0" applyProtection="0"/>
    <xf numFmtId="0" fontId="130" fillId="71" borderId="34" applyNumberFormat="0" applyAlignment="0" applyProtection="0"/>
    <xf numFmtId="0" fontId="19" fillId="10" borderId="1" applyNumberFormat="0" applyAlignment="0" applyProtection="0"/>
    <xf numFmtId="0" fontId="129" fillId="71" borderId="34" applyNumberFormat="0" applyAlignment="0" applyProtection="0"/>
    <xf numFmtId="236" fontId="48" fillId="0" borderId="0" applyNumberFormat="0" applyFill="0" applyBorder="0" applyAlignment="0" applyProtection="0"/>
    <xf numFmtId="0" fontId="25" fillId="0" borderId="0" applyNumberFormat="0" applyFill="0" applyBorder="0" applyAlignment="0">
      <protection locked="0"/>
    </xf>
    <xf numFmtId="0" fontId="89" fillId="26" borderId="0" applyNumberFormat="0" applyFont="0" applyBorder="0" applyAlignment="0">
      <alignment horizontal="right"/>
      <protection locked="0"/>
    </xf>
    <xf numFmtId="0" fontId="90" fillId="37" borderId="0" applyNumberFormat="0" applyFont="0" applyBorder="0" applyAlignment="0">
      <alignment horizontal="right" vertical="top"/>
      <protection locked="0"/>
    </xf>
    <xf numFmtId="237" fontId="25" fillId="26" borderId="30" applyNumberFormat="0" applyFont="0" applyBorder="0" applyAlignment="0">
      <alignment horizontal="right" vertical="center"/>
      <protection locked="0"/>
    </xf>
    <xf numFmtId="0" fontId="90" fillId="37" borderId="0" applyNumberFormat="0" applyFont="0" applyBorder="0" applyAlignment="0">
      <alignment horizontal="right" vertical="top"/>
      <protection locked="0"/>
    </xf>
    <xf numFmtId="0" fontId="48" fillId="0" borderId="0" applyFill="0" applyBorder="0">
      <alignment horizontal="right"/>
      <protection locked="0"/>
    </xf>
    <xf numFmtId="238" fontId="91" fillId="0" borderId="31" applyFont="0" applyFill="0" applyBorder="0" applyAlignment="0" applyProtection="0"/>
    <xf numFmtId="239" fontId="25" fillId="0" borderId="0" applyFill="0" applyBorder="0">
      <alignment horizontal="right"/>
      <protection locked="0"/>
    </xf>
    <xf numFmtId="0" fontId="92" fillId="0" borderId="0" applyFill="0" applyBorder="0"/>
    <xf numFmtId="0" fontId="93" fillId="38" borderId="32">
      <alignment horizontal="left" vertical="center" wrapText="1"/>
    </xf>
    <xf numFmtId="0" fontId="93" fillId="38" borderId="32">
      <alignment horizontal="left" vertical="center" wrapText="1"/>
    </xf>
    <xf numFmtId="0" fontId="93" fillId="38" borderId="32">
      <alignment horizontal="left" vertical="center" wrapText="1"/>
    </xf>
    <xf numFmtId="0" fontId="34" fillId="0" borderId="0" applyNumberFormat="0" applyFill="0" applyBorder="0" applyProtection="0">
      <alignment horizontal="left"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" fillId="39" borderId="0" applyNumberFormat="0" applyFont="0" applyBorder="0" applyProtection="0"/>
    <xf numFmtId="2" fontId="95" fillId="0" borderId="7"/>
    <xf numFmtId="2" fontId="95" fillId="0" borderId="7"/>
    <xf numFmtId="205" fontId="8" fillId="0" borderId="0" applyFill="0" applyBorder="0" applyAlignment="0"/>
    <xf numFmtId="206" fontId="8" fillId="0" borderId="0" applyFill="0" applyBorder="0" applyAlignment="0"/>
    <xf numFmtId="205" fontId="8" fillId="0" borderId="0" applyFill="0" applyBorder="0" applyAlignment="0"/>
    <xf numFmtId="208" fontId="25" fillId="0" borderId="0" applyFill="0" applyBorder="0" applyAlignment="0"/>
    <xf numFmtId="206" fontId="8" fillId="0" borderId="0" applyFill="0" applyBorder="0" applyAlignment="0"/>
    <xf numFmtId="0" fontId="20" fillId="0" borderId="12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14" fontId="35" fillId="0" borderId="7" applyFont="0" applyFill="0" applyBorder="0" applyAlignment="0" applyProtection="0"/>
    <xf numFmtId="14" fontId="35" fillId="0" borderId="7" applyFont="0" applyFill="0" applyBorder="0" applyAlignment="0" applyProtection="0"/>
    <xf numFmtId="3" fontId="25" fillId="0" borderId="0"/>
    <xf numFmtId="1" fontId="96" fillId="0" borderId="0"/>
    <xf numFmtId="240" fontId="97" fillId="40" borderId="0" applyBorder="0" applyAlignment="0">
      <alignment horizontal="right"/>
    </xf>
    <xf numFmtId="41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241" fontId="25" fillId="0" borderId="0" applyFont="0" applyFill="0" applyBorder="0" applyAlignment="0" applyProtection="0"/>
    <xf numFmtId="242" fontId="23" fillId="0" borderId="0" applyFont="0" applyFill="0" applyBorder="0" applyAlignment="0" applyProtection="0"/>
    <xf numFmtId="243" fontId="25" fillId="0" borderId="0" applyFont="0" applyFill="0" applyBorder="0" applyAlignment="0" applyProtection="0"/>
    <xf numFmtId="14" fontId="29" fillId="0" borderId="0" applyFont="0" applyFill="0" applyBorder="0" applyAlignment="0" applyProtection="0"/>
    <xf numFmtId="3" fontId="34" fillId="0" borderId="0"/>
    <xf numFmtId="3" fontId="34" fillId="0" borderId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244" fontId="25" fillId="0" borderId="0" applyFont="0" applyFill="0" applyBorder="0" applyAlignment="0" applyProtection="0"/>
    <xf numFmtId="245" fontId="23" fillId="0" borderId="0" applyFont="0" applyFill="0" applyBorder="0" applyAlignment="0" applyProtection="0"/>
    <xf numFmtId="246" fontId="25" fillId="0" borderId="0" applyFont="0" applyFill="0" applyBorder="0" applyAlignment="0" applyProtection="0"/>
    <xf numFmtId="247" fontId="25" fillId="0" borderId="0">
      <protection locked="0"/>
    </xf>
    <xf numFmtId="228" fontId="63" fillId="26" borderId="0">
      <alignment horizontal="center"/>
    </xf>
    <xf numFmtId="248" fontId="52" fillId="0" borderId="0" applyFont="0" applyFill="0" applyBorder="0" applyProtection="0">
      <alignment horizontal="right"/>
    </xf>
    <xf numFmtId="249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0" fontId="51" fillId="0" borderId="0" applyFont="0" applyFill="0" applyBorder="0" applyProtection="0">
      <alignment horizontal="right"/>
    </xf>
    <xf numFmtId="0" fontId="51" fillId="0" borderId="0" applyFont="0" applyFill="0" applyBorder="0" applyProtection="0">
      <alignment horizontal="right"/>
    </xf>
    <xf numFmtId="0" fontId="51" fillId="0" borderId="0" applyFont="0" applyFill="0" applyBorder="0" applyProtection="0">
      <alignment horizontal="right"/>
    </xf>
    <xf numFmtId="0" fontId="25" fillId="0" borderId="0" applyFont="0" applyFill="0" applyBorder="0" applyProtection="0">
      <alignment horizontal="right"/>
    </xf>
    <xf numFmtId="171" fontId="25" fillId="0" borderId="0" applyFont="0" applyFill="0" applyBorder="0" applyProtection="0">
      <alignment horizontal="right"/>
    </xf>
    <xf numFmtId="0" fontId="25" fillId="0" borderId="33" applyBorder="0" applyAlignment="0" applyProtection="0">
      <alignment horizontal="center"/>
    </xf>
    <xf numFmtId="0" fontId="21" fillId="37" borderId="0" applyNumberFormat="0" applyBorder="0" applyAlignment="0" applyProtection="0"/>
    <xf numFmtId="0" fontId="134" fillId="72" borderId="0" applyNumberFormat="0" applyBorder="0" applyAlignment="0" applyProtection="0"/>
    <xf numFmtId="0" fontId="134" fillId="72" borderId="0" applyNumberFormat="0" applyBorder="0" applyAlignment="0" applyProtection="0"/>
    <xf numFmtId="0" fontId="134" fillId="72" borderId="0" applyNumberFormat="0" applyBorder="0" applyAlignment="0" applyProtection="0"/>
    <xf numFmtId="0" fontId="134" fillId="72" borderId="0" applyNumberFormat="0" applyBorder="0" applyAlignment="0" applyProtection="0"/>
    <xf numFmtId="0" fontId="134" fillId="72" borderId="0" applyNumberFormat="0" applyBorder="0" applyAlignment="0" applyProtection="0"/>
    <xf numFmtId="0" fontId="134" fillId="72" borderId="0" applyNumberFormat="0" applyBorder="0" applyAlignment="0" applyProtection="0"/>
    <xf numFmtId="0" fontId="134" fillId="72" borderId="0" applyNumberFormat="0" applyBorder="0" applyAlignment="0" applyProtection="0"/>
    <xf numFmtId="0" fontId="133" fillId="72" borderId="0" applyNumberFormat="0" applyBorder="0" applyAlignment="0" applyProtection="0"/>
    <xf numFmtId="0" fontId="133" fillId="72" borderId="0" applyNumberFormat="0" applyBorder="0" applyAlignment="0" applyProtection="0"/>
    <xf numFmtId="0" fontId="45" fillId="0" borderId="0"/>
    <xf numFmtId="237" fontId="38" fillId="0" borderId="0" applyNumberFormat="0" applyFont="0" applyFill="0" applyBorder="0" applyAlignment="0" applyProtection="0">
      <alignment vertical="center"/>
    </xf>
    <xf numFmtId="37" fontId="98" fillId="0" borderId="0"/>
    <xf numFmtId="0" fontId="99" fillId="0" borderId="0"/>
    <xf numFmtId="0" fontId="64" fillId="41" borderId="0" applyNumberFormat="0" applyBorder="0" applyAlignment="0">
      <alignment horizontal="right"/>
      <protection hidden="1"/>
    </xf>
    <xf numFmtId="237" fontId="100" fillId="0" borderId="0" applyNumberFormat="0" applyFill="0" applyBorder="0" applyAlignment="0" applyProtection="0">
      <alignment vertical="center"/>
    </xf>
    <xf numFmtId="1" fontId="34" fillId="0" borderId="0"/>
    <xf numFmtId="250" fontId="63" fillId="0" borderId="0" applyFont="0" applyFill="0" applyBorder="0" applyAlignment="0" applyProtection="0">
      <alignment horizontal="right"/>
    </xf>
    <xf numFmtId="251" fontId="101" fillId="0" borderId="0"/>
    <xf numFmtId="37" fontId="28" fillId="42" borderId="0" applyFont="0" applyFill="0" applyBorder="0" applyAlignment="0" applyProtection="0"/>
    <xf numFmtId="230" fontId="25" fillId="0" borderId="0" applyFont="0" applyFill="0" applyBorder="0" applyAlignment="0"/>
    <xf numFmtId="252" fontId="63" fillId="0" borderId="0" applyFont="0" applyFill="0" applyBorder="0" applyAlignment="0"/>
    <xf numFmtId="253" fontId="63" fillId="0" borderId="0" applyFont="0" applyFill="0" applyBorder="0" applyAlignment="0"/>
    <xf numFmtId="252" fontId="63" fillId="0" borderId="0" applyFont="0" applyFill="0" applyBorder="0" applyAlignment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105" fillId="0" borderId="0"/>
    <xf numFmtId="254" fontId="105" fillId="0" borderId="0"/>
    <xf numFmtId="0" fontId="135" fillId="0" borderId="0"/>
    <xf numFmtId="0" fontId="105" fillId="0" borderId="0"/>
    <xf numFmtId="0" fontId="25" fillId="0" borderId="0"/>
    <xf numFmtId="0" fontId="105" fillId="0" borderId="0"/>
    <xf numFmtId="0" fontId="105" fillId="0" borderId="0"/>
    <xf numFmtId="0" fontId="105" fillId="0" borderId="0"/>
    <xf numFmtId="0" fontId="48" fillId="0" borderId="0"/>
    <xf numFmtId="0" fontId="25" fillId="0" borderId="0"/>
    <xf numFmtId="0" fontId="4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7" fillId="0" borderId="0"/>
    <xf numFmtId="0" fontId="48" fillId="0" borderId="0"/>
    <xf numFmtId="0" fontId="27" fillId="0" borderId="0">
      <alignment vertical="top"/>
    </xf>
    <xf numFmtId="0" fontId="27" fillId="0" borderId="0">
      <alignment vertical="top"/>
    </xf>
    <xf numFmtId="0" fontId="105" fillId="0" borderId="0"/>
    <xf numFmtId="0" fontId="25" fillId="0" borderId="21"/>
    <xf numFmtId="0" fontId="48" fillId="0" borderId="0"/>
    <xf numFmtId="0" fontId="25" fillId="0" borderId="0"/>
    <xf numFmtId="0" fontId="10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5" fillId="0" borderId="0"/>
    <xf numFmtId="0" fontId="48" fillId="0" borderId="0"/>
    <xf numFmtId="0" fontId="25" fillId="0" borderId="0"/>
    <xf numFmtId="0" fontId="25" fillId="0" borderId="0"/>
    <xf numFmtId="0" fontId="105" fillId="0" borderId="0"/>
    <xf numFmtId="0" fontId="48" fillId="0" borderId="0"/>
    <xf numFmtId="0" fontId="105" fillId="0" borderId="0"/>
    <xf numFmtId="0" fontId="48" fillId="0" borderId="0"/>
    <xf numFmtId="0" fontId="48" fillId="0" borderId="0"/>
    <xf numFmtId="0" fontId="25" fillId="0" borderId="0"/>
    <xf numFmtId="250" fontId="63" fillId="0" borderId="0" applyFont="0" applyFill="0" applyBorder="0" applyAlignment="0" applyProtection="0">
      <alignment horizontal="right"/>
    </xf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136" fillId="0" borderId="0"/>
    <xf numFmtId="0" fontId="27" fillId="0" borderId="0"/>
    <xf numFmtId="0" fontId="137" fillId="0" borderId="0"/>
    <xf numFmtId="0" fontId="25" fillId="0" borderId="0"/>
    <xf numFmtId="0" fontId="25" fillId="0" borderId="0"/>
    <xf numFmtId="0" fontId="137" fillId="0" borderId="0"/>
    <xf numFmtId="0" fontId="48" fillId="0" borderId="0"/>
    <xf numFmtId="0" fontId="25" fillId="0" borderId="0"/>
    <xf numFmtId="0" fontId="48" fillId="0" borderId="0"/>
    <xf numFmtId="0" fontId="25" fillId="0" borderId="0"/>
    <xf numFmtId="235" fontId="25" fillId="0" borderId="0"/>
    <xf numFmtId="0" fontId="48" fillId="0" borderId="0"/>
    <xf numFmtId="0" fontId="48" fillId="0" borderId="0"/>
    <xf numFmtId="235" fontId="25" fillId="0" borderId="0"/>
    <xf numFmtId="0" fontId="137" fillId="0" borderId="0"/>
    <xf numFmtId="235" fontId="25" fillId="0" borderId="0"/>
    <xf numFmtId="0" fontId="105" fillId="0" borderId="0"/>
    <xf numFmtId="254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0" fontId="105" fillId="0" borderId="0"/>
    <xf numFmtId="0" fontId="105" fillId="0" borderId="0"/>
    <xf numFmtId="0" fontId="105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27" fillId="0" borderId="0"/>
    <xf numFmtId="235" fontId="25" fillId="0" borderId="0"/>
    <xf numFmtId="0" fontId="41" fillId="0" borderId="0"/>
    <xf numFmtId="0" fontId="25" fillId="0" borderId="0"/>
    <xf numFmtId="235" fontId="25" fillId="0" borderId="0"/>
    <xf numFmtId="0" fontId="41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9" fillId="0" borderId="0"/>
    <xf numFmtId="0" fontId="25" fillId="0" borderId="0"/>
    <xf numFmtId="0" fontId="25" fillId="0" borderId="0"/>
    <xf numFmtId="0" fontId="75" fillId="0" borderId="0"/>
    <xf numFmtId="0" fontId="25" fillId="0" borderId="0"/>
    <xf numFmtId="235" fontId="25" fillId="0" borderId="0"/>
    <xf numFmtId="0" fontId="25" fillId="0" borderId="0"/>
    <xf numFmtId="235" fontId="2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5" fillId="0" borderId="0"/>
    <xf numFmtId="254" fontId="25" fillId="0" borderId="0"/>
    <xf numFmtId="0" fontId="25" fillId="0" borderId="0"/>
    <xf numFmtId="254" fontId="25" fillId="0" borderId="0"/>
    <xf numFmtId="0" fontId="75" fillId="0" borderId="0"/>
    <xf numFmtId="235" fontId="25" fillId="0" borderId="0"/>
    <xf numFmtId="0" fontId="48" fillId="0" borderId="0"/>
    <xf numFmtId="254" fontId="25" fillId="0" borderId="0"/>
    <xf numFmtId="254" fontId="25" fillId="0" borderId="0"/>
    <xf numFmtId="254" fontId="25" fillId="0" borderId="0"/>
    <xf numFmtId="254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105" fillId="0" borderId="0"/>
    <xf numFmtId="250" fontId="63" fillId="0" borderId="0" applyFont="0" applyFill="0" applyBorder="0" applyAlignment="0" applyProtection="0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5" fillId="0" borderId="0"/>
    <xf numFmtId="0" fontId="25" fillId="0" borderId="0"/>
    <xf numFmtId="0" fontId="25" fillId="0" borderId="0"/>
    <xf numFmtId="0" fontId="75" fillId="0" borderId="0"/>
    <xf numFmtId="0" fontId="55" fillId="0" borderId="0"/>
    <xf numFmtId="0" fontId="48" fillId="0" borderId="0"/>
    <xf numFmtId="0" fontId="55" fillId="0" borderId="0"/>
    <xf numFmtId="254" fontId="105" fillId="0" borderId="0"/>
    <xf numFmtId="0" fontId="75" fillId="0" borderId="0"/>
    <xf numFmtId="0" fontId="48" fillId="0" borderId="0"/>
    <xf numFmtId="0" fontId="48" fillId="0" borderId="0"/>
    <xf numFmtId="0" fontId="2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8" fillId="0" borderId="0"/>
    <xf numFmtId="0" fontId="48" fillId="0" borderId="0"/>
    <xf numFmtId="0" fontId="105" fillId="0" borderId="0"/>
    <xf numFmtId="0" fontId="105" fillId="0" borderId="0"/>
    <xf numFmtId="0" fontId="10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8" fillId="0" borderId="0"/>
    <xf numFmtId="0" fontId="55" fillId="0" borderId="0"/>
    <xf numFmtId="0" fontId="55" fillId="0" borderId="0"/>
    <xf numFmtId="0" fontId="9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5" fillId="0" borderId="0"/>
    <xf numFmtId="0" fontId="25" fillId="0" borderId="0"/>
    <xf numFmtId="0" fontId="48" fillId="0" borderId="0"/>
    <xf numFmtId="0" fontId="25" fillId="0" borderId="0"/>
    <xf numFmtId="0" fontId="105" fillId="0" borderId="0"/>
    <xf numFmtId="0" fontId="55" fillId="0" borderId="0"/>
    <xf numFmtId="0" fontId="25" fillId="0" borderId="0"/>
    <xf numFmtId="0" fontId="25" fillId="0" borderId="0"/>
    <xf numFmtId="0" fontId="55" fillId="0" borderId="0"/>
    <xf numFmtId="0" fontId="105" fillId="0" borderId="0"/>
    <xf numFmtId="0" fontId="25" fillId="0" borderId="0"/>
    <xf numFmtId="0" fontId="75" fillId="0" borderId="0"/>
    <xf numFmtId="0" fontId="2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25" fillId="0" borderId="0"/>
    <xf numFmtId="0" fontId="55" fillId="0" borderId="0"/>
    <xf numFmtId="0" fontId="105" fillId="0" borderId="0"/>
    <xf numFmtId="0" fontId="48" fillId="0" borderId="0"/>
    <xf numFmtId="0" fontId="75" fillId="0" borderId="0"/>
    <xf numFmtId="0" fontId="25" fillId="0" borderId="0"/>
    <xf numFmtId="0" fontId="55" fillId="0" borderId="0"/>
    <xf numFmtId="0" fontId="25" fillId="0" borderId="0"/>
    <xf numFmtId="0" fontId="25" fillId="0" borderId="0"/>
    <xf numFmtId="0" fontId="41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54" fontId="105" fillId="0" borderId="0"/>
    <xf numFmtId="0" fontId="48" fillId="0" borderId="0"/>
    <xf numFmtId="0" fontId="7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0" fontId="105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250" fontId="63" fillId="0" borderId="0" applyFont="0" applyFill="0" applyBorder="0" applyAlignment="0" applyProtection="0">
      <alignment horizontal="right"/>
    </xf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105" fillId="0" borderId="0"/>
    <xf numFmtId="0" fontId="48" fillId="0" borderId="0"/>
    <xf numFmtId="235" fontId="25" fillId="0" borderId="0"/>
    <xf numFmtId="0" fontId="105" fillId="0" borderId="0"/>
    <xf numFmtId="0" fontId="25" fillId="0" borderId="0"/>
    <xf numFmtId="0" fontId="25" fillId="0" borderId="0"/>
    <xf numFmtId="235" fontId="2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38" fillId="0" borderId="0"/>
    <xf numFmtId="0" fontId="138" fillId="0" borderId="0"/>
    <xf numFmtId="0" fontId="48" fillId="0" borderId="0"/>
    <xf numFmtId="235" fontId="25" fillId="0" borderId="0"/>
    <xf numFmtId="0" fontId="41" fillId="0" borderId="0"/>
    <xf numFmtId="0" fontId="102" fillId="0" borderId="0"/>
    <xf numFmtId="254" fontId="10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235" fontId="25" fillId="0" borderId="0"/>
    <xf numFmtId="0" fontId="56" fillId="0" borderId="0"/>
    <xf numFmtId="254" fontId="105" fillId="0" borderId="0"/>
    <xf numFmtId="0" fontId="25" fillId="0" borderId="0"/>
    <xf numFmtId="0" fontId="105" fillId="0" borderId="0"/>
    <xf numFmtId="0" fontId="25" fillId="0" borderId="0"/>
    <xf numFmtId="0" fontId="56" fillId="0" borderId="0"/>
    <xf numFmtId="0" fontId="25" fillId="0" borderId="0"/>
    <xf numFmtId="235" fontId="25" fillId="0" borderId="0"/>
    <xf numFmtId="0" fontId="25" fillId="0" borderId="0"/>
    <xf numFmtId="235" fontId="25" fillId="0" borderId="0"/>
    <xf numFmtId="0" fontId="55" fillId="0" borderId="0"/>
    <xf numFmtId="0" fontId="105" fillId="0" borderId="0"/>
    <xf numFmtId="0" fontId="55" fillId="0" borderId="0"/>
    <xf numFmtId="0" fontId="48" fillId="0" borderId="0"/>
    <xf numFmtId="235" fontId="25" fillId="0" borderId="0"/>
    <xf numFmtId="0" fontId="4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35" fontId="25" fillId="0" borderId="0"/>
    <xf numFmtId="0" fontId="4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35" fontId="25" fillId="0" borderId="0"/>
    <xf numFmtId="0" fontId="4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35" fontId="25" fillId="0" borderId="0"/>
    <xf numFmtId="0" fontId="4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35" fontId="25" fillId="0" borderId="0"/>
    <xf numFmtId="0" fontId="48" fillId="0" borderId="0"/>
    <xf numFmtId="0" fontId="105" fillId="0" borderId="0"/>
    <xf numFmtId="0" fontId="105" fillId="0" borderId="0"/>
    <xf numFmtId="0" fontId="105" fillId="0" borderId="0"/>
    <xf numFmtId="235" fontId="25" fillId="0" borderId="0"/>
    <xf numFmtId="0" fontId="48" fillId="0" borderId="0"/>
    <xf numFmtId="235" fontId="25" fillId="0" borderId="0"/>
    <xf numFmtId="0" fontId="48" fillId="0" borderId="0"/>
    <xf numFmtId="0" fontId="105" fillId="0" borderId="0"/>
    <xf numFmtId="0" fontId="105" fillId="0" borderId="0"/>
    <xf numFmtId="0" fontId="105" fillId="0" borderId="0"/>
    <xf numFmtId="235" fontId="25" fillId="0" borderId="0"/>
    <xf numFmtId="0" fontId="48" fillId="0" borderId="0"/>
    <xf numFmtId="0" fontId="105" fillId="0" borderId="0"/>
    <xf numFmtId="235" fontId="25" fillId="0" borderId="0"/>
    <xf numFmtId="0" fontId="48" fillId="0" borderId="0"/>
    <xf numFmtId="235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5" fontId="25" fillId="0" borderId="0"/>
    <xf numFmtId="0" fontId="25" fillId="0" borderId="0"/>
    <xf numFmtId="0" fontId="48" fillId="0" borderId="0"/>
    <xf numFmtId="0" fontId="105" fillId="0" borderId="0"/>
    <xf numFmtId="0" fontId="25" fillId="0" borderId="0"/>
    <xf numFmtId="235" fontId="25" fillId="0" borderId="0"/>
    <xf numFmtId="0" fontId="25" fillId="0" borderId="0"/>
    <xf numFmtId="235" fontId="25" fillId="0" borderId="0"/>
    <xf numFmtId="0" fontId="25" fillId="0" borderId="0"/>
    <xf numFmtId="235" fontId="25" fillId="0" borderId="0"/>
    <xf numFmtId="0" fontId="10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9" fontId="142" fillId="0" borderId="0" applyFont="0" applyFill="0" applyBorder="0" applyAlignment="0" applyProtection="0"/>
    <xf numFmtId="0" fontId="121" fillId="0" borderId="36" applyNumberFormat="0" applyFill="0" applyAlignment="0" applyProtection="0"/>
    <xf numFmtId="0" fontId="122" fillId="0" borderId="37" applyNumberFormat="0" applyFill="0" applyAlignment="0" applyProtection="0"/>
    <xf numFmtId="0" fontId="123" fillId="0" borderId="38" applyNumberFormat="0" applyFill="0" applyAlignment="0" applyProtection="0"/>
    <xf numFmtId="0" fontId="123" fillId="0" borderId="0" applyNumberFormat="0" applyFill="0" applyBorder="0" applyAlignment="0" applyProtection="0"/>
    <xf numFmtId="0" fontId="119" fillId="70" borderId="0" applyNumberFormat="0" applyBorder="0" applyAlignment="0" applyProtection="0"/>
    <xf numFmtId="0" fontId="110" fillId="67" borderId="0" applyNumberFormat="0" applyBorder="0" applyAlignment="0" applyProtection="0"/>
    <xf numFmtId="0" fontId="129" fillId="71" borderId="34" applyNumberFormat="0" applyAlignment="0" applyProtection="0"/>
    <xf numFmtId="0" fontId="143" fillId="68" borderId="40" applyNumberFormat="0" applyAlignment="0" applyProtection="0"/>
    <xf numFmtId="0" fontId="112" fillId="68" borderId="34" applyNumberFormat="0" applyAlignment="0" applyProtection="0"/>
    <xf numFmtId="0" fontId="131" fillId="0" borderId="39" applyNumberFormat="0" applyFill="0" applyAlignment="0" applyProtection="0"/>
    <xf numFmtId="0" fontId="114" fillId="69" borderId="35" applyNumberFormat="0" applyAlignment="0" applyProtection="0"/>
    <xf numFmtId="0" fontId="14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5" fillId="0" borderId="42" applyNumberFormat="0" applyFill="0" applyAlignment="0" applyProtection="0"/>
    <xf numFmtId="0" fontId="108" fillId="61" borderId="0" applyNumberFormat="0" applyBorder="0" applyAlignment="0" applyProtection="0"/>
    <xf numFmtId="0" fontId="5" fillId="43" borderId="0" applyNumberFormat="0" applyBorder="0" applyAlignment="0" applyProtection="0"/>
    <xf numFmtId="0" fontId="5" fillId="49" borderId="0" applyNumberFormat="0" applyBorder="0" applyAlignment="0" applyProtection="0"/>
    <xf numFmtId="0" fontId="108" fillId="62" borderId="0" applyNumberFormat="0" applyBorder="0" applyAlignment="0" applyProtection="0"/>
    <xf numFmtId="0" fontId="5" fillId="44" borderId="0" applyNumberFormat="0" applyBorder="0" applyAlignment="0" applyProtection="0"/>
    <xf numFmtId="0" fontId="5" fillId="50" borderId="0" applyNumberFormat="0" applyBorder="0" applyAlignment="0" applyProtection="0"/>
    <xf numFmtId="0" fontId="108" fillId="63" borderId="0" applyNumberFormat="0" applyBorder="0" applyAlignment="0" applyProtection="0"/>
    <xf numFmtId="0" fontId="5" fillId="45" borderId="0" applyNumberFormat="0" applyBorder="0" applyAlignment="0" applyProtection="0"/>
    <xf numFmtId="0" fontId="5" fillId="51" borderId="0" applyNumberFormat="0" applyBorder="0" applyAlignment="0" applyProtection="0"/>
    <xf numFmtId="0" fontId="108" fillId="64" borderId="0" applyNumberFormat="0" applyBorder="0" applyAlignment="0" applyProtection="0"/>
    <xf numFmtId="0" fontId="5" fillId="46" borderId="0" applyNumberFormat="0" applyBorder="0" applyAlignment="0" applyProtection="0"/>
    <xf numFmtId="0" fontId="5" fillId="52" borderId="0" applyNumberFormat="0" applyBorder="0" applyAlignment="0" applyProtection="0"/>
    <xf numFmtId="0" fontId="108" fillId="65" borderId="0" applyNumberFormat="0" applyBorder="0" applyAlignment="0" applyProtection="0"/>
    <xf numFmtId="0" fontId="5" fillId="47" borderId="0" applyNumberFormat="0" applyBorder="0" applyAlignment="0" applyProtection="0"/>
    <xf numFmtId="0" fontId="5" fillId="53" borderId="0" applyNumberFormat="0" applyBorder="0" applyAlignment="0" applyProtection="0"/>
    <xf numFmtId="0" fontId="108" fillId="66" borderId="0" applyNumberFormat="0" applyBorder="0" applyAlignment="0" applyProtection="0"/>
    <xf numFmtId="0" fontId="5" fillId="48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146" fillId="0" borderId="0" applyNumberFormat="0" applyFill="0" applyBorder="0" applyAlignment="0" applyProtection="0"/>
    <xf numFmtId="0" fontId="5" fillId="73" borderId="41" applyNumberFormat="0" applyFont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7" fillId="0" borderId="0"/>
    <xf numFmtId="170" fontId="2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3" fillId="0" borderId="0"/>
    <xf numFmtId="0" fontId="147" fillId="0" borderId="0"/>
    <xf numFmtId="0" fontId="107" fillId="73" borderId="41" applyNumberFormat="0" applyFont="0" applyAlignment="0" applyProtection="0"/>
    <xf numFmtId="235" fontId="25" fillId="0" borderId="0"/>
    <xf numFmtId="235" fontId="25" fillId="0" borderId="0"/>
    <xf numFmtId="235" fontId="25" fillId="0" borderId="0"/>
    <xf numFmtId="0" fontId="25" fillId="0" borderId="0"/>
    <xf numFmtId="0" fontId="48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180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18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235" fontId="25" fillId="0" borderId="0"/>
    <xf numFmtId="235" fontId="25" fillId="0" borderId="0"/>
    <xf numFmtId="190" fontId="6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6" fillId="0" borderId="0" applyNumberForma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2" fillId="43" borderId="0" applyNumberFormat="0" applyBorder="0" applyAlignment="0" applyProtection="0"/>
    <xf numFmtId="235" fontId="25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235" fontId="25" fillId="0" borderId="0"/>
    <xf numFmtId="0" fontId="2" fillId="43" borderId="0" applyNumberFormat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235" fontId="25" fillId="0" borderId="0"/>
    <xf numFmtId="0" fontId="2" fillId="44" borderId="0" applyNumberFormat="0" applyBorder="0" applyAlignment="0" applyProtection="0"/>
    <xf numFmtId="235" fontId="25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235" fontId="25" fillId="0" borderId="0"/>
    <xf numFmtId="0" fontId="2" fillId="44" borderId="0" applyNumberFormat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235" fontId="25" fillId="0" borderId="0"/>
    <xf numFmtId="0" fontId="2" fillId="45" borderId="0" applyNumberFormat="0" applyBorder="0" applyAlignment="0" applyProtection="0"/>
    <xf numFmtId="235" fontId="25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235" fontId="25" fillId="0" borderId="0"/>
    <xf numFmtId="0" fontId="2" fillId="45" borderId="0" applyNumberFormat="0" applyBorder="0" applyAlignment="0" applyProtection="0"/>
    <xf numFmtId="235" fontId="25" fillId="0" borderId="0"/>
    <xf numFmtId="235" fontId="25" fillId="0" borderId="0"/>
    <xf numFmtId="235" fontId="25" fillId="0" borderId="0"/>
    <xf numFmtId="0" fontId="48" fillId="0" borderId="0"/>
    <xf numFmtId="0" fontId="48" fillId="0" borderId="0"/>
    <xf numFmtId="0" fontId="48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48" fillId="0" borderId="0"/>
    <xf numFmtId="0" fontId="2" fillId="46" borderId="0" applyNumberFormat="0" applyBorder="0" applyAlignment="0" applyProtection="0"/>
    <xf numFmtId="0" fontId="48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48" fillId="0" borderId="0"/>
    <xf numFmtId="0" fontId="2" fillId="46" borderId="0" applyNumberFormat="0" applyBorder="0" applyAlignment="0" applyProtection="0"/>
    <xf numFmtId="0" fontId="48" fillId="0" borderId="0"/>
    <xf numFmtId="0" fontId="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48" fillId="0" borderId="0"/>
    <xf numFmtId="0" fontId="2" fillId="47" borderId="0" applyNumberFormat="0" applyBorder="0" applyAlignment="0" applyProtection="0"/>
    <xf numFmtId="0" fontId="48" fillId="0" borderId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48" fillId="0" borderId="0"/>
    <xf numFmtId="0" fontId="2" fillId="47" borderId="0" applyNumberFormat="0" applyBorder="0" applyAlignment="0" applyProtection="0"/>
    <xf numFmtId="0" fontId="48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49" borderId="0" applyNumberFormat="0" applyBorder="0" applyAlignment="0" applyProtection="0"/>
    <xf numFmtId="0" fontId="48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48" fillId="0" borderId="0"/>
    <xf numFmtId="0" fontId="2" fillId="49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48" fillId="0" borderId="0"/>
    <xf numFmtId="0" fontId="2" fillId="50" borderId="0" applyNumberFormat="0" applyBorder="0" applyAlignment="0" applyProtection="0"/>
    <xf numFmtId="0" fontId="48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48" fillId="0" borderId="0"/>
    <xf numFmtId="0" fontId="2" fillId="50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48" fillId="0" borderId="0"/>
    <xf numFmtId="0" fontId="2" fillId="51" borderId="0" applyNumberFormat="0" applyBorder="0" applyAlignment="0" applyProtection="0"/>
    <xf numFmtId="0" fontId="48" fillId="0" borderId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48" fillId="0" borderId="0"/>
    <xf numFmtId="0" fontId="2" fillId="51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48" fillId="0" borderId="0"/>
    <xf numFmtId="0" fontId="2" fillId="52" borderId="0" applyNumberFormat="0" applyBorder="0" applyAlignment="0" applyProtection="0"/>
    <xf numFmtId="0" fontId="48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48" fillId="0" borderId="0"/>
    <xf numFmtId="0" fontId="2" fillId="52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48" fillId="0" borderId="0"/>
    <xf numFmtId="0" fontId="2" fillId="53" borderId="0" applyNumberFormat="0" applyBorder="0" applyAlignment="0" applyProtection="0"/>
    <xf numFmtId="0" fontId="42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250" fontId="63" fillId="0" borderId="0" applyFont="0" applyFill="0" applyBorder="0" applyAlignment="0" applyProtection="0">
      <alignment horizontal="right"/>
    </xf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25" fillId="0" borderId="0"/>
    <xf numFmtId="235" fontId="25" fillId="0" borderId="0"/>
    <xf numFmtId="235" fontId="25" fillId="0" borderId="0"/>
    <xf numFmtId="235" fontId="25" fillId="0" borderId="0"/>
    <xf numFmtId="0" fontId="25" fillId="0" borderId="0">
      <alignment wrapText="1"/>
    </xf>
    <xf numFmtId="0" fontId="25" fillId="0" borderId="0">
      <alignment wrapText="1"/>
    </xf>
    <xf numFmtId="0" fontId="41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25" fillId="0" borderId="0"/>
    <xf numFmtId="235" fontId="25" fillId="0" borderId="0"/>
    <xf numFmtId="0" fontId="25" fillId="0" borderId="0"/>
    <xf numFmtId="0" fontId="2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2" fillId="0" borderId="0"/>
    <xf numFmtId="0" fontId="2" fillId="0" borderId="0"/>
    <xf numFmtId="0" fontId="2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1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horizontal="right"/>
    </xf>
    <xf numFmtId="0" fontId="2" fillId="0" borderId="0"/>
    <xf numFmtId="205" fontId="6" fillId="0" borderId="0" applyFill="0" applyBorder="0" applyAlignment="0"/>
    <xf numFmtId="206" fontId="6" fillId="0" borderId="0" applyFill="0" applyBorder="0" applyAlignment="0"/>
    <xf numFmtId="207" fontId="6" fillId="0" borderId="0" applyFill="0" applyBorder="0" applyAlignment="0"/>
    <xf numFmtId="208" fontId="6" fillId="0" borderId="0" applyFill="0" applyBorder="0" applyAlignment="0"/>
    <xf numFmtId="0" fontId="2" fillId="0" borderId="0"/>
    <xf numFmtId="205" fontId="6" fillId="0" borderId="0" applyFill="0" applyBorder="0" applyAlignment="0"/>
    <xf numFmtId="0" fontId="2" fillId="0" borderId="0"/>
    <xf numFmtId="206" fontId="6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0" fontId="2" fillId="0" borderId="0"/>
    <xf numFmtId="0" fontId="2" fillId="0" borderId="0"/>
    <xf numFmtId="205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" fillId="0" borderId="0"/>
    <xf numFmtId="0" fontId="2" fillId="0" borderId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" fillId="0" borderId="0"/>
    <xf numFmtId="0" fontId="2" fillId="0" borderId="0"/>
    <xf numFmtId="235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" fillId="0" borderId="0"/>
    <xf numFmtId="0" fontId="2" fillId="0" borderId="0"/>
    <xf numFmtId="170" fontId="9" fillId="0" borderId="0" applyFont="0" applyFill="0" applyBorder="0" applyAlignment="0" applyProtection="0"/>
    <xf numFmtId="254" fontId="2" fillId="0" borderId="0"/>
    <xf numFmtId="250" fontId="63" fillId="0" borderId="0" applyFont="0" applyFill="0" applyBorder="0" applyAlignment="0" applyProtection="0">
      <alignment horizontal="right"/>
    </xf>
    <xf numFmtId="235" fontId="25" fillId="0" borderId="0"/>
    <xf numFmtId="235" fontId="25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235" fontId="25" fillId="0" borderId="0"/>
    <xf numFmtId="0" fontId="25" fillId="0" borderId="0"/>
    <xf numFmtId="235" fontId="25" fillId="0" borderId="0"/>
    <xf numFmtId="235" fontId="25" fillId="0" borderId="0"/>
    <xf numFmtId="235" fontId="25" fillId="0" borderId="0"/>
    <xf numFmtId="0" fontId="106" fillId="0" borderId="0"/>
    <xf numFmtId="0" fontId="106" fillId="0" borderId="0"/>
    <xf numFmtId="0" fontId="25" fillId="0" borderId="0">
      <alignment wrapText="1"/>
    </xf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0" fontId="25" fillId="0" borderId="0">
      <alignment wrapText="1"/>
    </xf>
    <xf numFmtId="0" fontId="25" fillId="0" borderId="0">
      <alignment wrapText="1"/>
    </xf>
    <xf numFmtId="0" fontId="106" fillId="0" borderId="0"/>
    <xf numFmtId="0" fontId="106" fillId="0" borderId="0"/>
    <xf numFmtId="235" fontId="25" fillId="0" borderId="0"/>
    <xf numFmtId="235" fontId="25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235" fontId="25" fillId="0" borderId="0"/>
    <xf numFmtId="235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235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235" fontId="25" fillId="0" borderId="0"/>
    <xf numFmtId="170" fontId="9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235" fontId="25" fillId="0" borderId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235" fontId="25" fillId="0" borderId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0" fontId="48" fillId="0" borderId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5" fillId="0" borderId="0">
      <alignment wrapText="1"/>
    </xf>
    <xf numFmtId="170" fontId="9" fillId="0" borderId="0" applyFont="0" applyFill="0" applyBorder="0" applyAlignment="0" applyProtection="0"/>
    <xf numFmtId="235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235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5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0" fontId="2" fillId="0" borderId="0"/>
    <xf numFmtId="0" fontId="2" fillId="0" borderId="0"/>
    <xf numFmtId="0" fontId="2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27" fillId="0" borderId="0" applyFont="0" applyFill="0" applyBorder="0" applyAlignment="0" applyProtection="0"/>
    <xf numFmtId="235" fontId="25" fillId="0" borderId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06" fontId="6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25" fillId="0" borderId="0">
      <alignment wrapText="1"/>
    </xf>
    <xf numFmtId="0" fontId="48" fillId="0" borderId="0"/>
    <xf numFmtId="235" fontId="25" fillId="0" borderId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56" fillId="0" borderId="0" applyFont="0" applyFill="0" applyBorder="0" applyAlignment="0" applyProtection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235" fontId="25" fillId="0" borderId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169" fontId="9" fillId="0" borderId="0" applyFont="0" applyFill="0" applyBorder="0" applyAlignment="0" applyProtection="0"/>
    <xf numFmtId="169" fontId="56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169" fontId="9" fillId="0" borderId="0" applyFont="0" applyFill="0" applyBorder="0" applyAlignment="0" applyProtection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35" fontId="25" fillId="0" borderId="0"/>
    <xf numFmtId="235" fontId="25" fillId="0" borderId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21" fontId="6" fillId="0" borderId="0" applyFont="0" applyFill="0" applyBorder="0" applyProtection="0">
      <alignment horizontal="right"/>
    </xf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235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2" fontId="6" fillId="0" borderId="0"/>
    <xf numFmtId="167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5" fontId="6" fillId="0" borderId="0" applyFill="0" applyBorder="0" applyAlignment="0"/>
    <xf numFmtId="206" fontId="6" fillId="0" borderId="0" applyFill="0" applyBorder="0" applyAlignment="0"/>
    <xf numFmtId="205" fontId="6" fillId="0" borderId="0" applyFill="0" applyBorder="0" applyAlignment="0"/>
    <xf numFmtId="0" fontId="2" fillId="0" borderId="0"/>
    <xf numFmtId="206" fontId="6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4" fontId="2" fillId="0" borderId="0"/>
    <xf numFmtId="250" fontId="63" fillId="0" borderId="0" applyFont="0" applyFill="0" applyBorder="0" applyAlignment="0" applyProtection="0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137" fillId="0" borderId="0"/>
    <xf numFmtId="0" fontId="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235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55" fillId="0" borderId="0"/>
    <xf numFmtId="254" fontId="2" fillId="0" borderId="0"/>
    <xf numFmtId="250" fontId="63" fillId="0" borderId="0" applyFont="0" applyFill="0" applyBorder="0" applyAlignment="0" applyProtection="0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" fillId="0" borderId="0"/>
    <xf numFmtId="0" fontId="2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48" fillId="0" borderId="0"/>
    <xf numFmtId="0" fontId="48" fillId="0" borderId="0"/>
    <xf numFmtId="205" fontId="6" fillId="0" borderId="0" applyFill="0" applyBorder="0" applyAlignment="0"/>
    <xf numFmtId="206" fontId="6" fillId="0" borderId="0" applyFill="0" applyBorder="0" applyAlignment="0"/>
    <xf numFmtId="205" fontId="6" fillId="0" borderId="0" applyFill="0" applyBorder="0" applyAlignment="0"/>
    <xf numFmtId="0" fontId="2" fillId="0" borderId="0"/>
    <xf numFmtId="206" fontId="6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54" fontId="2" fillId="0" borderId="0"/>
    <xf numFmtId="0" fontId="27" fillId="0" borderId="0"/>
    <xf numFmtId="0" fontId="25" fillId="0" borderId="0"/>
    <xf numFmtId="242" fontId="9" fillId="0" borderId="0" applyFont="0" applyFill="0" applyBorder="0" applyAlignment="0" applyProtection="0"/>
    <xf numFmtId="0" fontId="25" fillId="0" borderId="0"/>
    <xf numFmtId="0" fontId="63" fillId="0" borderId="0"/>
    <xf numFmtId="0" fontId="2" fillId="0" borderId="0"/>
    <xf numFmtId="0" fontId="48" fillId="0" borderId="0"/>
    <xf numFmtId="0" fontId="152" fillId="0" borderId="0"/>
    <xf numFmtId="0" fontId="142" fillId="0" borderId="0"/>
    <xf numFmtId="245" fontId="9" fillId="0" borderId="0" applyFont="0" applyFill="0" applyBorder="0" applyAlignment="0" applyProtection="0"/>
    <xf numFmtId="0" fontId="142" fillId="0" borderId="0"/>
    <xf numFmtId="0" fontId="153" fillId="0" borderId="0"/>
    <xf numFmtId="257" fontId="63" fillId="0" borderId="0" applyFont="0" applyFill="0" applyBorder="0" applyAlignment="0" applyProtection="0"/>
    <xf numFmtId="0" fontId="2" fillId="73" borderId="41" applyNumberFormat="0" applyFont="0" applyAlignment="0" applyProtection="0"/>
    <xf numFmtId="0" fontId="107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9" fillId="30" borderId="14" applyNumberFormat="0" applyFont="0" applyAlignment="0" applyProtection="0"/>
    <xf numFmtId="0" fontId="154" fillId="73" borderId="41" applyNumberFormat="0" applyFont="0" applyAlignment="0" applyProtection="0"/>
    <xf numFmtId="0" fontId="106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06" fillId="73" borderId="41" applyNumberFormat="0" applyFont="0" applyAlignment="0" applyProtection="0"/>
    <xf numFmtId="0" fontId="2" fillId="73" borderId="41" applyNumberFormat="0" applyFont="0" applyAlignment="0" applyProtection="0"/>
    <xf numFmtId="0" fontId="9" fillId="30" borderId="14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54" fillId="73" borderId="41" applyNumberFormat="0" applyFont="0" applyAlignment="0" applyProtection="0"/>
    <xf numFmtId="0" fontId="154" fillId="73" borderId="41" applyNumberFormat="0" applyFont="0" applyAlignment="0" applyProtection="0"/>
    <xf numFmtId="0" fontId="154" fillId="73" borderId="41" applyNumberFormat="0" applyFont="0" applyAlignment="0" applyProtection="0"/>
    <xf numFmtId="0" fontId="142" fillId="0" borderId="0"/>
    <xf numFmtId="0" fontId="142" fillId="0" borderId="0"/>
    <xf numFmtId="0" fontId="142" fillId="0" borderId="0"/>
    <xf numFmtId="0" fontId="154" fillId="73" borderId="41" applyNumberFormat="0" applyFont="0" applyAlignment="0" applyProtection="0"/>
    <xf numFmtId="0" fontId="154" fillId="73" borderId="41" applyNumberFormat="0" applyFont="0" applyAlignment="0" applyProtection="0"/>
    <xf numFmtId="0" fontId="154" fillId="73" borderId="41" applyNumberFormat="0" applyFont="0" applyAlignment="0" applyProtection="0"/>
    <xf numFmtId="0" fontId="142" fillId="0" borderId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107" fillId="73" borderId="41" applyNumberFormat="0" applyFont="0" applyAlignment="0" applyProtection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07" fillId="73" borderId="41" applyNumberFormat="0" applyFont="0" applyAlignment="0" applyProtection="0"/>
    <xf numFmtId="0" fontId="2" fillId="0" borderId="0"/>
    <xf numFmtId="254" fontId="2" fillId="0" borderId="0"/>
    <xf numFmtId="0" fontId="2" fillId="73" borderId="41" applyNumberFormat="0" applyFont="0" applyAlignment="0" applyProtection="0"/>
    <xf numFmtId="0" fontId="2" fillId="0" borderId="0"/>
    <xf numFmtId="0" fontId="107" fillId="73" borderId="4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07" fillId="73" borderId="41" applyNumberFormat="0" applyFont="0" applyAlignment="0" applyProtection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2" fillId="73" borderId="41" applyNumberFormat="0" applyFont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258" fontId="155" fillId="0" borderId="0" applyBorder="0" applyProtection="0">
      <alignment horizontal="right"/>
    </xf>
    <xf numFmtId="0" fontId="142" fillId="0" borderId="0"/>
    <xf numFmtId="258" fontId="156" fillId="77" borderId="0" applyBorder="0" applyProtection="0">
      <alignment horizontal="right"/>
    </xf>
    <xf numFmtId="0" fontId="142" fillId="0" borderId="0"/>
    <xf numFmtId="258" fontId="157" fillId="0" borderId="23" applyBorder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259" fontId="158" fillId="0" borderId="0" applyBorder="0" applyProtection="0">
      <alignment horizontal="right"/>
    </xf>
    <xf numFmtId="0" fontId="142" fillId="0" borderId="0"/>
    <xf numFmtId="259" fontId="159" fillId="77" borderId="0" applyProtection="0">
      <alignment horizontal="right"/>
    </xf>
    <xf numFmtId="37" fontId="33" fillId="0" borderId="0" applyFill="0" applyBorder="0" applyProtection="0">
      <alignment horizontal="right"/>
    </xf>
    <xf numFmtId="0" fontId="142" fillId="0" borderId="0"/>
    <xf numFmtId="185" fontId="28" fillId="0" borderId="0" applyFont="0" applyFill="0" applyBorder="0" applyProtection="0">
      <alignment horizontal="right"/>
    </xf>
    <xf numFmtId="260" fontId="155" fillId="0" borderId="0" applyFill="0" applyBorder="0" applyProtection="0"/>
    <xf numFmtId="0" fontId="44" fillId="26" borderId="0">
      <alignment horizontal="right"/>
    </xf>
    <xf numFmtId="0" fontId="142" fillId="0" borderId="0"/>
    <xf numFmtId="0" fontId="142" fillId="0" borderId="0"/>
    <xf numFmtId="0" fontId="142" fillId="0" borderId="0"/>
    <xf numFmtId="0" fontId="160" fillId="27" borderId="58" applyNumberFormat="0" applyAlignment="0" applyProtection="0"/>
    <xf numFmtId="0" fontId="142" fillId="0" borderId="0"/>
    <xf numFmtId="0" fontId="142" fillId="0" borderId="0"/>
    <xf numFmtId="0" fontId="2" fillId="0" borderId="0"/>
    <xf numFmtId="0" fontId="160" fillId="27" borderId="58" applyNumberFormat="0" applyAlignment="0" applyProtection="0"/>
    <xf numFmtId="0" fontId="142" fillId="0" borderId="0"/>
    <xf numFmtId="0" fontId="161" fillId="68" borderId="40" applyNumberFormat="0" applyAlignment="0" applyProtection="0"/>
    <xf numFmtId="0" fontId="160" fillId="27" borderId="58" applyNumberFormat="0" applyAlignment="0" applyProtection="0"/>
    <xf numFmtId="0" fontId="161" fillId="68" borderId="40" applyNumberFormat="0" applyAlignment="0" applyProtection="0"/>
    <xf numFmtId="0" fontId="142" fillId="0" borderId="0"/>
    <xf numFmtId="0" fontId="161" fillId="68" borderId="40" applyNumberFormat="0" applyAlignment="0" applyProtection="0"/>
    <xf numFmtId="0" fontId="142" fillId="0" borderId="0"/>
    <xf numFmtId="0" fontId="142" fillId="0" borderId="0"/>
    <xf numFmtId="0" fontId="161" fillId="68" borderId="40" applyNumberFormat="0" applyAlignment="0" applyProtection="0"/>
    <xf numFmtId="0" fontId="142" fillId="0" borderId="0"/>
    <xf numFmtId="0" fontId="161" fillId="68" borderId="40" applyNumberFormat="0" applyAlignment="0" applyProtection="0"/>
    <xf numFmtId="0" fontId="161" fillId="68" borderId="40" applyNumberFormat="0" applyAlignment="0" applyProtection="0"/>
    <xf numFmtId="0" fontId="142" fillId="0" borderId="0"/>
    <xf numFmtId="0" fontId="143" fillId="68" borderId="40" applyNumberFormat="0" applyAlignment="0" applyProtection="0"/>
    <xf numFmtId="0" fontId="143" fillId="68" borderId="40" applyNumberFormat="0" applyAlignment="0" applyProtection="0"/>
    <xf numFmtId="0" fontId="162" fillId="0" borderId="0" applyProtection="0">
      <alignment horizontal="left"/>
    </xf>
    <xf numFmtId="0" fontId="142" fillId="0" borderId="0"/>
    <xf numFmtId="0" fontId="162" fillId="0" borderId="0" applyFill="0" applyBorder="0" applyProtection="0">
      <alignment horizontal="left"/>
    </xf>
    <xf numFmtId="0" fontId="142" fillId="0" borderId="0"/>
    <xf numFmtId="0" fontId="163" fillId="0" borderId="0" applyFill="0" applyBorder="0" applyProtection="0">
      <alignment horizontal="left"/>
    </xf>
    <xf numFmtId="0" fontId="142" fillId="0" borderId="0"/>
    <xf numFmtId="1" fontId="164" fillId="0" borderId="0" applyProtection="0">
      <alignment horizontal="right" vertical="center"/>
    </xf>
    <xf numFmtId="0" fontId="142" fillId="0" borderId="0"/>
    <xf numFmtId="2" fontId="7" fillId="0" borderId="0"/>
    <xf numFmtId="173" fontId="165" fillId="0" borderId="0" applyFill="0" applyBorder="0" applyAlignment="0" applyProtection="0"/>
    <xf numFmtId="207" fontId="25" fillId="0" borderId="0" applyFont="0" applyFill="0" applyBorder="0" applyAlignment="0" applyProtection="0"/>
    <xf numFmtId="0" fontId="142" fillId="0" borderId="0"/>
    <xf numFmtId="261" fontId="6" fillId="0" borderId="0" applyFont="0" applyFill="0" applyBorder="0" applyAlignment="0" applyProtection="0"/>
    <xf numFmtId="262" fontId="166" fillId="26" borderId="21" applyFill="0" applyBorder="0" applyAlignment="0" applyProtection="0">
      <alignment horizontal="right"/>
      <protection locked="0"/>
    </xf>
    <xf numFmtId="263" fontId="166" fillId="34" borderId="0" applyFill="0" applyBorder="0" applyAlignment="0" applyProtection="0">
      <protection hidden="1"/>
    </xf>
    <xf numFmtId="0" fontId="142" fillId="0" borderId="0"/>
    <xf numFmtId="0" fontId="142" fillId="0" borderId="0"/>
    <xf numFmtId="0" fontId="142" fillId="0" borderId="0"/>
    <xf numFmtId="10" fontId="25" fillId="0" borderId="0" applyFont="0" applyFill="0" applyBorder="0" applyAlignment="0" applyProtection="0"/>
    <xf numFmtId="0" fontId="142" fillId="0" borderId="0"/>
    <xf numFmtId="0" fontId="142" fillId="0" borderId="0"/>
    <xf numFmtId="10" fontId="25" fillId="0" borderId="0" applyFont="0" applyFill="0" applyBorder="0" applyAlignment="0" applyProtection="0"/>
    <xf numFmtId="264" fontId="155" fillId="0" borderId="0" applyBorder="0" applyProtection="0">
      <alignment horizontal="right"/>
    </xf>
    <xf numFmtId="264" fontId="156" fillId="77" borderId="0" applyProtection="0">
      <alignment horizontal="right"/>
    </xf>
    <xf numFmtId="0" fontId="142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2" fillId="0" borderId="0"/>
    <xf numFmtId="0" fontId="142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17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2" fillId="0" borderId="0"/>
    <xf numFmtId="0" fontId="142" fillId="0" borderId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0" fontId="142" fillId="0" borderId="0"/>
    <xf numFmtId="9" fontId="2" fillId="0" borderId="0" applyFont="0" applyFill="0" applyBorder="0" applyAlignment="0" applyProtection="0"/>
    <xf numFmtId="265" fontId="7" fillId="0" borderId="0" applyFont="0" applyFill="0" applyBorder="0" applyProtection="0">
      <alignment horizontal="right"/>
    </xf>
    <xf numFmtId="9" fontId="25" fillId="0" borderId="0"/>
    <xf numFmtId="266" fontId="25" fillId="0" borderId="0" applyFill="0" applyBorder="0">
      <alignment horizontal="right"/>
      <protection locked="0"/>
    </xf>
    <xf numFmtId="0" fontId="142" fillId="0" borderId="0"/>
    <xf numFmtId="1" fontId="34" fillId="0" borderId="0"/>
    <xf numFmtId="247" fontId="25" fillId="0" borderId="0">
      <protection locked="0"/>
    </xf>
    <xf numFmtId="0" fontId="142" fillId="0" borderId="0"/>
    <xf numFmtId="0" fontId="142" fillId="0" borderId="0"/>
    <xf numFmtId="205" fontId="6" fillId="0" borderId="0" applyFill="0" applyBorder="0" applyAlignment="0"/>
    <xf numFmtId="0" fontId="142" fillId="0" borderId="0"/>
    <xf numFmtId="206" fontId="6" fillId="0" borderId="0" applyFill="0" applyBorder="0" applyAlignment="0"/>
    <xf numFmtId="0" fontId="142" fillId="0" borderId="0"/>
    <xf numFmtId="205" fontId="6" fillId="0" borderId="0" applyFill="0" applyBorder="0" applyAlignment="0"/>
    <xf numFmtId="208" fontId="25" fillId="0" borderId="0" applyFill="0" applyBorder="0" applyAlignment="0"/>
    <xf numFmtId="206" fontId="6" fillId="0" borderId="0" applyFill="0" applyBorder="0" applyAlignment="0"/>
    <xf numFmtId="0" fontId="142" fillId="0" borderId="0"/>
    <xf numFmtId="0" fontId="142" fillId="0" borderId="0"/>
    <xf numFmtId="0" fontId="142" fillId="0" borderId="0"/>
    <xf numFmtId="0" fontId="142" fillId="0" borderId="0"/>
    <xf numFmtId="10" fontId="7" fillId="0" borderId="0"/>
    <xf numFmtId="10" fontId="7" fillId="38" borderId="0"/>
    <xf numFmtId="0" fontId="142" fillId="0" borderId="0"/>
    <xf numFmtId="171" fontId="27" fillId="0" borderId="0"/>
    <xf numFmtId="0" fontId="142" fillId="0" borderId="0"/>
    <xf numFmtId="267" fontId="167" fillId="34" borderId="0" applyBorder="0" applyAlignment="0">
      <protection hidden="1"/>
    </xf>
    <xf numFmtId="0" fontId="142" fillId="0" borderId="0"/>
    <xf numFmtId="0" fontId="142" fillId="0" borderId="0"/>
    <xf numFmtId="1" fontId="167" fillId="34" borderId="0">
      <alignment horizontal="center"/>
    </xf>
    <xf numFmtId="0" fontId="142" fillId="0" borderId="0"/>
    <xf numFmtId="0" fontId="48" fillId="0" borderId="0" applyNumberFormat="0" applyFont="0" applyFill="0" applyBorder="0" applyAlignment="0" applyProtection="0">
      <alignment horizontal="left"/>
    </xf>
    <xf numFmtId="0" fontId="142" fillId="0" borderId="0"/>
    <xf numFmtId="15" fontId="48" fillId="0" borderId="0" applyFont="0" applyFill="0" applyBorder="0" applyAlignment="0" applyProtection="0"/>
    <xf numFmtId="0" fontId="142" fillId="0" borderId="0"/>
    <xf numFmtId="4" fontId="48" fillId="0" borderId="0" applyFont="0" applyFill="0" applyBorder="0" applyAlignment="0" applyProtection="0"/>
    <xf numFmtId="0" fontId="142" fillId="0" borderId="0"/>
    <xf numFmtId="0" fontId="93" fillId="0" borderId="8">
      <alignment horizontal="center"/>
    </xf>
    <xf numFmtId="0" fontId="142" fillId="0" borderId="0"/>
    <xf numFmtId="0" fontId="142" fillId="0" borderId="0"/>
    <xf numFmtId="0" fontId="142" fillId="0" borderId="0"/>
    <xf numFmtId="0" fontId="142" fillId="0" borderId="0"/>
    <xf numFmtId="3" fontId="48" fillId="0" borderId="0" applyFont="0" applyFill="0" applyBorder="0" applyAlignment="0" applyProtection="0"/>
    <xf numFmtId="0" fontId="48" fillId="78" borderId="0" applyNumberFormat="0" applyFont="0" applyBorder="0" applyAlignment="0" applyProtection="0"/>
    <xf numFmtId="0" fontId="142" fillId="0" borderId="0"/>
    <xf numFmtId="0" fontId="48" fillId="0" borderId="0">
      <alignment horizontal="right"/>
      <protection locked="0"/>
    </xf>
    <xf numFmtId="230" fontId="168" fillId="0" borderId="0" applyNumberFormat="0" applyFill="0" applyBorder="0" applyAlignment="0" applyProtection="0">
      <alignment horizontal="left"/>
    </xf>
    <xf numFmtId="0" fontId="142" fillId="0" borderId="0"/>
    <xf numFmtId="0" fontId="169" fillId="32" borderId="0"/>
    <xf numFmtId="0" fontId="34" fillId="0" borderId="0" applyNumberFormat="0" applyFill="0" applyBorder="0" applyProtection="0">
      <alignment horizontal="right" vertical="center"/>
    </xf>
    <xf numFmtId="0" fontId="170" fillId="0" borderId="59">
      <alignment vertical="center"/>
    </xf>
    <xf numFmtId="0" fontId="142" fillId="0" borderId="0"/>
    <xf numFmtId="0" fontId="142" fillId="0" borderId="0"/>
    <xf numFmtId="268" fontId="25" fillId="0" borderId="0" applyFill="0" applyBorder="0">
      <alignment horizontal="right"/>
      <protection hidden="1"/>
    </xf>
    <xf numFmtId="0" fontId="142" fillId="0" borderId="0"/>
    <xf numFmtId="0" fontId="171" fillId="31" borderId="21">
      <alignment horizontal="center" vertical="center" wrapText="1"/>
      <protection hidden="1"/>
    </xf>
    <xf numFmtId="0" fontId="142" fillId="0" borderId="0"/>
    <xf numFmtId="0" fontId="48" fillId="79" borderId="60"/>
    <xf numFmtId="0" fontId="6" fillId="80" borderId="0" applyNumberFormat="0" applyFont="0" applyBorder="0" applyAlignment="0" applyProtection="0"/>
    <xf numFmtId="167" fontId="172" fillId="0" borderId="0" applyFill="0" applyBorder="0" applyAlignment="0" applyProtection="0"/>
    <xf numFmtId="168" fontId="173" fillId="0" borderId="0"/>
    <xf numFmtId="0" fontId="63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74" fillId="0" borderId="0">
      <alignment horizontal="right"/>
    </xf>
    <xf numFmtId="0" fontId="142" fillId="0" borderId="0"/>
    <xf numFmtId="0" fontId="68" fillId="0" borderId="0">
      <alignment horizontal="left"/>
    </xf>
    <xf numFmtId="0" fontId="142" fillId="0" borderId="0"/>
    <xf numFmtId="0" fontId="142" fillId="0" borderId="0"/>
    <xf numFmtId="173" fontId="175" fillId="0" borderId="28"/>
    <xf numFmtId="0" fontId="142" fillId="0" borderId="0"/>
    <xf numFmtId="0" fontId="142" fillId="0" borderId="0"/>
    <xf numFmtId="0" fontId="142" fillId="0" borderId="0"/>
    <xf numFmtId="0" fontId="142" fillId="0" borderId="0"/>
    <xf numFmtId="269" fontId="38" fillId="40" borderId="0" applyFont="0" applyBorder="0"/>
    <xf numFmtId="0" fontId="142" fillId="0" borderId="0"/>
    <xf numFmtId="0" fontId="176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25" fillId="0" borderId="0">
      <alignment vertical="top"/>
    </xf>
    <xf numFmtId="168" fontId="25" fillId="0" borderId="0" applyFont="0" applyFill="0" applyBorder="0" applyAlignment="0" applyProtection="0"/>
    <xf numFmtId="0" fontId="64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25" fillId="0" borderId="0" applyNumberFormat="0" applyFill="0" applyBorder="0" applyAlignment="0" applyProtection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25" fillId="0" borderId="0" applyNumberFormat="0" applyFill="0" applyBorder="0" applyAlignment="0" applyProtection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9" fontId="25" fillId="0" borderId="0" applyFont="0" applyFill="0" applyBorder="0" applyAlignment="0" applyProtection="0"/>
    <xf numFmtId="0" fontId="6" fillId="0" borderId="0">
      <alignment vertical="top"/>
    </xf>
    <xf numFmtId="0" fontId="2" fillId="0" borderId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25" fillId="0" borderId="0" applyNumberFormat="0" applyFill="0" applyBorder="0" applyAlignment="0" applyProtection="0"/>
    <xf numFmtId="254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25" fillId="0" borderId="0" applyNumberFormat="0" applyFill="0" applyBorder="0" applyAlignment="0" applyProtection="0"/>
    <xf numFmtId="0" fontId="142" fillId="0" borderId="0"/>
    <xf numFmtId="0" fontId="25" fillId="0" borderId="0" applyNumberForma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77" fillId="80" borderId="21" applyNumberFormat="0" applyProtection="0">
      <alignment horizontal="center" vertical="center"/>
    </xf>
    <xf numFmtId="0" fontId="6" fillId="0" borderId="0">
      <alignment vertical="top"/>
    </xf>
    <xf numFmtId="0" fontId="142" fillId="0" borderId="0"/>
    <xf numFmtId="0" fontId="24" fillId="80" borderId="21" applyNumberFormat="0" applyProtection="0">
      <alignment horizontal="center" vertical="center" wrapText="1"/>
    </xf>
    <xf numFmtId="0" fontId="24" fillId="80" borderId="21" applyNumberFormat="0" applyProtection="0">
      <alignment horizontal="center" vertical="center"/>
    </xf>
    <xf numFmtId="0" fontId="2" fillId="0" borderId="0"/>
    <xf numFmtId="0" fontId="24" fillId="80" borderId="21" applyNumberFormat="0" applyProtection="0">
      <alignment horizontal="center" vertical="center" wrapText="1"/>
    </xf>
    <xf numFmtId="0" fontId="178" fillId="0" borderId="0" applyNumberFormat="0" applyFill="0" applyBorder="0" applyAlignment="0" applyProtection="0"/>
    <xf numFmtId="0" fontId="142" fillId="0" borderId="0"/>
    <xf numFmtId="0" fontId="25" fillId="4" borderId="21" applyNumberFormat="0" applyProtection="0">
      <alignment horizontal="left" vertical="center"/>
    </xf>
    <xf numFmtId="0" fontId="142" fillId="0" borderId="0"/>
    <xf numFmtId="0" fontId="25" fillId="4" borderId="21" applyNumberFormat="0" applyProtection="0">
      <alignment horizontal="left" vertical="center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4" fontId="2" fillId="0" borderId="0"/>
    <xf numFmtId="0" fontId="24" fillId="2" borderId="21" applyNumberFormat="0" applyProtection="0">
      <alignment horizontal="left" vertical="center" wrapText="1"/>
    </xf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78" fillId="0" borderId="0" applyNumberFormat="0" applyFill="0" applyBorder="0" applyAlignment="0" applyProtection="0"/>
    <xf numFmtId="254" fontId="24" fillId="81" borderId="21" applyNumberFormat="0" applyProtection="0">
      <alignment horizontal="center" vertical="center" wrapText="1"/>
    </xf>
    <xf numFmtId="0" fontId="142" fillId="0" borderId="0"/>
    <xf numFmtId="0" fontId="25" fillId="4" borderId="21" applyNumberFormat="0" applyProtection="0">
      <alignment horizontal="left" vertical="center" wrapText="1"/>
    </xf>
    <xf numFmtId="0" fontId="142" fillId="0" borderId="0"/>
    <xf numFmtId="0" fontId="6" fillId="0" borderId="0">
      <alignment vertical="top"/>
    </xf>
    <xf numFmtId="0" fontId="24" fillId="2" borderId="21" applyNumberFormat="0" applyProtection="0">
      <alignment horizontal="left" vertical="center" wrapText="1"/>
    </xf>
    <xf numFmtId="0" fontId="6" fillId="0" borderId="0">
      <alignment vertical="top"/>
    </xf>
    <xf numFmtId="0" fontId="6" fillId="0" borderId="0">
      <alignment vertical="top"/>
    </xf>
    <xf numFmtId="0" fontId="179" fillId="82" borderId="0" applyNumberFormat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170" fontId="3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178" fontId="25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169" fontId="25" fillId="0" borderId="0" applyFon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270" fontId="7" fillId="0" borderId="0" applyFont="0" applyFill="0" applyBorder="0" applyAlignment="0" applyProtection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70" fontId="7" fillId="0" borderId="0" applyFon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2" fillId="0" borderId="0"/>
    <xf numFmtId="0" fontId="27" fillId="0" borderId="0" applyNumberFormat="0" applyBorder="0" applyAlignment="0"/>
    <xf numFmtId="0" fontId="142" fillId="0" borderId="0"/>
    <xf numFmtId="0" fontId="180" fillId="0" borderId="0" applyNumberFormat="0" applyBorder="0" applyAlignment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81" fillId="0" borderId="0" applyNumberFormat="0" applyBorder="0" applyAlignment="0"/>
    <xf numFmtId="0" fontId="46" fillId="0" borderId="0" applyNumberFormat="0" applyFill="0" applyBorder="0" applyProtection="0">
      <alignment horizontal="left" vertical="center"/>
    </xf>
    <xf numFmtId="271" fontId="38" fillId="83" borderId="0" applyNumberFormat="0" applyFont="0" applyBorder="0">
      <alignment horizontal="center" vertical="center"/>
      <protection locked="0"/>
    </xf>
    <xf numFmtId="9" fontId="25" fillId="0" borderId="0"/>
    <xf numFmtId="0" fontId="47" fillId="0" borderId="0" applyFill="0" applyBorder="0" applyProtection="0">
      <alignment horizontal="center" vertical="center"/>
    </xf>
    <xf numFmtId="0" fontId="182" fillId="0" borderId="0" applyBorder="0" applyProtection="0">
      <alignment vertical="center"/>
    </xf>
    <xf numFmtId="171" fontId="25" fillId="0" borderId="7" applyBorder="0" applyProtection="0">
      <alignment horizontal="right" vertical="center"/>
    </xf>
    <xf numFmtId="0" fontId="183" fillId="84" borderId="0" applyBorder="0" applyProtection="0">
      <alignment horizontal="centerContinuous" vertical="center"/>
    </xf>
    <xf numFmtId="0" fontId="183" fillId="82" borderId="7" applyBorder="0" applyProtection="0">
      <alignment horizontal="centerContinuous" vertical="center"/>
    </xf>
    <xf numFmtId="0" fontId="142" fillId="0" borderId="0"/>
    <xf numFmtId="0" fontId="47" fillId="0" borderId="0" applyFill="0" applyBorder="0" applyProtection="0"/>
    <xf numFmtId="0" fontId="153" fillId="0" borderId="0"/>
    <xf numFmtId="0" fontId="184" fillId="0" borderId="0" applyFill="0" applyBorder="0" applyProtection="0">
      <alignment horizontal="left"/>
    </xf>
    <xf numFmtId="0" fontId="185" fillId="0" borderId="0" applyFill="0" applyBorder="0" applyProtection="0">
      <alignment horizontal="left" vertical="top"/>
    </xf>
    <xf numFmtId="0" fontId="2" fillId="0" borderId="0"/>
    <xf numFmtId="237" fontId="25" fillId="4" borderId="61" applyNumberFormat="0" applyAlignment="0">
      <alignment vertical="center"/>
    </xf>
    <xf numFmtId="237" fontId="186" fillId="85" borderId="62" applyNumberFormat="0" applyBorder="0" applyAlignment="0" applyProtection="0">
      <alignment vertical="center"/>
    </xf>
    <xf numFmtId="237" fontId="25" fillId="4" borderId="61" applyNumberFormat="0" applyProtection="0">
      <alignment horizontal="centerContinuous" vertical="center"/>
    </xf>
    <xf numFmtId="237" fontId="187" fillId="86" borderId="0" applyNumberFormat="0" applyBorder="0" applyAlignment="0" applyProtection="0">
      <alignment vertical="center"/>
    </xf>
    <xf numFmtId="237" fontId="25" fillId="85" borderId="0" applyBorder="0" applyAlignment="0" applyProtection="0">
      <alignment vertical="center"/>
    </xf>
    <xf numFmtId="49" fontId="33" fillId="0" borderId="7">
      <alignment vertical="center"/>
    </xf>
    <xf numFmtId="0" fontId="142" fillId="0" borderId="0"/>
    <xf numFmtId="0" fontId="188" fillId="0" borderId="0"/>
    <xf numFmtId="0" fontId="189" fillId="0" borderId="0"/>
    <xf numFmtId="49" fontId="27" fillId="0" borderId="0" applyFill="0" applyBorder="0" applyAlignment="0"/>
    <xf numFmtId="272" fontId="6" fillId="0" borderId="0" applyFill="0" applyBorder="0" applyAlignment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273" fontId="6" fillId="0" borderId="0" applyFill="0" applyBorder="0" applyAlignment="0"/>
    <xf numFmtId="0" fontId="29" fillId="0" borderId="0" applyNumberFormat="0" applyFont="0" applyFill="0" applyBorder="0" applyProtection="0">
      <alignment horizontal="left" vertical="top" wrapText="1"/>
    </xf>
    <xf numFmtId="18" fontId="63" fillId="0" borderId="0" applyFill="0" applyBorder="0" applyAlignment="0" applyProtection="0"/>
    <xf numFmtId="0" fontId="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0" fontId="190" fillId="0" borderId="0"/>
    <xf numFmtId="0" fontId="191" fillId="0" borderId="0" applyNumberFormat="0" applyFill="0" applyBorder="0" applyAlignment="0" applyProtection="0"/>
    <xf numFmtId="0" fontId="192" fillId="0" borderId="0" applyNumberFormat="0" applyBorder="0" applyAlignment="0" applyProtection="0"/>
    <xf numFmtId="0" fontId="192" fillId="0" borderId="0" applyNumberFormat="0" applyBorder="0" applyAlignment="0" applyProtection="0"/>
    <xf numFmtId="274" fontId="193" fillId="82" borderId="0" applyNumberFormat="0" applyProtection="0">
      <alignment horizontal="left" vertical="center"/>
    </xf>
    <xf numFmtId="0" fontId="194" fillId="0" borderId="0" applyNumberFormat="0" applyProtection="0">
      <alignment horizontal="left" vertical="center"/>
    </xf>
    <xf numFmtId="0" fontId="195" fillId="0" borderId="0">
      <alignment horizontal="left"/>
    </xf>
    <xf numFmtId="0" fontId="48" fillId="0" borderId="0" applyBorder="0"/>
    <xf numFmtId="275" fontId="25" fillId="0" borderId="0" applyNumberFormat="0" applyFill="0" applyBorder="0" applyProtection="0">
      <alignment vertical="top"/>
    </xf>
    <xf numFmtId="0" fontId="196" fillId="0" borderId="63" applyNumberFormat="0" applyFill="0" applyAlignment="0" applyProtection="0"/>
    <xf numFmtId="0" fontId="142" fillId="0" borderId="0"/>
    <xf numFmtId="0" fontId="145" fillId="0" borderId="42" applyNumberFormat="0" applyFill="0" applyAlignment="0" applyProtection="0"/>
    <xf numFmtId="0" fontId="196" fillId="0" borderId="63" applyNumberFormat="0" applyFill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97" fillId="0" borderId="42" applyNumberFormat="0" applyFill="0" applyAlignment="0" applyProtection="0"/>
    <xf numFmtId="0" fontId="196" fillId="0" borderId="63" applyNumberFormat="0" applyFill="0" applyAlignment="0" applyProtection="0"/>
    <xf numFmtId="0" fontId="142" fillId="0" borderId="0"/>
    <xf numFmtId="0" fontId="197" fillId="0" borderId="42" applyNumberFormat="0" applyFill="0" applyAlignment="0" applyProtection="0"/>
    <xf numFmtId="0" fontId="142" fillId="0" borderId="0"/>
    <xf numFmtId="0" fontId="142" fillId="0" borderId="0"/>
    <xf numFmtId="0" fontId="197" fillId="0" borderId="42" applyNumberFormat="0" applyFill="0" applyAlignment="0" applyProtection="0"/>
    <xf numFmtId="0" fontId="197" fillId="0" borderId="42" applyNumberFormat="0" applyFill="0" applyAlignment="0" applyProtection="0"/>
    <xf numFmtId="0" fontId="197" fillId="0" borderId="42" applyNumberFormat="0" applyFill="0" applyAlignment="0" applyProtection="0"/>
    <xf numFmtId="0" fontId="197" fillId="0" borderId="42" applyNumberFormat="0" applyFill="0" applyAlignment="0" applyProtection="0"/>
    <xf numFmtId="0" fontId="198" fillId="0" borderId="42" applyNumberFormat="0" applyFill="0" applyAlignment="0" applyProtection="0"/>
    <xf numFmtId="39" fontId="25" fillId="0" borderId="3">
      <protection locked="0"/>
    </xf>
    <xf numFmtId="165" fontId="150" fillId="0" borderId="3" applyFill="0" applyAlignment="0" applyProtection="0"/>
    <xf numFmtId="171" fontId="35" fillId="0" borderId="64"/>
    <xf numFmtId="276" fontId="167" fillId="34" borderId="6" applyBorder="0">
      <alignment horizontal="right" vertical="center"/>
      <protection locked="0"/>
    </xf>
    <xf numFmtId="275" fontId="199" fillId="85" borderId="0" applyNumberFormat="0" applyBorder="0" applyProtection="0">
      <alignment horizontal="centerContinuous" vertical="center"/>
    </xf>
    <xf numFmtId="0" fontId="22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01" fillId="0" borderId="0"/>
    <xf numFmtId="0" fontId="142" fillId="0" borderId="0"/>
    <xf numFmtId="1" fontId="201" fillId="0" borderId="0"/>
    <xf numFmtId="277" fontId="7" fillId="0" borderId="0" applyFont="0" applyFill="0" applyBorder="0" applyProtection="0">
      <alignment horizontal="right"/>
    </xf>
    <xf numFmtId="278" fontId="25" fillId="0" borderId="0"/>
    <xf numFmtId="279" fontId="155" fillId="0" borderId="0" applyFill="0" applyBorder="0" applyProtection="0"/>
    <xf numFmtId="280" fontId="33" fillId="0" borderId="7">
      <alignment horizontal="right"/>
    </xf>
    <xf numFmtId="281" fontId="25" fillId="0" borderId="0" applyFont="0" applyFill="0" applyBorder="0" applyAlignment="0" applyProtection="0"/>
    <xf numFmtId="282" fontId="40" fillId="0" borderId="0" applyFont="0" applyFill="0" applyBorder="0" applyProtection="0">
      <alignment horizontal="right"/>
    </xf>
    <xf numFmtId="0" fontId="25" fillId="0" borderId="0"/>
    <xf numFmtId="43" fontId="25" fillId="0" borderId="0" applyFont="0" applyFill="0" applyBorder="0" applyAlignment="0" applyProtection="0"/>
    <xf numFmtId="254" fontId="25" fillId="0" borderId="0"/>
    <xf numFmtId="0" fontId="142" fillId="0" borderId="0"/>
    <xf numFmtId="254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7" fillId="0" borderId="8" applyNumberFormat="0" applyFont="0" applyFill="0" applyAlignment="0" applyProtection="0"/>
    <xf numFmtId="0" fontId="47" fillId="0" borderId="9" applyNumberFormat="0" applyFont="0" applyFill="0" applyAlignment="0" applyProtection="0">
      <alignment horizontal="centerContinuous"/>
    </xf>
    <xf numFmtId="0" fontId="12" fillId="27" borderId="1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171" fontId="35" fillId="0" borderId="8" applyAlignment="0">
      <alignment horizontal="right"/>
    </xf>
    <xf numFmtId="0" fontId="25" fillId="30" borderId="14" applyNumberFormat="0" applyFont="0" applyAlignment="0" applyProtection="0"/>
    <xf numFmtId="166" fontId="65" fillId="0" borderId="16">
      <protection locked="0"/>
    </xf>
    <xf numFmtId="224" fontId="67" fillId="0" borderId="17" applyNumberFormat="0" applyFill="0">
      <alignment horizontal="right"/>
    </xf>
    <xf numFmtId="224" fontId="67" fillId="0" borderId="17" applyNumberFormat="0" applyFill="0">
      <alignment horizontal="right"/>
    </xf>
    <xf numFmtId="0" fontId="142" fillId="0" borderId="0"/>
    <xf numFmtId="0" fontId="19" fillId="10" borderId="1" applyNumberFormat="0" applyAlignment="0" applyProtection="0"/>
    <xf numFmtId="173" fontId="25" fillId="35" borderId="21" applyNumberFormat="0" applyFont="0" applyBorder="0" applyAlignment="0" applyProtection="0"/>
    <xf numFmtId="234" fontId="37" fillId="0" borderId="28">
      <alignment horizontal="center"/>
    </xf>
    <xf numFmtId="10" fontId="63" fillId="26" borderId="21" applyNumberFormat="0" applyBorder="0" applyAlignment="0" applyProtection="0"/>
    <xf numFmtId="0" fontId="142" fillId="0" borderId="0"/>
    <xf numFmtId="0" fontId="19" fillId="10" borderId="1" applyNumberFormat="0" applyAlignment="0" applyProtection="0"/>
    <xf numFmtId="0" fontId="19" fillId="10" borderId="1" applyNumberFormat="0" applyAlignment="0" applyProtection="0"/>
    <xf numFmtId="0" fontId="25" fillId="0" borderId="21"/>
    <xf numFmtId="0" fontId="142" fillId="0" borderId="0"/>
    <xf numFmtId="237" fontId="25" fillId="26" borderId="30" applyNumberFormat="0" applyFont="0" applyBorder="0" applyAlignment="0">
      <alignment horizontal="right" vertical="center"/>
      <protection locked="0"/>
    </xf>
    <xf numFmtId="10" fontId="63" fillId="26" borderId="21" applyNumberFormat="0" applyBorder="0" applyAlignment="0" applyProtection="0"/>
    <xf numFmtId="234" fontId="37" fillId="0" borderId="28">
      <alignment horizontal="center"/>
    </xf>
    <xf numFmtId="0" fontId="84" fillId="0" borderId="27" applyNumberFormat="0" applyFill="0" applyBorder="0" applyAlignment="0" applyProtection="0">
      <alignment horizontal="left"/>
    </xf>
    <xf numFmtId="173" fontId="25" fillId="35" borderId="21" applyNumberFormat="0" applyFont="0" applyBorder="0" applyAlignment="0" applyProtection="0"/>
    <xf numFmtId="228" fontId="35" fillId="0" borderId="7" applyFont="0" applyFill="0" applyBorder="0" applyAlignment="0" applyProtection="0"/>
    <xf numFmtId="227" fontId="28" fillId="26" borderId="18" applyFont="0" applyFill="0" applyBorder="0" applyAlignment="0" applyProtection="0"/>
    <xf numFmtId="224" fontId="31" fillId="0" borderId="17" applyNumberFormat="0" applyFill="0">
      <alignment horizontal="right"/>
    </xf>
    <xf numFmtId="224" fontId="31" fillId="0" borderId="17" applyNumberFormat="0" applyFill="0">
      <alignment horizontal="right"/>
    </xf>
    <xf numFmtId="0" fontId="47" fillId="0" borderId="9" applyNumberFormat="0" applyFont="0" applyFill="0" applyAlignment="0" applyProtection="0">
      <alignment horizontal="centerContinuous"/>
    </xf>
    <xf numFmtId="0" fontId="46" fillId="0" borderId="7" applyNumberFormat="0" applyFill="0" applyAlignment="0" applyProtection="0"/>
    <xf numFmtId="0" fontId="32" fillId="4" borderId="0" applyFont="0" applyFill="0" applyProtection="0"/>
    <xf numFmtId="195" fontId="32" fillId="0" borderId="0" applyNumberFormat="0" applyFill="0">
      <alignment horizontal="left" vertical="center" wrapText="1"/>
    </xf>
    <xf numFmtId="254" fontId="2" fillId="0" borderId="0"/>
    <xf numFmtId="0" fontId="32" fillId="0" borderId="0" applyNumberFormat="0" applyFill="0">
      <alignment horizontal="left" vertical="center" wrapText="1"/>
    </xf>
    <xf numFmtId="0" fontId="136" fillId="0" borderId="0"/>
    <xf numFmtId="43" fontId="55" fillId="0" borderId="0" applyFont="0" applyFill="0" applyBorder="0" applyAlignment="0" applyProtection="0"/>
    <xf numFmtId="0" fontId="136" fillId="0" borderId="0"/>
    <xf numFmtId="0" fontId="55" fillId="0" borderId="0"/>
    <xf numFmtId="0" fontId="9" fillId="30" borderId="14" applyNumberFormat="0" applyFont="0" applyAlignment="0" applyProtection="0"/>
    <xf numFmtId="0" fontId="9" fillId="30" borderId="14" applyNumberFormat="0" applyFont="0" applyAlignment="0" applyProtection="0"/>
    <xf numFmtId="258" fontId="157" fillId="0" borderId="23" applyBorder="0"/>
    <xf numFmtId="0" fontId="160" fillId="27" borderId="58" applyNumberFormat="0" applyAlignment="0" applyProtection="0"/>
    <xf numFmtId="0" fontId="160" fillId="27" borderId="58" applyNumberFormat="0" applyAlignment="0" applyProtection="0"/>
    <xf numFmtId="0" fontId="160" fillId="27" borderId="58" applyNumberFormat="0" applyAlignment="0" applyProtection="0"/>
    <xf numFmtId="262" fontId="166" fillId="26" borderId="21" applyFill="0" applyBorder="0" applyAlignment="0" applyProtection="0">
      <alignment horizontal="right"/>
      <protection locked="0"/>
    </xf>
    <xf numFmtId="0" fontId="93" fillId="0" borderId="8">
      <alignment horizontal="center"/>
    </xf>
    <xf numFmtId="0" fontId="171" fillId="31" borderId="21">
      <alignment horizontal="center" vertical="center" wrapText="1"/>
      <protection hidden="1"/>
    </xf>
    <xf numFmtId="173" fontId="175" fillId="0" borderId="28"/>
    <xf numFmtId="0" fontId="177" fillId="80" borderId="21" applyNumberFormat="0" applyProtection="0">
      <alignment horizontal="center" vertical="center"/>
    </xf>
    <xf numFmtId="0" fontId="24" fillId="80" borderId="21" applyNumberFormat="0" applyProtection="0">
      <alignment horizontal="center" vertical="center" wrapText="1"/>
    </xf>
    <xf numFmtId="0" fontId="24" fillId="80" borderId="21" applyNumberFormat="0" applyProtection="0">
      <alignment horizontal="center" vertical="center"/>
    </xf>
    <xf numFmtId="0" fontId="24" fillId="80" borderId="21" applyNumberFormat="0" applyProtection="0">
      <alignment horizontal="center" vertical="center" wrapText="1"/>
    </xf>
    <xf numFmtId="0" fontId="25" fillId="4" borderId="21" applyNumberFormat="0" applyProtection="0">
      <alignment horizontal="left" vertical="center"/>
    </xf>
    <xf numFmtId="0" fontId="25" fillId="4" borderId="21" applyNumberFormat="0" applyProtection="0">
      <alignment horizontal="left" vertical="center"/>
    </xf>
    <xf numFmtId="0" fontId="24" fillId="2" borderId="21" applyNumberFormat="0" applyProtection="0">
      <alignment horizontal="left" vertical="center" wrapText="1"/>
    </xf>
    <xf numFmtId="254" fontId="24" fillId="81" borderId="21" applyNumberFormat="0" applyProtection="0">
      <alignment horizontal="center" vertical="center" wrapText="1"/>
    </xf>
    <xf numFmtId="0" fontId="25" fillId="4" borderId="21" applyNumberFormat="0" applyProtection="0">
      <alignment horizontal="left" vertical="center" wrapText="1"/>
    </xf>
    <xf numFmtId="0" fontId="24" fillId="2" borderId="21" applyNumberFormat="0" applyProtection="0">
      <alignment horizontal="left" vertical="center" wrapText="1"/>
    </xf>
    <xf numFmtId="43" fontId="2" fillId="0" borderId="0" applyFont="0" applyFill="0" applyBorder="0" applyAlignment="0" applyProtection="0"/>
    <xf numFmtId="0" fontId="142" fillId="0" borderId="0"/>
    <xf numFmtId="0" fontId="25" fillId="4" borderId="21" applyNumberFormat="0" applyProtection="0">
      <alignment horizontal="left" vertical="center"/>
    </xf>
    <xf numFmtId="0" fontId="25" fillId="4" borderId="21" applyNumberFormat="0" applyProtection="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96" fillId="0" borderId="63" applyNumberFormat="0" applyFill="0" applyAlignment="0" applyProtection="0"/>
    <xf numFmtId="0" fontId="160" fillId="27" borderId="58" applyNumberFormat="0" applyAlignment="0" applyProtection="0"/>
    <xf numFmtId="0" fontId="25" fillId="30" borderId="14" applyNumberFormat="0" applyFont="0" applyAlignment="0" applyProtection="0"/>
    <xf numFmtId="0" fontId="25" fillId="30" borderId="14" applyNumberFormat="0" applyFont="0" applyAlignment="0" applyProtection="0"/>
    <xf numFmtId="0" fontId="19" fillId="10" borderId="1" applyNumberFormat="0" applyAlignment="0" applyProtection="0"/>
    <xf numFmtId="0" fontId="12" fillId="27" borderId="1" applyNumberFormat="0" applyAlignment="0" applyProtection="0"/>
    <xf numFmtId="0" fontId="25" fillId="30" borderId="14" applyNumberFormat="0" applyFont="0" applyAlignment="0" applyProtection="0"/>
    <xf numFmtId="0" fontId="25" fillId="30" borderId="14" applyNumberFormat="0" applyFont="0" applyAlignment="0" applyProtection="0"/>
    <xf numFmtId="0" fontId="25" fillId="4" borderId="21" applyNumberFormat="0" applyProtection="0">
      <alignment horizontal="left" vertical="center"/>
    </xf>
    <xf numFmtId="0" fontId="25" fillId="4" borderId="21" applyNumberFormat="0" applyProtection="0">
      <alignment horizontal="left" vertical="center"/>
    </xf>
    <xf numFmtId="169" fontId="2" fillId="0" borderId="0" applyFont="0" applyFill="0" applyBorder="0" applyAlignment="0" applyProtection="0"/>
    <xf numFmtId="0" fontId="25" fillId="30" borderId="14" applyNumberFormat="0" applyFont="0" applyAlignment="0" applyProtection="0"/>
    <xf numFmtId="0" fontId="25" fillId="30" borderId="14" applyNumberFormat="0" applyFont="0" applyAlignment="0" applyProtection="0"/>
    <xf numFmtId="171" fontId="25" fillId="0" borderId="7" applyBorder="0" applyProtection="0">
      <alignment horizontal="right" vertical="center"/>
    </xf>
    <xf numFmtId="0" fontId="183" fillId="82" borderId="7" applyBorder="0" applyProtection="0">
      <alignment horizontal="centerContinuous" vertical="center"/>
    </xf>
    <xf numFmtId="0" fontId="25" fillId="4" borderId="21" applyNumberFormat="0" applyProtection="0">
      <alignment horizontal="left" vertical="center"/>
    </xf>
    <xf numFmtId="0" fontId="25" fillId="4" borderId="21" applyNumberFormat="0" applyProtection="0">
      <alignment horizontal="left" vertical="center"/>
    </xf>
    <xf numFmtId="237" fontId="25" fillId="4" borderId="61" applyNumberFormat="0" applyAlignment="0">
      <alignment vertical="center"/>
    </xf>
    <xf numFmtId="237" fontId="186" fillId="85" borderId="62" applyNumberFormat="0" applyBorder="0" applyAlignment="0" applyProtection="0">
      <alignment vertical="center"/>
    </xf>
    <xf numFmtId="237" fontId="25" fillId="4" borderId="61" applyNumberFormat="0" applyProtection="0">
      <alignment horizontal="centerContinuous" vertical="center"/>
    </xf>
    <xf numFmtId="0" fontId="25" fillId="30" borderId="14" applyNumberFormat="0" applyFont="0" applyAlignment="0" applyProtection="0"/>
    <xf numFmtId="49" fontId="33" fillId="0" borderId="7">
      <alignment vertical="center"/>
    </xf>
    <xf numFmtId="0" fontId="25" fillId="30" borderId="14" applyNumberFormat="0" applyFont="0" applyAlignment="0" applyProtection="0"/>
    <xf numFmtId="0" fontId="142" fillId="0" borderId="0"/>
    <xf numFmtId="0" fontId="2" fillId="0" borderId="0"/>
    <xf numFmtId="0" fontId="25" fillId="0" borderId="0"/>
    <xf numFmtId="0" fontId="2" fillId="0" borderId="0"/>
    <xf numFmtId="0" fontId="27" fillId="0" borderId="0"/>
    <xf numFmtId="0" fontId="27" fillId="0" borderId="0"/>
    <xf numFmtId="170" fontId="25" fillId="0" borderId="0" applyFont="0" applyFill="0" applyBorder="0" applyAlignment="0" applyProtection="0"/>
    <xf numFmtId="0" fontId="142" fillId="0" borderId="0"/>
    <xf numFmtId="0" fontId="196" fillId="0" borderId="63" applyNumberFormat="0" applyFill="0" applyAlignment="0" applyProtection="0"/>
    <xf numFmtId="0" fontId="196" fillId="0" borderId="63" applyNumberFormat="0" applyFill="0" applyAlignment="0" applyProtection="0"/>
    <xf numFmtId="0" fontId="196" fillId="0" borderId="63" applyNumberFormat="0" applyFill="0" applyAlignment="0" applyProtection="0"/>
    <xf numFmtId="39" fontId="25" fillId="0" borderId="3">
      <protection locked="0"/>
    </xf>
    <xf numFmtId="165" fontId="150" fillId="0" borderId="3" applyFill="0" applyAlignment="0" applyProtection="0"/>
    <xf numFmtId="171" fontId="35" fillId="0" borderId="64"/>
    <xf numFmtId="9" fontId="2" fillId="0" borderId="0" applyFont="0" applyFill="0" applyBorder="0" applyAlignment="0" applyProtection="0"/>
    <xf numFmtId="0" fontId="25" fillId="0" borderId="0"/>
    <xf numFmtId="0" fontId="136" fillId="0" borderId="0"/>
    <xf numFmtId="280" fontId="33" fillId="0" borderId="7">
      <alignment horizontal="right"/>
    </xf>
    <xf numFmtId="0" fontId="25" fillId="0" borderId="0"/>
    <xf numFmtId="43" fontId="25" fillId="0" borderId="0" applyFont="0" applyFill="0" applyBorder="0" applyAlignment="0" applyProtection="0"/>
    <xf numFmtId="43" fontId="136" fillId="0" borderId="0" applyFont="0" applyFill="0" applyBorder="0" applyAlignment="0" applyProtection="0"/>
    <xf numFmtId="258" fontId="157" fillId="0" borderId="23" applyBorder="0"/>
    <xf numFmtId="259" fontId="155" fillId="0" borderId="0" applyBorder="0" applyProtection="0">
      <alignment horizontal="right"/>
    </xf>
    <xf numFmtId="37" fontId="32" fillId="0" borderId="0" applyFill="0" applyBorder="0" applyProtection="0">
      <alignment horizontal="right"/>
    </xf>
    <xf numFmtId="262" fontId="166" fillId="26" borderId="21" applyFill="0" applyBorder="0" applyAlignment="0" applyProtection="0">
      <alignment horizontal="right"/>
      <protection locked="0"/>
    </xf>
    <xf numFmtId="0" fontId="171" fillId="31" borderId="21">
      <alignment horizontal="center" vertical="center" wrapText="1"/>
      <protection hidden="1"/>
    </xf>
    <xf numFmtId="173" fontId="175" fillId="0" borderId="28"/>
    <xf numFmtId="0" fontId="177" fillId="80" borderId="21" applyNumberFormat="0" applyProtection="0">
      <alignment horizontal="center" vertical="center"/>
    </xf>
    <xf numFmtId="0" fontId="24" fillId="80" borderId="21" applyNumberFormat="0" applyProtection="0">
      <alignment horizontal="center" vertical="center" wrapText="1"/>
    </xf>
    <xf numFmtId="0" fontId="2" fillId="0" borderId="0"/>
    <xf numFmtId="0" fontId="24" fillId="80" borderId="21" applyNumberFormat="0" applyProtection="0">
      <alignment horizontal="center" vertical="center"/>
    </xf>
    <xf numFmtId="0" fontId="24" fillId="80" borderId="21" applyNumberFormat="0" applyProtection="0">
      <alignment horizontal="center" vertical="center" wrapText="1"/>
    </xf>
    <xf numFmtId="0" fontId="2" fillId="0" borderId="0"/>
    <xf numFmtId="0" fontId="24" fillId="2" borderId="21" applyNumberFormat="0" applyProtection="0">
      <alignment horizontal="left" vertical="center" wrapText="1"/>
    </xf>
    <xf numFmtId="254" fontId="24" fillId="81" borderId="21" applyNumberFormat="0" applyProtection="0">
      <alignment horizontal="center" vertical="center" wrapText="1"/>
    </xf>
    <xf numFmtId="0" fontId="25" fillId="4" borderId="21" applyNumberForma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2" borderId="21" applyNumberFormat="0" applyProtection="0">
      <alignment horizontal="left" vertical="center" wrapText="1"/>
    </xf>
    <xf numFmtId="237" fontId="25" fillId="4" borderId="61" applyNumberFormat="0" applyAlignment="0">
      <alignment vertical="center"/>
    </xf>
    <xf numFmtId="237" fontId="25" fillId="4" borderId="61" applyNumberFormat="0" applyProtection="0">
      <alignment horizontal="centerContinuous" vertical="center"/>
    </xf>
    <xf numFmtId="49" fontId="32" fillId="0" borderId="7">
      <alignment vertical="center"/>
    </xf>
    <xf numFmtId="280" fontId="32" fillId="0" borderId="7">
      <alignment horizontal="right"/>
    </xf>
    <xf numFmtId="0" fontId="136" fillId="0" borderId="0"/>
    <xf numFmtId="254" fontId="2" fillId="0" borderId="0"/>
    <xf numFmtId="197" fontId="25" fillId="0" borderId="65">
      <alignment horizontal="right"/>
    </xf>
    <xf numFmtId="198" fontId="38" fillId="0" borderId="65">
      <alignment horizontal="right"/>
    </xf>
    <xf numFmtId="198" fontId="38" fillId="0" borderId="65" applyFill="0">
      <alignment horizontal="right"/>
    </xf>
    <xf numFmtId="3" fontId="25" fillId="0" borderId="65" applyFill="0">
      <alignment horizontal="right"/>
    </xf>
    <xf numFmtId="200" fontId="38" fillId="0" borderId="65" applyFill="0">
      <alignment horizontal="right"/>
    </xf>
    <xf numFmtId="202" fontId="25" fillId="0" borderId="65">
      <alignment horizontal="right"/>
      <protection locked="0"/>
    </xf>
    <xf numFmtId="0" fontId="142" fillId="0" borderId="0"/>
    <xf numFmtId="0" fontId="142" fillId="0" borderId="0"/>
    <xf numFmtId="165" fontId="38" fillId="0" borderId="65" applyNumberFormat="0" applyFont="0" applyBorder="0" applyProtection="0">
      <alignment horizontal="right"/>
    </xf>
    <xf numFmtId="1" fontId="43" fillId="25" borderId="66" applyNumberFormat="0" applyBorder="0" applyAlignment="0">
      <alignment horizontal="center" vertical="top" wrapText="1"/>
      <protection hidden="1"/>
    </xf>
    <xf numFmtId="0" fontId="29" fillId="0" borderId="66" applyNumberFormat="0" applyFont="0" applyFill="0" applyAlignment="0" applyProtection="0"/>
    <xf numFmtId="227" fontId="28" fillId="26" borderId="18" applyFont="0" applyFill="0" applyBorder="0" applyAlignment="0" applyProtection="0"/>
    <xf numFmtId="232" fontId="48" fillId="32" borderId="66">
      <alignment horizontal="left"/>
    </xf>
    <xf numFmtId="254" fontId="2" fillId="0" borderId="0"/>
    <xf numFmtId="43" fontId="2" fillId="0" borderId="0" applyFont="0" applyFill="0" applyBorder="0" applyAlignment="0" applyProtection="0"/>
    <xf numFmtId="0" fontId="2" fillId="0" borderId="0"/>
    <xf numFmtId="49" fontId="32" fillId="0" borderId="7">
      <alignment vertical="center"/>
    </xf>
    <xf numFmtId="276" fontId="167" fillId="34" borderId="66" applyBorder="0">
      <alignment horizontal="right" vertical="center"/>
      <protection locked="0"/>
    </xf>
    <xf numFmtId="280" fontId="32" fillId="0" borderId="7">
      <alignment horizontal="right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2" fillId="0" borderId="0"/>
    <xf numFmtId="43" fontId="2" fillId="0" borderId="0" applyFont="0" applyFill="0" applyBorder="0" applyAlignment="0" applyProtection="0"/>
    <xf numFmtId="0" fontId="2" fillId="0" borderId="0"/>
    <xf numFmtId="0" fontId="93" fillId="38" borderId="32">
      <alignment horizontal="left" vertical="center" wrapText="1"/>
    </xf>
    <xf numFmtId="166" fontId="65" fillId="0" borderId="16">
      <protection locked="0"/>
    </xf>
    <xf numFmtId="203" fontId="40" fillId="24" borderId="5"/>
    <xf numFmtId="237" fontId="186" fillId="85" borderId="62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5" fillId="0" borderId="67"/>
    <xf numFmtId="0" fontId="12" fillId="27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6" applyNumberFormat="0" applyFill="0" applyAlignment="0" applyProtection="0"/>
    <xf numFmtId="0" fontId="19" fillId="10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30" borderId="14" applyNumberFormat="0" applyFont="0" applyAlignment="0" applyProtection="0"/>
    <xf numFmtId="0" fontId="25" fillId="30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60" fillId="27" borderId="58" applyNumberFormat="0" applyAlignment="0" applyProtection="0"/>
    <xf numFmtId="0" fontId="196" fillId="0" borderId="63" applyNumberFormat="0" applyFill="0" applyAlignment="0" applyProtection="0"/>
    <xf numFmtId="0" fontId="12" fillId="27" borderId="1" applyNumberFormat="0" applyAlignment="0" applyProtection="0"/>
    <xf numFmtId="0" fontId="19" fillId="10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5" fillId="30" borderId="14" applyNumberFormat="0" applyFont="0" applyAlignment="0" applyProtection="0"/>
    <xf numFmtId="0" fontId="25" fillId="30" borderId="14" applyNumberFormat="0" applyFont="0" applyAlignment="0" applyProtection="0"/>
    <xf numFmtId="0" fontId="2" fillId="0" borderId="0"/>
    <xf numFmtId="0" fontId="160" fillId="27" borderId="58" applyNumberFormat="0" applyAlignment="0" applyProtection="0"/>
    <xf numFmtId="0" fontId="196" fillId="0" borderId="63" applyNumberFormat="0" applyFill="0" applyAlignment="0" applyProtection="0"/>
    <xf numFmtId="0" fontId="25" fillId="4" borderId="21" applyNumberFormat="0" applyProtection="0">
      <alignment horizontal="left" vertical="center"/>
    </xf>
    <xf numFmtId="0" fontId="25" fillId="4" borderId="21" applyNumberFormat="0" applyProtection="0">
      <alignment horizontal="left" vertical="center"/>
    </xf>
    <xf numFmtId="0" fontId="12" fillId="27" borderId="1" applyNumberFormat="0" applyAlignment="0" applyProtection="0"/>
    <xf numFmtId="0" fontId="19" fillId="10" borderId="1" applyNumberFormat="0" applyAlignment="0" applyProtection="0"/>
    <xf numFmtId="0" fontId="25" fillId="30" borderId="14" applyNumberFormat="0" applyFont="0" applyAlignment="0" applyProtection="0"/>
    <xf numFmtId="0" fontId="25" fillId="30" borderId="14" applyNumberFormat="0" applyFont="0" applyAlignment="0" applyProtection="0"/>
    <xf numFmtId="0" fontId="160" fillId="27" borderId="58" applyNumberFormat="0" applyAlignment="0" applyProtection="0"/>
    <xf numFmtId="0" fontId="196" fillId="0" borderId="63" applyNumberFormat="0" applyFill="0" applyAlignment="0" applyProtection="0"/>
    <xf numFmtId="0" fontId="2" fillId="0" borderId="0"/>
    <xf numFmtId="0" fontId="25" fillId="30" borderId="14" applyNumberFormat="0" applyFont="0" applyAlignment="0" applyProtection="0"/>
    <xf numFmtId="0" fontId="25" fillId="30" borderId="14" applyNumberFormat="0" applyFont="0" applyAlignment="0" applyProtection="0"/>
    <xf numFmtId="0" fontId="160" fillId="27" borderId="58" applyNumberFormat="0" applyAlignment="0" applyProtection="0"/>
    <xf numFmtId="0" fontId="196" fillId="0" borderId="63" applyNumberFormat="0" applyFill="0" applyAlignment="0" applyProtection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254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254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6" fontId="38" fillId="0" borderId="65" applyNumberFormat="0" applyFont="0" applyBorder="0" applyProtection="0">
      <alignment horizontal="right"/>
    </xf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254" fontId="25" fillId="0" borderId="0"/>
    <xf numFmtId="0" fontId="142" fillId="0" borderId="0"/>
    <xf numFmtId="245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6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6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42" fillId="0" borderId="0"/>
    <xf numFmtId="16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7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137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135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151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151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151" fillId="0" borderId="0" applyFont="0" applyFill="0" applyBorder="0" applyAlignment="0" applyProtection="0"/>
    <xf numFmtId="0" fontId="142" fillId="0" borderId="0"/>
    <xf numFmtId="0" fontId="142" fillId="0" borderId="0"/>
    <xf numFmtId="43" fontId="25" fillId="0" borderId="0" applyFont="0" applyFill="0" applyBorder="0" applyAlignment="0" applyProtection="0"/>
    <xf numFmtId="0" fontId="142" fillId="0" borderId="0"/>
    <xf numFmtId="170" fontId="151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70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164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" fillId="0" borderId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0">
    <xf numFmtId="0" fontId="0" fillId="0" borderId="0" xfId="0"/>
    <xf numFmtId="0" fontId="139" fillId="0" borderId="0" xfId="0" applyFont="1"/>
    <xf numFmtId="43" fontId="139" fillId="0" borderId="0" xfId="831" applyFont="1"/>
    <xf numFmtId="14" fontId="139" fillId="0" borderId="0" xfId="0" applyNumberFormat="1" applyFont="1"/>
    <xf numFmtId="0" fontId="25" fillId="0" borderId="0" xfId="2628"/>
    <xf numFmtId="0" fontId="24" fillId="0" borderId="0" xfId="2628" applyFont="1" applyAlignment="1">
      <alignment horizontal="right"/>
    </xf>
    <xf numFmtId="0" fontId="8" fillId="0" borderId="0" xfId="2628" applyFont="1" applyAlignment="1">
      <alignment horizontal="right"/>
    </xf>
    <xf numFmtId="0" fontId="25" fillId="0" borderId="0" xfId="2628" applyFont="1" applyAlignment="1">
      <alignment horizontal="right"/>
    </xf>
    <xf numFmtId="15" fontId="25" fillId="0" borderId="0" xfId="2628" applyNumberFormat="1"/>
    <xf numFmtId="0" fontId="25" fillId="0" borderId="0" xfId="2628" applyFont="1"/>
    <xf numFmtId="0" fontId="140" fillId="0" borderId="0" xfId="2628" applyFont="1"/>
    <xf numFmtId="0" fontId="25" fillId="0" borderId="0" xfId="2628" applyAlignment="1">
      <alignment horizontal="center"/>
    </xf>
    <xf numFmtId="2" fontId="25" fillId="0" borderId="0" xfId="2628" applyNumberFormat="1"/>
    <xf numFmtId="0" fontId="141" fillId="0" borderId="0" xfId="2628" applyFont="1"/>
    <xf numFmtId="17" fontId="25" fillId="0" borderId="0" xfId="0" applyNumberFormat="1" applyFont="1"/>
    <xf numFmtId="0" fontId="25" fillId="0" borderId="0" xfId="0" applyFont="1"/>
    <xf numFmtId="43" fontId="25" fillId="0" borderId="0" xfId="831" applyFont="1"/>
    <xf numFmtId="14" fontId="25" fillId="0" borderId="0" xfId="0" applyNumberFormat="1" applyFont="1"/>
    <xf numFmtId="0" fontId="137" fillId="0" borderId="0" xfId="0" applyFont="1"/>
    <xf numFmtId="3" fontId="137" fillId="0" borderId="0" xfId="0" applyNumberFormat="1" applyFont="1"/>
    <xf numFmtId="11" fontId="0" fillId="0" borderId="0" xfId="0" applyNumberFormat="1"/>
    <xf numFmtId="0" fontId="6" fillId="0" borderId="0" xfId="2628" applyFont="1"/>
    <xf numFmtId="0" fontId="105" fillId="0" borderId="0" xfId="3294" applyAlignment="1">
      <alignment horizontal="right"/>
    </xf>
    <xf numFmtId="3" fontId="105" fillId="0" borderId="0" xfId="3294" applyNumberFormat="1"/>
    <xf numFmtId="173" fontId="0" fillId="0" borderId="0" xfId="0" applyNumberFormat="1"/>
    <xf numFmtId="0" fontId="105" fillId="0" borderId="0" xfId="3294"/>
    <xf numFmtId="173" fontId="0" fillId="0" borderId="0" xfId="5528" applyNumberFormat="1" applyFont="1"/>
    <xf numFmtId="0" fontId="25" fillId="0" borderId="0" xfId="3294" applyFont="1" applyAlignment="1">
      <alignment horizontal="right"/>
    </xf>
    <xf numFmtId="14" fontId="0" fillId="0" borderId="0" xfId="0" applyNumberFormat="1"/>
    <xf numFmtId="0" fontId="105" fillId="0" borderId="0" xfId="3294"/>
    <xf numFmtId="0" fontId="148" fillId="0" borderId="0" xfId="2628" applyFont="1"/>
    <xf numFmtId="0" fontId="105" fillId="0" borderId="0" xfId="3294" applyFill="1"/>
    <xf numFmtId="10" fontId="148" fillId="0" borderId="0" xfId="5565" applyNumberFormat="1" applyFont="1"/>
    <xf numFmtId="173" fontId="0" fillId="0" borderId="0" xfId="5084" applyNumberFormat="1" applyFont="1"/>
    <xf numFmtId="3" fontId="148" fillId="0" borderId="0" xfId="2628" applyNumberFormat="1" applyFont="1"/>
    <xf numFmtId="3" fontId="25" fillId="0" borderId="0" xfId="2628" applyNumberFormat="1"/>
    <xf numFmtId="173" fontId="105" fillId="0" borderId="0" xfId="3294" applyNumberFormat="1"/>
    <xf numFmtId="3" fontId="25" fillId="0" borderId="0" xfId="2628" applyNumberFormat="1" applyFont="1"/>
    <xf numFmtId="173" fontId="25" fillId="0" borderId="0" xfId="5565" applyNumberFormat="1" applyFont="1"/>
    <xf numFmtId="0" fontId="24" fillId="0" borderId="0" xfId="2628" applyFont="1"/>
    <xf numFmtId="0" fontId="24" fillId="0" borderId="0" xfId="2628" applyFont="1" applyAlignment="1">
      <alignment horizontal="center"/>
    </xf>
    <xf numFmtId="255" fontId="0" fillId="0" borderId="0" xfId="5567" applyNumberFormat="1" applyFont="1"/>
    <xf numFmtId="255" fontId="24" fillId="0" borderId="0" xfId="5567" applyNumberFormat="1" applyFont="1" applyAlignment="1">
      <alignment horizontal="center"/>
    </xf>
    <xf numFmtId="255" fontId="148" fillId="0" borderId="0" xfId="5567" applyNumberFormat="1" applyFont="1"/>
    <xf numFmtId="0" fontId="78" fillId="74" borderId="0" xfId="2628" applyFont="1" applyFill="1"/>
    <xf numFmtId="0" fontId="25" fillId="74" borderId="0" xfId="2628" applyFill="1"/>
    <xf numFmtId="0" fontId="24" fillId="75" borderId="43" xfId="2628" applyFont="1" applyFill="1" applyBorder="1"/>
    <xf numFmtId="0" fontId="24" fillId="75" borderId="44" xfId="2628" applyFont="1" applyFill="1" applyBorder="1" applyAlignment="1">
      <alignment vertical="center"/>
    </xf>
    <xf numFmtId="0" fontId="24" fillId="74" borderId="46" xfId="2628" applyFont="1" applyFill="1" applyBorder="1" applyAlignment="1">
      <alignment horizontal="center"/>
    </xf>
    <xf numFmtId="3" fontId="25" fillId="74" borderId="0" xfId="2628" applyNumberFormat="1" applyFill="1" applyBorder="1"/>
    <xf numFmtId="3" fontId="25" fillId="74" borderId="47" xfId="2628" applyNumberFormat="1" applyFill="1" applyBorder="1"/>
    <xf numFmtId="0" fontId="24" fillId="74" borderId="48" xfId="2628" applyFont="1" applyFill="1" applyBorder="1" applyAlignment="1">
      <alignment horizontal="center"/>
    </xf>
    <xf numFmtId="0" fontId="24" fillId="75" borderId="49" xfId="2628" applyFont="1" applyFill="1" applyBorder="1" applyAlignment="1">
      <alignment horizontal="center"/>
    </xf>
    <xf numFmtId="3" fontId="25" fillId="75" borderId="8" xfId="2628" applyNumberFormat="1" applyFill="1" applyBorder="1"/>
    <xf numFmtId="3" fontId="25" fillId="75" borderId="50" xfId="2628" applyNumberFormat="1" applyFill="1" applyBorder="1"/>
    <xf numFmtId="0" fontId="24" fillId="75" borderId="44" xfId="2628" applyFont="1" applyFill="1" applyBorder="1" applyAlignment="1">
      <alignment horizontal="center" vertical="center" wrapText="1"/>
    </xf>
    <xf numFmtId="0" fontId="24" fillId="75" borderId="45" xfId="2628" applyFont="1" applyFill="1" applyBorder="1" applyAlignment="1">
      <alignment horizontal="center" vertical="center" wrapText="1"/>
    </xf>
    <xf numFmtId="0" fontId="25" fillId="0" borderId="0" xfId="831" applyNumberFormat="1" applyFont="1"/>
    <xf numFmtId="0" fontId="25" fillId="0" borderId="0" xfId="2653"/>
    <xf numFmtId="17" fontId="25" fillId="0" borderId="0" xfId="2628" applyNumberFormat="1"/>
    <xf numFmtId="10" fontId="25" fillId="0" borderId="0" xfId="2653" applyNumberFormat="1"/>
    <xf numFmtId="0" fontId="24" fillId="0" borderId="0" xfId="2628" applyFont="1" applyAlignment="1">
      <alignment horizontal="center"/>
    </xf>
    <xf numFmtId="10" fontId="25" fillId="0" borderId="0" xfId="5565" applyNumberFormat="1" applyFont="1"/>
    <xf numFmtId="195" fontId="25" fillId="0" borderId="0" xfId="2628" applyNumberFormat="1"/>
    <xf numFmtId="195" fontId="148" fillId="0" borderId="0" xfId="2628" applyNumberFormat="1" applyFont="1"/>
    <xf numFmtId="0" fontId="25" fillId="74" borderId="0" xfId="2628" applyFont="1" applyFill="1"/>
    <xf numFmtId="0" fontId="25" fillId="74" borderId="0" xfId="2628" applyFill="1" applyAlignment="1">
      <alignment horizontal="right"/>
    </xf>
    <xf numFmtId="0" fontId="25" fillId="74" borderId="0" xfId="2628" applyFill="1" applyAlignment="1">
      <alignment horizontal="center"/>
    </xf>
    <xf numFmtId="0" fontId="25" fillId="74" borderId="0" xfId="2628" applyFont="1" applyFill="1" applyAlignment="1">
      <alignment horizontal="right"/>
    </xf>
    <xf numFmtId="3" fontId="25" fillId="74" borderId="0" xfId="2628" applyNumberFormat="1" applyFill="1"/>
    <xf numFmtId="173" fontId="0" fillId="74" borderId="0" xfId="5565" applyNumberFormat="1" applyFont="1" applyFill="1"/>
    <xf numFmtId="3" fontId="25" fillId="74" borderId="0" xfId="2628" applyNumberFormat="1" applyFont="1" applyFill="1"/>
    <xf numFmtId="173" fontId="6" fillId="74" borderId="0" xfId="5565" applyNumberFormat="1" applyFont="1" applyFill="1"/>
    <xf numFmtId="0" fontId="148" fillId="74" borderId="0" xfId="2628" applyFont="1" applyFill="1"/>
    <xf numFmtId="173" fontId="148" fillId="74" borderId="0" xfId="5565" applyNumberFormat="1" applyFont="1" applyFill="1"/>
    <xf numFmtId="173" fontId="25" fillId="74" borderId="0" xfId="5565" applyNumberFormat="1" applyFont="1" applyFill="1"/>
    <xf numFmtId="10" fontId="25" fillId="74" borderId="0" xfId="5565" applyNumberFormat="1" applyFont="1" applyFill="1"/>
    <xf numFmtId="3" fontId="148" fillId="74" borderId="0" xfId="2628" applyNumberFormat="1" applyFont="1" applyFill="1"/>
    <xf numFmtId="0" fontId="25" fillId="0" borderId="0" xfId="2628" applyFont="1" applyAlignment="1">
      <alignment horizontal="center"/>
    </xf>
    <xf numFmtId="173" fontId="25" fillId="0" borderId="0" xfId="2628" applyNumberFormat="1" applyFont="1"/>
    <xf numFmtId="0" fontId="0" fillId="0" borderId="51" xfId="0" applyBorder="1"/>
    <xf numFmtId="0" fontId="0" fillId="0" borderId="52" xfId="0" applyBorder="1"/>
    <xf numFmtId="0" fontId="25" fillId="0" borderId="0" xfId="2628" applyBorder="1"/>
    <xf numFmtId="0" fontId="0" fillId="0" borderId="54" xfId="0" applyFill="1" applyBorder="1" applyAlignment="1">
      <alignment wrapText="1"/>
    </xf>
    <xf numFmtId="172" fontId="0" fillId="0" borderId="55" xfId="0" applyNumberFormat="1" applyBorder="1"/>
    <xf numFmtId="0" fontId="25" fillId="0" borderId="52" xfId="2628" applyBorder="1"/>
    <xf numFmtId="0" fontId="25" fillId="0" borderId="53" xfId="2628" applyBorder="1"/>
    <xf numFmtId="0" fontId="25" fillId="0" borderId="55" xfId="2628" applyBorder="1"/>
    <xf numFmtId="176" fontId="25" fillId="0" borderId="55" xfId="831" applyNumberFormat="1" applyFont="1" applyBorder="1"/>
    <xf numFmtId="172" fontId="0" fillId="0" borderId="55" xfId="831" applyNumberFormat="1" applyFont="1" applyBorder="1"/>
    <xf numFmtId="172" fontId="25" fillId="0" borderId="55" xfId="831" applyNumberFormat="1" applyFont="1" applyBorder="1"/>
    <xf numFmtId="172" fontId="0" fillId="0" borderId="55" xfId="831" applyNumberFormat="1" applyFont="1" applyBorder="1" applyAlignment="1">
      <alignment vertical="top"/>
    </xf>
    <xf numFmtId="172" fontId="25" fillId="0" borderId="56" xfId="831" applyNumberFormat="1" applyFont="1" applyBorder="1"/>
    <xf numFmtId="3" fontId="137" fillId="0" borderId="0" xfId="5569" applyNumberFormat="1" applyFont="1" applyFill="1"/>
    <xf numFmtId="0" fontId="25" fillId="0" borderId="0" xfId="0" quotePrefix="1" applyFont="1"/>
    <xf numFmtId="3" fontId="25" fillId="0" borderId="0" xfId="0" applyNumberFormat="1" applyFont="1"/>
    <xf numFmtId="3" fontId="149" fillId="0" borderId="0" xfId="0" applyNumberFormat="1" applyFont="1"/>
    <xf numFmtId="0" fontId="149" fillId="0" borderId="0" xfId="0" applyFont="1"/>
    <xf numFmtId="0" fontId="105" fillId="0" borderId="0" xfId="3294"/>
    <xf numFmtId="0" fontId="0" fillId="0" borderId="0" xfId="0"/>
    <xf numFmtId="283" fontId="25" fillId="0" borderId="0" xfId="2628" applyNumberFormat="1"/>
    <xf numFmtId="0" fontId="0" fillId="0" borderId="0" xfId="0"/>
    <xf numFmtId="10" fontId="25" fillId="0" borderId="0" xfId="5565" applyNumberFormat="1" applyFont="1"/>
    <xf numFmtId="10" fontId="148" fillId="0" borderId="0" xfId="5565" applyNumberFormat="1" applyFont="1"/>
    <xf numFmtId="0" fontId="0" fillId="0" borderId="0" xfId="0"/>
    <xf numFmtId="0" fontId="0" fillId="0" borderId="0" xfId="0"/>
    <xf numFmtId="173" fontId="25" fillId="74" borderId="0" xfId="5565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3" fontId="25" fillId="75" borderId="50" xfId="2628" applyNumberFormat="1" applyFill="1" applyBorder="1"/>
    <xf numFmtId="3" fontId="25" fillId="75" borderId="8" xfId="2628" applyNumberFormat="1" applyFill="1" applyBorder="1"/>
    <xf numFmtId="0" fontId="24" fillId="75" borderId="49" xfId="2628" applyFont="1" applyFill="1" applyBorder="1" applyAlignment="1">
      <alignment horizontal="center"/>
    </xf>
    <xf numFmtId="0" fontId="24" fillId="74" borderId="48" xfId="2628" applyFont="1" applyFill="1" applyBorder="1" applyAlignment="1">
      <alignment horizontal="center"/>
    </xf>
    <xf numFmtId="3" fontId="25" fillId="74" borderId="47" xfId="2628" applyNumberFormat="1" applyFill="1" applyBorder="1"/>
    <xf numFmtId="3" fontId="25" fillId="74" borderId="0" xfId="2628" applyNumberFormat="1" applyFill="1" applyBorder="1"/>
    <xf numFmtId="0" fontId="24" fillId="75" borderId="45" xfId="2628" applyFont="1" applyFill="1" applyBorder="1" applyAlignment="1">
      <alignment vertical="center"/>
    </xf>
    <xf numFmtId="0" fontId="24" fillId="75" borderId="44" xfId="2628" applyFont="1" applyFill="1" applyBorder="1" applyAlignment="1">
      <alignment vertical="center"/>
    </xf>
    <xf numFmtId="0" fontId="24" fillId="75" borderId="43" xfId="2628" applyFont="1" applyFill="1" applyBorder="1"/>
    <xf numFmtId="10" fontId="25" fillId="0" borderId="0" xfId="2628" applyNumberFormat="1"/>
    <xf numFmtId="10" fontId="25" fillId="0" borderId="0" xfId="2653" applyNumberFormat="1"/>
    <xf numFmtId="0" fontId="25" fillId="0" borderId="0" xfId="2628" applyFont="1"/>
    <xf numFmtId="0" fontId="25" fillId="0" borderId="0" xfId="2628"/>
    <xf numFmtId="0" fontId="25" fillId="0" borderId="0" xfId="0" applyFont="1" applyFill="1"/>
    <xf numFmtId="0" fontId="0" fillId="0" borderId="0" xfId="0"/>
    <xf numFmtId="0" fontId="2" fillId="0" borderId="0" xfId="12986" applyFill="1" applyBorder="1"/>
    <xf numFmtId="10" fontId="0" fillId="0" borderId="0" xfId="5528" applyNumberFormat="1" applyFont="1"/>
    <xf numFmtId="3" fontId="148" fillId="76" borderId="0" xfId="2628" applyNumberFormat="1" applyFont="1" applyFill="1"/>
    <xf numFmtId="171" fontId="0" fillId="0" borderId="0" xfId="0" applyNumberFormat="1"/>
    <xf numFmtId="43" fontId="0" fillId="0" borderId="0" xfId="0" applyNumberFormat="1"/>
    <xf numFmtId="0" fontId="150" fillId="0" borderId="0" xfId="0" applyFont="1"/>
    <xf numFmtId="2" fontId="25" fillId="0" borderId="0" xfId="0" applyNumberFormat="1" applyFont="1"/>
    <xf numFmtId="256" fontId="25" fillId="0" borderId="0" xfId="0" applyNumberFormat="1" applyFont="1"/>
    <xf numFmtId="0" fontId="0" fillId="0" borderId="0" xfId="0"/>
    <xf numFmtId="14" fontId="0" fillId="0" borderId="0" xfId="0" applyNumberFormat="1"/>
    <xf numFmtId="253" fontId="145" fillId="0" borderId="73" xfId="0" applyNumberFormat="1" applyFont="1" applyFill="1" applyBorder="1" applyAlignment="1">
      <alignment horizontal="center" wrapText="1"/>
    </xf>
    <xf numFmtId="0" fontId="24" fillId="0" borderId="73" xfId="2628" applyFont="1" applyBorder="1"/>
    <xf numFmtId="0" fontId="24" fillId="0" borderId="74" xfId="2628" applyFont="1" applyBorder="1"/>
    <xf numFmtId="0" fontId="145" fillId="0" borderId="73" xfId="0" applyFont="1" applyFill="1" applyBorder="1" applyAlignment="1">
      <alignment horizontal="center"/>
    </xf>
    <xf numFmtId="0" fontId="145" fillId="0" borderId="74" xfId="0" applyFont="1" applyFill="1" applyBorder="1" applyAlignment="1">
      <alignment horizontal="center"/>
    </xf>
    <xf numFmtId="0" fontId="0" fillId="0" borderId="72" xfId="0" applyBorder="1" applyAlignment="1">
      <alignment horizontal="center" vertical="center"/>
    </xf>
    <xf numFmtId="0" fontId="0" fillId="0" borderId="72" xfId="0" applyBorder="1" applyAlignment="1">
      <alignment wrapText="1"/>
    </xf>
    <xf numFmtId="172" fontId="0" fillId="0" borderId="73" xfId="0" applyNumberFormat="1" applyBorder="1" applyAlignment="1">
      <alignment vertical="top"/>
    </xf>
    <xf numFmtId="0" fontId="25" fillId="0" borderId="73" xfId="2628" applyBorder="1"/>
    <xf numFmtId="172" fontId="0" fillId="0" borderId="73" xfId="831" applyNumberFormat="1" applyFont="1" applyBorder="1" applyAlignment="1">
      <alignment vertical="top"/>
    </xf>
    <xf numFmtId="176" fontId="25" fillId="0" borderId="73" xfId="831" applyNumberFormat="1" applyFont="1" applyBorder="1"/>
    <xf numFmtId="172" fontId="25" fillId="0" borderId="73" xfId="831" applyNumberFormat="1" applyFont="1" applyBorder="1"/>
    <xf numFmtId="172" fontId="25" fillId="0" borderId="74" xfId="831" applyNumberFormat="1" applyFont="1" applyBorder="1"/>
    <xf numFmtId="0" fontId="6" fillId="0" borderId="72" xfId="0" applyFont="1" applyBorder="1" applyAlignment="1">
      <alignment wrapText="1"/>
    </xf>
    <xf numFmtId="253" fontId="145" fillId="0" borderId="69" xfId="0" applyNumberFormat="1" applyFont="1" applyFill="1" applyBorder="1" applyAlignment="1">
      <alignment horizontal="center" wrapText="1"/>
    </xf>
    <xf numFmtId="176" fontId="0" fillId="0" borderId="73" xfId="831" applyNumberFormat="1" applyFont="1" applyBorder="1" applyAlignment="1">
      <alignment vertical="top"/>
    </xf>
    <xf numFmtId="176" fontId="25" fillId="0" borderId="74" xfId="831" applyNumberFormat="1" applyFont="1" applyBorder="1"/>
    <xf numFmtId="0" fontId="25" fillId="74" borderId="0" xfId="2628" applyFill="1" applyAlignment="1">
      <alignment horizontal="center"/>
    </xf>
    <xf numFmtId="0" fontId="0" fillId="76" borderId="0" xfId="0" applyFill="1"/>
    <xf numFmtId="2" fontId="0" fillId="0" borderId="0" xfId="0" applyNumberFormat="1"/>
    <xf numFmtId="284" fontId="25" fillId="74" borderId="0" xfId="2628" applyNumberFormat="1" applyFill="1"/>
    <xf numFmtId="3" fontId="137" fillId="76" borderId="0" xfId="5569" applyNumberFormat="1" applyFont="1" applyFill="1"/>
    <xf numFmtId="3" fontId="137" fillId="87" borderId="0" xfId="5569" applyNumberFormat="1" applyFont="1" applyFill="1"/>
    <xf numFmtId="0" fontId="141" fillId="0" borderId="0" xfId="2628" applyFont="1" applyFill="1"/>
    <xf numFmtId="3" fontId="202" fillId="74" borderId="0" xfId="2628" applyNumberFormat="1" applyFont="1" applyFill="1"/>
    <xf numFmtId="10" fontId="141" fillId="0" borderId="0" xfId="5528" applyNumberFormat="1" applyFont="1"/>
    <xf numFmtId="0" fontId="24" fillId="0" borderId="0" xfId="2628" applyFont="1" applyAlignment="1">
      <alignment horizontal="center"/>
    </xf>
    <xf numFmtId="285" fontId="25" fillId="0" borderId="0" xfId="2628" applyNumberFormat="1"/>
    <xf numFmtId="0" fontId="25" fillId="0" borderId="0" xfId="2628" applyFont="1" applyAlignment="1">
      <alignment horizontal="center" wrapText="1"/>
    </xf>
    <xf numFmtId="0" fontId="25" fillId="0" borderId="0" xfId="2628" applyFont="1" applyAlignment="1">
      <alignment horizontal="center"/>
    </xf>
    <xf numFmtId="0" fontId="24" fillId="0" borderId="0" xfId="2628" applyFont="1" applyAlignment="1">
      <alignment horizontal="center"/>
    </xf>
    <xf numFmtId="0" fontId="0" fillId="0" borderId="0" xfId="0" applyNumberFormat="1"/>
    <xf numFmtId="172" fontId="0" fillId="0" borderId="0" xfId="831" applyNumberFormat="1" applyFont="1"/>
    <xf numFmtId="43" fontId="25" fillId="0" borderId="0" xfId="831" applyNumberFormat="1" applyFont="1"/>
    <xf numFmtId="172" fontId="25" fillId="0" borderId="0" xfId="831" applyNumberFormat="1" applyFont="1"/>
    <xf numFmtId="43" fontId="25" fillId="0" borderId="0" xfId="2628" applyNumberFormat="1"/>
    <xf numFmtId="10" fontId="25" fillId="0" borderId="0" xfId="5528" applyNumberFormat="1" applyFont="1"/>
    <xf numFmtId="39" fontId="25" fillId="0" borderId="0" xfId="2628" applyNumberFormat="1"/>
    <xf numFmtId="255" fontId="25" fillId="0" borderId="0" xfId="2628" applyNumberFormat="1"/>
    <xf numFmtId="0" fontId="6" fillId="0" borderId="0" xfId="0" applyFont="1"/>
    <xf numFmtId="0" fontId="144" fillId="0" borderId="0" xfId="0" applyFont="1"/>
    <xf numFmtId="0" fontId="145" fillId="88" borderId="73" xfId="0" applyFont="1" applyFill="1" applyBorder="1" applyAlignment="1">
      <alignment horizontal="center"/>
    </xf>
    <xf numFmtId="0" fontId="145" fillId="0" borderId="0" xfId="0" applyFont="1" applyFill="1" applyBorder="1" applyAlignment="1">
      <alignment horizontal="center"/>
    </xf>
    <xf numFmtId="39" fontId="0" fillId="89" borderId="73" xfId="0" applyNumberFormat="1" applyFill="1" applyBorder="1" applyAlignment="1">
      <alignment horizontal="right" wrapText="1"/>
    </xf>
    <xf numFmtId="39" fontId="0" fillId="90" borderId="73" xfId="0" applyNumberFormat="1" applyFill="1" applyBorder="1" applyAlignment="1">
      <alignment horizontal="right" wrapText="1"/>
    </xf>
    <xf numFmtId="39" fontId="145" fillId="0" borderId="0" xfId="0" applyNumberFormat="1" applyFont="1" applyFill="1" applyBorder="1" applyAlignment="1">
      <alignment horizontal="center"/>
    </xf>
    <xf numFmtId="39" fontId="145" fillId="89" borderId="73" xfId="0" applyNumberFormat="1" applyFont="1" applyFill="1" applyBorder="1"/>
    <xf numFmtId="39" fontId="145" fillId="90" borderId="73" xfId="0" applyNumberFormat="1" applyFont="1" applyFill="1" applyBorder="1"/>
    <xf numFmtId="39" fontId="203" fillId="0" borderId="70" xfId="0" applyNumberFormat="1" applyFont="1" applyBorder="1" applyAlignment="1"/>
    <xf numFmtId="43" fontId="0" fillId="0" borderId="0" xfId="831" applyFont="1" applyBorder="1" applyAlignment="1">
      <alignment horizontal="center" wrapText="1"/>
    </xf>
    <xf numFmtId="43" fontId="0" fillId="0" borderId="0" xfId="0" applyNumberFormat="1" applyBorder="1"/>
    <xf numFmtId="43" fontId="0" fillId="0" borderId="0" xfId="0" applyNumberFormat="1" applyBorder="1" applyAlignment="1">
      <alignment horizontal="center" wrapText="1"/>
    </xf>
    <xf numFmtId="43" fontId="0" fillId="0" borderId="0" xfId="0" applyNumberFormat="1" applyFill="1" applyBorder="1"/>
    <xf numFmtId="39" fontId="145" fillId="89" borderId="73" xfId="0" applyNumberFormat="1" applyFont="1" applyFill="1" applyBorder="1" applyAlignment="1">
      <alignment horizontal="right"/>
    </xf>
    <xf numFmtId="39" fontId="145" fillId="90" borderId="73" xfId="0" applyNumberFormat="1" applyFont="1" applyFill="1" applyBorder="1" applyAlignment="1">
      <alignment horizontal="right"/>
    </xf>
    <xf numFmtId="43" fontId="0" fillId="0" borderId="0" xfId="831" applyFont="1" applyAlignment="1">
      <alignment horizontal="right" wrapText="1"/>
    </xf>
    <xf numFmtId="43" fontId="0" fillId="0" borderId="0" xfId="831" applyFont="1" applyBorder="1" applyAlignment="1">
      <alignment horizontal="right"/>
    </xf>
    <xf numFmtId="39" fontId="145" fillId="91" borderId="3" xfId="0" applyNumberFormat="1" applyFont="1" applyFill="1" applyBorder="1" applyAlignment="1">
      <alignment horizontal="right"/>
    </xf>
    <xf numFmtId="39" fontId="145" fillId="91" borderId="75" xfId="0" applyNumberFormat="1" applyFont="1" applyFill="1" applyBorder="1" applyAlignment="1">
      <alignment horizontal="right"/>
    </xf>
    <xf numFmtId="4" fontId="141" fillId="0" borderId="0" xfId="2628" applyNumberFormat="1" applyFont="1"/>
    <xf numFmtId="4" fontId="25" fillId="0" borderId="0" xfId="2628" applyNumberFormat="1" applyFont="1"/>
    <xf numFmtId="4" fontId="25" fillId="0" borderId="0" xfId="0" applyNumberFormat="1" applyFont="1"/>
    <xf numFmtId="43" fontId="0" fillId="0" borderId="0" xfId="831" applyFont="1"/>
    <xf numFmtId="4" fontId="0" fillId="0" borderId="0" xfId="0" applyNumberFormat="1"/>
    <xf numFmtId="1" fontId="0" fillId="0" borderId="0" xfId="0" applyNumberFormat="1"/>
    <xf numFmtId="176" fontId="0" fillId="0" borderId="73" xfId="0" applyNumberFormat="1" applyBorder="1" applyAlignment="1">
      <alignment vertical="top"/>
    </xf>
    <xf numFmtId="189" fontId="25" fillId="0" borderId="0" xfId="2628" applyNumberFormat="1"/>
    <xf numFmtId="37" fontId="25" fillId="0" borderId="0" xfId="2628" applyNumberFormat="1"/>
    <xf numFmtId="0" fontId="25" fillId="0" borderId="0" xfId="2628" applyAlignment="1">
      <alignment horizontal="center" wrapText="1"/>
    </xf>
    <xf numFmtId="3" fontId="24" fillId="0" borderId="0" xfId="2628" applyNumberFormat="1" applyFont="1"/>
    <xf numFmtId="172" fontId="24" fillId="0" borderId="0" xfId="831" applyNumberFormat="1" applyFont="1"/>
    <xf numFmtId="195" fontId="148" fillId="76" borderId="0" xfId="2628" applyNumberFormat="1" applyFont="1" applyFill="1"/>
    <xf numFmtId="286" fontId="25" fillId="0" borderId="0" xfId="2628" applyNumberFormat="1"/>
    <xf numFmtId="10" fontId="148" fillId="76" borderId="0" xfId="5565" applyNumberFormat="1" applyFont="1" applyFill="1"/>
    <xf numFmtId="0" fontId="6" fillId="0" borderId="0" xfId="0" applyFont="1" applyAlignment="1">
      <alignment horizontal="center"/>
    </xf>
    <xf numFmtId="3" fontId="0" fillId="0" borderId="0" xfId="0" applyNumberFormat="1"/>
    <xf numFmtId="0" fontId="0" fillId="0" borderId="0" xfId="0" applyAlignment="1">
      <alignment horizontal="center"/>
    </xf>
    <xf numFmtId="37" fontId="0" fillId="0" borderId="0" xfId="0" applyNumberFormat="1"/>
    <xf numFmtId="0" fontId="6" fillId="0" borderId="0" xfId="0" applyFont="1" applyAlignment="1">
      <alignment wrapText="1"/>
    </xf>
    <xf numFmtId="37" fontId="149" fillId="0" borderId="0" xfId="0" applyNumberFormat="1" applyFont="1"/>
    <xf numFmtId="0" fontId="145" fillId="88" borderId="73" xfId="0" applyFont="1" applyFill="1" applyBorder="1" applyAlignment="1">
      <alignment horizontal="center" vertical="center" wrapText="1"/>
    </xf>
    <xf numFmtId="0" fontId="4" fillId="0" borderId="0" xfId="3294" applyFont="1" applyAlignment="1">
      <alignment horizontal="center"/>
    </xf>
    <xf numFmtId="0" fontId="105" fillId="0" borderId="0" xfId="3294" applyAlignment="1">
      <alignment horizontal="center"/>
    </xf>
    <xf numFmtId="0" fontId="105" fillId="0" borderId="0" xfId="3294"/>
    <xf numFmtId="0" fontId="105" fillId="0" borderId="0" xfId="3294" applyAlignment="1">
      <alignment horizontal="left"/>
    </xf>
    <xf numFmtId="0" fontId="25" fillId="0" borderId="0" xfId="2628" applyFont="1" applyAlignment="1">
      <alignment horizontal="left" wrapText="1"/>
    </xf>
    <xf numFmtId="0" fontId="25" fillId="0" borderId="0" xfId="2628" applyFont="1" applyAlignment="1">
      <alignment horizontal="center" wrapText="1"/>
    </xf>
    <xf numFmtId="0" fontId="25" fillId="0" borderId="0" xfId="2628" applyFont="1" applyAlignment="1">
      <alignment horizontal="center"/>
    </xf>
    <xf numFmtId="0" fontId="25" fillId="74" borderId="0" xfId="2628" applyFill="1" applyAlignment="1">
      <alignment horizontal="center"/>
    </xf>
    <xf numFmtId="0" fontId="24" fillId="0" borderId="0" xfId="2628" applyFont="1" applyAlignment="1">
      <alignment horizontal="center"/>
    </xf>
    <xf numFmtId="0" fontId="145" fillId="0" borderId="57" xfId="0" applyFont="1" applyBorder="1" applyAlignment="1">
      <alignment horizontal="center"/>
    </xf>
    <xf numFmtId="0" fontId="145" fillId="0" borderId="7" xfId="0" applyFont="1" applyBorder="1" applyAlignment="1">
      <alignment horizontal="center"/>
    </xf>
    <xf numFmtId="0" fontId="145" fillId="0" borderId="68" xfId="0" applyFont="1" applyBorder="1" applyAlignment="1">
      <alignment horizontal="center"/>
    </xf>
    <xf numFmtId="0" fontId="0" fillId="0" borderId="72" xfId="0" applyBorder="1" applyAlignment="1">
      <alignment horizontal="center" vertical="center"/>
    </xf>
    <xf numFmtId="0" fontId="145" fillId="0" borderId="73" xfId="0" applyFont="1" applyFill="1" applyBorder="1" applyAlignment="1">
      <alignment horizontal="center"/>
    </xf>
    <xf numFmtId="253" fontId="145" fillId="0" borderId="69" xfId="0" applyNumberFormat="1" applyFont="1" applyFill="1" applyBorder="1" applyAlignment="1">
      <alignment horizontal="center" wrapText="1"/>
    </xf>
    <xf numFmtId="253" fontId="145" fillId="0" borderId="70" xfId="0" applyNumberFormat="1" applyFont="1" applyFill="1" applyBorder="1" applyAlignment="1">
      <alignment horizontal="center" wrapText="1"/>
    </xf>
    <xf numFmtId="253" fontId="145" fillId="0" borderId="71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0" fontId="25" fillId="0" borderId="0" xfId="2628" applyNumberFormat="1" applyFont="1"/>
  </cellXfs>
  <cellStyles count="13611">
    <cellStyle name="-" xfId="1" xr:uid="{00000000-0005-0000-0000-000000000000}"/>
    <cellStyle name=" 3]_x000d__x000a_Zoomed=1_x000d__x000a_Row=0_x000d__x000a_Column=0_x000d__x000a_Height=300_x000d__x000a_Width=300_x000d__x000a_FontName=細明體_x000d__x000a_FontStyle=0_x000d__x000a_FontSize=9_x000d__x000a_PrtFontName=Co" xfId="2" xr:uid="{00000000-0005-0000-0000-000001000000}"/>
    <cellStyle name="$" xfId="3" xr:uid="{00000000-0005-0000-0000-000002000000}"/>
    <cellStyle name="$ &amp; ¢" xfId="4" xr:uid="{00000000-0005-0000-0000-000003000000}"/>
    <cellStyle name="$ &amp; ¢ 2" xfId="5" xr:uid="{00000000-0005-0000-0000-000004000000}"/>
    <cellStyle name="$ 2" xfId="6" xr:uid="{00000000-0005-0000-0000-000005000000}"/>
    <cellStyle name="$ 3" xfId="12959" xr:uid="{00000000-0005-0000-0000-000002000000}"/>
    <cellStyle name="%" xfId="7" xr:uid="{00000000-0005-0000-0000-000006000000}"/>
    <cellStyle name="%.00" xfId="8" xr:uid="{00000000-0005-0000-0000-000007000000}"/>
    <cellStyle name="(Heading)" xfId="9" xr:uid="{00000000-0005-0000-0000-000008000000}"/>
    <cellStyle name="(Heading) 2" xfId="10" xr:uid="{00000000-0005-0000-0000-000009000000}"/>
    <cellStyle name="(Heading) 3" xfId="11" xr:uid="{00000000-0005-0000-0000-00000A000000}"/>
    <cellStyle name="(Lefting)" xfId="12" xr:uid="{00000000-0005-0000-0000-00000B000000}"/>
    <cellStyle name="(Lefting) 2" xfId="13" xr:uid="{00000000-0005-0000-0000-00000C000000}"/>
    <cellStyle name="(Lefting) 3" xfId="14" xr:uid="{00000000-0005-0000-0000-00000D000000}"/>
    <cellStyle name="(z*¯_x000f_°(”,¯?À(¢,¯?Ð(°,¯?à(Â,¯?ð(Ô,¯?" xfId="15" xr:uid="{00000000-0005-0000-0000-00000E000000}"/>
    <cellStyle name="(z*¯_x000f_°(”,¯?À(¢,¯?Ð(°,¯?à(Â,¯?ð(Ô,¯? 2" xfId="16" xr:uid="{00000000-0005-0000-0000-00000F000000}"/>
    <cellStyle name="******************************************" xfId="17" xr:uid="{00000000-0005-0000-0000-000010000000}"/>
    <cellStyle name="_CNMD_Valuation Model_20081212_v2" xfId="18" xr:uid="{00000000-0005-0000-0000-000011000000}"/>
    <cellStyle name="_Comma" xfId="19" xr:uid="{00000000-0005-0000-0000-000012000000}"/>
    <cellStyle name="_Comps 4" xfId="20" xr:uid="{00000000-0005-0000-0000-000013000000}"/>
    <cellStyle name="_Cont Analysis" xfId="21" xr:uid="{00000000-0005-0000-0000-000014000000}"/>
    <cellStyle name="_Currency" xfId="22" xr:uid="{00000000-0005-0000-0000-000015000000}"/>
    <cellStyle name="_Currency_Analysis" xfId="23" xr:uid="{00000000-0005-0000-0000-000016000000}"/>
    <cellStyle name="_Currency_Smartportfolio model" xfId="24" xr:uid="{00000000-0005-0000-0000-000017000000}"/>
    <cellStyle name="_Currency_Smartportfolio model 2" xfId="5593" xr:uid="{00000000-0005-0000-0000-0000CF150000}"/>
    <cellStyle name="_Currency_Smartportfolio model_DB-merged files" xfId="25" xr:uid="{00000000-0005-0000-0000-000018000000}"/>
    <cellStyle name="_Currency_Smartportfolio model_DB-merged files 2" xfId="5594" xr:uid="{00000000-0005-0000-0000-0000D0150000}"/>
    <cellStyle name="_CurrencySpace" xfId="26" xr:uid="{00000000-0005-0000-0000-000019000000}"/>
    <cellStyle name="_Gamma Valuation - 8" xfId="27" xr:uid="{00000000-0005-0000-0000-00001A000000}"/>
    <cellStyle name="_ITRN" xfId="28" xr:uid="{00000000-0005-0000-0000-00001B000000}"/>
    <cellStyle name="-_Merger Model 17 Nov 04" xfId="29" xr:uid="{00000000-0005-0000-0000-00001C000000}"/>
    <cellStyle name="_Merger Model_KN&amp;Fzio_v2.30 - Street" xfId="30" xr:uid="{00000000-0005-0000-0000-00001D000000}"/>
    <cellStyle name="_Merger Model_KN&amp;Fzio_v2.30 - Street 2" xfId="9298" xr:uid="{00000000-0005-0000-0000-000016000000}"/>
    <cellStyle name="_Multiple" xfId="31" xr:uid="{00000000-0005-0000-0000-00001E000000}"/>
    <cellStyle name="_Multiple_Analysis" xfId="32" xr:uid="{00000000-0005-0000-0000-00001F000000}"/>
    <cellStyle name="_Multiple_Analysis 2" xfId="5601" xr:uid="{00000000-0005-0000-0000-0000D1150000}"/>
    <cellStyle name="_Multiple_Analysis_DB-merged files" xfId="33" xr:uid="{00000000-0005-0000-0000-000020000000}"/>
    <cellStyle name="_Multiple_Analysis_DB-merged files 2" xfId="5602" xr:uid="{00000000-0005-0000-0000-0000D2150000}"/>
    <cellStyle name="_Multiple_Smartportfolio model" xfId="34" xr:uid="{00000000-0005-0000-0000-000021000000}"/>
    <cellStyle name="_Multiple_Smartportfolio model 2" xfId="5603" xr:uid="{00000000-0005-0000-0000-0000D3150000}"/>
    <cellStyle name="_Multiple_Smartportfolio model_DB-merged files" xfId="35" xr:uid="{00000000-0005-0000-0000-000022000000}"/>
    <cellStyle name="_Multiple_Smartportfolio model_DB-merged files 2" xfId="5604" xr:uid="{00000000-0005-0000-0000-0000D4150000}"/>
    <cellStyle name="_MultipleSpace" xfId="36" xr:uid="{00000000-0005-0000-0000-000023000000}"/>
    <cellStyle name="_MultipleSpace_Analysis" xfId="37" xr:uid="{00000000-0005-0000-0000-000024000000}"/>
    <cellStyle name="_MultipleSpace_csc" xfId="38" xr:uid="{00000000-0005-0000-0000-000025000000}"/>
    <cellStyle name="_MultipleSpace_Smartportfolio model" xfId="39" xr:uid="{00000000-0005-0000-0000-000026000000}"/>
    <cellStyle name="_MultipleSpace_Smartportfolio model 2" xfId="5608" xr:uid="{00000000-0005-0000-0000-0000D5150000}"/>
    <cellStyle name="_MultipleSpace_Smartportfolio model_DB-merged files" xfId="40" xr:uid="{00000000-0005-0000-0000-000027000000}"/>
    <cellStyle name="_MultipleSpace_Smartportfolio model_DB-merged files 2" xfId="5609" xr:uid="{00000000-0005-0000-0000-0000D6150000}"/>
    <cellStyle name="_Percent" xfId="41" xr:uid="{00000000-0005-0000-0000-000028000000}"/>
    <cellStyle name="_Percent_Analysis" xfId="42" xr:uid="{00000000-0005-0000-0000-000029000000}"/>
    <cellStyle name="_Percent_Smartportfolio model" xfId="43" xr:uid="{00000000-0005-0000-0000-00002A000000}"/>
    <cellStyle name="_Percent_Smartportfolio model 2" xfId="5612" xr:uid="{00000000-0005-0000-0000-0000D7150000}"/>
    <cellStyle name="_Percent_Smartportfolio model_DB-merged files" xfId="44" xr:uid="{00000000-0005-0000-0000-00002B000000}"/>
    <cellStyle name="_PercentSpace" xfId="45" xr:uid="{00000000-0005-0000-0000-00002C000000}"/>
    <cellStyle name="_PercentSpace_Analysis" xfId="46" xr:uid="{00000000-0005-0000-0000-00002D000000}"/>
    <cellStyle name="_PercentSpace_Smartportfolio model" xfId="47" xr:uid="{00000000-0005-0000-0000-00002E000000}"/>
    <cellStyle name="_Sepracor Riders_Clean" xfId="48" xr:uid="{00000000-0005-0000-0000-00002F000000}"/>
    <cellStyle name="_SIAL_Model_5.22.09 v71" xfId="49" xr:uid="{00000000-0005-0000-0000-000030000000}"/>
    <cellStyle name="£ BP" xfId="50" xr:uid="{00000000-0005-0000-0000-000031000000}"/>
    <cellStyle name="¥ JY" xfId="51" xr:uid="{00000000-0005-0000-0000-000032000000}"/>
    <cellStyle name="&lt;9#_x000f_¾Èƒé1ƒÃ_x0002_;M_x0014_}$‹E_x0010_‹_x0004_ˆ…Àt_x001b_Pÿ_x0015_ x¦" xfId="52" xr:uid="{00000000-0005-0000-0000-000033000000}"/>
    <cellStyle name="&lt;9#_x000f_¾Èƒé1ƒÃ_x0002_;M_x0014_}$‹E_x0010_‹_x0004_ˆ…Àt_x001b_Pÿ_x0015_ x¦ 2" xfId="5621" xr:uid="{00000000-0005-0000-0000-0000D8150000}"/>
    <cellStyle name="=C:\WINNT\SYSTEM32\COMMAND.COM" xfId="53" xr:uid="{00000000-0005-0000-0000-000034000000}"/>
    <cellStyle name="=C:\WINNT35\SYSTEM32\COMMAND.COM" xfId="54" xr:uid="{00000000-0005-0000-0000-000035000000}"/>
    <cellStyle name="=C:\WINNT35\SYSTEM32\COMMAND.COM 2" xfId="9296" xr:uid="{00000000-0005-0000-0000-00002E000000}"/>
    <cellStyle name="0752-93035" xfId="55" xr:uid="{00000000-0005-0000-0000-000036000000}"/>
    <cellStyle name="0752-93035 2" xfId="9295" xr:uid="{00000000-0005-0000-0000-00002F000000}"/>
    <cellStyle name="1,comma" xfId="56" xr:uid="{00000000-0005-0000-0000-000037000000}"/>
    <cellStyle name="10Q" xfId="57" xr:uid="{00000000-0005-0000-0000-000038000000}"/>
    <cellStyle name="20 % - Accent1" xfId="58" xr:uid="{00000000-0005-0000-0000-000039000000}"/>
    <cellStyle name="20 % - Accent2" xfId="59" xr:uid="{00000000-0005-0000-0000-00003A000000}"/>
    <cellStyle name="20 % - Accent3" xfId="60" xr:uid="{00000000-0005-0000-0000-00003B000000}"/>
    <cellStyle name="20 % - Accent4" xfId="61" xr:uid="{00000000-0005-0000-0000-00003C000000}"/>
    <cellStyle name="20 % - Accent5" xfId="62" xr:uid="{00000000-0005-0000-0000-00003D000000}"/>
    <cellStyle name="20 % - Accent6" xfId="63" xr:uid="{00000000-0005-0000-0000-00003E000000}"/>
    <cellStyle name="20% - Accent1" xfId="5544" builtinId="30" customBuiltin="1"/>
    <cellStyle name="20% - Accent1 2" xfId="64" xr:uid="{00000000-0005-0000-0000-000040000000}"/>
    <cellStyle name="20% - Accent1 2 10" xfId="65" xr:uid="{00000000-0005-0000-0000-000041000000}"/>
    <cellStyle name="20% - Accent1 2 10 2" xfId="5634" xr:uid="{00000000-0005-0000-0000-0000D9150000}"/>
    <cellStyle name="20% - Accent1 2 2" xfId="66" xr:uid="{00000000-0005-0000-0000-000042000000}"/>
    <cellStyle name="20% - Accent1 2 2 2" xfId="67" xr:uid="{00000000-0005-0000-0000-000043000000}"/>
    <cellStyle name="20% - Accent1 2 2 2 2" xfId="5636" xr:uid="{00000000-0005-0000-0000-0000DA150000}"/>
    <cellStyle name="20% - Accent1 2 2 3" xfId="68" xr:uid="{00000000-0005-0000-0000-000044000000}"/>
    <cellStyle name="20% - Accent1 2 2 3 2" xfId="5637" xr:uid="{00000000-0005-0000-0000-0000DB150000}"/>
    <cellStyle name="20% - Accent1 2 3" xfId="69" xr:uid="{00000000-0005-0000-0000-000045000000}"/>
    <cellStyle name="20% - Accent1 2 3 2" xfId="70" xr:uid="{00000000-0005-0000-0000-000046000000}"/>
    <cellStyle name="20% - Accent1 2 3 2 2" xfId="5639" xr:uid="{00000000-0005-0000-0000-0000DC150000}"/>
    <cellStyle name="20% - Accent1 2 4" xfId="71" xr:uid="{00000000-0005-0000-0000-000047000000}"/>
    <cellStyle name="20% - Accent1 2 5" xfId="72" xr:uid="{00000000-0005-0000-0000-000048000000}"/>
    <cellStyle name="20% - Accent1 2 6" xfId="73" xr:uid="{00000000-0005-0000-0000-000049000000}"/>
    <cellStyle name="20% - Accent1 2 7" xfId="74" xr:uid="{00000000-0005-0000-0000-00004A000000}"/>
    <cellStyle name="20% - Accent1 2 8" xfId="75" xr:uid="{00000000-0005-0000-0000-00004B000000}"/>
    <cellStyle name="20% - Accent1 2 9" xfId="76" xr:uid="{00000000-0005-0000-0000-00004C000000}"/>
    <cellStyle name="20% - Accent1 3" xfId="77" xr:uid="{00000000-0005-0000-0000-00004D000000}"/>
    <cellStyle name="20% - Accent1 3 2" xfId="78" xr:uid="{00000000-0005-0000-0000-00004E000000}"/>
    <cellStyle name="20% - Accent1 3 2 2" xfId="79" xr:uid="{00000000-0005-0000-0000-00004F000000}"/>
    <cellStyle name="20% - Accent1 3 2 2 2" xfId="80" xr:uid="{00000000-0005-0000-0000-000050000000}"/>
    <cellStyle name="20% - Accent1 3 2 2 2 2" xfId="81" xr:uid="{00000000-0005-0000-0000-000051000000}"/>
    <cellStyle name="20% - Accent1 3 2 2 2 2 2" xfId="5650" xr:uid="{00000000-0005-0000-0000-0000E1150000}"/>
    <cellStyle name="20% - Accent1 3 2 2 2 3" xfId="5649" xr:uid="{00000000-0005-0000-0000-0000E0150000}"/>
    <cellStyle name="20% - Accent1 3 2 2 3" xfId="82" xr:uid="{00000000-0005-0000-0000-000052000000}"/>
    <cellStyle name="20% - Accent1 3 2 2 3 2" xfId="5651" xr:uid="{00000000-0005-0000-0000-0000E2150000}"/>
    <cellStyle name="20% - Accent1 3 2 2 4" xfId="5648" xr:uid="{00000000-0005-0000-0000-0000DF150000}"/>
    <cellStyle name="20% - Accent1 3 2 3" xfId="83" xr:uid="{00000000-0005-0000-0000-000053000000}"/>
    <cellStyle name="20% - Accent1 3 2 3 2" xfId="84" xr:uid="{00000000-0005-0000-0000-000054000000}"/>
    <cellStyle name="20% - Accent1 3 2 3 2 2" xfId="5653" xr:uid="{00000000-0005-0000-0000-0000E4150000}"/>
    <cellStyle name="20% - Accent1 3 2 3 3" xfId="5652" xr:uid="{00000000-0005-0000-0000-0000E3150000}"/>
    <cellStyle name="20% - Accent1 3 2 4" xfId="85" xr:uid="{00000000-0005-0000-0000-000055000000}"/>
    <cellStyle name="20% - Accent1 3 2 4 2" xfId="5654" xr:uid="{00000000-0005-0000-0000-0000E5150000}"/>
    <cellStyle name="20% - Accent1 3 2 5" xfId="5647" xr:uid="{00000000-0005-0000-0000-0000DE150000}"/>
    <cellStyle name="20% - Accent1 3 3" xfId="86" xr:uid="{00000000-0005-0000-0000-000056000000}"/>
    <cellStyle name="20% - Accent1 3 3 2" xfId="87" xr:uid="{00000000-0005-0000-0000-000057000000}"/>
    <cellStyle name="20% - Accent1 3 3 2 2" xfId="88" xr:uid="{00000000-0005-0000-0000-000058000000}"/>
    <cellStyle name="20% - Accent1 3 3 2 2 2" xfId="89" xr:uid="{00000000-0005-0000-0000-000059000000}"/>
    <cellStyle name="20% - Accent1 3 3 2 2 2 2" xfId="5658" xr:uid="{00000000-0005-0000-0000-0000E9150000}"/>
    <cellStyle name="20% - Accent1 3 3 2 2 3" xfId="5657" xr:uid="{00000000-0005-0000-0000-0000E8150000}"/>
    <cellStyle name="20% - Accent1 3 3 2 3" xfId="90" xr:uid="{00000000-0005-0000-0000-00005A000000}"/>
    <cellStyle name="20% - Accent1 3 3 2 3 2" xfId="5659" xr:uid="{00000000-0005-0000-0000-0000EA150000}"/>
    <cellStyle name="20% - Accent1 3 3 2 4" xfId="5656" xr:uid="{00000000-0005-0000-0000-0000E7150000}"/>
    <cellStyle name="20% - Accent1 3 3 3" xfId="91" xr:uid="{00000000-0005-0000-0000-00005B000000}"/>
    <cellStyle name="20% - Accent1 3 3 3 2" xfId="92" xr:uid="{00000000-0005-0000-0000-00005C000000}"/>
    <cellStyle name="20% - Accent1 3 3 3 2 2" xfId="5661" xr:uid="{00000000-0005-0000-0000-0000EC150000}"/>
    <cellStyle name="20% - Accent1 3 3 3 3" xfId="5660" xr:uid="{00000000-0005-0000-0000-0000EB150000}"/>
    <cellStyle name="20% - Accent1 3 3 4" xfId="93" xr:uid="{00000000-0005-0000-0000-00005D000000}"/>
    <cellStyle name="20% - Accent1 3 3 4 2" xfId="5662" xr:uid="{00000000-0005-0000-0000-0000ED150000}"/>
    <cellStyle name="20% - Accent1 3 3 5" xfId="5655" xr:uid="{00000000-0005-0000-0000-0000E6150000}"/>
    <cellStyle name="20% - Accent1 3 4" xfId="94" xr:uid="{00000000-0005-0000-0000-00005E000000}"/>
    <cellStyle name="20% - Accent1 3 4 2" xfId="95" xr:uid="{00000000-0005-0000-0000-00005F000000}"/>
    <cellStyle name="20% - Accent1 3 4 2 2" xfId="96" xr:uid="{00000000-0005-0000-0000-000060000000}"/>
    <cellStyle name="20% - Accent1 3 4 2 2 2" xfId="5665" xr:uid="{00000000-0005-0000-0000-0000F0150000}"/>
    <cellStyle name="20% - Accent1 3 4 2 3" xfId="5664" xr:uid="{00000000-0005-0000-0000-0000EF150000}"/>
    <cellStyle name="20% - Accent1 3 4 3" xfId="97" xr:uid="{00000000-0005-0000-0000-000061000000}"/>
    <cellStyle name="20% - Accent1 3 4 3 2" xfId="5666" xr:uid="{00000000-0005-0000-0000-0000F1150000}"/>
    <cellStyle name="20% - Accent1 3 4 4" xfId="5663" xr:uid="{00000000-0005-0000-0000-0000EE150000}"/>
    <cellStyle name="20% - Accent1 3 5" xfId="98" xr:uid="{00000000-0005-0000-0000-000062000000}"/>
    <cellStyle name="20% - Accent1 3 5 2" xfId="99" xr:uid="{00000000-0005-0000-0000-000063000000}"/>
    <cellStyle name="20% - Accent1 3 5 2 2" xfId="5668" xr:uid="{00000000-0005-0000-0000-0000F3150000}"/>
    <cellStyle name="20% - Accent1 3 5 3" xfId="5667" xr:uid="{00000000-0005-0000-0000-0000F2150000}"/>
    <cellStyle name="20% - Accent1 3 6" xfId="100" xr:uid="{00000000-0005-0000-0000-000064000000}"/>
    <cellStyle name="20% - Accent1 3 6 2" xfId="5669" xr:uid="{00000000-0005-0000-0000-0000F4150000}"/>
    <cellStyle name="20% - Accent1 3 7" xfId="5646" xr:uid="{00000000-0005-0000-0000-0000DD150000}"/>
    <cellStyle name="20% - Accent1 4" xfId="101" xr:uid="{00000000-0005-0000-0000-000065000000}"/>
    <cellStyle name="20% - Accent1 4 2" xfId="5670" xr:uid="{00000000-0005-0000-0000-0000F5150000}"/>
    <cellStyle name="20% - Accent1 5" xfId="102" xr:uid="{00000000-0005-0000-0000-000066000000}"/>
    <cellStyle name="20% - Accent1 5 2" xfId="5671" xr:uid="{00000000-0005-0000-0000-0000F6150000}"/>
    <cellStyle name="20% - Accent1 6" xfId="103" xr:uid="{00000000-0005-0000-0000-000067000000}"/>
    <cellStyle name="20% - Accent1 6 2" xfId="5672" xr:uid="{00000000-0005-0000-0000-0000F7150000}"/>
    <cellStyle name="20% - Accent1 7" xfId="104" xr:uid="{00000000-0005-0000-0000-000068000000}"/>
    <cellStyle name="20% - Accent1 7 2" xfId="5673" xr:uid="{00000000-0005-0000-0000-0000F8150000}"/>
    <cellStyle name="20% - Accent1 8" xfId="105" xr:uid="{00000000-0005-0000-0000-000069000000}"/>
    <cellStyle name="20% - Accent1 8 2" xfId="5674" xr:uid="{00000000-0005-0000-0000-0000F9150000}"/>
    <cellStyle name="20% - Accent1 9" xfId="106" xr:uid="{00000000-0005-0000-0000-00006A000000}"/>
    <cellStyle name="20% - Accent1 9 2" xfId="5675" xr:uid="{00000000-0005-0000-0000-0000FA150000}"/>
    <cellStyle name="20% - Accent2" xfId="5547" builtinId="34" customBuiltin="1"/>
    <cellStyle name="20% - Accent2 2" xfId="107" xr:uid="{00000000-0005-0000-0000-00006C000000}"/>
    <cellStyle name="20% - Accent2 2 10" xfId="108" xr:uid="{00000000-0005-0000-0000-00006D000000}"/>
    <cellStyle name="20% - Accent2 2 10 2" xfId="5677" xr:uid="{00000000-0005-0000-0000-0000FB150000}"/>
    <cellStyle name="20% - Accent2 2 2" xfId="109" xr:uid="{00000000-0005-0000-0000-00006E000000}"/>
    <cellStyle name="20% - Accent2 2 2 2" xfId="110" xr:uid="{00000000-0005-0000-0000-00006F000000}"/>
    <cellStyle name="20% - Accent2 2 2 2 2" xfId="5679" xr:uid="{00000000-0005-0000-0000-0000FC150000}"/>
    <cellStyle name="20% - Accent2 2 2 3" xfId="111" xr:uid="{00000000-0005-0000-0000-000070000000}"/>
    <cellStyle name="20% - Accent2 2 2 3 2" xfId="5680" xr:uid="{00000000-0005-0000-0000-0000FD150000}"/>
    <cellStyle name="20% - Accent2 2 3" xfId="112" xr:uid="{00000000-0005-0000-0000-000071000000}"/>
    <cellStyle name="20% - Accent2 2 3 2" xfId="113" xr:uid="{00000000-0005-0000-0000-000072000000}"/>
    <cellStyle name="20% - Accent2 2 3 2 2" xfId="5682" xr:uid="{00000000-0005-0000-0000-0000FE150000}"/>
    <cellStyle name="20% - Accent2 2 4" xfId="114" xr:uid="{00000000-0005-0000-0000-000073000000}"/>
    <cellStyle name="20% - Accent2 2 5" xfId="115" xr:uid="{00000000-0005-0000-0000-000074000000}"/>
    <cellStyle name="20% - Accent2 2 6" xfId="116" xr:uid="{00000000-0005-0000-0000-000075000000}"/>
    <cellStyle name="20% - Accent2 2 7" xfId="117" xr:uid="{00000000-0005-0000-0000-000076000000}"/>
    <cellStyle name="20% - Accent2 2 8" xfId="118" xr:uid="{00000000-0005-0000-0000-000077000000}"/>
    <cellStyle name="20% - Accent2 2 9" xfId="119" xr:uid="{00000000-0005-0000-0000-000078000000}"/>
    <cellStyle name="20% - Accent2 3" xfId="120" xr:uid="{00000000-0005-0000-0000-000079000000}"/>
    <cellStyle name="20% - Accent2 3 2" xfId="121" xr:uid="{00000000-0005-0000-0000-00007A000000}"/>
    <cellStyle name="20% - Accent2 3 2 2" xfId="122" xr:uid="{00000000-0005-0000-0000-00007B000000}"/>
    <cellStyle name="20% - Accent2 3 2 2 2" xfId="123" xr:uid="{00000000-0005-0000-0000-00007C000000}"/>
    <cellStyle name="20% - Accent2 3 2 2 2 2" xfId="124" xr:uid="{00000000-0005-0000-0000-00007D000000}"/>
    <cellStyle name="20% - Accent2 3 2 2 2 2 2" xfId="5693" xr:uid="{00000000-0005-0000-0000-000003160000}"/>
    <cellStyle name="20% - Accent2 3 2 2 2 3" xfId="5692" xr:uid="{00000000-0005-0000-0000-000002160000}"/>
    <cellStyle name="20% - Accent2 3 2 2 3" xfId="125" xr:uid="{00000000-0005-0000-0000-00007E000000}"/>
    <cellStyle name="20% - Accent2 3 2 2 3 2" xfId="5694" xr:uid="{00000000-0005-0000-0000-000004160000}"/>
    <cellStyle name="20% - Accent2 3 2 2 4" xfId="5691" xr:uid="{00000000-0005-0000-0000-000001160000}"/>
    <cellStyle name="20% - Accent2 3 2 3" xfId="126" xr:uid="{00000000-0005-0000-0000-00007F000000}"/>
    <cellStyle name="20% - Accent2 3 2 3 2" xfId="127" xr:uid="{00000000-0005-0000-0000-000080000000}"/>
    <cellStyle name="20% - Accent2 3 2 3 2 2" xfId="5696" xr:uid="{00000000-0005-0000-0000-000006160000}"/>
    <cellStyle name="20% - Accent2 3 2 3 3" xfId="5695" xr:uid="{00000000-0005-0000-0000-000005160000}"/>
    <cellStyle name="20% - Accent2 3 2 4" xfId="128" xr:uid="{00000000-0005-0000-0000-000081000000}"/>
    <cellStyle name="20% - Accent2 3 2 4 2" xfId="5697" xr:uid="{00000000-0005-0000-0000-000007160000}"/>
    <cellStyle name="20% - Accent2 3 2 5" xfId="5690" xr:uid="{00000000-0005-0000-0000-000000160000}"/>
    <cellStyle name="20% - Accent2 3 3" xfId="129" xr:uid="{00000000-0005-0000-0000-000082000000}"/>
    <cellStyle name="20% - Accent2 3 3 2" xfId="130" xr:uid="{00000000-0005-0000-0000-000083000000}"/>
    <cellStyle name="20% - Accent2 3 3 2 2" xfId="131" xr:uid="{00000000-0005-0000-0000-000084000000}"/>
    <cellStyle name="20% - Accent2 3 3 2 2 2" xfId="132" xr:uid="{00000000-0005-0000-0000-000085000000}"/>
    <cellStyle name="20% - Accent2 3 3 2 2 2 2" xfId="5701" xr:uid="{00000000-0005-0000-0000-00000B160000}"/>
    <cellStyle name="20% - Accent2 3 3 2 2 3" xfId="5700" xr:uid="{00000000-0005-0000-0000-00000A160000}"/>
    <cellStyle name="20% - Accent2 3 3 2 3" xfId="133" xr:uid="{00000000-0005-0000-0000-000086000000}"/>
    <cellStyle name="20% - Accent2 3 3 2 3 2" xfId="5702" xr:uid="{00000000-0005-0000-0000-00000C160000}"/>
    <cellStyle name="20% - Accent2 3 3 2 4" xfId="5699" xr:uid="{00000000-0005-0000-0000-000009160000}"/>
    <cellStyle name="20% - Accent2 3 3 3" xfId="134" xr:uid="{00000000-0005-0000-0000-000087000000}"/>
    <cellStyle name="20% - Accent2 3 3 3 2" xfId="135" xr:uid="{00000000-0005-0000-0000-000088000000}"/>
    <cellStyle name="20% - Accent2 3 3 3 2 2" xfId="5704" xr:uid="{00000000-0005-0000-0000-00000E160000}"/>
    <cellStyle name="20% - Accent2 3 3 3 3" xfId="5703" xr:uid="{00000000-0005-0000-0000-00000D160000}"/>
    <cellStyle name="20% - Accent2 3 3 4" xfId="136" xr:uid="{00000000-0005-0000-0000-000089000000}"/>
    <cellStyle name="20% - Accent2 3 3 4 2" xfId="5705" xr:uid="{00000000-0005-0000-0000-00000F160000}"/>
    <cellStyle name="20% - Accent2 3 3 5" xfId="5698" xr:uid="{00000000-0005-0000-0000-000008160000}"/>
    <cellStyle name="20% - Accent2 3 4" xfId="137" xr:uid="{00000000-0005-0000-0000-00008A000000}"/>
    <cellStyle name="20% - Accent2 3 4 2" xfId="138" xr:uid="{00000000-0005-0000-0000-00008B000000}"/>
    <cellStyle name="20% - Accent2 3 4 2 2" xfId="139" xr:uid="{00000000-0005-0000-0000-00008C000000}"/>
    <cellStyle name="20% - Accent2 3 4 2 2 2" xfId="5708" xr:uid="{00000000-0005-0000-0000-000012160000}"/>
    <cellStyle name="20% - Accent2 3 4 2 3" xfId="5707" xr:uid="{00000000-0005-0000-0000-000011160000}"/>
    <cellStyle name="20% - Accent2 3 4 3" xfId="140" xr:uid="{00000000-0005-0000-0000-00008D000000}"/>
    <cellStyle name="20% - Accent2 3 4 3 2" xfId="5709" xr:uid="{00000000-0005-0000-0000-000013160000}"/>
    <cellStyle name="20% - Accent2 3 4 4" xfId="5706" xr:uid="{00000000-0005-0000-0000-000010160000}"/>
    <cellStyle name="20% - Accent2 3 5" xfId="141" xr:uid="{00000000-0005-0000-0000-00008E000000}"/>
    <cellStyle name="20% - Accent2 3 5 2" xfId="142" xr:uid="{00000000-0005-0000-0000-00008F000000}"/>
    <cellStyle name="20% - Accent2 3 5 2 2" xfId="5711" xr:uid="{00000000-0005-0000-0000-000015160000}"/>
    <cellStyle name="20% - Accent2 3 5 3" xfId="5710" xr:uid="{00000000-0005-0000-0000-000014160000}"/>
    <cellStyle name="20% - Accent2 3 6" xfId="143" xr:uid="{00000000-0005-0000-0000-000090000000}"/>
    <cellStyle name="20% - Accent2 3 6 2" xfId="5712" xr:uid="{00000000-0005-0000-0000-000016160000}"/>
    <cellStyle name="20% - Accent2 3 7" xfId="5689" xr:uid="{00000000-0005-0000-0000-0000FF150000}"/>
    <cellStyle name="20% - Accent2 4" xfId="144" xr:uid="{00000000-0005-0000-0000-000091000000}"/>
    <cellStyle name="20% - Accent2 4 2" xfId="5713" xr:uid="{00000000-0005-0000-0000-000017160000}"/>
    <cellStyle name="20% - Accent2 5" xfId="145" xr:uid="{00000000-0005-0000-0000-000092000000}"/>
    <cellStyle name="20% - Accent2 5 2" xfId="5714" xr:uid="{00000000-0005-0000-0000-000018160000}"/>
    <cellStyle name="20% - Accent2 6" xfId="146" xr:uid="{00000000-0005-0000-0000-000093000000}"/>
    <cellStyle name="20% - Accent2 6 2" xfId="5715" xr:uid="{00000000-0005-0000-0000-000019160000}"/>
    <cellStyle name="20% - Accent2 7" xfId="147" xr:uid="{00000000-0005-0000-0000-000094000000}"/>
    <cellStyle name="20% - Accent2 7 2" xfId="5716" xr:uid="{00000000-0005-0000-0000-00001A160000}"/>
    <cellStyle name="20% - Accent2 8" xfId="148" xr:uid="{00000000-0005-0000-0000-000095000000}"/>
    <cellStyle name="20% - Accent2 8 2" xfId="5717" xr:uid="{00000000-0005-0000-0000-00001B160000}"/>
    <cellStyle name="20% - Accent2 9" xfId="149" xr:uid="{00000000-0005-0000-0000-000096000000}"/>
    <cellStyle name="20% - Accent2 9 2" xfId="5718" xr:uid="{00000000-0005-0000-0000-00001C160000}"/>
    <cellStyle name="20% - Accent3" xfId="5550" builtinId="38" customBuiltin="1"/>
    <cellStyle name="20% - Accent3 2" xfId="150" xr:uid="{00000000-0005-0000-0000-000098000000}"/>
    <cellStyle name="20% - Accent3 2 10" xfId="151" xr:uid="{00000000-0005-0000-0000-000099000000}"/>
    <cellStyle name="20% - Accent3 2 10 2" xfId="5720" xr:uid="{00000000-0005-0000-0000-00001D160000}"/>
    <cellStyle name="20% - Accent3 2 2" xfId="152" xr:uid="{00000000-0005-0000-0000-00009A000000}"/>
    <cellStyle name="20% - Accent3 2 2 2" xfId="153" xr:uid="{00000000-0005-0000-0000-00009B000000}"/>
    <cellStyle name="20% - Accent3 2 2 2 2" xfId="5722" xr:uid="{00000000-0005-0000-0000-00001E160000}"/>
    <cellStyle name="20% - Accent3 2 2 3" xfId="154" xr:uid="{00000000-0005-0000-0000-00009C000000}"/>
    <cellStyle name="20% - Accent3 2 2 3 2" xfId="5723" xr:uid="{00000000-0005-0000-0000-00001F160000}"/>
    <cellStyle name="20% - Accent3 2 3" xfId="155" xr:uid="{00000000-0005-0000-0000-00009D000000}"/>
    <cellStyle name="20% - Accent3 2 3 2" xfId="156" xr:uid="{00000000-0005-0000-0000-00009E000000}"/>
    <cellStyle name="20% - Accent3 2 3 2 2" xfId="5725" xr:uid="{00000000-0005-0000-0000-000020160000}"/>
    <cellStyle name="20% - Accent3 2 4" xfId="157" xr:uid="{00000000-0005-0000-0000-00009F000000}"/>
    <cellStyle name="20% - Accent3 2 5" xfId="158" xr:uid="{00000000-0005-0000-0000-0000A0000000}"/>
    <cellStyle name="20% - Accent3 2 6" xfId="159" xr:uid="{00000000-0005-0000-0000-0000A1000000}"/>
    <cellStyle name="20% - Accent3 2 7" xfId="160" xr:uid="{00000000-0005-0000-0000-0000A2000000}"/>
    <cellStyle name="20% - Accent3 2 8" xfId="161" xr:uid="{00000000-0005-0000-0000-0000A3000000}"/>
    <cellStyle name="20% - Accent3 2 9" xfId="162" xr:uid="{00000000-0005-0000-0000-0000A4000000}"/>
    <cellStyle name="20% - Accent3 3" xfId="163" xr:uid="{00000000-0005-0000-0000-0000A5000000}"/>
    <cellStyle name="20% - Accent3 3 2" xfId="164" xr:uid="{00000000-0005-0000-0000-0000A6000000}"/>
    <cellStyle name="20% - Accent3 3 2 2" xfId="165" xr:uid="{00000000-0005-0000-0000-0000A7000000}"/>
    <cellStyle name="20% - Accent3 3 2 2 2" xfId="166" xr:uid="{00000000-0005-0000-0000-0000A8000000}"/>
    <cellStyle name="20% - Accent3 3 2 2 2 2" xfId="167" xr:uid="{00000000-0005-0000-0000-0000A9000000}"/>
    <cellStyle name="20% - Accent3 3 2 2 2 2 2" xfId="5736" xr:uid="{00000000-0005-0000-0000-000025160000}"/>
    <cellStyle name="20% - Accent3 3 2 2 2 3" xfId="5735" xr:uid="{00000000-0005-0000-0000-000024160000}"/>
    <cellStyle name="20% - Accent3 3 2 2 3" xfId="168" xr:uid="{00000000-0005-0000-0000-0000AA000000}"/>
    <cellStyle name="20% - Accent3 3 2 2 3 2" xfId="5737" xr:uid="{00000000-0005-0000-0000-000026160000}"/>
    <cellStyle name="20% - Accent3 3 2 2 4" xfId="5734" xr:uid="{00000000-0005-0000-0000-000023160000}"/>
    <cellStyle name="20% - Accent3 3 2 3" xfId="169" xr:uid="{00000000-0005-0000-0000-0000AB000000}"/>
    <cellStyle name="20% - Accent3 3 2 3 2" xfId="170" xr:uid="{00000000-0005-0000-0000-0000AC000000}"/>
    <cellStyle name="20% - Accent3 3 2 3 2 2" xfId="5739" xr:uid="{00000000-0005-0000-0000-000028160000}"/>
    <cellStyle name="20% - Accent3 3 2 3 3" xfId="5738" xr:uid="{00000000-0005-0000-0000-000027160000}"/>
    <cellStyle name="20% - Accent3 3 2 4" xfId="171" xr:uid="{00000000-0005-0000-0000-0000AD000000}"/>
    <cellStyle name="20% - Accent3 3 2 4 2" xfId="5740" xr:uid="{00000000-0005-0000-0000-000029160000}"/>
    <cellStyle name="20% - Accent3 3 2 5" xfId="5733" xr:uid="{00000000-0005-0000-0000-000022160000}"/>
    <cellStyle name="20% - Accent3 3 3" xfId="172" xr:uid="{00000000-0005-0000-0000-0000AE000000}"/>
    <cellStyle name="20% - Accent3 3 3 2" xfId="173" xr:uid="{00000000-0005-0000-0000-0000AF000000}"/>
    <cellStyle name="20% - Accent3 3 3 2 2" xfId="174" xr:uid="{00000000-0005-0000-0000-0000B0000000}"/>
    <cellStyle name="20% - Accent3 3 3 2 2 2" xfId="175" xr:uid="{00000000-0005-0000-0000-0000B1000000}"/>
    <cellStyle name="20% - Accent3 3 3 2 2 2 2" xfId="5744" xr:uid="{00000000-0005-0000-0000-00002D160000}"/>
    <cellStyle name="20% - Accent3 3 3 2 2 3" xfId="5743" xr:uid="{00000000-0005-0000-0000-00002C160000}"/>
    <cellStyle name="20% - Accent3 3 3 2 3" xfId="176" xr:uid="{00000000-0005-0000-0000-0000B2000000}"/>
    <cellStyle name="20% - Accent3 3 3 2 3 2" xfId="5745" xr:uid="{00000000-0005-0000-0000-00002E160000}"/>
    <cellStyle name="20% - Accent3 3 3 2 4" xfId="5742" xr:uid="{00000000-0005-0000-0000-00002B160000}"/>
    <cellStyle name="20% - Accent3 3 3 3" xfId="177" xr:uid="{00000000-0005-0000-0000-0000B3000000}"/>
    <cellStyle name="20% - Accent3 3 3 3 2" xfId="178" xr:uid="{00000000-0005-0000-0000-0000B4000000}"/>
    <cellStyle name="20% - Accent3 3 3 3 2 2" xfId="5747" xr:uid="{00000000-0005-0000-0000-000030160000}"/>
    <cellStyle name="20% - Accent3 3 3 3 3" xfId="5746" xr:uid="{00000000-0005-0000-0000-00002F160000}"/>
    <cellStyle name="20% - Accent3 3 3 4" xfId="179" xr:uid="{00000000-0005-0000-0000-0000B5000000}"/>
    <cellStyle name="20% - Accent3 3 3 4 2" xfId="5748" xr:uid="{00000000-0005-0000-0000-000031160000}"/>
    <cellStyle name="20% - Accent3 3 3 5" xfId="5741" xr:uid="{00000000-0005-0000-0000-00002A160000}"/>
    <cellStyle name="20% - Accent3 3 4" xfId="180" xr:uid="{00000000-0005-0000-0000-0000B6000000}"/>
    <cellStyle name="20% - Accent3 3 4 2" xfId="181" xr:uid="{00000000-0005-0000-0000-0000B7000000}"/>
    <cellStyle name="20% - Accent3 3 4 2 2" xfId="182" xr:uid="{00000000-0005-0000-0000-0000B8000000}"/>
    <cellStyle name="20% - Accent3 3 4 2 2 2" xfId="5751" xr:uid="{00000000-0005-0000-0000-000034160000}"/>
    <cellStyle name="20% - Accent3 3 4 2 3" xfId="5750" xr:uid="{00000000-0005-0000-0000-000033160000}"/>
    <cellStyle name="20% - Accent3 3 4 3" xfId="183" xr:uid="{00000000-0005-0000-0000-0000B9000000}"/>
    <cellStyle name="20% - Accent3 3 4 3 2" xfId="5752" xr:uid="{00000000-0005-0000-0000-000035160000}"/>
    <cellStyle name="20% - Accent3 3 4 4" xfId="5749" xr:uid="{00000000-0005-0000-0000-000032160000}"/>
    <cellStyle name="20% - Accent3 3 5" xfId="184" xr:uid="{00000000-0005-0000-0000-0000BA000000}"/>
    <cellStyle name="20% - Accent3 3 5 2" xfId="185" xr:uid="{00000000-0005-0000-0000-0000BB000000}"/>
    <cellStyle name="20% - Accent3 3 5 2 2" xfId="5754" xr:uid="{00000000-0005-0000-0000-000037160000}"/>
    <cellStyle name="20% - Accent3 3 5 3" xfId="5753" xr:uid="{00000000-0005-0000-0000-000036160000}"/>
    <cellStyle name="20% - Accent3 3 6" xfId="186" xr:uid="{00000000-0005-0000-0000-0000BC000000}"/>
    <cellStyle name="20% - Accent3 3 6 2" xfId="5755" xr:uid="{00000000-0005-0000-0000-000038160000}"/>
    <cellStyle name="20% - Accent3 3 7" xfId="5732" xr:uid="{00000000-0005-0000-0000-000021160000}"/>
    <cellStyle name="20% - Accent3 4" xfId="187" xr:uid="{00000000-0005-0000-0000-0000BD000000}"/>
    <cellStyle name="20% - Accent3 4 2" xfId="5756" xr:uid="{00000000-0005-0000-0000-000039160000}"/>
    <cellStyle name="20% - Accent3 5" xfId="188" xr:uid="{00000000-0005-0000-0000-0000BE000000}"/>
    <cellStyle name="20% - Accent3 5 2" xfId="5757" xr:uid="{00000000-0005-0000-0000-00003A160000}"/>
    <cellStyle name="20% - Accent3 6" xfId="189" xr:uid="{00000000-0005-0000-0000-0000BF000000}"/>
    <cellStyle name="20% - Accent3 6 2" xfId="5758" xr:uid="{00000000-0005-0000-0000-00003B160000}"/>
    <cellStyle name="20% - Accent3 7" xfId="190" xr:uid="{00000000-0005-0000-0000-0000C0000000}"/>
    <cellStyle name="20% - Accent3 7 2" xfId="5759" xr:uid="{00000000-0005-0000-0000-00003C160000}"/>
    <cellStyle name="20% - Accent3 8" xfId="191" xr:uid="{00000000-0005-0000-0000-0000C1000000}"/>
    <cellStyle name="20% - Accent3 8 2" xfId="5760" xr:uid="{00000000-0005-0000-0000-00003D160000}"/>
    <cellStyle name="20% - Accent3 9" xfId="192" xr:uid="{00000000-0005-0000-0000-0000C2000000}"/>
    <cellStyle name="20% - Accent3 9 2" xfId="5761" xr:uid="{00000000-0005-0000-0000-00003E160000}"/>
    <cellStyle name="20% - Accent4" xfId="5553" builtinId="42" customBuiltin="1"/>
    <cellStyle name="20% - Accent4 2" xfId="193" xr:uid="{00000000-0005-0000-0000-0000C4000000}"/>
    <cellStyle name="20% - Accent4 2 10" xfId="194" xr:uid="{00000000-0005-0000-0000-0000C5000000}"/>
    <cellStyle name="20% - Accent4 2 10 2" xfId="5763" xr:uid="{00000000-0005-0000-0000-00003F160000}"/>
    <cellStyle name="20% - Accent4 2 2" xfId="195" xr:uid="{00000000-0005-0000-0000-0000C6000000}"/>
    <cellStyle name="20% - Accent4 2 2 2" xfId="196" xr:uid="{00000000-0005-0000-0000-0000C7000000}"/>
    <cellStyle name="20% - Accent4 2 2 2 2" xfId="5765" xr:uid="{00000000-0005-0000-0000-000040160000}"/>
    <cellStyle name="20% - Accent4 2 2 3" xfId="197" xr:uid="{00000000-0005-0000-0000-0000C8000000}"/>
    <cellStyle name="20% - Accent4 2 2 3 2" xfId="5766" xr:uid="{00000000-0005-0000-0000-000041160000}"/>
    <cellStyle name="20% - Accent4 2 3" xfId="198" xr:uid="{00000000-0005-0000-0000-0000C9000000}"/>
    <cellStyle name="20% - Accent4 2 3 2" xfId="199" xr:uid="{00000000-0005-0000-0000-0000CA000000}"/>
    <cellStyle name="20% - Accent4 2 3 2 2" xfId="5768" xr:uid="{00000000-0005-0000-0000-000042160000}"/>
    <cellStyle name="20% - Accent4 2 4" xfId="200" xr:uid="{00000000-0005-0000-0000-0000CB000000}"/>
    <cellStyle name="20% - Accent4 2 5" xfId="201" xr:uid="{00000000-0005-0000-0000-0000CC000000}"/>
    <cellStyle name="20% - Accent4 2 6" xfId="202" xr:uid="{00000000-0005-0000-0000-0000CD000000}"/>
    <cellStyle name="20% - Accent4 2 7" xfId="203" xr:uid="{00000000-0005-0000-0000-0000CE000000}"/>
    <cellStyle name="20% - Accent4 2 8" xfId="204" xr:uid="{00000000-0005-0000-0000-0000CF000000}"/>
    <cellStyle name="20% - Accent4 2 9" xfId="205" xr:uid="{00000000-0005-0000-0000-0000D0000000}"/>
    <cellStyle name="20% - Accent4 3" xfId="206" xr:uid="{00000000-0005-0000-0000-0000D1000000}"/>
    <cellStyle name="20% - Accent4 3 2" xfId="207" xr:uid="{00000000-0005-0000-0000-0000D2000000}"/>
    <cellStyle name="20% - Accent4 3 2 2" xfId="208" xr:uid="{00000000-0005-0000-0000-0000D3000000}"/>
    <cellStyle name="20% - Accent4 3 2 2 2" xfId="209" xr:uid="{00000000-0005-0000-0000-0000D4000000}"/>
    <cellStyle name="20% - Accent4 3 2 2 2 2" xfId="210" xr:uid="{00000000-0005-0000-0000-0000D5000000}"/>
    <cellStyle name="20% - Accent4 3 2 2 2 2 2" xfId="5779" xr:uid="{00000000-0005-0000-0000-000047160000}"/>
    <cellStyle name="20% - Accent4 3 2 2 2 3" xfId="5778" xr:uid="{00000000-0005-0000-0000-000046160000}"/>
    <cellStyle name="20% - Accent4 3 2 2 3" xfId="211" xr:uid="{00000000-0005-0000-0000-0000D6000000}"/>
    <cellStyle name="20% - Accent4 3 2 2 3 2" xfId="5780" xr:uid="{00000000-0005-0000-0000-000048160000}"/>
    <cellStyle name="20% - Accent4 3 2 2 4" xfId="5777" xr:uid="{00000000-0005-0000-0000-000045160000}"/>
    <cellStyle name="20% - Accent4 3 2 3" xfId="212" xr:uid="{00000000-0005-0000-0000-0000D7000000}"/>
    <cellStyle name="20% - Accent4 3 2 3 2" xfId="213" xr:uid="{00000000-0005-0000-0000-0000D8000000}"/>
    <cellStyle name="20% - Accent4 3 2 3 2 2" xfId="5782" xr:uid="{00000000-0005-0000-0000-00004A160000}"/>
    <cellStyle name="20% - Accent4 3 2 3 3" xfId="5781" xr:uid="{00000000-0005-0000-0000-000049160000}"/>
    <cellStyle name="20% - Accent4 3 2 4" xfId="214" xr:uid="{00000000-0005-0000-0000-0000D9000000}"/>
    <cellStyle name="20% - Accent4 3 2 4 2" xfId="5783" xr:uid="{00000000-0005-0000-0000-00004B160000}"/>
    <cellStyle name="20% - Accent4 3 2 5" xfId="5776" xr:uid="{00000000-0005-0000-0000-000044160000}"/>
    <cellStyle name="20% - Accent4 3 3" xfId="215" xr:uid="{00000000-0005-0000-0000-0000DA000000}"/>
    <cellStyle name="20% - Accent4 3 3 2" xfId="216" xr:uid="{00000000-0005-0000-0000-0000DB000000}"/>
    <cellStyle name="20% - Accent4 3 3 2 2" xfId="217" xr:uid="{00000000-0005-0000-0000-0000DC000000}"/>
    <cellStyle name="20% - Accent4 3 3 2 2 2" xfId="218" xr:uid="{00000000-0005-0000-0000-0000DD000000}"/>
    <cellStyle name="20% - Accent4 3 3 2 2 2 2" xfId="5787" xr:uid="{00000000-0005-0000-0000-00004F160000}"/>
    <cellStyle name="20% - Accent4 3 3 2 2 3" xfId="5786" xr:uid="{00000000-0005-0000-0000-00004E160000}"/>
    <cellStyle name="20% - Accent4 3 3 2 3" xfId="219" xr:uid="{00000000-0005-0000-0000-0000DE000000}"/>
    <cellStyle name="20% - Accent4 3 3 2 3 2" xfId="5788" xr:uid="{00000000-0005-0000-0000-000050160000}"/>
    <cellStyle name="20% - Accent4 3 3 2 4" xfId="5785" xr:uid="{00000000-0005-0000-0000-00004D160000}"/>
    <cellStyle name="20% - Accent4 3 3 3" xfId="220" xr:uid="{00000000-0005-0000-0000-0000DF000000}"/>
    <cellStyle name="20% - Accent4 3 3 3 2" xfId="221" xr:uid="{00000000-0005-0000-0000-0000E0000000}"/>
    <cellStyle name="20% - Accent4 3 3 3 2 2" xfId="5790" xr:uid="{00000000-0005-0000-0000-000052160000}"/>
    <cellStyle name="20% - Accent4 3 3 3 3" xfId="5789" xr:uid="{00000000-0005-0000-0000-000051160000}"/>
    <cellStyle name="20% - Accent4 3 3 4" xfId="222" xr:uid="{00000000-0005-0000-0000-0000E1000000}"/>
    <cellStyle name="20% - Accent4 3 3 4 2" xfId="5791" xr:uid="{00000000-0005-0000-0000-000053160000}"/>
    <cellStyle name="20% - Accent4 3 3 5" xfId="5784" xr:uid="{00000000-0005-0000-0000-00004C160000}"/>
    <cellStyle name="20% - Accent4 3 4" xfId="223" xr:uid="{00000000-0005-0000-0000-0000E2000000}"/>
    <cellStyle name="20% - Accent4 3 4 2" xfId="224" xr:uid="{00000000-0005-0000-0000-0000E3000000}"/>
    <cellStyle name="20% - Accent4 3 4 2 2" xfId="225" xr:uid="{00000000-0005-0000-0000-0000E4000000}"/>
    <cellStyle name="20% - Accent4 3 4 2 2 2" xfId="5794" xr:uid="{00000000-0005-0000-0000-000056160000}"/>
    <cellStyle name="20% - Accent4 3 4 2 3" xfId="5793" xr:uid="{00000000-0005-0000-0000-000055160000}"/>
    <cellStyle name="20% - Accent4 3 4 3" xfId="226" xr:uid="{00000000-0005-0000-0000-0000E5000000}"/>
    <cellStyle name="20% - Accent4 3 4 3 2" xfId="5795" xr:uid="{00000000-0005-0000-0000-000057160000}"/>
    <cellStyle name="20% - Accent4 3 4 4" xfId="5792" xr:uid="{00000000-0005-0000-0000-000054160000}"/>
    <cellStyle name="20% - Accent4 3 5" xfId="227" xr:uid="{00000000-0005-0000-0000-0000E6000000}"/>
    <cellStyle name="20% - Accent4 3 5 2" xfId="228" xr:uid="{00000000-0005-0000-0000-0000E7000000}"/>
    <cellStyle name="20% - Accent4 3 5 2 2" xfId="5797" xr:uid="{00000000-0005-0000-0000-000059160000}"/>
    <cellStyle name="20% - Accent4 3 5 3" xfId="5796" xr:uid="{00000000-0005-0000-0000-000058160000}"/>
    <cellStyle name="20% - Accent4 3 6" xfId="229" xr:uid="{00000000-0005-0000-0000-0000E8000000}"/>
    <cellStyle name="20% - Accent4 3 6 2" xfId="5798" xr:uid="{00000000-0005-0000-0000-00005A160000}"/>
    <cellStyle name="20% - Accent4 3 7" xfId="5775" xr:uid="{00000000-0005-0000-0000-000043160000}"/>
    <cellStyle name="20% - Accent4 4" xfId="230" xr:uid="{00000000-0005-0000-0000-0000E9000000}"/>
    <cellStyle name="20% - Accent4 4 2" xfId="5799" xr:uid="{00000000-0005-0000-0000-00005B160000}"/>
    <cellStyle name="20% - Accent4 5" xfId="231" xr:uid="{00000000-0005-0000-0000-0000EA000000}"/>
    <cellStyle name="20% - Accent4 5 2" xfId="5800" xr:uid="{00000000-0005-0000-0000-00005C160000}"/>
    <cellStyle name="20% - Accent4 6" xfId="232" xr:uid="{00000000-0005-0000-0000-0000EB000000}"/>
    <cellStyle name="20% - Accent4 6 2" xfId="5801" xr:uid="{00000000-0005-0000-0000-00005D160000}"/>
    <cellStyle name="20% - Accent4 7" xfId="233" xr:uid="{00000000-0005-0000-0000-0000EC000000}"/>
    <cellStyle name="20% - Accent4 7 2" xfId="5802" xr:uid="{00000000-0005-0000-0000-00005E160000}"/>
    <cellStyle name="20% - Accent4 8" xfId="234" xr:uid="{00000000-0005-0000-0000-0000ED000000}"/>
    <cellStyle name="20% - Accent4 8 2" xfId="5803" xr:uid="{00000000-0005-0000-0000-00005F160000}"/>
    <cellStyle name="20% - Accent4 9" xfId="235" xr:uid="{00000000-0005-0000-0000-0000EE000000}"/>
    <cellStyle name="20% - Accent4 9 2" xfId="5804" xr:uid="{00000000-0005-0000-0000-000060160000}"/>
    <cellStyle name="20% - Accent5" xfId="5556" builtinId="46" customBuiltin="1"/>
    <cellStyle name="20% - Accent5 2" xfId="236" xr:uid="{00000000-0005-0000-0000-0000F0000000}"/>
    <cellStyle name="20% - Accent5 2 10" xfId="237" xr:uid="{00000000-0005-0000-0000-0000F1000000}"/>
    <cellStyle name="20% - Accent5 2 10 2" xfId="5806" xr:uid="{00000000-0005-0000-0000-000061160000}"/>
    <cellStyle name="20% - Accent5 2 2" xfId="238" xr:uid="{00000000-0005-0000-0000-0000F2000000}"/>
    <cellStyle name="20% - Accent5 2 2 2" xfId="239" xr:uid="{00000000-0005-0000-0000-0000F3000000}"/>
    <cellStyle name="20% - Accent5 2 2 2 2" xfId="5808" xr:uid="{00000000-0005-0000-0000-000062160000}"/>
    <cellStyle name="20% - Accent5 2 2 3" xfId="240" xr:uid="{00000000-0005-0000-0000-0000F4000000}"/>
    <cellStyle name="20% - Accent5 2 2 3 2" xfId="5809" xr:uid="{00000000-0005-0000-0000-000063160000}"/>
    <cellStyle name="20% - Accent5 2 3" xfId="241" xr:uid="{00000000-0005-0000-0000-0000F5000000}"/>
    <cellStyle name="20% - Accent5 2 3 2" xfId="242" xr:uid="{00000000-0005-0000-0000-0000F6000000}"/>
    <cellStyle name="20% - Accent5 2 3 2 2" xfId="5811" xr:uid="{00000000-0005-0000-0000-000064160000}"/>
    <cellStyle name="20% - Accent5 2 4" xfId="243" xr:uid="{00000000-0005-0000-0000-0000F7000000}"/>
    <cellStyle name="20% - Accent5 2 5" xfId="244" xr:uid="{00000000-0005-0000-0000-0000F8000000}"/>
    <cellStyle name="20% - Accent5 2 6" xfId="245" xr:uid="{00000000-0005-0000-0000-0000F9000000}"/>
    <cellStyle name="20% - Accent5 2 7" xfId="246" xr:uid="{00000000-0005-0000-0000-0000FA000000}"/>
    <cellStyle name="20% - Accent5 2 8" xfId="247" xr:uid="{00000000-0005-0000-0000-0000FB000000}"/>
    <cellStyle name="20% - Accent5 2 9" xfId="248" xr:uid="{00000000-0005-0000-0000-0000FC000000}"/>
    <cellStyle name="20% - Accent5 3" xfId="249" xr:uid="{00000000-0005-0000-0000-0000FD000000}"/>
    <cellStyle name="20% - Accent5 3 2" xfId="250" xr:uid="{00000000-0005-0000-0000-0000FE000000}"/>
    <cellStyle name="20% - Accent5 3 2 2" xfId="251" xr:uid="{00000000-0005-0000-0000-0000FF000000}"/>
    <cellStyle name="20% - Accent5 3 2 2 2" xfId="252" xr:uid="{00000000-0005-0000-0000-000000010000}"/>
    <cellStyle name="20% - Accent5 3 2 2 2 2" xfId="253" xr:uid="{00000000-0005-0000-0000-000001010000}"/>
    <cellStyle name="20% - Accent5 3 2 2 2 2 2" xfId="5822" xr:uid="{00000000-0005-0000-0000-000069160000}"/>
    <cellStyle name="20% - Accent5 3 2 2 2 3" xfId="5821" xr:uid="{00000000-0005-0000-0000-000068160000}"/>
    <cellStyle name="20% - Accent5 3 2 2 3" xfId="254" xr:uid="{00000000-0005-0000-0000-000002010000}"/>
    <cellStyle name="20% - Accent5 3 2 2 3 2" xfId="5823" xr:uid="{00000000-0005-0000-0000-00006A160000}"/>
    <cellStyle name="20% - Accent5 3 2 2 4" xfId="5820" xr:uid="{00000000-0005-0000-0000-000067160000}"/>
    <cellStyle name="20% - Accent5 3 2 3" xfId="255" xr:uid="{00000000-0005-0000-0000-000003010000}"/>
    <cellStyle name="20% - Accent5 3 2 3 2" xfId="256" xr:uid="{00000000-0005-0000-0000-000004010000}"/>
    <cellStyle name="20% - Accent5 3 2 3 2 2" xfId="5825" xr:uid="{00000000-0005-0000-0000-00006C160000}"/>
    <cellStyle name="20% - Accent5 3 2 3 3" xfId="5824" xr:uid="{00000000-0005-0000-0000-00006B160000}"/>
    <cellStyle name="20% - Accent5 3 2 4" xfId="257" xr:uid="{00000000-0005-0000-0000-000005010000}"/>
    <cellStyle name="20% - Accent5 3 2 4 2" xfId="5826" xr:uid="{00000000-0005-0000-0000-00006D160000}"/>
    <cellStyle name="20% - Accent5 3 2 5" xfId="5819" xr:uid="{00000000-0005-0000-0000-000066160000}"/>
    <cellStyle name="20% - Accent5 3 3" xfId="258" xr:uid="{00000000-0005-0000-0000-000006010000}"/>
    <cellStyle name="20% - Accent5 3 3 2" xfId="259" xr:uid="{00000000-0005-0000-0000-000007010000}"/>
    <cellStyle name="20% - Accent5 3 3 2 2" xfId="260" xr:uid="{00000000-0005-0000-0000-000008010000}"/>
    <cellStyle name="20% - Accent5 3 3 2 2 2" xfId="261" xr:uid="{00000000-0005-0000-0000-000009010000}"/>
    <cellStyle name="20% - Accent5 3 3 2 2 2 2" xfId="5830" xr:uid="{00000000-0005-0000-0000-000071160000}"/>
    <cellStyle name="20% - Accent5 3 3 2 2 3" xfId="5829" xr:uid="{00000000-0005-0000-0000-000070160000}"/>
    <cellStyle name="20% - Accent5 3 3 2 3" xfId="262" xr:uid="{00000000-0005-0000-0000-00000A010000}"/>
    <cellStyle name="20% - Accent5 3 3 2 3 2" xfId="5831" xr:uid="{00000000-0005-0000-0000-000072160000}"/>
    <cellStyle name="20% - Accent5 3 3 2 4" xfId="5828" xr:uid="{00000000-0005-0000-0000-00006F160000}"/>
    <cellStyle name="20% - Accent5 3 3 3" xfId="263" xr:uid="{00000000-0005-0000-0000-00000B010000}"/>
    <cellStyle name="20% - Accent5 3 3 3 2" xfId="264" xr:uid="{00000000-0005-0000-0000-00000C010000}"/>
    <cellStyle name="20% - Accent5 3 3 3 2 2" xfId="5833" xr:uid="{00000000-0005-0000-0000-000074160000}"/>
    <cellStyle name="20% - Accent5 3 3 3 3" xfId="5832" xr:uid="{00000000-0005-0000-0000-000073160000}"/>
    <cellStyle name="20% - Accent5 3 3 4" xfId="265" xr:uid="{00000000-0005-0000-0000-00000D010000}"/>
    <cellStyle name="20% - Accent5 3 3 4 2" xfId="5834" xr:uid="{00000000-0005-0000-0000-000075160000}"/>
    <cellStyle name="20% - Accent5 3 3 5" xfId="5827" xr:uid="{00000000-0005-0000-0000-00006E160000}"/>
    <cellStyle name="20% - Accent5 3 4" xfId="266" xr:uid="{00000000-0005-0000-0000-00000E010000}"/>
    <cellStyle name="20% - Accent5 3 4 2" xfId="267" xr:uid="{00000000-0005-0000-0000-00000F010000}"/>
    <cellStyle name="20% - Accent5 3 4 2 2" xfId="268" xr:uid="{00000000-0005-0000-0000-000010010000}"/>
    <cellStyle name="20% - Accent5 3 4 2 2 2" xfId="5837" xr:uid="{00000000-0005-0000-0000-000078160000}"/>
    <cellStyle name="20% - Accent5 3 4 2 3" xfId="5836" xr:uid="{00000000-0005-0000-0000-000077160000}"/>
    <cellStyle name="20% - Accent5 3 4 3" xfId="269" xr:uid="{00000000-0005-0000-0000-000011010000}"/>
    <cellStyle name="20% - Accent5 3 4 3 2" xfId="5838" xr:uid="{00000000-0005-0000-0000-000079160000}"/>
    <cellStyle name="20% - Accent5 3 4 4" xfId="5835" xr:uid="{00000000-0005-0000-0000-000076160000}"/>
    <cellStyle name="20% - Accent5 3 5" xfId="270" xr:uid="{00000000-0005-0000-0000-000012010000}"/>
    <cellStyle name="20% - Accent5 3 5 2" xfId="271" xr:uid="{00000000-0005-0000-0000-000013010000}"/>
    <cellStyle name="20% - Accent5 3 5 2 2" xfId="5840" xr:uid="{00000000-0005-0000-0000-00007B160000}"/>
    <cellStyle name="20% - Accent5 3 5 3" xfId="5839" xr:uid="{00000000-0005-0000-0000-00007A160000}"/>
    <cellStyle name="20% - Accent5 3 6" xfId="272" xr:uid="{00000000-0005-0000-0000-000014010000}"/>
    <cellStyle name="20% - Accent5 3 6 2" xfId="5841" xr:uid="{00000000-0005-0000-0000-00007C160000}"/>
    <cellStyle name="20% - Accent5 3 7" xfId="5818" xr:uid="{00000000-0005-0000-0000-000065160000}"/>
    <cellStyle name="20% - Accent5 4" xfId="273" xr:uid="{00000000-0005-0000-0000-000015010000}"/>
    <cellStyle name="20% - Accent5 4 2" xfId="5842" xr:uid="{00000000-0005-0000-0000-00007D160000}"/>
    <cellStyle name="20% - Accent5 5" xfId="274" xr:uid="{00000000-0005-0000-0000-000016010000}"/>
    <cellStyle name="20% - Accent5 5 2" xfId="5843" xr:uid="{00000000-0005-0000-0000-00007E160000}"/>
    <cellStyle name="20% - Accent5 6" xfId="275" xr:uid="{00000000-0005-0000-0000-000017010000}"/>
    <cellStyle name="20% - Accent5 6 2" xfId="5844" xr:uid="{00000000-0005-0000-0000-00007F160000}"/>
    <cellStyle name="20% - Accent5 7" xfId="276" xr:uid="{00000000-0005-0000-0000-000018010000}"/>
    <cellStyle name="20% - Accent5 7 2" xfId="5845" xr:uid="{00000000-0005-0000-0000-000080160000}"/>
    <cellStyle name="20% - Accent5 8" xfId="277" xr:uid="{00000000-0005-0000-0000-000019010000}"/>
    <cellStyle name="20% - Accent5 8 2" xfId="5846" xr:uid="{00000000-0005-0000-0000-000081160000}"/>
    <cellStyle name="20% - Accent5 9" xfId="278" xr:uid="{00000000-0005-0000-0000-00001A010000}"/>
    <cellStyle name="20% - Accent5 9 2" xfId="5847" xr:uid="{00000000-0005-0000-0000-000082160000}"/>
    <cellStyle name="20% - Accent6" xfId="5559" builtinId="50" customBuiltin="1"/>
    <cellStyle name="20% - Accent6 2" xfId="279" xr:uid="{00000000-0005-0000-0000-00001C010000}"/>
    <cellStyle name="20% - Accent6 2 10" xfId="280" xr:uid="{00000000-0005-0000-0000-00001D010000}"/>
    <cellStyle name="20% - Accent6 2 10 2" xfId="5849" xr:uid="{00000000-0005-0000-0000-000083160000}"/>
    <cellStyle name="20% - Accent6 2 2" xfId="281" xr:uid="{00000000-0005-0000-0000-00001E010000}"/>
    <cellStyle name="20% - Accent6 2 2 2" xfId="282" xr:uid="{00000000-0005-0000-0000-00001F010000}"/>
    <cellStyle name="20% - Accent6 2 2 2 2" xfId="5851" xr:uid="{00000000-0005-0000-0000-000084160000}"/>
    <cellStyle name="20% - Accent6 2 2 3" xfId="283" xr:uid="{00000000-0005-0000-0000-000020010000}"/>
    <cellStyle name="20% - Accent6 2 2 3 2" xfId="5852" xr:uid="{00000000-0005-0000-0000-000085160000}"/>
    <cellStyle name="20% - Accent6 2 3" xfId="284" xr:uid="{00000000-0005-0000-0000-000021010000}"/>
    <cellStyle name="20% - Accent6 2 3 2" xfId="285" xr:uid="{00000000-0005-0000-0000-000022010000}"/>
    <cellStyle name="20% - Accent6 2 3 2 2" xfId="5854" xr:uid="{00000000-0005-0000-0000-000086160000}"/>
    <cellStyle name="20% - Accent6 2 4" xfId="286" xr:uid="{00000000-0005-0000-0000-000023010000}"/>
    <cellStyle name="20% - Accent6 2 5" xfId="287" xr:uid="{00000000-0005-0000-0000-000024010000}"/>
    <cellStyle name="20% - Accent6 2 6" xfId="288" xr:uid="{00000000-0005-0000-0000-000025010000}"/>
    <cellStyle name="20% - Accent6 2 7" xfId="289" xr:uid="{00000000-0005-0000-0000-000026010000}"/>
    <cellStyle name="20% - Accent6 2 8" xfId="290" xr:uid="{00000000-0005-0000-0000-000027010000}"/>
    <cellStyle name="20% - Accent6 2 9" xfId="291" xr:uid="{00000000-0005-0000-0000-000028010000}"/>
    <cellStyle name="20% - Accent6 3" xfId="292" xr:uid="{00000000-0005-0000-0000-000029010000}"/>
    <cellStyle name="20% - Accent6 3 2" xfId="293" xr:uid="{00000000-0005-0000-0000-00002A010000}"/>
    <cellStyle name="20% - Accent6 3 2 2" xfId="294" xr:uid="{00000000-0005-0000-0000-00002B010000}"/>
    <cellStyle name="20% - Accent6 3 2 2 2" xfId="295" xr:uid="{00000000-0005-0000-0000-00002C010000}"/>
    <cellStyle name="20% - Accent6 3 2 2 2 2" xfId="296" xr:uid="{00000000-0005-0000-0000-00002D010000}"/>
    <cellStyle name="20% - Accent6 3 2 2 2 2 2" xfId="5865" xr:uid="{00000000-0005-0000-0000-00008B160000}"/>
    <cellStyle name="20% - Accent6 3 2 2 2 3" xfId="5864" xr:uid="{00000000-0005-0000-0000-00008A160000}"/>
    <cellStyle name="20% - Accent6 3 2 2 3" xfId="297" xr:uid="{00000000-0005-0000-0000-00002E010000}"/>
    <cellStyle name="20% - Accent6 3 2 2 3 2" xfId="5866" xr:uid="{00000000-0005-0000-0000-00008C160000}"/>
    <cellStyle name="20% - Accent6 3 2 2 4" xfId="5863" xr:uid="{00000000-0005-0000-0000-000089160000}"/>
    <cellStyle name="20% - Accent6 3 2 3" xfId="298" xr:uid="{00000000-0005-0000-0000-00002F010000}"/>
    <cellStyle name="20% - Accent6 3 2 3 2" xfId="299" xr:uid="{00000000-0005-0000-0000-000030010000}"/>
    <cellStyle name="20% - Accent6 3 2 3 2 2" xfId="5868" xr:uid="{00000000-0005-0000-0000-00008E160000}"/>
    <cellStyle name="20% - Accent6 3 2 3 3" xfId="5867" xr:uid="{00000000-0005-0000-0000-00008D160000}"/>
    <cellStyle name="20% - Accent6 3 2 4" xfId="300" xr:uid="{00000000-0005-0000-0000-000031010000}"/>
    <cellStyle name="20% - Accent6 3 2 4 2" xfId="5869" xr:uid="{00000000-0005-0000-0000-00008F160000}"/>
    <cellStyle name="20% - Accent6 3 2 5" xfId="5862" xr:uid="{00000000-0005-0000-0000-000088160000}"/>
    <cellStyle name="20% - Accent6 3 3" xfId="301" xr:uid="{00000000-0005-0000-0000-000032010000}"/>
    <cellStyle name="20% - Accent6 3 3 2" xfId="302" xr:uid="{00000000-0005-0000-0000-000033010000}"/>
    <cellStyle name="20% - Accent6 3 3 2 2" xfId="303" xr:uid="{00000000-0005-0000-0000-000034010000}"/>
    <cellStyle name="20% - Accent6 3 3 2 2 2" xfId="304" xr:uid="{00000000-0005-0000-0000-000035010000}"/>
    <cellStyle name="20% - Accent6 3 3 2 2 2 2" xfId="5873" xr:uid="{00000000-0005-0000-0000-000093160000}"/>
    <cellStyle name="20% - Accent6 3 3 2 2 3" xfId="5872" xr:uid="{00000000-0005-0000-0000-000092160000}"/>
    <cellStyle name="20% - Accent6 3 3 2 3" xfId="305" xr:uid="{00000000-0005-0000-0000-000036010000}"/>
    <cellStyle name="20% - Accent6 3 3 2 3 2" xfId="5874" xr:uid="{00000000-0005-0000-0000-000094160000}"/>
    <cellStyle name="20% - Accent6 3 3 2 4" xfId="5871" xr:uid="{00000000-0005-0000-0000-000091160000}"/>
    <cellStyle name="20% - Accent6 3 3 3" xfId="306" xr:uid="{00000000-0005-0000-0000-000037010000}"/>
    <cellStyle name="20% - Accent6 3 3 3 2" xfId="307" xr:uid="{00000000-0005-0000-0000-000038010000}"/>
    <cellStyle name="20% - Accent6 3 3 3 2 2" xfId="5876" xr:uid="{00000000-0005-0000-0000-000096160000}"/>
    <cellStyle name="20% - Accent6 3 3 3 3" xfId="5875" xr:uid="{00000000-0005-0000-0000-000095160000}"/>
    <cellStyle name="20% - Accent6 3 3 4" xfId="308" xr:uid="{00000000-0005-0000-0000-000039010000}"/>
    <cellStyle name="20% - Accent6 3 3 4 2" xfId="5877" xr:uid="{00000000-0005-0000-0000-000097160000}"/>
    <cellStyle name="20% - Accent6 3 3 5" xfId="5870" xr:uid="{00000000-0005-0000-0000-000090160000}"/>
    <cellStyle name="20% - Accent6 3 4" xfId="309" xr:uid="{00000000-0005-0000-0000-00003A010000}"/>
    <cellStyle name="20% - Accent6 3 4 2" xfId="310" xr:uid="{00000000-0005-0000-0000-00003B010000}"/>
    <cellStyle name="20% - Accent6 3 4 2 2" xfId="311" xr:uid="{00000000-0005-0000-0000-00003C010000}"/>
    <cellStyle name="20% - Accent6 3 4 2 2 2" xfId="5880" xr:uid="{00000000-0005-0000-0000-00009A160000}"/>
    <cellStyle name="20% - Accent6 3 4 2 3" xfId="5879" xr:uid="{00000000-0005-0000-0000-000099160000}"/>
    <cellStyle name="20% - Accent6 3 4 3" xfId="312" xr:uid="{00000000-0005-0000-0000-00003D010000}"/>
    <cellStyle name="20% - Accent6 3 4 3 2" xfId="5881" xr:uid="{00000000-0005-0000-0000-00009B160000}"/>
    <cellStyle name="20% - Accent6 3 4 4" xfId="5878" xr:uid="{00000000-0005-0000-0000-000098160000}"/>
    <cellStyle name="20% - Accent6 3 5" xfId="313" xr:uid="{00000000-0005-0000-0000-00003E010000}"/>
    <cellStyle name="20% - Accent6 3 5 2" xfId="314" xr:uid="{00000000-0005-0000-0000-00003F010000}"/>
    <cellStyle name="20% - Accent6 3 5 2 2" xfId="5883" xr:uid="{00000000-0005-0000-0000-00009D160000}"/>
    <cellStyle name="20% - Accent6 3 5 3" xfId="5882" xr:uid="{00000000-0005-0000-0000-00009C160000}"/>
    <cellStyle name="20% - Accent6 3 6" xfId="315" xr:uid="{00000000-0005-0000-0000-000040010000}"/>
    <cellStyle name="20% - Accent6 3 6 2" xfId="5884" xr:uid="{00000000-0005-0000-0000-00009E160000}"/>
    <cellStyle name="20% - Accent6 3 7" xfId="5861" xr:uid="{00000000-0005-0000-0000-000087160000}"/>
    <cellStyle name="20% - Accent6 4" xfId="316" xr:uid="{00000000-0005-0000-0000-000041010000}"/>
    <cellStyle name="20% - Accent6 4 2" xfId="5885" xr:uid="{00000000-0005-0000-0000-00009F160000}"/>
    <cellStyle name="20% - Accent6 5" xfId="317" xr:uid="{00000000-0005-0000-0000-000042010000}"/>
    <cellStyle name="20% - Accent6 5 2" xfId="5886" xr:uid="{00000000-0005-0000-0000-0000A0160000}"/>
    <cellStyle name="20% - Accent6 6" xfId="318" xr:uid="{00000000-0005-0000-0000-000043010000}"/>
    <cellStyle name="20% - Accent6 6 2" xfId="5887" xr:uid="{00000000-0005-0000-0000-0000A1160000}"/>
    <cellStyle name="20% - Accent6 7" xfId="319" xr:uid="{00000000-0005-0000-0000-000044010000}"/>
    <cellStyle name="20% - Accent6 7 2" xfId="5888" xr:uid="{00000000-0005-0000-0000-0000A2160000}"/>
    <cellStyle name="20% - Accent6 8" xfId="320" xr:uid="{00000000-0005-0000-0000-000045010000}"/>
    <cellStyle name="20% - Accent6 8 2" xfId="5889" xr:uid="{00000000-0005-0000-0000-0000A3160000}"/>
    <cellStyle name="20% - Accent6 9" xfId="321" xr:uid="{00000000-0005-0000-0000-000046010000}"/>
    <cellStyle name="20% - Accent6 9 2" xfId="5890" xr:uid="{00000000-0005-0000-0000-0000A4160000}"/>
    <cellStyle name="40 % - Accent1" xfId="322" xr:uid="{00000000-0005-0000-0000-000047010000}"/>
    <cellStyle name="40 % - Accent2" xfId="323" xr:uid="{00000000-0005-0000-0000-000048010000}"/>
    <cellStyle name="40 % - Accent3" xfId="324" xr:uid="{00000000-0005-0000-0000-000049010000}"/>
    <cellStyle name="40 % - Accent4" xfId="325" xr:uid="{00000000-0005-0000-0000-00004A010000}"/>
    <cellStyle name="40 % - Accent5" xfId="326" xr:uid="{00000000-0005-0000-0000-00004B010000}"/>
    <cellStyle name="40 % - Accent6" xfId="327" xr:uid="{00000000-0005-0000-0000-00004C010000}"/>
    <cellStyle name="40% - Accent1" xfId="5545" builtinId="31" customBuiltin="1"/>
    <cellStyle name="40% - Accent1 2" xfId="328" xr:uid="{00000000-0005-0000-0000-00004E010000}"/>
    <cellStyle name="40% - Accent1 2 10" xfId="329" xr:uid="{00000000-0005-0000-0000-00004F010000}"/>
    <cellStyle name="40% - Accent1 2 10 2" xfId="5898" xr:uid="{00000000-0005-0000-0000-0000A5160000}"/>
    <cellStyle name="40% - Accent1 2 2" xfId="330" xr:uid="{00000000-0005-0000-0000-000050010000}"/>
    <cellStyle name="40% - Accent1 2 2 2" xfId="331" xr:uid="{00000000-0005-0000-0000-000051010000}"/>
    <cellStyle name="40% - Accent1 2 2 2 2" xfId="5900" xr:uid="{00000000-0005-0000-0000-0000A6160000}"/>
    <cellStyle name="40% - Accent1 2 2 3" xfId="332" xr:uid="{00000000-0005-0000-0000-000052010000}"/>
    <cellStyle name="40% - Accent1 2 2 3 2" xfId="5901" xr:uid="{00000000-0005-0000-0000-0000A7160000}"/>
    <cellStyle name="40% - Accent1 2 3" xfId="333" xr:uid="{00000000-0005-0000-0000-000053010000}"/>
    <cellStyle name="40% - Accent1 2 3 2" xfId="334" xr:uid="{00000000-0005-0000-0000-000054010000}"/>
    <cellStyle name="40% - Accent1 2 3 2 2" xfId="5903" xr:uid="{00000000-0005-0000-0000-0000A8160000}"/>
    <cellStyle name="40% - Accent1 2 4" xfId="335" xr:uid="{00000000-0005-0000-0000-000055010000}"/>
    <cellStyle name="40% - Accent1 2 5" xfId="336" xr:uid="{00000000-0005-0000-0000-000056010000}"/>
    <cellStyle name="40% - Accent1 2 6" xfId="337" xr:uid="{00000000-0005-0000-0000-000057010000}"/>
    <cellStyle name="40% - Accent1 2 7" xfId="338" xr:uid="{00000000-0005-0000-0000-000058010000}"/>
    <cellStyle name="40% - Accent1 2 8" xfId="339" xr:uid="{00000000-0005-0000-0000-000059010000}"/>
    <cellStyle name="40% - Accent1 2 9" xfId="340" xr:uid="{00000000-0005-0000-0000-00005A010000}"/>
    <cellStyle name="40% - Accent1 3" xfId="341" xr:uid="{00000000-0005-0000-0000-00005B010000}"/>
    <cellStyle name="40% - Accent1 3 2" xfId="342" xr:uid="{00000000-0005-0000-0000-00005C010000}"/>
    <cellStyle name="40% - Accent1 3 2 2" xfId="343" xr:uid="{00000000-0005-0000-0000-00005D010000}"/>
    <cellStyle name="40% - Accent1 3 2 2 2" xfId="344" xr:uid="{00000000-0005-0000-0000-00005E010000}"/>
    <cellStyle name="40% - Accent1 3 2 2 2 2" xfId="345" xr:uid="{00000000-0005-0000-0000-00005F010000}"/>
    <cellStyle name="40% - Accent1 3 2 2 2 2 2" xfId="5914" xr:uid="{00000000-0005-0000-0000-0000AD160000}"/>
    <cellStyle name="40% - Accent1 3 2 2 2 3" xfId="5913" xr:uid="{00000000-0005-0000-0000-0000AC160000}"/>
    <cellStyle name="40% - Accent1 3 2 2 3" xfId="346" xr:uid="{00000000-0005-0000-0000-000060010000}"/>
    <cellStyle name="40% - Accent1 3 2 2 3 2" xfId="5915" xr:uid="{00000000-0005-0000-0000-0000AE160000}"/>
    <cellStyle name="40% - Accent1 3 2 2 4" xfId="5912" xr:uid="{00000000-0005-0000-0000-0000AB160000}"/>
    <cellStyle name="40% - Accent1 3 2 3" xfId="347" xr:uid="{00000000-0005-0000-0000-000061010000}"/>
    <cellStyle name="40% - Accent1 3 2 3 2" xfId="348" xr:uid="{00000000-0005-0000-0000-000062010000}"/>
    <cellStyle name="40% - Accent1 3 2 3 2 2" xfId="5917" xr:uid="{00000000-0005-0000-0000-0000B0160000}"/>
    <cellStyle name="40% - Accent1 3 2 3 3" xfId="5916" xr:uid="{00000000-0005-0000-0000-0000AF160000}"/>
    <cellStyle name="40% - Accent1 3 2 4" xfId="349" xr:uid="{00000000-0005-0000-0000-000063010000}"/>
    <cellStyle name="40% - Accent1 3 2 4 2" xfId="5918" xr:uid="{00000000-0005-0000-0000-0000B1160000}"/>
    <cellStyle name="40% - Accent1 3 2 5" xfId="5911" xr:uid="{00000000-0005-0000-0000-0000AA160000}"/>
    <cellStyle name="40% - Accent1 3 3" xfId="350" xr:uid="{00000000-0005-0000-0000-000064010000}"/>
    <cellStyle name="40% - Accent1 3 3 2" xfId="351" xr:uid="{00000000-0005-0000-0000-000065010000}"/>
    <cellStyle name="40% - Accent1 3 3 2 2" xfId="352" xr:uid="{00000000-0005-0000-0000-000066010000}"/>
    <cellStyle name="40% - Accent1 3 3 2 2 2" xfId="353" xr:uid="{00000000-0005-0000-0000-000067010000}"/>
    <cellStyle name="40% - Accent1 3 3 2 2 2 2" xfId="5922" xr:uid="{00000000-0005-0000-0000-0000B5160000}"/>
    <cellStyle name="40% - Accent1 3 3 2 2 3" xfId="5921" xr:uid="{00000000-0005-0000-0000-0000B4160000}"/>
    <cellStyle name="40% - Accent1 3 3 2 3" xfId="354" xr:uid="{00000000-0005-0000-0000-000068010000}"/>
    <cellStyle name="40% - Accent1 3 3 2 3 2" xfId="5923" xr:uid="{00000000-0005-0000-0000-0000B6160000}"/>
    <cellStyle name="40% - Accent1 3 3 2 4" xfId="5920" xr:uid="{00000000-0005-0000-0000-0000B3160000}"/>
    <cellStyle name="40% - Accent1 3 3 3" xfId="355" xr:uid="{00000000-0005-0000-0000-000069010000}"/>
    <cellStyle name="40% - Accent1 3 3 3 2" xfId="356" xr:uid="{00000000-0005-0000-0000-00006A010000}"/>
    <cellStyle name="40% - Accent1 3 3 3 2 2" xfId="5925" xr:uid="{00000000-0005-0000-0000-0000B8160000}"/>
    <cellStyle name="40% - Accent1 3 3 3 3" xfId="5924" xr:uid="{00000000-0005-0000-0000-0000B7160000}"/>
    <cellStyle name="40% - Accent1 3 3 4" xfId="357" xr:uid="{00000000-0005-0000-0000-00006B010000}"/>
    <cellStyle name="40% - Accent1 3 3 4 2" xfId="5926" xr:uid="{00000000-0005-0000-0000-0000B9160000}"/>
    <cellStyle name="40% - Accent1 3 3 5" xfId="5919" xr:uid="{00000000-0005-0000-0000-0000B2160000}"/>
    <cellStyle name="40% - Accent1 3 4" xfId="358" xr:uid="{00000000-0005-0000-0000-00006C010000}"/>
    <cellStyle name="40% - Accent1 3 4 2" xfId="359" xr:uid="{00000000-0005-0000-0000-00006D010000}"/>
    <cellStyle name="40% - Accent1 3 4 2 2" xfId="360" xr:uid="{00000000-0005-0000-0000-00006E010000}"/>
    <cellStyle name="40% - Accent1 3 4 2 2 2" xfId="5929" xr:uid="{00000000-0005-0000-0000-0000BC160000}"/>
    <cellStyle name="40% - Accent1 3 4 2 3" xfId="5928" xr:uid="{00000000-0005-0000-0000-0000BB160000}"/>
    <cellStyle name="40% - Accent1 3 4 3" xfId="361" xr:uid="{00000000-0005-0000-0000-00006F010000}"/>
    <cellStyle name="40% - Accent1 3 4 3 2" xfId="5930" xr:uid="{00000000-0005-0000-0000-0000BD160000}"/>
    <cellStyle name="40% - Accent1 3 4 4" xfId="5927" xr:uid="{00000000-0005-0000-0000-0000BA160000}"/>
    <cellStyle name="40% - Accent1 3 5" xfId="362" xr:uid="{00000000-0005-0000-0000-000070010000}"/>
    <cellStyle name="40% - Accent1 3 5 2" xfId="363" xr:uid="{00000000-0005-0000-0000-000071010000}"/>
    <cellStyle name="40% - Accent1 3 5 2 2" xfId="5932" xr:uid="{00000000-0005-0000-0000-0000BF160000}"/>
    <cellStyle name="40% - Accent1 3 5 3" xfId="5931" xr:uid="{00000000-0005-0000-0000-0000BE160000}"/>
    <cellStyle name="40% - Accent1 3 6" xfId="364" xr:uid="{00000000-0005-0000-0000-000072010000}"/>
    <cellStyle name="40% - Accent1 3 6 2" xfId="5933" xr:uid="{00000000-0005-0000-0000-0000C0160000}"/>
    <cellStyle name="40% - Accent1 3 7" xfId="5910" xr:uid="{00000000-0005-0000-0000-0000A9160000}"/>
    <cellStyle name="40% - Accent1 4" xfId="365" xr:uid="{00000000-0005-0000-0000-000073010000}"/>
    <cellStyle name="40% - Accent1 4 2" xfId="5934" xr:uid="{00000000-0005-0000-0000-0000C1160000}"/>
    <cellStyle name="40% - Accent1 5" xfId="366" xr:uid="{00000000-0005-0000-0000-000074010000}"/>
    <cellStyle name="40% - Accent1 5 2" xfId="5935" xr:uid="{00000000-0005-0000-0000-0000C2160000}"/>
    <cellStyle name="40% - Accent1 6" xfId="367" xr:uid="{00000000-0005-0000-0000-000075010000}"/>
    <cellStyle name="40% - Accent1 6 2" xfId="5936" xr:uid="{00000000-0005-0000-0000-0000C3160000}"/>
    <cellStyle name="40% - Accent1 7" xfId="368" xr:uid="{00000000-0005-0000-0000-000076010000}"/>
    <cellStyle name="40% - Accent1 7 2" xfId="5937" xr:uid="{00000000-0005-0000-0000-0000C4160000}"/>
    <cellStyle name="40% - Accent1 8" xfId="369" xr:uid="{00000000-0005-0000-0000-000077010000}"/>
    <cellStyle name="40% - Accent1 8 2" xfId="5938" xr:uid="{00000000-0005-0000-0000-0000C5160000}"/>
    <cellStyle name="40% - Accent1 9" xfId="370" xr:uid="{00000000-0005-0000-0000-000078010000}"/>
    <cellStyle name="40% - Accent1 9 2" xfId="5939" xr:uid="{00000000-0005-0000-0000-0000C6160000}"/>
    <cellStyle name="40% - Accent2" xfId="5548" builtinId="35" customBuiltin="1"/>
    <cellStyle name="40% - Accent2 2" xfId="371" xr:uid="{00000000-0005-0000-0000-00007A010000}"/>
    <cellStyle name="40% - Accent2 2 10" xfId="372" xr:uid="{00000000-0005-0000-0000-00007B010000}"/>
    <cellStyle name="40% - Accent2 2 10 2" xfId="5941" xr:uid="{00000000-0005-0000-0000-0000C7160000}"/>
    <cellStyle name="40% - Accent2 2 2" xfId="373" xr:uid="{00000000-0005-0000-0000-00007C010000}"/>
    <cellStyle name="40% - Accent2 2 2 2" xfId="374" xr:uid="{00000000-0005-0000-0000-00007D010000}"/>
    <cellStyle name="40% - Accent2 2 2 2 2" xfId="5943" xr:uid="{00000000-0005-0000-0000-0000C8160000}"/>
    <cellStyle name="40% - Accent2 2 2 3" xfId="375" xr:uid="{00000000-0005-0000-0000-00007E010000}"/>
    <cellStyle name="40% - Accent2 2 2 3 2" xfId="5944" xr:uid="{00000000-0005-0000-0000-0000C9160000}"/>
    <cellStyle name="40% - Accent2 2 3" xfId="376" xr:uid="{00000000-0005-0000-0000-00007F010000}"/>
    <cellStyle name="40% - Accent2 2 3 2" xfId="377" xr:uid="{00000000-0005-0000-0000-000080010000}"/>
    <cellStyle name="40% - Accent2 2 3 2 2" xfId="5946" xr:uid="{00000000-0005-0000-0000-0000CA160000}"/>
    <cellStyle name="40% - Accent2 2 4" xfId="378" xr:uid="{00000000-0005-0000-0000-000081010000}"/>
    <cellStyle name="40% - Accent2 2 5" xfId="379" xr:uid="{00000000-0005-0000-0000-000082010000}"/>
    <cellStyle name="40% - Accent2 2 6" xfId="380" xr:uid="{00000000-0005-0000-0000-000083010000}"/>
    <cellStyle name="40% - Accent2 2 7" xfId="381" xr:uid="{00000000-0005-0000-0000-000084010000}"/>
    <cellStyle name="40% - Accent2 2 8" xfId="382" xr:uid="{00000000-0005-0000-0000-000085010000}"/>
    <cellStyle name="40% - Accent2 2 9" xfId="383" xr:uid="{00000000-0005-0000-0000-000086010000}"/>
    <cellStyle name="40% - Accent2 3" xfId="384" xr:uid="{00000000-0005-0000-0000-000087010000}"/>
    <cellStyle name="40% - Accent2 3 2" xfId="385" xr:uid="{00000000-0005-0000-0000-000088010000}"/>
    <cellStyle name="40% - Accent2 3 2 2" xfId="386" xr:uid="{00000000-0005-0000-0000-000089010000}"/>
    <cellStyle name="40% - Accent2 3 2 2 2" xfId="387" xr:uid="{00000000-0005-0000-0000-00008A010000}"/>
    <cellStyle name="40% - Accent2 3 2 2 2 2" xfId="388" xr:uid="{00000000-0005-0000-0000-00008B010000}"/>
    <cellStyle name="40% - Accent2 3 2 2 2 2 2" xfId="5957" xr:uid="{00000000-0005-0000-0000-0000CF160000}"/>
    <cellStyle name="40% - Accent2 3 2 2 2 3" xfId="5956" xr:uid="{00000000-0005-0000-0000-0000CE160000}"/>
    <cellStyle name="40% - Accent2 3 2 2 3" xfId="389" xr:uid="{00000000-0005-0000-0000-00008C010000}"/>
    <cellStyle name="40% - Accent2 3 2 2 3 2" xfId="5958" xr:uid="{00000000-0005-0000-0000-0000D0160000}"/>
    <cellStyle name="40% - Accent2 3 2 2 4" xfId="5955" xr:uid="{00000000-0005-0000-0000-0000CD160000}"/>
    <cellStyle name="40% - Accent2 3 2 3" xfId="390" xr:uid="{00000000-0005-0000-0000-00008D010000}"/>
    <cellStyle name="40% - Accent2 3 2 3 2" xfId="391" xr:uid="{00000000-0005-0000-0000-00008E010000}"/>
    <cellStyle name="40% - Accent2 3 2 3 2 2" xfId="5960" xr:uid="{00000000-0005-0000-0000-0000D2160000}"/>
    <cellStyle name="40% - Accent2 3 2 3 3" xfId="5959" xr:uid="{00000000-0005-0000-0000-0000D1160000}"/>
    <cellStyle name="40% - Accent2 3 2 4" xfId="392" xr:uid="{00000000-0005-0000-0000-00008F010000}"/>
    <cellStyle name="40% - Accent2 3 2 4 2" xfId="5961" xr:uid="{00000000-0005-0000-0000-0000D3160000}"/>
    <cellStyle name="40% - Accent2 3 2 5" xfId="5954" xr:uid="{00000000-0005-0000-0000-0000CC160000}"/>
    <cellStyle name="40% - Accent2 3 3" xfId="393" xr:uid="{00000000-0005-0000-0000-000090010000}"/>
    <cellStyle name="40% - Accent2 3 3 2" xfId="394" xr:uid="{00000000-0005-0000-0000-000091010000}"/>
    <cellStyle name="40% - Accent2 3 3 2 2" xfId="395" xr:uid="{00000000-0005-0000-0000-000092010000}"/>
    <cellStyle name="40% - Accent2 3 3 2 2 2" xfId="396" xr:uid="{00000000-0005-0000-0000-000093010000}"/>
    <cellStyle name="40% - Accent2 3 3 2 2 2 2" xfId="5965" xr:uid="{00000000-0005-0000-0000-0000D7160000}"/>
    <cellStyle name="40% - Accent2 3 3 2 2 3" xfId="5964" xr:uid="{00000000-0005-0000-0000-0000D6160000}"/>
    <cellStyle name="40% - Accent2 3 3 2 3" xfId="397" xr:uid="{00000000-0005-0000-0000-000094010000}"/>
    <cellStyle name="40% - Accent2 3 3 2 3 2" xfId="5966" xr:uid="{00000000-0005-0000-0000-0000D8160000}"/>
    <cellStyle name="40% - Accent2 3 3 2 4" xfId="5963" xr:uid="{00000000-0005-0000-0000-0000D5160000}"/>
    <cellStyle name="40% - Accent2 3 3 3" xfId="398" xr:uid="{00000000-0005-0000-0000-000095010000}"/>
    <cellStyle name="40% - Accent2 3 3 3 2" xfId="399" xr:uid="{00000000-0005-0000-0000-000096010000}"/>
    <cellStyle name="40% - Accent2 3 3 3 2 2" xfId="5968" xr:uid="{00000000-0005-0000-0000-0000DA160000}"/>
    <cellStyle name="40% - Accent2 3 3 3 3" xfId="5967" xr:uid="{00000000-0005-0000-0000-0000D9160000}"/>
    <cellStyle name="40% - Accent2 3 3 4" xfId="400" xr:uid="{00000000-0005-0000-0000-000097010000}"/>
    <cellStyle name="40% - Accent2 3 3 4 2" xfId="5969" xr:uid="{00000000-0005-0000-0000-0000DB160000}"/>
    <cellStyle name="40% - Accent2 3 3 5" xfId="5962" xr:uid="{00000000-0005-0000-0000-0000D4160000}"/>
    <cellStyle name="40% - Accent2 3 4" xfId="401" xr:uid="{00000000-0005-0000-0000-000098010000}"/>
    <cellStyle name="40% - Accent2 3 4 2" xfId="402" xr:uid="{00000000-0005-0000-0000-000099010000}"/>
    <cellStyle name="40% - Accent2 3 4 2 2" xfId="403" xr:uid="{00000000-0005-0000-0000-00009A010000}"/>
    <cellStyle name="40% - Accent2 3 4 2 2 2" xfId="5972" xr:uid="{00000000-0005-0000-0000-0000DE160000}"/>
    <cellStyle name="40% - Accent2 3 4 2 3" xfId="5971" xr:uid="{00000000-0005-0000-0000-0000DD160000}"/>
    <cellStyle name="40% - Accent2 3 4 3" xfId="404" xr:uid="{00000000-0005-0000-0000-00009B010000}"/>
    <cellStyle name="40% - Accent2 3 4 3 2" xfId="5973" xr:uid="{00000000-0005-0000-0000-0000DF160000}"/>
    <cellStyle name="40% - Accent2 3 4 4" xfId="5970" xr:uid="{00000000-0005-0000-0000-0000DC160000}"/>
    <cellStyle name="40% - Accent2 3 5" xfId="405" xr:uid="{00000000-0005-0000-0000-00009C010000}"/>
    <cellStyle name="40% - Accent2 3 5 2" xfId="406" xr:uid="{00000000-0005-0000-0000-00009D010000}"/>
    <cellStyle name="40% - Accent2 3 5 2 2" xfId="5975" xr:uid="{00000000-0005-0000-0000-0000E1160000}"/>
    <cellStyle name="40% - Accent2 3 5 3" xfId="5974" xr:uid="{00000000-0005-0000-0000-0000E0160000}"/>
    <cellStyle name="40% - Accent2 3 6" xfId="407" xr:uid="{00000000-0005-0000-0000-00009E010000}"/>
    <cellStyle name="40% - Accent2 3 6 2" xfId="5976" xr:uid="{00000000-0005-0000-0000-0000E2160000}"/>
    <cellStyle name="40% - Accent2 3 7" xfId="5953" xr:uid="{00000000-0005-0000-0000-0000CB160000}"/>
    <cellStyle name="40% - Accent2 4" xfId="408" xr:uid="{00000000-0005-0000-0000-00009F010000}"/>
    <cellStyle name="40% - Accent2 4 2" xfId="5977" xr:uid="{00000000-0005-0000-0000-0000E3160000}"/>
    <cellStyle name="40% - Accent2 5" xfId="409" xr:uid="{00000000-0005-0000-0000-0000A0010000}"/>
    <cellStyle name="40% - Accent2 5 2" xfId="5978" xr:uid="{00000000-0005-0000-0000-0000E4160000}"/>
    <cellStyle name="40% - Accent2 6" xfId="410" xr:uid="{00000000-0005-0000-0000-0000A1010000}"/>
    <cellStyle name="40% - Accent2 6 2" xfId="5979" xr:uid="{00000000-0005-0000-0000-0000E5160000}"/>
    <cellStyle name="40% - Accent2 7" xfId="411" xr:uid="{00000000-0005-0000-0000-0000A2010000}"/>
    <cellStyle name="40% - Accent2 7 2" xfId="5980" xr:uid="{00000000-0005-0000-0000-0000E6160000}"/>
    <cellStyle name="40% - Accent2 8" xfId="412" xr:uid="{00000000-0005-0000-0000-0000A3010000}"/>
    <cellStyle name="40% - Accent2 8 2" xfId="5981" xr:uid="{00000000-0005-0000-0000-0000E7160000}"/>
    <cellStyle name="40% - Accent2 9" xfId="413" xr:uid="{00000000-0005-0000-0000-0000A4010000}"/>
    <cellStyle name="40% - Accent2 9 2" xfId="5982" xr:uid="{00000000-0005-0000-0000-0000E8160000}"/>
    <cellStyle name="40% - Accent3" xfId="5551" builtinId="39" customBuiltin="1"/>
    <cellStyle name="40% - Accent3 2" xfId="414" xr:uid="{00000000-0005-0000-0000-0000A6010000}"/>
    <cellStyle name="40% - Accent3 2 10" xfId="415" xr:uid="{00000000-0005-0000-0000-0000A7010000}"/>
    <cellStyle name="40% - Accent3 2 10 2" xfId="5984" xr:uid="{00000000-0005-0000-0000-0000E9160000}"/>
    <cellStyle name="40% - Accent3 2 2" xfId="416" xr:uid="{00000000-0005-0000-0000-0000A8010000}"/>
    <cellStyle name="40% - Accent3 2 2 2" xfId="417" xr:uid="{00000000-0005-0000-0000-0000A9010000}"/>
    <cellStyle name="40% - Accent3 2 2 2 2" xfId="5986" xr:uid="{00000000-0005-0000-0000-0000EA160000}"/>
    <cellStyle name="40% - Accent3 2 2 3" xfId="418" xr:uid="{00000000-0005-0000-0000-0000AA010000}"/>
    <cellStyle name="40% - Accent3 2 2 3 2" xfId="5987" xr:uid="{00000000-0005-0000-0000-0000EB160000}"/>
    <cellStyle name="40% - Accent3 2 3" xfId="419" xr:uid="{00000000-0005-0000-0000-0000AB010000}"/>
    <cellStyle name="40% - Accent3 2 3 2" xfId="420" xr:uid="{00000000-0005-0000-0000-0000AC010000}"/>
    <cellStyle name="40% - Accent3 2 3 2 2" xfId="5989" xr:uid="{00000000-0005-0000-0000-0000EC160000}"/>
    <cellStyle name="40% - Accent3 2 4" xfId="421" xr:uid="{00000000-0005-0000-0000-0000AD010000}"/>
    <cellStyle name="40% - Accent3 2 5" xfId="422" xr:uid="{00000000-0005-0000-0000-0000AE010000}"/>
    <cellStyle name="40% - Accent3 2 6" xfId="423" xr:uid="{00000000-0005-0000-0000-0000AF010000}"/>
    <cellStyle name="40% - Accent3 2 7" xfId="424" xr:uid="{00000000-0005-0000-0000-0000B0010000}"/>
    <cellStyle name="40% - Accent3 2 8" xfId="425" xr:uid="{00000000-0005-0000-0000-0000B1010000}"/>
    <cellStyle name="40% - Accent3 2 9" xfId="426" xr:uid="{00000000-0005-0000-0000-0000B2010000}"/>
    <cellStyle name="40% - Accent3 3" xfId="427" xr:uid="{00000000-0005-0000-0000-0000B3010000}"/>
    <cellStyle name="40% - Accent3 3 2" xfId="428" xr:uid="{00000000-0005-0000-0000-0000B4010000}"/>
    <cellStyle name="40% - Accent3 3 2 2" xfId="429" xr:uid="{00000000-0005-0000-0000-0000B5010000}"/>
    <cellStyle name="40% - Accent3 3 2 2 2" xfId="430" xr:uid="{00000000-0005-0000-0000-0000B6010000}"/>
    <cellStyle name="40% - Accent3 3 2 2 2 2" xfId="431" xr:uid="{00000000-0005-0000-0000-0000B7010000}"/>
    <cellStyle name="40% - Accent3 3 2 2 2 2 2" xfId="6000" xr:uid="{00000000-0005-0000-0000-0000F1160000}"/>
    <cellStyle name="40% - Accent3 3 2 2 2 3" xfId="5999" xr:uid="{00000000-0005-0000-0000-0000F0160000}"/>
    <cellStyle name="40% - Accent3 3 2 2 3" xfId="432" xr:uid="{00000000-0005-0000-0000-0000B8010000}"/>
    <cellStyle name="40% - Accent3 3 2 2 3 2" xfId="6001" xr:uid="{00000000-0005-0000-0000-0000F2160000}"/>
    <cellStyle name="40% - Accent3 3 2 2 4" xfId="5998" xr:uid="{00000000-0005-0000-0000-0000EF160000}"/>
    <cellStyle name="40% - Accent3 3 2 3" xfId="433" xr:uid="{00000000-0005-0000-0000-0000B9010000}"/>
    <cellStyle name="40% - Accent3 3 2 3 2" xfId="434" xr:uid="{00000000-0005-0000-0000-0000BA010000}"/>
    <cellStyle name="40% - Accent3 3 2 3 2 2" xfId="6003" xr:uid="{00000000-0005-0000-0000-0000F4160000}"/>
    <cellStyle name="40% - Accent3 3 2 3 3" xfId="6002" xr:uid="{00000000-0005-0000-0000-0000F3160000}"/>
    <cellStyle name="40% - Accent3 3 2 4" xfId="435" xr:uid="{00000000-0005-0000-0000-0000BB010000}"/>
    <cellStyle name="40% - Accent3 3 2 4 2" xfId="6004" xr:uid="{00000000-0005-0000-0000-0000F5160000}"/>
    <cellStyle name="40% - Accent3 3 2 5" xfId="5997" xr:uid="{00000000-0005-0000-0000-0000EE160000}"/>
    <cellStyle name="40% - Accent3 3 3" xfId="436" xr:uid="{00000000-0005-0000-0000-0000BC010000}"/>
    <cellStyle name="40% - Accent3 3 3 2" xfId="437" xr:uid="{00000000-0005-0000-0000-0000BD010000}"/>
    <cellStyle name="40% - Accent3 3 3 2 2" xfId="438" xr:uid="{00000000-0005-0000-0000-0000BE010000}"/>
    <cellStyle name="40% - Accent3 3 3 2 2 2" xfId="439" xr:uid="{00000000-0005-0000-0000-0000BF010000}"/>
    <cellStyle name="40% - Accent3 3 3 2 2 2 2" xfId="6008" xr:uid="{00000000-0005-0000-0000-0000F9160000}"/>
    <cellStyle name="40% - Accent3 3 3 2 2 3" xfId="6007" xr:uid="{00000000-0005-0000-0000-0000F8160000}"/>
    <cellStyle name="40% - Accent3 3 3 2 3" xfId="440" xr:uid="{00000000-0005-0000-0000-0000C0010000}"/>
    <cellStyle name="40% - Accent3 3 3 2 3 2" xfId="6009" xr:uid="{00000000-0005-0000-0000-0000FA160000}"/>
    <cellStyle name="40% - Accent3 3 3 2 4" xfId="6006" xr:uid="{00000000-0005-0000-0000-0000F7160000}"/>
    <cellStyle name="40% - Accent3 3 3 3" xfId="441" xr:uid="{00000000-0005-0000-0000-0000C1010000}"/>
    <cellStyle name="40% - Accent3 3 3 3 2" xfId="442" xr:uid="{00000000-0005-0000-0000-0000C2010000}"/>
    <cellStyle name="40% - Accent3 3 3 3 2 2" xfId="6011" xr:uid="{00000000-0005-0000-0000-0000FC160000}"/>
    <cellStyle name="40% - Accent3 3 3 3 3" xfId="6010" xr:uid="{00000000-0005-0000-0000-0000FB160000}"/>
    <cellStyle name="40% - Accent3 3 3 4" xfId="443" xr:uid="{00000000-0005-0000-0000-0000C3010000}"/>
    <cellStyle name="40% - Accent3 3 3 4 2" xfId="6012" xr:uid="{00000000-0005-0000-0000-0000FD160000}"/>
    <cellStyle name="40% - Accent3 3 3 5" xfId="6005" xr:uid="{00000000-0005-0000-0000-0000F6160000}"/>
    <cellStyle name="40% - Accent3 3 4" xfId="444" xr:uid="{00000000-0005-0000-0000-0000C4010000}"/>
    <cellStyle name="40% - Accent3 3 4 2" xfId="445" xr:uid="{00000000-0005-0000-0000-0000C5010000}"/>
    <cellStyle name="40% - Accent3 3 4 2 2" xfId="446" xr:uid="{00000000-0005-0000-0000-0000C6010000}"/>
    <cellStyle name="40% - Accent3 3 4 2 2 2" xfId="6015" xr:uid="{00000000-0005-0000-0000-000000170000}"/>
    <cellStyle name="40% - Accent3 3 4 2 3" xfId="6014" xr:uid="{00000000-0005-0000-0000-0000FF160000}"/>
    <cellStyle name="40% - Accent3 3 4 3" xfId="447" xr:uid="{00000000-0005-0000-0000-0000C7010000}"/>
    <cellStyle name="40% - Accent3 3 4 3 2" xfId="6016" xr:uid="{00000000-0005-0000-0000-000001170000}"/>
    <cellStyle name="40% - Accent3 3 4 4" xfId="6013" xr:uid="{00000000-0005-0000-0000-0000FE160000}"/>
    <cellStyle name="40% - Accent3 3 5" xfId="448" xr:uid="{00000000-0005-0000-0000-0000C8010000}"/>
    <cellStyle name="40% - Accent3 3 5 2" xfId="449" xr:uid="{00000000-0005-0000-0000-0000C9010000}"/>
    <cellStyle name="40% - Accent3 3 5 2 2" xfId="6018" xr:uid="{00000000-0005-0000-0000-000003170000}"/>
    <cellStyle name="40% - Accent3 3 5 3" xfId="6017" xr:uid="{00000000-0005-0000-0000-000002170000}"/>
    <cellStyle name="40% - Accent3 3 6" xfId="450" xr:uid="{00000000-0005-0000-0000-0000CA010000}"/>
    <cellStyle name="40% - Accent3 3 6 2" xfId="6019" xr:uid="{00000000-0005-0000-0000-000004170000}"/>
    <cellStyle name="40% - Accent3 3 7" xfId="5996" xr:uid="{00000000-0005-0000-0000-0000ED160000}"/>
    <cellStyle name="40% - Accent3 4" xfId="451" xr:uid="{00000000-0005-0000-0000-0000CB010000}"/>
    <cellStyle name="40% - Accent3 4 2" xfId="6020" xr:uid="{00000000-0005-0000-0000-000005170000}"/>
    <cellStyle name="40% - Accent3 5" xfId="452" xr:uid="{00000000-0005-0000-0000-0000CC010000}"/>
    <cellStyle name="40% - Accent3 5 2" xfId="6021" xr:uid="{00000000-0005-0000-0000-000006170000}"/>
    <cellStyle name="40% - Accent3 6" xfId="453" xr:uid="{00000000-0005-0000-0000-0000CD010000}"/>
    <cellStyle name="40% - Accent3 6 2" xfId="6022" xr:uid="{00000000-0005-0000-0000-000007170000}"/>
    <cellStyle name="40% - Accent3 7" xfId="454" xr:uid="{00000000-0005-0000-0000-0000CE010000}"/>
    <cellStyle name="40% - Accent3 7 2" xfId="6023" xr:uid="{00000000-0005-0000-0000-000008170000}"/>
    <cellStyle name="40% - Accent3 8" xfId="455" xr:uid="{00000000-0005-0000-0000-0000CF010000}"/>
    <cellStyle name="40% - Accent3 8 2" xfId="6024" xr:uid="{00000000-0005-0000-0000-000009170000}"/>
    <cellStyle name="40% - Accent3 9" xfId="456" xr:uid="{00000000-0005-0000-0000-0000D0010000}"/>
    <cellStyle name="40% - Accent3 9 2" xfId="6025" xr:uid="{00000000-0005-0000-0000-00000A170000}"/>
    <cellStyle name="40% - Accent4" xfId="5554" builtinId="43" customBuiltin="1"/>
    <cellStyle name="40% - Accent4 2" xfId="457" xr:uid="{00000000-0005-0000-0000-0000D2010000}"/>
    <cellStyle name="40% - Accent4 2 10" xfId="458" xr:uid="{00000000-0005-0000-0000-0000D3010000}"/>
    <cellStyle name="40% - Accent4 2 10 2" xfId="6027" xr:uid="{00000000-0005-0000-0000-00000B170000}"/>
    <cellStyle name="40% - Accent4 2 2" xfId="459" xr:uid="{00000000-0005-0000-0000-0000D4010000}"/>
    <cellStyle name="40% - Accent4 2 2 2" xfId="460" xr:uid="{00000000-0005-0000-0000-0000D5010000}"/>
    <cellStyle name="40% - Accent4 2 2 2 2" xfId="6029" xr:uid="{00000000-0005-0000-0000-00000C170000}"/>
    <cellStyle name="40% - Accent4 2 2 3" xfId="461" xr:uid="{00000000-0005-0000-0000-0000D6010000}"/>
    <cellStyle name="40% - Accent4 2 2 3 2" xfId="6030" xr:uid="{00000000-0005-0000-0000-00000D170000}"/>
    <cellStyle name="40% - Accent4 2 3" xfId="462" xr:uid="{00000000-0005-0000-0000-0000D7010000}"/>
    <cellStyle name="40% - Accent4 2 3 2" xfId="463" xr:uid="{00000000-0005-0000-0000-0000D8010000}"/>
    <cellStyle name="40% - Accent4 2 3 2 2" xfId="6032" xr:uid="{00000000-0005-0000-0000-00000E170000}"/>
    <cellStyle name="40% - Accent4 2 4" xfId="464" xr:uid="{00000000-0005-0000-0000-0000D9010000}"/>
    <cellStyle name="40% - Accent4 2 5" xfId="465" xr:uid="{00000000-0005-0000-0000-0000DA010000}"/>
    <cellStyle name="40% - Accent4 2 6" xfId="466" xr:uid="{00000000-0005-0000-0000-0000DB010000}"/>
    <cellStyle name="40% - Accent4 2 7" xfId="467" xr:uid="{00000000-0005-0000-0000-0000DC010000}"/>
    <cellStyle name="40% - Accent4 2 8" xfId="468" xr:uid="{00000000-0005-0000-0000-0000DD010000}"/>
    <cellStyle name="40% - Accent4 2 9" xfId="469" xr:uid="{00000000-0005-0000-0000-0000DE010000}"/>
    <cellStyle name="40% - Accent4 3" xfId="470" xr:uid="{00000000-0005-0000-0000-0000DF010000}"/>
    <cellStyle name="40% - Accent4 3 2" xfId="471" xr:uid="{00000000-0005-0000-0000-0000E0010000}"/>
    <cellStyle name="40% - Accent4 3 2 2" xfId="472" xr:uid="{00000000-0005-0000-0000-0000E1010000}"/>
    <cellStyle name="40% - Accent4 3 2 2 2" xfId="473" xr:uid="{00000000-0005-0000-0000-0000E2010000}"/>
    <cellStyle name="40% - Accent4 3 2 2 2 2" xfId="474" xr:uid="{00000000-0005-0000-0000-0000E3010000}"/>
    <cellStyle name="40% - Accent4 3 2 2 2 2 2" xfId="6043" xr:uid="{00000000-0005-0000-0000-000013170000}"/>
    <cellStyle name="40% - Accent4 3 2 2 2 3" xfId="6042" xr:uid="{00000000-0005-0000-0000-000012170000}"/>
    <cellStyle name="40% - Accent4 3 2 2 3" xfId="475" xr:uid="{00000000-0005-0000-0000-0000E4010000}"/>
    <cellStyle name="40% - Accent4 3 2 2 3 2" xfId="6044" xr:uid="{00000000-0005-0000-0000-000014170000}"/>
    <cellStyle name="40% - Accent4 3 2 2 4" xfId="6041" xr:uid="{00000000-0005-0000-0000-000011170000}"/>
    <cellStyle name="40% - Accent4 3 2 3" xfId="476" xr:uid="{00000000-0005-0000-0000-0000E5010000}"/>
    <cellStyle name="40% - Accent4 3 2 3 2" xfId="477" xr:uid="{00000000-0005-0000-0000-0000E6010000}"/>
    <cellStyle name="40% - Accent4 3 2 3 2 2" xfId="6046" xr:uid="{00000000-0005-0000-0000-000016170000}"/>
    <cellStyle name="40% - Accent4 3 2 3 3" xfId="6045" xr:uid="{00000000-0005-0000-0000-000015170000}"/>
    <cellStyle name="40% - Accent4 3 2 4" xfId="478" xr:uid="{00000000-0005-0000-0000-0000E7010000}"/>
    <cellStyle name="40% - Accent4 3 2 4 2" xfId="6047" xr:uid="{00000000-0005-0000-0000-000017170000}"/>
    <cellStyle name="40% - Accent4 3 2 5" xfId="6040" xr:uid="{00000000-0005-0000-0000-000010170000}"/>
    <cellStyle name="40% - Accent4 3 3" xfId="479" xr:uid="{00000000-0005-0000-0000-0000E8010000}"/>
    <cellStyle name="40% - Accent4 3 3 2" xfId="480" xr:uid="{00000000-0005-0000-0000-0000E9010000}"/>
    <cellStyle name="40% - Accent4 3 3 2 2" xfId="481" xr:uid="{00000000-0005-0000-0000-0000EA010000}"/>
    <cellStyle name="40% - Accent4 3 3 2 2 2" xfId="482" xr:uid="{00000000-0005-0000-0000-0000EB010000}"/>
    <cellStyle name="40% - Accent4 3 3 2 2 2 2" xfId="6051" xr:uid="{00000000-0005-0000-0000-00001B170000}"/>
    <cellStyle name="40% - Accent4 3 3 2 2 3" xfId="6050" xr:uid="{00000000-0005-0000-0000-00001A170000}"/>
    <cellStyle name="40% - Accent4 3 3 2 3" xfId="483" xr:uid="{00000000-0005-0000-0000-0000EC010000}"/>
    <cellStyle name="40% - Accent4 3 3 2 3 2" xfId="6052" xr:uid="{00000000-0005-0000-0000-00001C170000}"/>
    <cellStyle name="40% - Accent4 3 3 2 4" xfId="6049" xr:uid="{00000000-0005-0000-0000-000019170000}"/>
    <cellStyle name="40% - Accent4 3 3 3" xfId="484" xr:uid="{00000000-0005-0000-0000-0000ED010000}"/>
    <cellStyle name="40% - Accent4 3 3 3 2" xfId="485" xr:uid="{00000000-0005-0000-0000-0000EE010000}"/>
    <cellStyle name="40% - Accent4 3 3 3 2 2" xfId="6054" xr:uid="{00000000-0005-0000-0000-00001E170000}"/>
    <cellStyle name="40% - Accent4 3 3 3 3" xfId="6053" xr:uid="{00000000-0005-0000-0000-00001D170000}"/>
    <cellStyle name="40% - Accent4 3 3 4" xfId="486" xr:uid="{00000000-0005-0000-0000-0000EF010000}"/>
    <cellStyle name="40% - Accent4 3 3 4 2" xfId="6055" xr:uid="{00000000-0005-0000-0000-00001F170000}"/>
    <cellStyle name="40% - Accent4 3 3 5" xfId="6048" xr:uid="{00000000-0005-0000-0000-000018170000}"/>
    <cellStyle name="40% - Accent4 3 4" xfId="487" xr:uid="{00000000-0005-0000-0000-0000F0010000}"/>
    <cellStyle name="40% - Accent4 3 4 2" xfId="488" xr:uid="{00000000-0005-0000-0000-0000F1010000}"/>
    <cellStyle name="40% - Accent4 3 4 2 2" xfId="489" xr:uid="{00000000-0005-0000-0000-0000F2010000}"/>
    <cellStyle name="40% - Accent4 3 4 2 2 2" xfId="6058" xr:uid="{00000000-0005-0000-0000-000022170000}"/>
    <cellStyle name="40% - Accent4 3 4 2 3" xfId="6057" xr:uid="{00000000-0005-0000-0000-000021170000}"/>
    <cellStyle name="40% - Accent4 3 4 3" xfId="490" xr:uid="{00000000-0005-0000-0000-0000F3010000}"/>
    <cellStyle name="40% - Accent4 3 4 3 2" xfId="6059" xr:uid="{00000000-0005-0000-0000-000023170000}"/>
    <cellStyle name="40% - Accent4 3 4 4" xfId="6056" xr:uid="{00000000-0005-0000-0000-000020170000}"/>
    <cellStyle name="40% - Accent4 3 5" xfId="491" xr:uid="{00000000-0005-0000-0000-0000F4010000}"/>
    <cellStyle name="40% - Accent4 3 5 2" xfId="492" xr:uid="{00000000-0005-0000-0000-0000F5010000}"/>
    <cellStyle name="40% - Accent4 3 5 2 2" xfId="6061" xr:uid="{00000000-0005-0000-0000-000025170000}"/>
    <cellStyle name="40% - Accent4 3 5 3" xfId="6060" xr:uid="{00000000-0005-0000-0000-000024170000}"/>
    <cellStyle name="40% - Accent4 3 6" xfId="493" xr:uid="{00000000-0005-0000-0000-0000F6010000}"/>
    <cellStyle name="40% - Accent4 3 6 2" xfId="6062" xr:uid="{00000000-0005-0000-0000-000026170000}"/>
    <cellStyle name="40% - Accent4 3 7" xfId="6039" xr:uid="{00000000-0005-0000-0000-00000F170000}"/>
    <cellStyle name="40% - Accent4 4" xfId="494" xr:uid="{00000000-0005-0000-0000-0000F7010000}"/>
    <cellStyle name="40% - Accent4 4 2" xfId="6063" xr:uid="{00000000-0005-0000-0000-000027170000}"/>
    <cellStyle name="40% - Accent4 5" xfId="495" xr:uid="{00000000-0005-0000-0000-0000F8010000}"/>
    <cellStyle name="40% - Accent4 5 2" xfId="6064" xr:uid="{00000000-0005-0000-0000-000028170000}"/>
    <cellStyle name="40% - Accent4 6" xfId="496" xr:uid="{00000000-0005-0000-0000-0000F9010000}"/>
    <cellStyle name="40% - Accent4 6 2" xfId="6065" xr:uid="{00000000-0005-0000-0000-000029170000}"/>
    <cellStyle name="40% - Accent4 7" xfId="497" xr:uid="{00000000-0005-0000-0000-0000FA010000}"/>
    <cellStyle name="40% - Accent4 7 2" xfId="6066" xr:uid="{00000000-0005-0000-0000-00002A170000}"/>
    <cellStyle name="40% - Accent4 8" xfId="498" xr:uid="{00000000-0005-0000-0000-0000FB010000}"/>
    <cellStyle name="40% - Accent4 8 2" xfId="6067" xr:uid="{00000000-0005-0000-0000-00002B170000}"/>
    <cellStyle name="40% - Accent4 9" xfId="499" xr:uid="{00000000-0005-0000-0000-0000FC010000}"/>
    <cellStyle name="40% - Accent4 9 2" xfId="6068" xr:uid="{00000000-0005-0000-0000-00002C170000}"/>
    <cellStyle name="40% - Accent5" xfId="5557" builtinId="47" customBuiltin="1"/>
    <cellStyle name="40% - Accent5 2" xfId="500" xr:uid="{00000000-0005-0000-0000-0000FE010000}"/>
    <cellStyle name="40% - Accent5 2 10" xfId="501" xr:uid="{00000000-0005-0000-0000-0000FF010000}"/>
    <cellStyle name="40% - Accent5 2 10 2" xfId="6070" xr:uid="{00000000-0005-0000-0000-00002D170000}"/>
    <cellStyle name="40% - Accent5 2 2" xfId="502" xr:uid="{00000000-0005-0000-0000-000000020000}"/>
    <cellStyle name="40% - Accent5 2 2 2" xfId="503" xr:uid="{00000000-0005-0000-0000-000001020000}"/>
    <cellStyle name="40% - Accent5 2 2 2 2" xfId="6072" xr:uid="{00000000-0005-0000-0000-00002E170000}"/>
    <cellStyle name="40% - Accent5 2 2 3" xfId="504" xr:uid="{00000000-0005-0000-0000-000002020000}"/>
    <cellStyle name="40% - Accent5 2 2 3 2" xfId="6073" xr:uid="{00000000-0005-0000-0000-00002F170000}"/>
    <cellStyle name="40% - Accent5 2 3" xfId="505" xr:uid="{00000000-0005-0000-0000-000003020000}"/>
    <cellStyle name="40% - Accent5 2 3 2" xfId="506" xr:uid="{00000000-0005-0000-0000-000004020000}"/>
    <cellStyle name="40% - Accent5 2 3 2 2" xfId="6075" xr:uid="{00000000-0005-0000-0000-000030170000}"/>
    <cellStyle name="40% - Accent5 2 4" xfId="507" xr:uid="{00000000-0005-0000-0000-000005020000}"/>
    <cellStyle name="40% - Accent5 2 5" xfId="508" xr:uid="{00000000-0005-0000-0000-000006020000}"/>
    <cellStyle name="40% - Accent5 2 6" xfId="509" xr:uid="{00000000-0005-0000-0000-000007020000}"/>
    <cellStyle name="40% - Accent5 2 7" xfId="510" xr:uid="{00000000-0005-0000-0000-000008020000}"/>
    <cellStyle name="40% - Accent5 2 8" xfId="511" xr:uid="{00000000-0005-0000-0000-000009020000}"/>
    <cellStyle name="40% - Accent5 2 9" xfId="512" xr:uid="{00000000-0005-0000-0000-00000A020000}"/>
    <cellStyle name="40% - Accent5 3" xfId="513" xr:uid="{00000000-0005-0000-0000-00000B020000}"/>
    <cellStyle name="40% - Accent5 3 2" xfId="514" xr:uid="{00000000-0005-0000-0000-00000C020000}"/>
    <cellStyle name="40% - Accent5 3 2 2" xfId="515" xr:uid="{00000000-0005-0000-0000-00000D020000}"/>
    <cellStyle name="40% - Accent5 3 2 2 2" xfId="516" xr:uid="{00000000-0005-0000-0000-00000E020000}"/>
    <cellStyle name="40% - Accent5 3 2 2 2 2" xfId="517" xr:uid="{00000000-0005-0000-0000-00000F020000}"/>
    <cellStyle name="40% - Accent5 3 2 2 2 2 2" xfId="6086" xr:uid="{00000000-0005-0000-0000-000035170000}"/>
    <cellStyle name="40% - Accent5 3 2 2 2 3" xfId="6085" xr:uid="{00000000-0005-0000-0000-000034170000}"/>
    <cellStyle name="40% - Accent5 3 2 2 3" xfId="518" xr:uid="{00000000-0005-0000-0000-000010020000}"/>
    <cellStyle name="40% - Accent5 3 2 2 3 2" xfId="6087" xr:uid="{00000000-0005-0000-0000-000036170000}"/>
    <cellStyle name="40% - Accent5 3 2 2 4" xfId="6084" xr:uid="{00000000-0005-0000-0000-000033170000}"/>
    <cellStyle name="40% - Accent5 3 2 3" xfId="519" xr:uid="{00000000-0005-0000-0000-000011020000}"/>
    <cellStyle name="40% - Accent5 3 2 3 2" xfId="520" xr:uid="{00000000-0005-0000-0000-000012020000}"/>
    <cellStyle name="40% - Accent5 3 2 3 2 2" xfId="6089" xr:uid="{00000000-0005-0000-0000-000038170000}"/>
    <cellStyle name="40% - Accent5 3 2 3 3" xfId="6088" xr:uid="{00000000-0005-0000-0000-000037170000}"/>
    <cellStyle name="40% - Accent5 3 2 4" xfId="521" xr:uid="{00000000-0005-0000-0000-000013020000}"/>
    <cellStyle name="40% - Accent5 3 2 4 2" xfId="6090" xr:uid="{00000000-0005-0000-0000-000039170000}"/>
    <cellStyle name="40% - Accent5 3 2 5" xfId="6083" xr:uid="{00000000-0005-0000-0000-000032170000}"/>
    <cellStyle name="40% - Accent5 3 3" xfId="522" xr:uid="{00000000-0005-0000-0000-000014020000}"/>
    <cellStyle name="40% - Accent5 3 3 2" xfId="523" xr:uid="{00000000-0005-0000-0000-000015020000}"/>
    <cellStyle name="40% - Accent5 3 3 2 2" xfId="524" xr:uid="{00000000-0005-0000-0000-000016020000}"/>
    <cellStyle name="40% - Accent5 3 3 2 2 2" xfId="525" xr:uid="{00000000-0005-0000-0000-000017020000}"/>
    <cellStyle name="40% - Accent5 3 3 2 2 2 2" xfId="6094" xr:uid="{00000000-0005-0000-0000-00003D170000}"/>
    <cellStyle name="40% - Accent5 3 3 2 2 3" xfId="6093" xr:uid="{00000000-0005-0000-0000-00003C170000}"/>
    <cellStyle name="40% - Accent5 3 3 2 3" xfId="526" xr:uid="{00000000-0005-0000-0000-000018020000}"/>
    <cellStyle name="40% - Accent5 3 3 2 3 2" xfId="6095" xr:uid="{00000000-0005-0000-0000-00003E170000}"/>
    <cellStyle name="40% - Accent5 3 3 2 4" xfId="6092" xr:uid="{00000000-0005-0000-0000-00003B170000}"/>
    <cellStyle name="40% - Accent5 3 3 3" xfId="527" xr:uid="{00000000-0005-0000-0000-000019020000}"/>
    <cellStyle name="40% - Accent5 3 3 3 2" xfId="528" xr:uid="{00000000-0005-0000-0000-00001A020000}"/>
    <cellStyle name="40% - Accent5 3 3 3 2 2" xfId="6097" xr:uid="{00000000-0005-0000-0000-000040170000}"/>
    <cellStyle name="40% - Accent5 3 3 3 3" xfId="6096" xr:uid="{00000000-0005-0000-0000-00003F170000}"/>
    <cellStyle name="40% - Accent5 3 3 4" xfId="529" xr:uid="{00000000-0005-0000-0000-00001B020000}"/>
    <cellStyle name="40% - Accent5 3 3 4 2" xfId="6098" xr:uid="{00000000-0005-0000-0000-000041170000}"/>
    <cellStyle name="40% - Accent5 3 3 5" xfId="6091" xr:uid="{00000000-0005-0000-0000-00003A170000}"/>
    <cellStyle name="40% - Accent5 3 4" xfId="530" xr:uid="{00000000-0005-0000-0000-00001C020000}"/>
    <cellStyle name="40% - Accent5 3 4 2" xfId="531" xr:uid="{00000000-0005-0000-0000-00001D020000}"/>
    <cellStyle name="40% - Accent5 3 4 2 2" xfId="532" xr:uid="{00000000-0005-0000-0000-00001E020000}"/>
    <cellStyle name="40% - Accent5 3 4 2 2 2" xfId="6101" xr:uid="{00000000-0005-0000-0000-000044170000}"/>
    <cellStyle name="40% - Accent5 3 4 2 3" xfId="6100" xr:uid="{00000000-0005-0000-0000-000043170000}"/>
    <cellStyle name="40% - Accent5 3 4 3" xfId="533" xr:uid="{00000000-0005-0000-0000-00001F020000}"/>
    <cellStyle name="40% - Accent5 3 4 3 2" xfId="6102" xr:uid="{00000000-0005-0000-0000-000045170000}"/>
    <cellStyle name="40% - Accent5 3 4 4" xfId="6099" xr:uid="{00000000-0005-0000-0000-000042170000}"/>
    <cellStyle name="40% - Accent5 3 5" xfId="534" xr:uid="{00000000-0005-0000-0000-000020020000}"/>
    <cellStyle name="40% - Accent5 3 5 2" xfId="535" xr:uid="{00000000-0005-0000-0000-000021020000}"/>
    <cellStyle name="40% - Accent5 3 5 2 2" xfId="6104" xr:uid="{00000000-0005-0000-0000-000047170000}"/>
    <cellStyle name="40% - Accent5 3 5 3" xfId="6103" xr:uid="{00000000-0005-0000-0000-000046170000}"/>
    <cellStyle name="40% - Accent5 3 6" xfId="536" xr:uid="{00000000-0005-0000-0000-000022020000}"/>
    <cellStyle name="40% - Accent5 3 6 2" xfId="6105" xr:uid="{00000000-0005-0000-0000-000048170000}"/>
    <cellStyle name="40% - Accent5 3 7" xfId="6082" xr:uid="{00000000-0005-0000-0000-000031170000}"/>
    <cellStyle name="40% - Accent5 4" xfId="537" xr:uid="{00000000-0005-0000-0000-000023020000}"/>
    <cellStyle name="40% - Accent5 4 2" xfId="6106" xr:uid="{00000000-0005-0000-0000-000049170000}"/>
    <cellStyle name="40% - Accent5 5" xfId="538" xr:uid="{00000000-0005-0000-0000-000024020000}"/>
    <cellStyle name="40% - Accent5 5 2" xfId="6107" xr:uid="{00000000-0005-0000-0000-00004A170000}"/>
    <cellStyle name="40% - Accent5 6" xfId="539" xr:uid="{00000000-0005-0000-0000-000025020000}"/>
    <cellStyle name="40% - Accent5 6 2" xfId="6108" xr:uid="{00000000-0005-0000-0000-00004B170000}"/>
    <cellStyle name="40% - Accent5 7" xfId="540" xr:uid="{00000000-0005-0000-0000-000026020000}"/>
    <cellStyle name="40% - Accent5 7 2" xfId="6109" xr:uid="{00000000-0005-0000-0000-00004C170000}"/>
    <cellStyle name="40% - Accent5 8" xfId="541" xr:uid="{00000000-0005-0000-0000-000027020000}"/>
    <cellStyle name="40% - Accent5 8 2" xfId="6110" xr:uid="{00000000-0005-0000-0000-00004D170000}"/>
    <cellStyle name="40% - Accent5 9" xfId="542" xr:uid="{00000000-0005-0000-0000-000028020000}"/>
    <cellStyle name="40% - Accent5 9 2" xfId="6111" xr:uid="{00000000-0005-0000-0000-00004E170000}"/>
    <cellStyle name="40% - Accent6" xfId="5560" builtinId="51" customBuiltin="1"/>
    <cellStyle name="40% - Accent6 2" xfId="543" xr:uid="{00000000-0005-0000-0000-00002A020000}"/>
    <cellStyle name="40% - Accent6 2 10" xfId="544" xr:uid="{00000000-0005-0000-0000-00002B020000}"/>
    <cellStyle name="40% - Accent6 2 10 2" xfId="6113" xr:uid="{00000000-0005-0000-0000-00004F170000}"/>
    <cellStyle name="40% - Accent6 2 2" xfId="545" xr:uid="{00000000-0005-0000-0000-00002C020000}"/>
    <cellStyle name="40% - Accent6 2 2 2" xfId="546" xr:uid="{00000000-0005-0000-0000-00002D020000}"/>
    <cellStyle name="40% - Accent6 2 2 2 2" xfId="6115" xr:uid="{00000000-0005-0000-0000-000050170000}"/>
    <cellStyle name="40% - Accent6 2 2 3" xfId="547" xr:uid="{00000000-0005-0000-0000-00002E020000}"/>
    <cellStyle name="40% - Accent6 2 2 3 2" xfId="6116" xr:uid="{00000000-0005-0000-0000-000051170000}"/>
    <cellStyle name="40% - Accent6 2 3" xfId="548" xr:uid="{00000000-0005-0000-0000-00002F020000}"/>
    <cellStyle name="40% - Accent6 2 3 2" xfId="549" xr:uid="{00000000-0005-0000-0000-000030020000}"/>
    <cellStyle name="40% - Accent6 2 3 2 2" xfId="6118" xr:uid="{00000000-0005-0000-0000-000052170000}"/>
    <cellStyle name="40% - Accent6 2 4" xfId="550" xr:uid="{00000000-0005-0000-0000-000031020000}"/>
    <cellStyle name="40% - Accent6 2 5" xfId="551" xr:uid="{00000000-0005-0000-0000-000032020000}"/>
    <cellStyle name="40% - Accent6 2 6" xfId="552" xr:uid="{00000000-0005-0000-0000-000033020000}"/>
    <cellStyle name="40% - Accent6 2 7" xfId="553" xr:uid="{00000000-0005-0000-0000-000034020000}"/>
    <cellStyle name="40% - Accent6 2 8" xfId="554" xr:uid="{00000000-0005-0000-0000-000035020000}"/>
    <cellStyle name="40% - Accent6 2 9" xfId="555" xr:uid="{00000000-0005-0000-0000-000036020000}"/>
    <cellStyle name="40% - Accent6 3" xfId="556" xr:uid="{00000000-0005-0000-0000-000037020000}"/>
    <cellStyle name="40% - Accent6 3 2" xfId="557" xr:uid="{00000000-0005-0000-0000-000038020000}"/>
    <cellStyle name="40% - Accent6 3 2 2" xfId="558" xr:uid="{00000000-0005-0000-0000-000039020000}"/>
    <cellStyle name="40% - Accent6 3 2 2 2" xfId="559" xr:uid="{00000000-0005-0000-0000-00003A020000}"/>
    <cellStyle name="40% - Accent6 3 2 2 2 2" xfId="560" xr:uid="{00000000-0005-0000-0000-00003B020000}"/>
    <cellStyle name="40% - Accent6 3 2 2 2 2 2" xfId="6129" xr:uid="{00000000-0005-0000-0000-000057170000}"/>
    <cellStyle name="40% - Accent6 3 2 2 2 3" xfId="6128" xr:uid="{00000000-0005-0000-0000-000056170000}"/>
    <cellStyle name="40% - Accent6 3 2 2 3" xfId="561" xr:uid="{00000000-0005-0000-0000-00003C020000}"/>
    <cellStyle name="40% - Accent6 3 2 2 3 2" xfId="6130" xr:uid="{00000000-0005-0000-0000-000058170000}"/>
    <cellStyle name="40% - Accent6 3 2 2 4" xfId="6127" xr:uid="{00000000-0005-0000-0000-000055170000}"/>
    <cellStyle name="40% - Accent6 3 2 3" xfId="562" xr:uid="{00000000-0005-0000-0000-00003D020000}"/>
    <cellStyle name="40% - Accent6 3 2 3 2" xfId="563" xr:uid="{00000000-0005-0000-0000-00003E020000}"/>
    <cellStyle name="40% - Accent6 3 2 3 2 2" xfId="6132" xr:uid="{00000000-0005-0000-0000-00005A170000}"/>
    <cellStyle name="40% - Accent6 3 2 3 3" xfId="6131" xr:uid="{00000000-0005-0000-0000-000059170000}"/>
    <cellStyle name="40% - Accent6 3 2 4" xfId="564" xr:uid="{00000000-0005-0000-0000-00003F020000}"/>
    <cellStyle name="40% - Accent6 3 2 4 2" xfId="6133" xr:uid="{00000000-0005-0000-0000-00005B170000}"/>
    <cellStyle name="40% - Accent6 3 2 5" xfId="6126" xr:uid="{00000000-0005-0000-0000-000054170000}"/>
    <cellStyle name="40% - Accent6 3 3" xfId="565" xr:uid="{00000000-0005-0000-0000-000040020000}"/>
    <cellStyle name="40% - Accent6 3 3 2" xfId="566" xr:uid="{00000000-0005-0000-0000-000041020000}"/>
    <cellStyle name="40% - Accent6 3 3 2 2" xfId="567" xr:uid="{00000000-0005-0000-0000-000042020000}"/>
    <cellStyle name="40% - Accent6 3 3 2 2 2" xfId="568" xr:uid="{00000000-0005-0000-0000-000043020000}"/>
    <cellStyle name="40% - Accent6 3 3 2 2 2 2" xfId="6137" xr:uid="{00000000-0005-0000-0000-00005F170000}"/>
    <cellStyle name="40% - Accent6 3 3 2 2 3" xfId="6136" xr:uid="{00000000-0005-0000-0000-00005E170000}"/>
    <cellStyle name="40% - Accent6 3 3 2 3" xfId="569" xr:uid="{00000000-0005-0000-0000-000044020000}"/>
    <cellStyle name="40% - Accent6 3 3 2 3 2" xfId="6138" xr:uid="{00000000-0005-0000-0000-000060170000}"/>
    <cellStyle name="40% - Accent6 3 3 2 4" xfId="6135" xr:uid="{00000000-0005-0000-0000-00005D170000}"/>
    <cellStyle name="40% - Accent6 3 3 3" xfId="570" xr:uid="{00000000-0005-0000-0000-000045020000}"/>
    <cellStyle name="40% - Accent6 3 3 3 2" xfId="571" xr:uid="{00000000-0005-0000-0000-000046020000}"/>
    <cellStyle name="40% - Accent6 3 3 3 2 2" xfId="6140" xr:uid="{00000000-0005-0000-0000-000062170000}"/>
    <cellStyle name="40% - Accent6 3 3 3 3" xfId="6139" xr:uid="{00000000-0005-0000-0000-000061170000}"/>
    <cellStyle name="40% - Accent6 3 3 4" xfId="572" xr:uid="{00000000-0005-0000-0000-000047020000}"/>
    <cellStyle name="40% - Accent6 3 3 4 2" xfId="6141" xr:uid="{00000000-0005-0000-0000-000063170000}"/>
    <cellStyle name="40% - Accent6 3 3 5" xfId="6134" xr:uid="{00000000-0005-0000-0000-00005C170000}"/>
    <cellStyle name="40% - Accent6 3 4" xfId="573" xr:uid="{00000000-0005-0000-0000-000048020000}"/>
    <cellStyle name="40% - Accent6 3 4 2" xfId="574" xr:uid="{00000000-0005-0000-0000-000049020000}"/>
    <cellStyle name="40% - Accent6 3 4 2 2" xfId="575" xr:uid="{00000000-0005-0000-0000-00004A020000}"/>
    <cellStyle name="40% - Accent6 3 4 2 2 2" xfId="6144" xr:uid="{00000000-0005-0000-0000-000066170000}"/>
    <cellStyle name="40% - Accent6 3 4 2 3" xfId="6143" xr:uid="{00000000-0005-0000-0000-000065170000}"/>
    <cellStyle name="40% - Accent6 3 4 3" xfId="576" xr:uid="{00000000-0005-0000-0000-00004B020000}"/>
    <cellStyle name="40% - Accent6 3 4 3 2" xfId="6145" xr:uid="{00000000-0005-0000-0000-000067170000}"/>
    <cellStyle name="40% - Accent6 3 4 4" xfId="6142" xr:uid="{00000000-0005-0000-0000-000064170000}"/>
    <cellStyle name="40% - Accent6 3 5" xfId="577" xr:uid="{00000000-0005-0000-0000-00004C020000}"/>
    <cellStyle name="40% - Accent6 3 5 2" xfId="578" xr:uid="{00000000-0005-0000-0000-00004D020000}"/>
    <cellStyle name="40% - Accent6 3 5 2 2" xfId="6147" xr:uid="{00000000-0005-0000-0000-000069170000}"/>
    <cellStyle name="40% - Accent6 3 5 3" xfId="6146" xr:uid="{00000000-0005-0000-0000-000068170000}"/>
    <cellStyle name="40% - Accent6 3 6" xfId="579" xr:uid="{00000000-0005-0000-0000-00004E020000}"/>
    <cellStyle name="40% - Accent6 3 6 2" xfId="6148" xr:uid="{00000000-0005-0000-0000-00006A170000}"/>
    <cellStyle name="40% - Accent6 3 7" xfId="6125" xr:uid="{00000000-0005-0000-0000-000053170000}"/>
    <cellStyle name="40% - Accent6 4" xfId="580" xr:uid="{00000000-0005-0000-0000-00004F020000}"/>
    <cellStyle name="40% - Accent6 4 2" xfId="6149" xr:uid="{00000000-0005-0000-0000-00006B170000}"/>
    <cellStyle name="40% - Accent6 5" xfId="581" xr:uid="{00000000-0005-0000-0000-000050020000}"/>
    <cellStyle name="40% - Accent6 5 2" xfId="6150" xr:uid="{00000000-0005-0000-0000-00006C170000}"/>
    <cellStyle name="40% - Accent6 6" xfId="582" xr:uid="{00000000-0005-0000-0000-000051020000}"/>
    <cellStyle name="40% - Accent6 6 2" xfId="6151" xr:uid="{00000000-0005-0000-0000-00006D170000}"/>
    <cellStyle name="40% - Accent6 7" xfId="583" xr:uid="{00000000-0005-0000-0000-000052020000}"/>
    <cellStyle name="40% - Accent6 7 2" xfId="6152" xr:uid="{00000000-0005-0000-0000-00006E170000}"/>
    <cellStyle name="40% - Accent6 8" xfId="584" xr:uid="{00000000-0005-0000-0000-000053020000}"/>
    <cellStyle name="40% - Accent6 8 2" xfId="6153" xr:uid="{00000000-0005-0000-0000-00006F170000}"/>
    <cellStyle name="40% - Accent6 9" xfId="585" xr:uid="{00000000-0005-0000-0000-000054020000}"/>
    <cellStyle name="40% - Accent6 9 2" xfId="6154" xr:uid="{00000000-0005-0000-0000-000070170000}"/>
    <cellStyle name="60 % - Accent1" xfId="586" xr:uid="{00000000-0005-0000-0000-000055020000}"/>
    <cellStyle name="60 % - Accent2" xfId="587" xr:uid="{00000000-0005-0000-0000-000056020000}"/>
    <cellStyle name="60 % - Accent3" xfId="588" xr:uid="{00000000-0005-0000-0000-000057020000}"/>
    <cellStyle name="60 % - Accent4" xfId="589" xr:uid="{00000000-0005-0000-0000-000058020000}"/>
    <cellStyle name="60 % - Accent5" xfId="590" xr:uid="{00000000-0005-0000-0000-000059020000}"/>
    <cellStyle name="60 % - Accent6" xfId="591" xr:uid="{00000000-0005-0000-0000-00005A020000}"/>
    <cellStyle name="60% - Accent1 2" xfId="592" xr:uid="{00000000-0005-0000-0000-00005B020000}"/>
    <cellStyle name="60% - Accent1 2 2" xfId="593" xr:uid="{00000000-0005-0000-0000-00005C020000}"/>
    <cellStyle name="60% - Accent1 2 3" xfId="594" xr:uid="{00000000-0005-0000-0000-00005D020000}"/>
    <cellStyle name="60% - Accent1 2 4" xfId="595" xr:uid="{00000000-0005-0000-0000-00005E020000}"/>
    <cellStyle name="60% - Accent1 2 5" xfId="596" xr:uid="{00000000-0005-0000-0000-00005F020000}"/>
    <cellStyle name="60% - Accent1 2 6" xfId="597" xr:uid="{00000000-0005-0000-0000-000060020000}"/>
    <cellStyle name="60% - Accent1 2 7" xfId="598" xr:uid="{00000000-0005-0000-0000-000061020000}"/>
    <cellStyle name="60% - Accent1 2 8" xfId="599" xr:uid="{00000000-0005-0000-0000-000062020000}"/>
    <cellStyle name="60% - Accent1 2 9" xfId="600" xr:uid="{00000000-0005-0000-0000-000063020000}"/>
    <cellStyle name="60% - Accent1 3" xfId="601" xr:uid="{00000000-0005-0000-0000-000064020000}"/>
    <cellStyle name="60% - Accent2 2" xfId="602" xr:uid="{00000000-0005-0000-0000-000065020000}"/>
    <cellStyle name="60% - Accent2 2 2" xfId="603" xr:uid="{00000000-0005-0000-0000-000066020000}"/>
    <cellStyle name="60% - Accent2 2 3" xfId="604" xr:uid="{00000000-0005-0000-0000-000067020000}"/>
    <cellStyle name="60% - Accent2 2 4" xfId="605" xr:uid="{00000000-0005-0000-0000-000068020000}"/>
    <cellStyle name="60% - Accent2 2 5" xfId="606" xr:uid="{00000000-0005-0000-0000-000069020000}"/>
    <cellStyle name="60% - Accent2 2 6" xfId="607" xr:uid="{00000000-0005-0000-0000-00006A020000}"/>
    <cellStyle name="60% - Accent2 2 7" xfId="608" xr:uid="{00000000-0005-0000-0000-00006B020000}"/>
    <cellStyle name="60% - Accent2 2 8" xfId="609" xr:uid="{00000000-0005-0000-0000-00006C020000}"/>
    <cellStyle name="60% - Accent2 2 9" xfId="610" xr:uid="{00000000-0005-0000-0000-00006D020000}"/>
    <cellStyle name="60% - Accent2 3" xfId="611" xr:uid="{00000000-0005-0000-0000-00006E020000}"/>
    <cellStyle name="60% - Accent3 2" xfId="612" xr:uid="{00000000-0005-0000-0000-00006F020000}"/>
    <cellStyle name="60% - Accent3 2 2" xfId="613" xr:uid="{00000000-0005-0000-0000-000070020000}"/>
    <cellStyle name="60% - Accent3 2 3" xfId="614" xr:uid="{00000000-0005-0000-0000-000071020000}"/>
    <cellStyle name="60% - Accent3 2 4" xfId="615" xr:uid="{00000000-0005-0000-0000-000072020000}"/>
    <cellStyle name="60% - Accent3 2 5" xfId="616" xr:uid="{00000000-0005-0000-0000-000073020000}"/>
    <cellStyle name="60% - Accent3 2 6" xfId="617" xr:uid="{00000000-0005-0000-0000-000074020000}"/>
    <cellStyle name="60% - Accent3 2 7" xfId="618" xr:uid="{00000000-0005-0000-0000-000075020000}"/>
    <cellStyle name="60% - Accent3 2 8" xfId="619" xr:uid="{00000000-0005-0000-0000-000076020000}"/>
    <cellStyle name="60% - Accent3 2 9" xfId="620" xr:uid="{00000000-0005-0000-0000-000077020000}"/>
    <cellStyle name="60% - Accent3 3" xfId="621" xr:uid="{00000000-0005-0000-0000-000078020000}"/>
    <cellStyle name="60% - Accent4 2" xfId="622" xr:uid="{00000000-0005-0000-0000-000079020000}"/>
    <cellStyle name="60% - Accent4 2 2" xfId="623" xr:uid="{00000000-0005-0000-0000-00007A020000}"/>
    <cellStyle name="60% - Accent4 2 3" xfId="624" xr:uid="{00000000-0005-0000-0000-00007B020000}"/>
    <cellStyle name="60% - Accent4 2 4" xfId="625" xr:uid="{00000000-0005-0000-0000-00007C020000}"/>
    <cellStyle name="60% - Accent4 2 5" xfId="626" xr:uid="{00000000-0005-0000-0000-00007D020000}"/>
    <cellStyle name="60% - Accent4 2 6" xfId="627" xr:uid="{00000000-0005-0000-0000-00007E020000}"/>
    <cellStyle name="60% - Accent4 2 7" xfId="628" xr:uid="{00000000-0005-0000-0000-00007F020000}"/>
    <cellStyle name="60% - Accent4 2 8" xfId="629" xr:uid="{00000000-0005-0000-0000-000080020000}"/>
    <cellStyle name="60% - Accent4 2 9" xfId="630" xr:uid="{00000000-0005-0000-0000-000081020000}"/>
    <cellStyle name="60% - Accent4 3" xfId="631" xr:uid="{00000000-0005-0000-0000-000082020000}"/>
    <cellStyle name="60% - Accent5 2" xfId="632" xr:uid="{00000000-0005-0000-0000-000083020000}"/>
    <cellStyle name="60% - Accent5 2 2" xfId="633" xr:uid="{00000000-0005-0000-0000-000084020000}"/>
    <cellStyle name="60% - Accent5 2 3" xfId="634" xr:uid="{00000000-0005-0000-0000-000085020000}"/>
    <cellStyle name="60% - Accent5 2 4" xfId="635" xr:uid="{00000000-0005-0000-0000-000086020000}"/>
    <cellStyle name="60% - Accent5 2 5" xfId="636" xr:uid="{00000000-0005-0000-0000-000087020000}"/>
    <cellStyle name="60% - Accent5 2 6" xfId="637" xr:uid="{00000000-0005-0000-0000-000088020000}"/>
    <cellStyle name="60% - Accent5 2 7" xfId="638" xr:uid="{00000000-0005-0000-0000-000089020000}"/>
    <cellStyle name="60% - Accent5 2 8" xfId="639" xr:uid="{00000000-0005-0000-0000-00008A020000}"/>
    <cellStyle name="60% - Accent5 2 9" xfId="640" xr:uid="{00000000-0005-0000-0000-00008B020000}"/>
    <cellStyle name="60% - Accent5 3" xfId="641" xr:uid="{00000000-0005-0000-0000-00008C020000}"/>
    <cellStyle name="60% - Accent6 2" xfId="642" xr:uid="{00000000-0005-0000-0000-00008D020000}"/>
    <cellStyle name="60% - Accent6 2 2" xfId="643" xr:uid="{00000000-0005-0000-0000-00008E020000}"/>
    <cellStyle name="60% - Accent6 2 3" xfId="644" xr:uid="{00000000-0005-0000-0000-00008F020000}"/>
    <cellStyle name="60% - Accent6 2 4" xfId="645" xr:uid="{00000000-0005-0000-0000-000090020000}"/>
    <cellStyle name="60% - Accent6 2 5" xfId="646" xr:uid="{00000000-0005-0000-0000-000091020000}"/>
    <cellStyle name="60% - Accent6 2 6" xfId="647" xr:uid="{00000000-0005-0000-0000-000092020000}"/>
    <cellStyle name="60% - Accent6 2 7" xfId="648" xr:uid="{00000000-0005-0000-0000-000093020000}"/>
    <cellStyle name="60% - Accent6 2 8" xfId="649" xr:uid="{00000000-0005-0000-0000-000094020000}"/>
    <cellStyle name="60% - Accent6 2 9" xfId="650" xr:uid="{00000000-0005-0000-0000-000095020000}"/>
    <cellStyle name="60% - Accent6 3" xfId="651" xr:uid="{00000000-0005-0000-0000-000096020000}"/>
    <cellStyle name="A%" xfId="652" xr:uid="{00000000-0005-0000-0000-000097020000}"/>
    <cellStyle name="A% 2" xfId="653" xr:uid="{00000000-0005-0000-0000-000098020000}"/>
    <cellStyle name="A% 2 2" xfId="9401" xr:uid="{00000000-0005-0000-0000-000085020000}"/>
    <cellStyle name="Accent1" xfId="5543" builtinId="29" customBuiltin="1"/>
    <cellStyle name="Accent1 2" xfId="654" xr:uid="{00000000-0005-0000-0000-00009A020000}"/>
    <cellStyle name="Accent1 2 2" xfId="655" xr:uid="{00000000-0005-0000-0000-00009B020000}"/>
    <cellStyle name="Accent1 2 3" xfId="656" xr:uid="{00000000-0005-0000-0000-00009C020000}"/>
    <cellStyle name="Accent1 2 4" xfId="657" xr:uid="{00000000-0005-0000-0000-00009D020000}"/>
    <cellStyle name="Accent1 2 5" xfId="658" xr:uid="{00000000-0005-0000-0000-00009E020000}"/>
    <cellStyle name="Accent1 2 6" xfId="659" xr:uid="{00000000-0005-0000-0000-00009F020000}"/>
    <cellStyle name="Accent1 2 7" xfId="660" xr:uid="{00000000-0005-0000-0000-0000A0020000}"/>
    <cellStyle name="Accent1 2 8" xfId="661" xr:uid="{00000000-0005-0000-0000-0000A1020000}"/>
    <cellStyle name="Accent1 2 9" xfId="662" xr:uid="{00000000-0005-0000-0000-0000A2020000}"/>
    <cellStyle name="Accent1 3" xfId="663" xr:uid="{00000000-0005-0000-0000-0000A3020000}"/>
    <cellStyle name="Accent2" xfId="5546" builtinId="33" customBuiltin="1"/>
    <cellStyle name="Accent2 2" xfId="664" xr:uid="{00000000-0005-0000-0000-0000A5020000}"/>
    <cellStyle name="Accent2 2 2" xfId="665" xr:uid="{00000000-0005-0000-0000-0000A6020000}"/>
    <cellStyle name="Accent2 2 3" xfId="666" xr:uid="{00000000-0005-0000-0000-0000A7020000}"/>
    <cellStyle name="Accent2 2 4" xfId="667" xr:uid="{00000000-0005-0000-0000-0000A8020000}"/>
    <cellStyle name="Accent2 2 5" xfId="668" xr:uid="{00000000-0005-0000-0000-0000A9020000}"/>
    <cellStyle name="Accent2 2 6" xfId="669" xr:uid="{00000000-0005-0000-0000-0000AA020000}"/>
    <cellStyle name="Accent2 2 7" xfId="670" xr:uid="{00000000-0005-0000-0000-0000AB020000}"/>
    <cellStyle name="Accent2 2 8" xfId="671" xr:uid="{00000000-0005-0000-0000-0000AC020000}"/>
    <cellStyle name="Accent2 2 9" xfId="672" xr:uid="{00000000-0005-0000-0000-0000AD020000}"/>
    <cellStyle name="Accent2 3" xfId="673" xr:uid="{00000000-0005-0000-0000-0000AE020000}"/>
    <cellStyle name="Accent3" xfId="5549" builtinId="37" customBuiltin="1"/>
    <cellStyle name="Accent3 2" xfId="674" xr:uid="{00000000-0005-0000-0000-0000B0020000}"/>
    <cellStyle name="Accent3 2 2" xfId="675" xr:uid="{00000000-0005-0000-0000-0000B1020000}"/>
    <cellStyle name="Accent3 2 3" xfId="676" xr:uid="{00000000-0005-0000-0000-0000B2020000}"/>
    <cellStyle name="Accent3 2 4" xfId="677" xr:uid="{00000000-0005-0000-0000-0000B3020000}"/>
    <cellStyle name="Accent3 2 5" xfId="678" xr:uid="{00000000-0005-0000-0000-0000B4020000}"/>
    <cellStyle name="Accent3 2 6" xfId="679" xr:uid="{00000000-0005-0000-0000-0000B5020000}"/>
    <cellStyle name="Accent3 2 7" xfId="680" xr:uid="{00000000-0005-0000-0000-0000B6020000}"/>
    <cellStyle name="Accent3 2 8" xfId="681" xr:uid="{00000000-0005-0000-0000-0000B7020000}"/>
    <cellStyle name="Accent3 2 9" xfId="682" xr:uid="{00000000-0005-0000-0000-0000B8020000}"/>
    <cellStyle name="Accent3 3" xfId="683" xr:uid="{00000000-0005-0000-0000-0000B9020000}"/>
    <cellStyle name="Accent4" xfId="5552" builtinId="41" customBuiltin="1"/>
    <cellStyle name="Accent4 2" xfId="684" xr:uid="{00000000-0005-0000-0000-0000BB020000}"/>
    <cellStyle name="Accent4 2 2" xfId="685" xr:uid="{00000000-0005-0000-0000-0000BC020000}"/>
    <cellStyle name="Accent4 2 3" xfId="686" xr:uid="{00000000-0005-0000-0000-0000BD020000}"/>
    <cellStyle name="Accent4 2 4" xfId="687" xr:uid="{00000000-0005-0000-0000-0000BE020000}"/>
    <cellStyle name="Accent4 2 5" xfId="688" xr:uid="{00000000-0005-0000-0000-0000BF020000}"/>
    <cellStyle name="Accent4 2 6" xfId="689" xr:uid="{00000000-0005-0000-0000-0000C0020000}"/>
    <cellStyle name="Accent4 2 7" xfId="690" xr:uid="{00000000-0005-0000-0000-0000C1020000}"/>
    <cellStyle name="Accent4 2 8" xfId="691" xr:uid="{00000000-0005-0000-0000-0000C2020000}"/>
    <cellStyle name="Accent4 2 9" xfId="692" xr:uid="{00000000-0005-0000-0000-0000C3020000}"/>
    <cellStyle name="Accent4 3" xfId="693" xr:uid="{00000000-0005-0000-0000-0000C4020000}"/>
    <cellStyle name="Accent5" xfId="5555" builtinId="45" customBuiltin="1"/>
    <cellStyle name="Accent5 2" xfId="694" xr:uid="{00000000-0005-0000-0000-0000C6020000}"/>
    <cellStyle name="Accent5 2 2" xfId="695" xr:uid="{00000000-0005-0000-0000-0000C7020000}"/>
    <cellStyle name="Accent5 2 3" xfId="696" xr:uid="{00000000-0005-0000-0000-0000C8020000}"/>
    <cellStyle name="Accent5 2 4" xfId="697" xr:uid="{00000000-0005-0000-0000-0000C9020000}"/>
    <cellStyle name="Accent5 2 5" xfId="698" xr:uid="{00000000-0005-0000-0000-0000CA020000}"/>
    <cellStyle name="Accent5 2 6" xfId="699" xr:uid="{00000000-0005-0000-0000-0000CB020000}"/>
    <cellStyle name="Accent5 2 7" xfId="700" xr:uid="{00000000-0005-0000-0000-0000CC020000}"/>
    <cellStyle name="Accent5 2 8" xfId="701" xr:uid="{00000000-0005-0000-0000-0000CD020000}"/>
    <cellStyle name="Accent5 2 9" xfId="702" xr:uid="{00000000-0005-0000-0000-0000CE020000}"/>
    <cellStyle name="Accent5 3" xfId="703" xr:uid="{00000000-0005-0000-0000-0000CF020000}"/>
    <cellStyle name="Accent6" xfId="5558" builtinId="49" customBuiltin="1"/>
    <cellStyle name="Accent6 2" xfId="704" xr:uid="{00000000-0005-0000-0000-0000D1020000}"/>
    <cellStyle name="Accent6 2 2" xfId="705" xr:uid="{00000000-0005-0000-0000-0000D2020000}"/>
    <cellStyle name="Accent6 2 3" xfId="706" xr:uid="{00000000-0005-0000-0000-0000D3020000}"/>
    <cellStyle name="Accent6 2 4" xfId="707" xr:uid="{00000000-0005-0000-0000-0000D4020000}"/>
    <cellStyle name="Accent6 2 5" xfId="708" xr:uid="{00000000-0005-0000-0000-0000D5020000}"/>
    <cellStyle name="Accent6 2 6" xfId="709" xr:uid="{00000000-0005-0000-0000-0000D6020000}"/>
    <cellStyle name="Accent6 2 7" xfId="710" xr:uid="{00000000-0005-0000-0000-0000D7020000}"/>
    <cellStyle name="Accent6 2 8" xfId="711" xr:uid="{00000000-0005-0000-0000-0000D8020000}"/>
    <cellStyle name="Accent6 2 9" xfId="712" xr:uid="{00000000-0005-0000-0000-0000D9020000}"/>
    <cellStyle name="Accent6 3" xfId="713" xr:uid="{00000000-0005-0000-0000-0000DA020000}"/>
    <cellStyle name="Accounting w/$" xfId="714" xr:uid="{00000000-0005-0000-0000-0000DB020000}"/>
    <cellStyle name="Accounting w/$ 2" xfId="715" xr:uid="{00000000-0005-0000-0000-0000DC020000}"/>
    <cellStyle name="Accounting w/$ Total" xfId="716" xr:uid="{00000000-0005-0000-0000-0000DD020000}"/>
    <cellStyle name="Accounting w/$ Total 2" xfId="717" xr:uid="{00000000-0005-0000-0000-0000DE020000}"/>
    <cellStyle name="Accounting w/o $" xfId="718" xr:uid="{00000000-0005-0000-0000-0000DF020000}"/>
    <cellStyle name="Accounting w/o $ 2" xfId="719" xr:uid="{00000000-0005-0000-0000-0000E0020000}"/>
    <cellStyle name="Acinput" xfId="720" xr:uid="{00000000-0005-0000-0000-0000E1020000}"/>
    <cellStyle name="Acinput 2" xfId="721" xr:uid="{00000000-0005-0000-0000-0000E2020000}"/>
    <cellStyle name="Acinput 2 2" xfId="9402" xr:uid="{00000000-0005-0000-0000-0000C6020000}"/>
    <cellStyle name="Acinput,," xfId="722" xr:uid="{00000000-0005-0000-0000-0000E3020000}"/>
    <cellStyle name="Acinput,, 2" xfId="723" xr:uid="{00000000-0005-0000-0000-0000E4020000}"/>
    <cellStyle name="Acinput,, 2 2" xfId="9403" xr:uid="{00000000-0005-0000-0000-0000C8020000}"/>
    <cellStyle name="Acinput_Merger Model_KN&amp;Fzio_v2.30 - Street" xfId="724" xr:uid="{00000000-0005-0000-0000-0000E5020000}"/>
    <cellStyle name="Acoutput" xfId="725" xr:uid="{00000000-0005-0000-0000-0000E6020000}"/>
    <cellStyle name="Acoutput 2" xfId="726" xr:uid="{00000000-0005-0000-0000-0000E7020000}"/>
    <cellStyle name="Acoutput 2 2" xfId="9404" xr:uid="{00000000-0005-0000-0000-0000CA020000}"/>
    <cellStyle name="Acoutput,," xfId="727" xr:uid="{00000000-0005-0000-0000-0000E8020000}"/>
    <cellStyle name="Acoutput,, 2" xfId="728" xr:uid="{00000000-0005-0000-0000-0000E9020000}"/>
    <cellStyle name="Acoutput,, 2 2" xfId="9405" xr:uid="{00000000-0005-0000-0000-0000CC020000}"/>
    <cellStyle name="Acoutput_CAScomps02" xfId="729" xr:uid="{00000000-0005-0000-0000-0000EA020000}"/>
    <cellStyle name="Actual Date" xfId="730" xr:uid="{00000000-0005-0000-0000-0000EB020000}"/>
    <cellStyle name="AFE" xfId="731" xr:uid="{00000000-0005-0000-0000-0000EC020000}"/>
    <cellStyle name="al" xfId="732" xr:uid="{00000000-0005-0000-0000-0000ED020000}"/>
    <cellStyle name="Amount_EQU_RIGH.XLS_Equity market_Preferred Securities " xfId="733" xr:uid="{00000000-0005-0000-0000-0000EE020000}"/>
    <cellStyle name="Apershare" xfId="734" xr:uid="{00000000-0005-0000-0000-0000EF020000}"/>
    <cellStyle name="Apershare 2" xfId="735" xr:uid="{00000000-0005-0000-0000-0000F0020000}"/>
    <cellStyle name="Apershare 2 2" xfId="9406" xr:uid="{00000000-0005-0000-0000-0000D2020000}"/>
    <cellStyle name="Aprice" xfId="736" xr:uid="{00000000-0005-0000-0000-0000F1020000}"/>
    <cellStyle name="Aprice 2" xfId="737" xr:uid="{00000000-0005-0000-0000-0000F2020000}"/>
    <cellStyle name="Aprice 2 2" xfId="9409" xr:uid="{00000000-0005-0000-0000-0000D4020000}"/>
    <cellStyle name="Aprice 3" xfId="11390" xr:uid="{00000000-0005-0000-0000-000088300000}"/>
    <cellStyle name="ar" xfId="738" xr:uid="{00000000-0005-0000-0000-0000F3020000}"/>
    <cellStyle name="ar 2" xfId="739" xr:uid="{00000000-0005-0000-0000-0000F4020000}"/>
    <cellStyle name="ar 2 2" xfId="9427" xr:uid="{00000000-0005-0000-0000-0000D6020000}"/>
    <cellStyle name="ar 3" xfId="740" xr:uid="{00000000-0005-0000-0000-0000F5020000}"/>
    <cellStyle name="Arial 10" xfId="741" xr:uid="{00000000-0005-0000-0000-0000F6020000}"/>
    <cellStyle name="Arial 12" xfId="742" xr:uid="{00000000-0005-0000-0000-0000F7020000}"/>
    <cellStyle name="Availability" xfId="743" xr:uid="{00000000-0005-0000-0000-0000F8020000}"/>
    <cellStyle name="Avertissement" xfId="744" xr:uid="{00000000-0005-0000-0000-0000F9020000}"/>
    <cellStyle name="Bad" xfId="5534" builtinId="27" customBuiltin="1"/>
    <cellStyle name="Bad 2" xfId="745" xr:uid="{00000000-0005-0000-0000-0000FB020000}"/>
    <cellStyle name="Bad 2 2" xfId="746" xr:uid="{00000000-0005-0000-0000-0000FC020000}"/>
    <cellStyle name="Bad 2 3" xfId="747" xr:uid="{00000000-0005-0000-0000-0000FD020000}"/>
    <cellStyle name="Bad 2 4" xfId="748" xr:uid="{00000000-0005-0000-0000-0000FE020000}"/>
    <cellStyle name="Bad 2 5" xfId="749" xr:uid="{00000000-0005-0000-0000-0000FF020000}"/>
    <cellStyle name="Bad 2 6" xfId="750" xr:uid="{00000000-0005-0000-0000-000000030000}"/>
    <cellStyle name="Bad 2 7" xfId="751" xr:uid="{00000000-0005-0000-0000-000001030000}"/>
    <cellStyle name="Bad 2 8" xfId="752" xr:uid="{00000000-0005-0000-0000-000002030000}"/>
    <cellStyle name="Bad 2 9" xfId="753" xr:uid="{00000000-0005-0000-0000-000003030000}"/>
    <cellStyle name="Bad 3" xfId="754" xr:uid="{00000000-0005-0000-0000-000004030000}"/>
    <cellStyle name="Band 2" xfId="755" xr:uid="{00000000-0005-0000-0000-000005030000}"/>
    <cellStyle name="Band 2 2" xfId="9410" xr:uid="{00000000-0005-0000-0000-0000E6020000}"/>
    <cellStyle name="Blank" xfId="756" xr:uid="{00000000-0005-0000-0000-000006030000}"/>
    <cellStyle name="Blue" xfId="757" xr:uid="{00000000-0005-0000-0000-000007030000}"/>
    <cellStyle name="Bold/Border" xfId="758" xr:uid="{00000000-0005-0000-0000-000008030000}"/>
    <cellStyle name="Bold/Border 2" xfId="759" xr:uid="{00000000-0005-0000-0000-000009030000}"/>
    <cellStyle name="Bold/Border 3" xfId="9294" xr:uid="{00000000-0005-0000-0000-0000E9020000}"/>
    <cellStyle name="Border Heavy" xfId="760" xr:uid="{00000000-0005-0000-0000-00000A030000}"/>
    <cellStyle name="Border Heavy 2" xfId="9264" xr:uid="{00000000-0005-0000-0000-0000E3020000}"/>
    <cellStyle name="Border Thin" xfId="761" xr:uid="{00000000-0005-0000-0000-00000B030000}"/>
    <cellStyle name="Border Thin 2" xfId="9265" xr:uid="{00000000-0005-0000-0000-0000E4020000}"/>
    <cellStyle name="Border Thin 3" xfId="9293" xr:uid="{00000000-0005-0000-0000-0000EC020000}"/>
    <cellStyle name="Border, Bottom" xfId="762" xr:uid="{00000000-0005-0000-0000-00000C030000}"/>
    <cellStyle name="Border, Bottom 2" xfId="763" xr:uid="{00000000-0005-0000-0000-00000D030000}"/>
    <cellStyle name="Border, Left" xfId="764" xr:uid="{00000000-0005-0000-0000-00000E030000}"/>
    <cellStyle name="Border, Left 2" xfId="9411" xr:uid="{00000000-0005-0000-0000-0000F0020000}"/>
    <cellStyle name="Border, Right" xfId="765" xr:uid="{00000000-0005-0000-0000-00000F030000}"/>
    <cellStyle name="Border, Top" xfId="766" xr:uid="{00000000-0005-0000-0000-000010030000}"/>
    <cellStyle name="Border, Top 2" xfId="767" xr:uid="{00000000-0005-0000-0000-000011030000}"/>
    <cellStyle name="Border, Top 2 2" xfId="768" xr:uid="{00000000-0005-0000-0000-000012030000}"/>
    <cellStyle name="Border, Top 3" xfId="769" xr:uid="{00000000-0005-0000-0000-000013030000}"/>
    <cellStyle name="Border, Top 3 2" xfId="770" xr:uid="{00000000-0005-0000-0000-000014030000}"/>
    <cellStyle name="Border, Top 4" xfId="771" xr:uid="{00000000-0005-0000-0000-000015030000}"/>
    <cellStyle name="British Pound" xfId="772" xr:uid="{00000000-0005-0000-0000-000016030000}"/>
    <cellStyle name="BritPound" xfId="773" xr:uid="{00000000-0005-0000-0000-000017030000}"/>
    <cellStyle name="BritPound 2" xfId="6342" xr:uid="{00000000-0005-0000-0000-000071170000}"/>
    <cellStyle name="Bullet" xfId="774" xr:uid="{00000000-0005-0000-0000-000018030000}"/>
    <cellStyle name="Calc Currency (0)" xfId="775" xr:uid="{00000000-0005-0000-0000-000019030000}"/>
    <cellStyle name="Calc Currency (0) 2" xfId="6344" xr:uid="{00000000-0005-0000-0000-000072170000}"/>
    <cellStyle name="Calc Currency (2)" xfId="776" xr:uid="{00000000-0005-0000-0000-00001A030000}"/>
    <cellStyle name="Calc Currency (2) 2" xfId="6345" xr:uid="{00000000-0005-0000-0000-000073170000}"/>
    <cellStyle name="Calc Percent (0)" xfId="777" xr:uid="{00000000-0005-0000-0000-00001B030000}"/>
    <cellStyle name="Calc Percent (0) 2" xfId="6346" xr:uid="{00000000-0005-0000-0000-000074170000}"/>
    <cellStyle name="Calc Percent (1)" xfId="778" xr:uid="{00000000-0005-0000-0000-00001C030000}"/>
    <cellStyle name="Calc Percent (1) 2" xfId="6347" xr:uid="{00000000-0005-0000-0000-000075170000}"/>
    <cellStyle name="Calc Percent (2)" xfId="779" xr:uid="{00000000-0005-0000-0000-00001D030000}"/>
    <cellStyle name="Calc Units (0)" xfId="780" xr:uid="{00000000-0005-0000-0000-00001E030000}"/>
    <cellStyle name="Calc Units (0) 2" xfId="6349" xr:uid="{00000000-0005-0000-0000-000076170000}"/>
    <cellStyle name="Calc Units (1)" xfId="781" xr:uid="{00000000-0005-0000-0000-00001F030000}"/>
    <cellStyle name="Calc Units (2)" xfId="782" xr:uid="{00000000-0005-0000-0000-000020030000}"/>
    <cellStyle name="Calc Units (2) 2" xfId="6351" xr:uid="{00000000-0005-0000-0000-000077170000}"/>
    <cellStyle name="Calcul" xfId="783" xr:uid="{00000000-0005-0000-0000-000021030000}"/>
    <cellStyle name="Calcul 2" xfId="9266" xr:uid="{00000000-0005-0000-0000-0000F4020000}"/>
    <cellStyle name="Calculation" xfId="5537" builtinId="22" customBuiltin="1"/>
    <cellStyle name="Calculation 2" xfId="784" xr:uid="{00000000-0005-0000-0000-000023030000}"/>
    <cellStyle name="Calculation 2 10" xfId="785" xr:uid="{00000000-0005-0000-0000-000024030000}"/>
    <cellStyle name="Calculation 2 10 2" xfId="9461" xr:uid="{00000000-0005-0000-0000-000000030000}"/>
    <cellStyle name="Calculation 2 11" xfId="786" xr:uid="{00000000-0005-0000-0000-000025030000}"/>
    <cellStyle name="Calculation 2 2" xfId="787" xr:uid="{00000000-0005-0000-0000-000026030000}"/>
    <cellStyle name="Calculation 2 2 2" xfId="788" xr:uid="{00000000-0005-0000-0000-000027030000}"/>
    <cellStyle name="Calculation 2 2 2 2" xfId="789" xr:uid="{00000000-0005-0000-0000-000028030000}"/>
    <cellStyle name="Calculation 2 2 2 3" xfId="790" xr:uid="{00000000-0005-0000-0000-000029030000}"/>
    <cellStyle name="Calculation 2 2 2 3 2" xfId="9334" xr:uid="{00000000-0005-0000-0000-000002030000}"/>
    <cellStyle name="Calculation 2 2 3" xfId="791" xr:uid="{00000000-0005-0000-0000-00002A030000}"/>
    <cellStyle name="Calculation 2 2 3 2" xfId="9494" xr:uid="{00000000-0005-0000-0000-000004030000}"/>
    <cellStyle name="Calculation 2 2 3 3" xfId="9267" xr:uid="{00000000-0005-0000-0000-0000F6020000}"/>
    <cellStyle name="Calculation 2 2 4" xfId="792" xr:uid="{00000000-0005-0000-0000-00002B030000}"/>
    <cellStyle name="Calculation 2 2 5" xfId="793" xr:uid="{00000000-0005-0000-0000-00002C030000}"/>
    <cellStyle name="Calculation 2 3" xfId="794" xr:uid="{00000000-0005-0000-0000-00002D030000}"/>
    <cellStyle name="Calculation 2 3 2" xfId="795" xr:uid="{00000000-0005-0000-0000-00002E030000}"/>
    <cellStyle name="Calculation 2 3 2 2" xfId="9506" xr:uid="{00000000-0005-0000-0000-000006030000}"/>
    <cellStyle name="Calculation 2 3 2 3" xfId="9268" xr:uid="{00000000-0005-0000-0000-0000F8020000}"/>
    <cellStyle name="Calculation 2 3 3" xfId="796" xr:uid="{00000000-0005-0000-0000-00002F030000}"/>
    <cellStyle name="Calculation 2 4" xfId="797" xr:uid="{00000000-0005-0000-0000-000030030000}"/>
    <cellStyle name="Calculation 2 4 2" xfId="798" xr:uid="{00000000-0005-0000-0000-000031030000}"/>
    <cellStyle name="Calculation 2 4 3" xfId="799" xr:uid="{00000000-0005-0000-0000-000032030000}"/>
    <cellStyle name="Calculation 2 5" xfId="800" xr:uid="{00000000-0005-0000-0000-000033030000}"/>
    <cellStyle name="Calculation 2 5 2" xfId="801" xr:uid="{00000000-0005-0000-0000-000034030000}"/>
    <cellStyle name="Calculation 2 5 3" xfId="802" xr:uid="{00000000-0005-0000-0000-000035030000}"/>
    <cellStyle name="Calculation 2 6" xfId="803" xr:uid="{00000000-0005-0000-0000-000036030000}"/>
    <cellStyle name="Calculation 2 6 2" xfId="804" xr:uid="{00000000-0005-0000-0000-000037030000}"/>
    <cellStyle name="Calculation 2 6 3" xfId="805" xr:uid="{00000000-0005-0000-0000-000038030000}"/>
    <cellStyle name="Calculation 2 7" xfId="806" xr:uid="{00000000-0005-0000-0000-000039030000}"/>
    <cellStyle name="Calculation 2 7 2" xfId="807" xr:uid="{00000000-0005-0000-0000-00003A030000}"/>
    <cellStyle name="Calculation 2 7 3" xfId="808" xr:uid="{00000000-0005-0000-0000-00003B030000}"/>
    <cellStyle name="Calculation 2 8" xfId="809" xr:uid="{00000000-0005-0000-0000-00003C030000}"/>
    <cellStyle name="Calculation 2 9" xfId="810" xr:uid="{00000000-0005-0000-0000-00003D030000}"/>
    <cellStyle name="Calculation 3" xfId="811" xr:uid="{00000000-0005-0000-0000-00003E030000}"/>
    <cellStyle name="Case" xfId="812" xr:uid="{00000000-0005-0000-0000-00003F030000}"/>
    <cellStyle name="Cellule liée" xfId="813" xr:uid="{00000000-0005-0000-0000-000040030000}"/>
    <cellStyle name="Check" xfId="814" xr:uid="{00000000-0005-0000-0000-000041030000}"/>
    <cellStyle name="Check Cell" xfId="5539" builtinId="23" customBuiltin="1"/>
    <cellStyle name="Check Cell 2" xfId="815" xr:uid="{00000000-0005-0000-0000-000043030000}"/>
    <cellStyle name="Check Cell 2 2" xfId="816" xr:uid="{00000000-0005-0000-0000-000044030000}"/>
    <cellStyle name="Check Cell 2 3" xfId="817" xr:uid="{00000000-0005-0000-0000-000045030000}"/>
    <cellStyle name="Check Cell 2 4" xfId="818" xr:uid="{00000000-0005-0000-0000-000046030000}"/>
    <cellStyle name="Check Cell 2 5" xfId="819" xr:uid="{00000000-0005-0000-0000-000047030000}"/>
    <cellStyle name="Check Cell 2 6" xfId="820" xr:uid="{00000000-0005-0000-0000-000048030000}"/>
    <cellStyle name="Check Cell 2 7" xfId="821" xr:uid="{00000000-0005-0000-0000-000049030000}"/>
    <cellStyle name="Check Cell 2 8" xfId="822" xr:uid="{00000000-0005-0000-0000-00004A030000}"/>
    <cellStyle name="Check Cell 2 9" xfId="823" xr:uid="{00000000-0005-0000-0000-00004B030000}"/>
    <cellStyle name="Check Cell 3" xfId="824" xr:uid="{00000000-0005-0000-0000-00004C030000}"/>
    <cellStyle name="Chiffre" xfId="825" xr:uid="{00000000-0005-0000-0000-00004D030000}"/>
    <cellStyle name="Colhead_left" xfId="826" xr:uid="{00000000-0005-0000-0000-00004E030000}"/>
    <cellStyle name="ColHeading" xfId="827" xr:uid="{00000000-0005-0000-0000-00004F030000}"/>
    <cellStyle name="Column Title" xfId="828" xr:uid="{00000000-0005-0000-0000-000050030000}"/>
    <cellStyle name="ColumnHeadings" xfId="829" xr:uid="{00000000-0005-0000-0000-000051030000}"/>
    <cellStyle name="ColumnHeadings2" xfId="830" xr:uid="{00000000-0005-0000-0000-000052030000}"/>
    <cellStyle name="ColumnHeadings2 2" xfId="9269" xr:uid="{00000000-0005-0000-0000-000012030000}"/>
    <cellStyle name="Comma" xfId="831" builtinId="3"/>
    <cellStyle name="Comma  - Style1" xfId="832" xr:uid="{00000000-0005-0000-0000-000054030000}"/>
    <cellStyle name="Comma  - Style1 2" xfId="6400" xr:uid="{00000000-0005-0000-0000-000078170000}"/>
    <cellStyle name="Comma  - Style2" xfId="833" xr:uid="{00000000-0005-0000-0000-000055030000}"/>
    <cellStyle name="Comma  - Style2 2" xfId="6401" xr:uid="{00000000-0005-0000-0000-000079170000}"/>
    <cellStyle name="Comma  - Style3" xfId="834" xr:uid="{00000000-0005-0000-0000-000056030000}"/>
    <cellStyle name="Comma  - Style3 2" xfId="6402" xr:uid="{00000000-0005-0000-0000-00007A170000}"/>
    <cellStyle name="Comma  - Style4" xfId="835" xr:uid="{00000000-0005-0000-0000-000057030000}"/>
    <cellStyle name="Comma  - Style4 2" xfId="6403" xr:uid="{00000000-0005-0000-0000-00007B170000}"/>
    <cellStyle name="Comma  - Style5" xfId="836" xr:uid="{00000000-0005-0000-0000-000058030000}"/>
    <cellStyle name="Comma  - Style5 2" xfId="6404" xr:uid="{00000000-0005-0000-0000-00007C170000}"/>
    <cellStyle name="Comma  - Style6" xfId="837" xr:uid="{00000000-0005-0000-0000-000059030000}"/>
    <cellStyle name="Comma  - Style6 2" xfId="6405" xr:uid="{00000000-0005-0000-0000-00007D170000}"/>
    <cellStyle name="Comma  - Style7" xfId="838" xr:uid="{00000000-0005-0000-0000-00005A030000}"/>
    <cellStyle name="Comma  - Style7 2" xfId="6406" xr:uid="{00000000-0005-0000-0000-00007E170000}"/>
    <cellStyle name="Comma  - Style8" xfId="839" xr:uid="{00000000-0005-0000-0000-00005B030000}"/>
    <cellStyle name="Comma  - Style8 2" xfId="6407" xr:uid="{00000000-0005-0000-0000-00007F170000}"/>
    <cellStyle name="Comma ," xfId="840" xr:uid="{00000000-0005-0000-0000-00005C030000}"/>
    <cellStyle name="Comma , 2" xfId="841" xr:uid="{00000000-0005-0000-0000-00005D030000}"/>
    <cellStyle name="Comma [00]" xfId="842" xr:uid="{00000000-0005-0000-0000-00005E030000}"/>
    <cellStyle name="Comma [00] 2" xfId="6410" xr:uid="{00000000-0005-0000-0000-000080170000}"/>
    <cellStyle name="Comma [1]" xfId="843" xr:uid="{00000000-0005-0000-0000-00005F030000}"/>
    <cellStyle name="Comma [2]" xfId="844" xr:uid="{00000000-0005-0000-0000-000060030000}"/>
    <cellStyle name="Comma [3]" xfId="845" xr:uid="{00000000-0005-0000-0000-000061030000}"/>
    <cellStyle name="Comma 0" xfId="846" xr:uid="{00000000-0005-0000-0000-000062030000}"/>
    <cellStyle name="Comma 0*" xfId="847" xr:uid="{00000000-0005-0000-0000-000063030000}"/>
    <cellStyle name="Comma 0_Merger Model_KN&amp;Fzio_v2.30 - Street" xfId="848" xr:uid="{00000000-0005-0000-0000-000064030000}"/>
    <cellStyle name="Comma 10" xfId="849" xr:uid="{00000000-0005-0000-0000-000065030000}"/>
    <cellStyle name="Comma 10 2" xfId="850" xr:uid="{00000000-0005-0000-0000-000066030000}"/>
    <cellStyle name="Comma 10 2 2" xfId="851" xr:uid="{00000000-0005-0000-0000-000067030000}"/>
    <cellStyle name="Comma 10 2 3" xfId="852" xr:uid="{00000000-0005-0000-0000-000068030000}"/>
    <cellStyle name="Comma 10 3" xfId="853" xr:uid="{00000000-0005-0000-0000-000069030000}"/>
    <cellStyle name="Comma 10 3 2" xfId="854" xr:uid="{00000000-0005-0000-0000-00006A030000}"/>
    <cellStyle name="Comma 10 4" xfId="855" xr:uid="{00000000-0005-0000-0000-00006B030000}"/>
    <cellStyle name="Comma 10 4 2" xfId="856" xr:uid="{00000000-0005-0000-0000-00006C030000}"/>
    <cellStyle name="Comma 10 5" xfId="857" xr:uid="{00000000-0005-0000-0000-00006D030000}"/>
    <cellStyle name="Comma 10 5 2" xfId="858" xr:uid="{00000000-0005-0000-0000-00006E030000}"/>
    <cellStyle name="Comma 10 6" xfId="859" xr:uid="{00000000-0005-0000-0000-00006F030000}"/>
    <cellStyle name="Comma 10 6 2" xfId="6427" xr:uid="{00000000-0005-0000-0000-000082170000}"/>
    <cellStyle name="Comma 10 7" xfId="6417" xr:uid="{00000000-0005-0000-0000-000081170000}"/>
    <cellStyle name="Comma 10 8" xfId="12584" xr:uid="{00000000-0005-0000-0000-000023030000}"/>
    <cellStyle name="Comma 11" xfId="860" xr:uid="{00000000-0005-0000-0000-000070030000}"/>
    <cellStyle name="Comma 11 2" xfId="861" xr:uid="{00000000-0005-0000-0000-000071030000}"/>
    <cellStyle name="Comma 11 2 2" xfId="6429" xr:uid="{00000000-0005-0000-0000-000084170000}"/>
    <cellStyle name="Comma 11 3" xfId="862" xr:uid="{00000000-0005-0000-0000-000072030000}"/>
    <cellStyle name="Comma 11 3 2" xfId="6430" xr:uid="{00000000-0005-0000-0000-000085170000}"/>
    <cellStyle name="Comma 11 4" xfId="6428" xr:uid="{00000000-0005-0000-0000-000083170000}"/>
    <cellStyle name="Comma 11 5" xfId="12577" xr:uid="{00000000-0005-0000-0000-000028030000}"/>
    <cellStyle name="Comma 12" xfId="863" xr:uid="{00000000-0005-0000-0000-000073030000}"/>
    <cellStyle name="Comma 12 2" xfId="864" xr:uid="{00000000-0005-0000-0000-000074030000}"/>
    <cellStyle name="Comma 13" xfId="865" xr:uid="{00000000-0005-0000-0000-000075030000}"/>
    <cellStyle name="Comma 13 2" xfId="6433" xr:uid="{00000000-0005-0000-0000-000086170000}"/>
    <cellStyle name="Comma 13 3" xfId="9323" xr:uid="{00000000-0005-0000-0000-000038030000}"/>
    <cellStyle name="Comma 134" xfId="12985" xr:uid="{35369E62-3251-428B-8B72-F1D07C5EEED1}"/>
    <cellStyle name="Comma 14" xfId="866" xr:uid="{00000000-0005-0000-0000-000076030000}"/>
    <cellStyle name="Comma 14 2" xfId="6434" xr:uid="{00000000-0005-0000-0000-000087170000}"/>
    <cellStyle name="Comma 14 3" xfId="9415" xr:uid="{00000000-0005-0000-0000-000039030000}"/>
    <cellStyle name="Comma 15" xfId="867" xr:uid="{00000000-0005-0000-0000-000077030000}"/>
    <cellStyle name="Comma 15 2" xfId="6435" xr:uid="{00000000-0005-0000-0000-000088170000}"/>
    <cellStyle name="Comma 15 3" xfId="9420" xr:uid="{00000000-0005-0000-0000-00003A030000}"/>
    <cellStyle name="Comma 16" xfId="5568" xr:uid="{00000000-0005-0000-0000-000078030000}"/>
    <cellStyle name="Comma 16 2" xfId="9423" xr:uid="{00000000-0005-0000-0000-00003B030000}"/>
    <cellStyle name="Comma 17" xfId="9421" xr:uid="{00000000-0005-0000-0000-00003C030000}"/>
    <cellStyle name="Comma 18" xfId="12966" xr:uid="{00000000-0005-0000-0000-0000ED270000}"/>
    <cellStyle name="Comma 19" xfId="13609" xr:uid="{00000000-0005-0000-0000-000034350000}"/>
    <cellStyle name="Comma 2" xfId="868" xr:uid="{00000000-0005-0000-0000-000079030000}"/>
    <cellStyle name="Comma 2 10" xfId="869" xr:uid="{00000000-0005-0000-0000-00007A030000}"/>
    <cellStyle name="Comma 2 10 2" xfId="870" xr:uid="{00000000-0005-0000-0000-00007B030000}"/>
    <cellStyle name="Comma 2 11" xfId="871" xr:uid="{00000000-0005-0000-0000-00007C030000}"/>
    <cellStyle name="Comma 2 11 2" xfId="872" xr:uid="{00000000-0005-0000-0000-00007D030000}"/>
    <cellStyle name="Comma 2 11 2 2" xfId="873" xr:uid="{00000000-0005-0000-0000-00007E030000}"/>
    <cellStyle name="Comma 2 11 2 2 2" xfId="874" xr:uid="{00000000-0005-0000-0000-00007F030000}"/>
    <cellStyle name="Comma 2 11 2 2 2 2" xfId="6442" xr:uid="{00000000-0005-0000-0000-00008D170000}"/>
    <cellStyle name="Comma 2 11 2 2 3" xfId="6441" xr:uid="{00000000-0005-0000-0000-00008C170000}"/>
    <cellStyle name="Comma 2 11 2 2 4" xfId="12566" xr:uid="{00000000-0005-0000-0000-00002E030000}"/>
    <cellStyle name="Comma 2 11 2 3" xfId="875" xr:uid="{00000000-0005-0000-0000-000080030000}"/>
    <cellStyle name="Comma 2 11 2 3 2" xfId="6443" xr:uid="{00000000-0005-0000-0000-00008E170000}"/>
    <cellStyle name="Comma 2 11 2 4" xfId="6440" xr:uid="{00000000-0005-0000-0000-00008B170000}"/>
    <cellStyle name="Comma 2 11 2 5" xfId="12567" xr:uid="{00000000-0005-0000-0000-00002D030000}"/>
    <cellStyle name="Comma 2 11 3" xfId="876" xr:uid="{00000000-0005-0000-0000-000081030000}"/>
    <cellStyle name="Comma 2 11 3 2" xfId="877" xr:uid="{00000000-0005-0000-0000-000082030000}"/>
    <cellStyle name="Comma 2 11 3 2 2" xfId="6445" xr:uid="{00000000-0005-0000-0000-000090170000}"/>
    <cellStyle name="Comma 2 11 3 3" xfId="6444" xr:uid="{00000000-0005-0000-0000-00008F170000}"/>
    <cellStyle name="Comma 2 11 3 4" xfId="12565" xr:uid="{00000000-0005-0000-0000-00002F030000}"/>
    <cellStyle name="Comma 2 11 4" xfId="878" xr:uid="{00000000-0005-0000-0000-000083030000}"/>
    <cellStyle name="Comma 2 11 4 2" xfId="6446" xr:uid="{00000000-0005-0000-0000-000091170000}"/>
    <cellStyle name="Comma 2 11 5" xfId="6439" xr:uid="{00000000-0005-0000-0000-00008A170000}"/>
    <cellStyle name="Comma 2 11 6" xfId="12574" xr:uid="{00000000-0005-0000-0000-00002C030000}"/>
    <cellStyle name="Comma 2 12" xfId="879" xr:uid="{00000000-0005-0000-0000-000084030000}"/>
    <cellStyle name="Comma 2 12 2" xfId="880" xr:uid="{00000000-0005-0000-0000-000085030000}"/>
    <cellStyle name="Comma 2 12 2 2" xfId="881" xr:uid="{00000000-0005-0000-0000-000086030000}"/>
    <cellStyle name="Comma 2 12 2 2 2" xfId="6449" xr:uid="{00000000-0005-0000-0000-000094170000}"/>
    <cellStyle name="Comma 2 12 2 3" xfId="6448" xr:uid="{00000000-0005-0000-0000-000093170000}"/>
    <cellStyle name="Comma 2 12 2 4" xfId="12562" xr:uid="{00000000-0005-0000-0000-000031030000}"/>
    <cellStyle name="Comma 2 12 3" xfId="882" xr:uid="{00000000-0005-0000-0000-000087030000}"/>
    <cellStyle name="Comma 2 12 3 2" xfId="6450" xr:uid="{00000000-0005-0000-0000-000095170000}"/>
    <cellStyle name="Comma 2 12 4" xfId="6447" xr:uid="{00000000-0005-0000-0000-000092170000}"/>
    <cellStyle name="Comma 2 12 5" xfId="12563" xr:uid="{00000000-0005-0000-0000-000030030000}"/>
    <cellStyle name="Comma 2 13" xfId="883" xr:uid="{00000000-0005-0000-0000-000088030000}"/>
    <cellStyle name="Comma 2 13 2" xfId="884" xr:uid="{00000000-0005-0000-0000-000089030000}"/>
    <cellStyle name="Comma 2 14" xfId="885" xr:uid="{00000000-0005-0000-0000-00008A030000}"/>
    <cellStyle name="Comma 2 14 2" xfId="886" xr:uid="{00000000-0005-0000-0000-00008B030000}"/>
    <cellStyle name="Comma 2 15" xfId="887" xr:uid="{00000000-0005-0000-0000-00008C030000}"/>
    <cellStyle name="Comma 2 15 2" xfId="888" xr:uid="{00000000-0005-0000-0000-00008D030000}"/>
    <cellStyle name="Comma 2 16" xfId="889" xr:uid="{00000000-0005-0000-0000-00008E030000}"/>
    <cellStyle name="Comma 2 16 2" xfId="890" xr:uid="{00000000-0005-0000-0000-00008F030000}"/>
    <cellStyle name="Comma 2 17" xfId="891" xr:uid="{00000000-0005-0000-0000-000090030000}"/>
    <cellStyle name="Comma 2 17 2" xfId="892" xr:uid="{00000000-0005-0000-0000-000091030000}"/>
    <cellStyle name="Comma 2 17 2 2" xfId="6460" xr:uid="{00000000-0005-0000-0000-000097170000}"/>
    <cellStyle name="Comma 2 17 3" xfId="6459" xr:uid="{00000000-0005-0000-0000-000096170000}"/>
    <cellStyle name="Comma 2 17 4" xfId="12551" xr:uid="{00000000-0005-0000-0000-000036030000}"/>
    <cellStyle name="Comma 2 18" xfId="893" xr:uid="{00000000-0005-0000-0000-000092030000}"/>
    <cellStyle name="Comma 2 18 2" xfId="894" xr:uid="{00000000-0005-0000-0000-000093030000}"/>
    <cellStyle name="Comma 2 18 2 2" xfId="6462" xr:uid="{00000000-0005-0000-0000-000099170000}"/>
    <cellStyle name="Comma 2 18 3" xfId="6461" xr:uid="{00000000-0005-0000-0000-000098170000}"/>
    <cellStyle name="Comma 2 18 4" xfId="12549" xr:uid="{00000000-0005-0000-0000-000037030000}"/>
    <cellStyle name="Comma 2 19" xfId="895" xr:uid="{00000000-0005-0000-0000-000094030000}"/>
    <cellStyle name="Comma 2 2" xfId="896" xr:uid="{00000000-0005-0000-0000-000095030000}"/>
    <cellStyle name="Comma 2 2 10" xfId="897" xr:uid="{00000000-0005-0000-0000-000096030000}"/>
    <cellStyle name="Comma 2 2 10 2" xfId="6465" xr:uid="{00000000-0005-0000-0000-00009A170000}"/>
    <cellStyle name="Comma 2 2 10 3" xfId="12536" xr:uid="{00000000-0005-0000-0000-00003A030000}"/>
    <cellStyle name="Comma 2 2 11" xfId="898" xr:uid="{00000000-0005-0000-0000-000097030000}"/>
    <cellStyle name="Comma 2 2 12" xfId="899" xr:uid="{00000000-0005-0000-0000-000098030000}"/>
    <cellStyle name="Comma 2 2 12 2" xfId="9372" xr:uid="{00000000-0005-0000-0000-00004C030000}"/>
    <cellStyle name="Comma 2 2 13" xfId="900" xr:uid="{00000000-0005-0000-0000-000099030000}"/>
    <cellStyle name="Comma 2 2 2" xfId="901" xr:uid="{00000000-0005-0000-0000-00009A030000}"/>
    <cellStyle name="Comma 2 2 2 2" xfId="902" xr:uid="{00000000-0005-0000-0000-00009B030000}"/>
    <cellStyle name="Comma 2 2 2 2 2" xfId="903" xr:uid="{00000000-0005-0000-0000-00009C030000}"/>
    <cellStyle name="Comma 2 2 2 2 2 2" xfId="6471" xr:uid="{00000000-0005-0000-0000-00009C170000}"/>
    <cellStyle name="Comma 2 2 2 2 3" xfId="6470" xr:uid="{00000000-0005-0000-0000-00009B170000}"/>
    <cellStyle name="Comma 2 2 2 2 4" xfId="12532" xr:uid="{00000000-0005-0000-0000-00003D030000}"/>
    <cellStyle name="Comma 2 2 3" xfId="904" xr:uid="{00000000-0005-0000-0000-00009D030000}"/>
    <cellStyle name="Comma 2 2 3 2" xfId="905" xr:uid="{00000000-0005-0000-0000-00009E030000}"/>
    <cellStyle name="Comma 2 2 3 3" xfId="6472" xr:uid="{00000000-0005-0000-0000-00009D170000}"/>
    <cellStyle name="Comma 2 2 3 4" xfId="12530" xr:uid="{00000000-0005-0000-0000-00003E030000}"/>
    <cellStyle name="Comma 2 2 4" xfId="906" xr:uid="{00000000-0005-0000-0000-00009F030000}"/>
    <cellStyle name="Comma 2 2 5" xfId="907" xr:uid="{00000000-0005-0000-0000-0000A0030000}"/>
    <cellStyle name="Comma 2 2 6" xfId="908" xr:uid="{00000000-0005-0000-0000-0000A1030000}"/>
    <cellStyle name="Comma 2 2 7" xfId="909" xr:uid="{00000000-0005-0000-0000-0000A2030000}"/>
    <cellStyle name="Comma 2 2 8" xfId="910" xr:uid="{00000000-0005-0000-0000-0000A3030000}"/>
    <cellStyle name="Comma 2 2 8 2" xfId="911" xr:uid="{00000000-0005-0000-0000-0000A4030000}"/>
    <cellStyle name="Comma 2 2 9" xfId="912" xr:uid="{00000000-0005-0000-0000-0000A5030000}"/>
    <cellStyle name="Comma 2 2 9 2" xfId="913" xr:uid="{00000000-0005-0000-0000-0000A6030000}"/>
    <cellStyle name="Comma 2 2 9 2 2" xfId="6481" xr:uid="{00000000-0005-0000-0000-00009F170000}"/>
    <cellStyle name="Comma 2 2 9 3" xfId="6480" xr:uid="{00000000-0005-0000-0000-00009E170000}"/>
    <cellStyle name="Comma 2 2 9 4" xfId="12527" xr:uid="{00000000-0005-0000-0000-000044030000}"/>
    <cellStyle name="Comma 2 20" xfId="914" xr:uid="{00000000-0005-0000-0000-0000A7030000}"/>
    <cellStyle name="Comma 2 20 2" xfId="6482" xr:uid="{00000000-0005-0000-0000-0000A0170000}"/>
    <cellStyle name="Comma 2 20 3" xfId="12575" xr:uid="{00000000-0005-0000-0000-00002A030000}"/>
    <cellStyle name="Comma 2 21" xfId="915" xr:uid="{00000000-0005-0000-0000-0000A8030000}"/>
    <cellStyle name="Comma 2 22" xfId="6436" xr:uid="{00000000-0005-0000-0000-000089170000}"/>
    <cellStyle name="Comma 2 3" xfId="916" xr:uid="{00000000-0005-0000-0000-0000A9030000}"/>
    <cellStyle name="Comma 2 3 10" xfId="917" xr:uid="{00000000-0005-0000-0000-0000AA030000}"/>
    <cellStyle name="Comma 2 3 2" xfId="918" xr:uid="{00000000-0005-0000-0000-0000AB030000}"/>
    <cellStyle name="Comma 2 3 3" xfId="919" xr:uid="{00000000-0005-0000-0000-0000AC030000}"/>
    <cellStyle name="Comma 2 3 4" xfId="920" xr:uid="{00000000-0005-0000-0000-0000AD030000}"/>
    <cellStyle name="Comma 2 3 5" xfId="921" xr:uid="{00000000-0005-0000-0000-0000AE030000}"/>
    <cellStyle name="Comma 2 3 6" xfId="922" xr:uid="{00000000-0005-0000-0000-0000AF030000}"/>
    <cellStyle name="Comma 2 3 6 2" xfId="923" xr:uid="{00000000-0005-0000-0000-0000B0030000}"/>
    <cellStyle name="Comma 2 3 7" xfId="924" xr:uid="{00000000-0005-0000-0000-0000B1030000}"/>
    <cellStyle name="Comma 2 3 7 2" xfId="925" xr:uid="{00000000-0005-0000-0000-0000B2030000}"/>
    <cellStyle name="Comma 2 3 7 2 2" xfId="6493" xr:uid="{00000000-0005-0000-0000-0000A2170000}"/>
    <cellStyle name="Comma 2 3 7 3" xfId="6492" xr:uid="{00000000-0005-0000-0000-0000A1170000}"/>
    <cellStyle name="Comma 2 3 7 4" xfId="12516" xr:uid="{00000000-0005-0000-0000-00004B030000}"/>
    <cellStyle name="Comma 2 3 8" xfId="926" xr:uid="{00000000-0005-0000-0000-0000B3030000}"/>
    <cellStyle name="Comma 2 3 8 2" xfId="927" xr:uid="{00000000-0005-0000-0000-0000B4030000}"/>
    <cellStyle name="Comma 2 3 9" xfId="928" xr:uid="{00000000-0005-0000-0000-0000B5030000}"/>
    <cellStyle name="Comma 2 3 9 2" xfId="9358" xr:uid="{00000000-0005-0000-0000-000058030000}"/>
    <cellStyle name="Comma 2 4" xfId="929" xr:uid="{00000000-0005-0000-0000-0000B6030000}"/>
    <cellStyle name="Comma 2 4 2" xfId="930" xr:uid="{00000000-0005-0000-0000-0000B7030000}"/>
    <cellStyle name="Comma 2 4 2 2" xfId="931" xr:uid="{00000000-0005-0000-0000-0000B8030000}"/>
    <cellStyle name="Comma 2 4 3" xfId="932" xr:uid="{00000000-0005-0000-0000-0000B9030000}"/>
    <cellStyle name="Comma 2 4 3 2" xfId="933" xr:uid="{00000000-0005-0000-0000-0000BA030000}"/>
    <cellStyle name="Comma 2 4 3 2 2" xfId="6501" xr:uid="{00000000-0005-0000-0000-0000A4170000}"/>
    <cellStyle name="Comma 2 4 3 3" xfId="6500" xr:uid="{00000000-0005-0000-0000-0000A3170000}"/>
    <cellStyle name="Comma 2 4 3 4" xfId="12509" xr:uid="{00000000-0005-0000-0000-00004F030000}"/>
    <cellStyle name="Comma 2 4 4" xfId="934" xr:uid="{00000000-0005-0000-0000-0000BB030000}"/>
    <cellStyle name="Comma 2 4 5" xfId="935" xr:uid="{00000000-0005-0000-0000-0000BC030000}"/>
    <cellStyle name="Comma 2 5" xfId="936" xr:uid="{00000000-0005-0000-0000-0000BD030000}"/>
    <cellStyle name="Comma 2 5 2" xfId="937" xr:uid="{00000000-0005-0000-0000-0000BE030000}"/>
    <cellStyle name="Comma 2 5 2 2" xfId="938" xr:uid="{00000000-0005-0000-0000-0000BF030000}"/>
    <cellStyle name="Comma 2 5 2 2 2" xfId="939" xr:uid="{00000000-0005-0000-0000-0000C0030000}"/>
    <cellStyle name="Comma 2 5 2 2 2 2" xfId="940" xr:uid="{00000000-0005-0000-0000-0000C1030000}"/>
    <cellStyle name="Comma 2 5 2 2 2 2 2" xfId="941" xr:uid="{00000000-0005-0000-0000-0000C2030000}"/>
    <cellStyle name="Comma 2 5 2 2 2 2 2 2" xfId="6509" xr:uid="{00000000-0005-0000-0000-0000AA170000}"/>
    <cellStyle name="Comma 2 5 2 2 2 2 3" xfId="6508" xr:uid="{00000000-0005-0000-0000-0000A9170000}"/>
    <cellStyle name="Comma 2 5 2 2 2 2 4" xfId="12494" xr:uid="{00000000-0005-0000-0000-000054030000}"/>
    <cellStyle name="Comma 2 5 2 2 2 3" xfId="942" xr:uid="{00000000-0005-0000-0000-0000C3030000}"/>
    <cellStyle name="Comma 2 5 2 2 2 3 2" xfId="6510" xr:uid="{00000000-0005-0000-0000-0000AB170000}"/>
    <cellStyle name="Comma 2 5 2 2 2 4" xfId="6507" xr:uid="{00000000-0005-0000-0000-0000A8170000}"/>
    <cellStyle name="Comma 2 5 2 2 2 5" xfId="12495" xr:uid="{00000000-0005-0000-0000-000053030000}"/>
    <cellStyle name="Comma 2 5 2 2 3" xfId="943" xr:uid="{00000000-0005-0000-0000-0000C4030000}"/>
    <cellStyle name="Comma 2 5 2 2 3 2" xfId="944" xr:uid="{00000000-0005-0000-0000-0000C5030000}"/>
    <cellStyle name="Comma 2 5 2 2 3 2 2" xfId="6512" xr:uid="{00000000-0005-0000-0000-0000AD170000}"/>
    <cellStyle name="Comma 2 5 2 2 3 3" xfId="6511" xr:uid="{00000000-0005-0000-0000-0000AC170000}"/>
    <cellStyle name="Comma 2 5 2 2 3 4" xfId="12493" xr:uid="{00000000-0005-0000-0000-000055030000}"/>
    <cellStyle name="Comma 2 5 2 2 4" xfId="945" xr:uid="{00000000-0005-0000-0000-0000C6030000}"/>
    <cellStyle name="Comma 2 5 2 2 4 2" xfId="6513" xr:uid="{00000000-0005-0000-0000-0000AE170000}"/>
    <cellStyle name="Comma 2 5 2 2 5" xfId="6506" xr:uid="{00000000-0005-0000-0000-0000A7170000}"/>
    <cellStyle name="Comma 2 5 2 2 6" xfId="12502" xr:uid="{00000000-0005-0000-0000-000052030000}"/>
    <cellStyle name="Comma 2 5 2 3" xfId="946" xr:uid="{00000000-0005-0000-0000-0000C7030000}"/>
    <cellStyle name="Comma 2 5 2 3 2" xfId="947" xr:uid="{00000000-0005-0000-0000-0000C8030000}"/>
    <cellStyle name="Comma 2 5 2 3 2 2" xfId="948" xr:uid="{00000000-0005-0000-0000-0000C9030000}"/>
    <cellStyle name="Comma 2 5 2 3 2 2 2" xfId="6516" xr:uid="{00000000-0005-0000-0000-0000B1170000}"/>
    <cellStyle name="Comma 2 5 2 3 2 3" xfId="6515" xr:uid="{00000000-0005-0000-0000-0000B0170000}"/>
    <cellStyle name="Comma 2 5 2 3 2 4" xfId="12491" xr:uid="{00000000-0005-0000-0000-000057030000}"/>
    <cellStyle name="Comma 2 5 2 3 3" xfId="949" xr:uid="{00000000-0005-0000-0000-0000CA030000}"/>
    <cellStyle name="Comma 2 5 2 3 3 2" xfId="6517" xr:uid="{00000000-0005-0000-0000-0000B2170000}"/>
    <cellStyle name="Comma 2 5 2 3 4" xfId="6514" xr:uid="{00000000-0005-0000-0000-0000AF170000}"/>
    <cellStyle name="Comma 2 5 2 3 5" xfId="12492" xr:uid="{00000000-0005-0000-0000-000056030000}"/>
    <cellStyle name="Comma 2 5 2 4" xfId="950" xr:uid="{00000000-0005-0000-0000-0000CB030000}"/>
    <cellStyle name="Comma 2 5 2 4 2" xfId="951" xr:uid="{00000000-0005-0000-0000-0000CC030000}"/>
    <cellStyle name="Comma 2 5 2 4 2 2" xfId="6519" xr:uid="{00000000-0005-0000-0000-0000B4170000}"/>
    <cellStyle name="Comma 2 5 2 4 3" xfId="6518" xr:uid="{00000000-0005-0000-0000-0000B3170000}"/>
    <cellStyle name="Comma 2 5 2 4 4" xfId="12490" xr:uid="{00000000-0005-0000-0000-000058030000}"/>
    <cellStyle name="Comma 2 5 2 5" xfId="952" xr:uid="{00000000-0005-0000-0000-0000CD030000}"/>
    <cellStyle name="Comma 2 5 2 5 2" xfId="6520" xr:uid="{00000000-0005-0000-0000-0000B5170000}"/>
    <cellStyle name="Comma 2 5 2 6" xfId="6505" xr:uid="{00000000-0005-0000-0000-0000A6170000}"/>
    <cellStyle name="Comma 2 5 2 7" xfId="12505" xr:uid="{00000000-0005-0000-0000-000051030000}"/>
    <cellStyle name="Comma 2 5 3" xfId="953" xr:uid="{00000000-0005-0000-0000-0000CE030000}"/>
    <cellStyle name="Comma 2 5 3 2" xfId="954" xr:uid="{00000000-0005-0000-0000-0000CF030000}"/>
    <cellStyle name="Comma 2 5 3 2 2" xfId="955" xr:uid="{00000000-0005-0000-0000-0000D0030000}"/>
    <cellStyle name="Comma 2 5 3 2 2 2" xfId="956" xr:uid="{00000000-0005-0000-0000-0000D1030000}"/>
    <cellStyle name="Comma 2 5 3 2 2 2 2" xfId="957" xr:uid="{00000000-0005-0000-0000-0000D2030000}"/>
    <cellStyle name="Comma 2 5 3 2 2 2 2 2" xfId="6525" xr:uid="{00000000-0005-0000-0000-0000BA170000}"/>
    <cellStyle name="Comma 2 5 3 2 2 2 3" xfId="6524" xr:uid="{00000000-0005-0000-0000-0000B9170000}"/>
    <cellStyle name="Comma 2 5 3 2 2 2 4" xfId="12483" xr:uid="{00000000-0005-0000-0000-00005C030000}"/>
    <cellStyle name="Comma 2 5 3 2 2 3" xfId="958" xr:uid="{00000000-0005-0000-0000-0000D3030000}"/>
    <cellStyle name="Comma 2 5 3 2 2 3 2" xfId="6526" xr:uid="{00000000-0005-0000-0000-0000BB170000}"/>
    <cellStyle name="Comma 2 5 3 2 2 4" xfId="6523" xr:uid="{00000000-0005-0000-0000-0000B8170000}"/>
    <cellStyle name="Comma 2 5 3 2 2 5" xfId="12484" xr:uid="{00000000-0005-0000-0000-00005B030000}"/>
    <cellStyle name="Comma 2 5 3 2 3" xfId="959" xr:uid="{00000000-0005-0000-0000-0000D4030000}"/>
    <cellStyle name="Comma 2 5 3 2 3 2" xfId="960" xr:uid="{00000000-0005-0000-0000-0000D5030000}"/>
    <cellStyle name="Comma 2 5 3 2 3 2 2" xfId="6528" xr:uid="{00000000-0005-0000-0000-0000BD170000}"/>
    <cellStyle name="Comma 2 5 3 2 3 3" xfId="6527" xr:uid="{00000000-0005-0000-0000-0000BC170000}"/>
    <cellStyle name="Comma 2 5 3 2 3 4" xfId="12482" xr:uid="{00000000-0005-0000-0000-00005D030000}"/>
    <cellStyle name="Comma 2 5 3 2 4" xfId="961" xr:uid="{00000000-0005-0000-0000-0000D6030000}"/>
    <cellStyle name="Comma 2 5 3 2 4 2" xfId="6529" xr:uid="{00000000-0005-0000-0000-0000BE170000}"/>
    <cellStyle name="Comma 2 5 3 2 5" xfId="6522" xr:uid="{00000000-0005-0000-0000-0000B7170000}"/>
    <cellStyle name="Comma 2 5 3 2 6" xfId="12488" xr:uid="{00000000-0005-0000-0000-00005A030000}"/>
    <cellStyle name="Comma 2 5 3 3" xfId="962" xr:uid="{00000000-0005-0000-0000-0000D7030000}"/>
    <cellStyle name="Comma 2 5 3 3 2" xfId="963" xr:uid="{00000000-0005-0000-0000-0000D8030000}"/>
    <cellStyle name="Comma 2 5 3 3 2 2" xfId="964" xr:uid="{00000000-0005-0000-0000-0000D9030000}"/>
    <cellStyle name="Comma 2 5 3 3 2 2 2" xfId="6532" xr:uid="{00000000-0005-0000-0000-0000C1170000}"/>
    <cellStyle name="Comma 2 5 3 3 2 3" xfId="6531" xr:uid="{00000000-0005-0000-0000-0000C0170000}"/>
    <cellStyle name="Comma 2 5 3 3 2 4" xfId="12479" xr:uid="{00000000-0005-0000-0000-00005F030000}"/>
    <cellStyle name="Comma 2 5 3 3 3" xfId="965" xr:uid="{00000000-0005-0000-0000-0000DA030000}"/>
    <cellStyle name="Comma 2 5 3 3 3 2" xfId="6533" xr:uid="{00000000-0005-0000-0000-0000C2170000}"/>
    <cellStyle name="Comma 2 5 3 3 4" xfId="6530" xr:uid="{00000000-0005-0000-0000-0000BF170000}"/>
    <cellStyle name="Comma 2 5 3 3 5" xfId="12480" xr:uid="{00000000-0005-0000-0000-00005E030000}"/>
    <cellStyle name="Comma 2 5 3 4" xfId="966" xr:uid="{00000000-0005-0000-0000-0000DB030000}"/>
    <cellStyle name="Comma 2 5 3 4 2" xfId="967" xr:uid="{00000000-0005-0000-0000-0000DC030000}"/>
    <cellStyle name="Comma 2 5 3 4 2 2" xfId="6535" xr:uid="{00000000-0005-0000-0000-0000C4170000}"/>
    <cellStyle name="Comma 2 5 3 4 3" xfId="6534" xr:uid="{00000000-0005-0000-0000-0000C3170000}"/>
    <cellStyle name="Comma 2 5 3 4 4" xfId="12478" xr:uid="{00000000-0005-0000-0000-000060030000}"/>
    <cellStyle name="Comma 2 5 3 5" xfId="968" xr:uid="{00000000-0005-0000-0000-0000DD030000}"/>
    <cellStyle name="Comma 2 5 3 5 2" xfId="6536" xr:uid="{00000000-0005-0000-0000-0000C5170000}"/>
    <cellStyle name="Comma 2 5 3 6" xfId="6521" xr:uid="{00000000-0005-0000-0000-0000B6170000}"/>
    <cellStyle name="Comma 2 5 3 7" xfId="12489" xr:uid="{00000000-0005-0000-0000-000059030000}"/>
    <cellStyle name="Comma 2 5 4" xfId="969" xr:uid="{00000000-0005-0000-0000-0000DE030000}"/>
    <cellStyle name="Comma 2 5 4 2" xfId="970" xr:uid="{00000000-0005-0000-0000-0000DF030000}"/>
    <cellStyle name="Comma 2 5 4 2 2" xfId="971" xr:uid="{00000000-0005-0000-0000-0000E0030000}"/>
    <cellStyle name="Comma 2 5 4 2 2 2" xfId="972" xr:uid="{00000000-0005-0000-0000-0000E1030000}"/>
    <cellStyle name="Comma 2 5 4 2 2 2 2" xfId="6540" xr:uid="{00000000-0005-0000-0000-0000C9170000}"/>
    <cellStyle name="Comma 2 5 4 2 2 3" xfId="6539" xr:uid="{00000000-0005-0000-0000-0000C8170000}"/>
    <cellStyle name="Comma 2 5 4 2 2 4" xfId="12471" xr:uid="{00000000-0005-0000-0000-000063030000}"/>
    <cellStyle name="Comma 2 5 4 2 3" xfId="973" xr:uid="{00000000-0005-0000-0000-0000E2030000}"/>
    <cellStyle name="Comma 2 5 4 2 3 2" xfId="6541" xr:uid="{00000000-0005-0000-0000-0000CA170000}"/>
    <cellStyle name="Comma 2 5 4 2 4" xfId="6538" xr:uid="{00000000-0005-0000-0000-0000C7170000}"/>
    <cellStyle name="Comma 2 5 4 2 5" xfId="12473" xr:uid="{00000000-0005-0000-0000-000062030000}"/>
    <cellStyle name="Comma 2 5 4 3" xfId="974" xr:uid="{00000000-0005-0000-0000-0000E3030000}"/>
    <cellStyle name="Comma 2 5 4 3 2" xfId="975" xr:uid="{00000000-0005-0000-0000-0000E4030000}"/>
    <cellStyle name="Comma 2 5 4 3 2 2" xfId="6543" xr:uid="{00000000-0005-0000-0000-0000CC170000}"/>
    <cellStyle name="Comma 2 5 4 3 3" xfId="6542" xr:uid="{00000000-0005-0000-0000-0000CB170000}"/>
    <cellStyle name="Comma 2 5 4 3 4" xfId="12470" xr:uid="{00000000-0005-0000-0000-000064030000}"/>
    <cellStyle name="Comma 2 5 4 4" xfId="976" xr:uid="{00000000-0005-0000-0000-0000E5030000}"/>
    <cellStyle name="Comma 2 5 4 4 2" xfId="6544" xr:uid="{00000000-0005-0000-0000-0000CD170000}"/>
    <cellStyle name="Comma 2 5 4 5" xfId="6537" xr:uid="{00000000-0005-0000-0000-0000C6170000}"/>
    <cellStyle name="Comma 2 5 4 6" xfId="12475" xr:uid="{00000000-0005-0000-0000-000061030000}"/>
    <cellStyle name="Comma 2 5 5" xfId="977" xr:uid="{00000000-0005-0000-0000-0000E6030000}"/>
    <cellStyle name="Comma 2 5 5 2" xfId="978" xr:uid="{00000000-0005-0000-0000-0000E7030000}"/>
    <cellStyle name="Comma 2 5 5 2 2" xfId="979" xr:uid="{00000000-0005-0000-0000-0000E8030000}"/>
    <cellStyle name="Comma 2 5 5 2 2 2" xfId="6547" xr:uid="{00000000-0005-0000-0000-0000D0170000}"/>
    <cellStyle name="Comma 2 5 5 2 3" xfId="6546" xr:uid="{00000000-0005-0000-0000-0000CF170000}"/>
    <cellStyle name="Comma 2 5 5 2 4" xfId="12468" xr:uid="{00000000-0005-0000-0000-000066030000}"/>
    <cellStyle name="Comma 2 5 5 3" xfId="980" xr:uid="{00000000-0005-0000-0000-0000E9030000}"/>
    <cellStyle name="Comma 2 5 5 3 2" xfId="6548" xr:uid="{00000000-0005-0000-0000-0000D1170000}"/>
    <cellStyle name="Comma 2 5 5 4" xfId="6545" xr:uid="{00000000-0005-0000-0000-0000CE170000}"/>
    <cellStyle name="Comma 2 5 5 5" xfId="12469" xr:uid="{00000000-0005-0000-0000-000065030000}"/>
    <cellStyle name="Comma 2 5 6" xfId="981" xr:uid="{00000000-0005-0000-0000-0000EA030000}"/>
    <cellStyle name="Comma 2 5 6 2" xfId="982" xr:uid="{00000000-0005-0000-0000-0000EB030000}"/>
    <cellStyle name="Comma 2 5 6 2 2" xfId="6550" xr:uid="{00000000-0005-0000-0000-0000D3170000}"/>
    <cellStyle name="Comma 2 5 6 3" xfId="6549" xr:uid="{00000000-0005-0000-0000-0000D2170000}"/>
    <cellStyle name="Comma 2 5 6 4" xfId="12467" xr:uid="{00000000-0005-0000-0000-000067030000}"/>
    <cellStyle name="Comma 2 5 7" xfId="983" xr:uid="{00000000-0005-0000-0000-0000EC030000}"/>
    <cellStyle name="Comma 2 5 7 2" xfId="6551" xr:uid="{00000000-0005-0000-0000-0000D4170000}"/>
    <cellStyle name="Comma 2 5 8" xfId="6504" xr:uid="{00000000-0005-0000-0000-0000A5170000}"/>
    <cellStyle name="Comma 2 5 9" xfId="12507" xr:uid="{00000000-0005-0000-0000-000050030000}"/>
    <cellStyle name="Comma 2 6" xfId="984" xr:uid="{00000000-0005-0000-0000-0000ED030000}"/>
    <cellStyle name="Comma 2 6 2" xfId="985" xr:uid="{00000000-0005-0000-0000-0000EE030000}"/>
    <cellStyle name="Comma 2 6 2 2" xfId="986" xr:uid="{00000000-0005-0000-0000-0000EF030000}"/>
    <cellStyle name="Comma 2 6 2 2 2" xfId="987" xr:uid="{00000000-0005-0000-0000-0000F0030000}"/>
    <cellStyle name="Comma 2 6 2 2 2 2" xfId="988" xr:uid="{00000000-0005-0000-0000-0000F1030000}"/>
    <cellStyle name="Comma 2 6 2 2 2 2 2" xfId="6556" xr:uid="{00000000-0005-0000-0000-0000D9170000}"/>
    <cellStyle name="Comma 2 6 2 2 2 3" xfId="6555" xr:uid="{00000000-0005-0000-0000-0000D8170000}"/>
    <cellStyle name="Comma 2 6 2 2 2 4" xfId="12451" xr:uid="{00000000-0005-0000-0000-00006B030000}"/>
    <cellStyle name="Comma 2 6 2 2 3" xfId="989" xr:uid="{00000000-0005-0000-0000-0000F2030000}"/>
    <cellStyle name="Comma 2 6 2 2 3 2" xfId="6557" xr:uid="{00000000-0005-0000-0000-0000DA170000}"/>
    <cellStyle name="Comma 2 6 2 2 4" xfId="6554" xr:uid="{00000000-0005-0000-0000-0000D7170000}"/>
    <cellStyle name="Comma 2 6 2 2 5" xfId="12452" xr:uid="{00000000-0005-0000-0000-00006A030000}"/>
    <cellStyle name="Comma 2 6 2 3" xfId="990" xr:uid="{00000000-0005-0000-0000-0000F3030000}"/>
    <cellStyle name="Comma 2 6 2 3 2" xfId="991" xr:uid="{00000000-0005-0000-0000-0000F4030000}"/>
    <cellStyle name="Comma 2 6 2 3 2 2" xfId="6559" xr:uid="{00000000-0005-0000-0000-0000DC170000}"/>
    <cellStyle name="Comma 2 6 2 3 3" xfId="6558" xr:uid="{00000000-0005-0000-0000-0000DB170000}"/>
    <cellStyle name="Comma 2 6 2 3 4" xfId="12450" xr:uid="{00000000-0005-0000-0000-00006C030000}"/>
    <cellStyle name="Comma 2 6 2 4" xfId="992" xr:uid="{00000000-0005-0000-0000-0000F5030000}"/>
    <cellStyle name="Comma 2 6 2 4 2" xfId="6560" xr:uid="{00000000-0005-0000-0000-0000DD170000}"/>
    <cellStyle name="Comma 2 6 2 5" xfId="6553" xr:uid="{00000000-0005-0000-0000-0000D6170000}"/>
    <cellStyle name="Comma 2 6 2 6" xfId="12462" xr:uid="{00000000-0005-0000-0000-000069030000}"/>
    <cellStyle name="Comma 2 6 3" xfId="993" xr:uid="{00000000-0005-0000-0000-0000F6030000}"/>
    <cellStyle name="Comma 2 6 3 2" xfId="994" xr:uid="{00000000-0005-0000-0000-0000F7030000}"/>
    <cellStyle name="Comma 2 6 3 2 2" xfId="995" xr:uid="{00000000-0005-0000-0000-0000F8030000}"/>
    <cellStyle name="Comma 2 6 3 2 2 2" xfId="6563" xr:uid="{00000000-0005-0000-0000-0000E0170000}"/>
    <cellStyle name="Comma 2 6 3 2 3" xfId="6562" xr:uid="{00000000-0005-0000-0000-0000DF170000}"/>
    <cellStyle name="Comma 2 6 3 2 4" xfId="12447" xr:uid="{00000000-0005-0000-0000-00006E030000}"/>
    <cellStyle name="Comma 2 6 3 3" xfId="996" xr:uid="{00000000-0005-0000-0000-0000F9030000}"/>
    <cellStyle name="Comma 2 6 3 3 2" xfId="6564" xr:uid="{00000000-0005-0000-0000-0000E1170000}"/>
    <cellStyle name="Comma 2 6 3 4" xfId="6561" xr:uid="{00000000-0005-0000-0000-0000DE170000}"/>
    <cellStyle name="Comma 2 6 3 5" xfId="12449" xr:uid="{00000000-0005-0000-0000-00006D030000}"/>
    <cellStyle name="Comma 2 6 4" xfId="997" xr:uid="{00000000-0005-0000-0000-0000FA030000}"/>
    <cellStyle name="Comma 2 6 4 2" xfId="998" xr:uid="{00000000-0005-0000-0000-0000FB030000}"/>
    <cellStyle name="Comma 2 6 4 2 2" xfId="6566" xr:uid="{00000000-0005-0000-0000-0000E3170000}"/>
    <cellStyle name="Comma 2 6 4 3" xfId="6565" xr:uid="{00000000-0005-0000-0000-0000E2170000}"/>
    <cellStyle name="Comma 2 6 4 4" xfId="12446" xr:uid="{00000000-0005-0000-0000-00006F030000}"/>
    <cellStyle name="Comma 2 6 5" xfId="999" xr:uid="{00000000-0005-0000-0000-0000FC030000}"/>
    <cellStyle name="Comma 2 6 5 2" xfId="6567" xr:uid="{00000000-0005-0000-0000-0000E4170000}"/>
    <cellStyle name="Comma 2 6 6" xfId="6552" xr:uid="{00000000-0005-0000-0000-0000D5170000}"/>
    <cellStyle name="Comma 2 6 7" xfId="12464" xr:uid="{00000000-0005-0000-0000-000068030000}"/>
    <cellStyle name="Comma 2 7" xfId="1000" xr:uid="{00000000-0005-0000-0000-0000FD030000}"/>
    <cellStyle name="Comma 2 7 2" xfId="1001" xr:uid="{00000000-0005-0000-0000-0000FE030000}"/>
    <cellStyle name="Comma 2 7 2 2" xfId="1002" xr:uid="{00000000-0005-0000-0000-0000FF030000}"/>
    <cellStyle name="Comma 2 7 2 2 2" xfId="1003" xr:uid="{00000000-0005-0000-0000-000000040000}"/>
    <cellStyle name="Comma 2 7 2 2 2 2" xfId="1004" xr:uid="{00000000-0005-0000-0000-000001040000}"/>
    <cellStyle name="Comma 2 7 2 2 2 2 2" xfId="6572" xr:uid="{00000000-0005-0000-0000-0000E9170000}"/>
    <cellStyle name="Comma 2 7 2 2 2 3" xfId="6571" xr:uid="{00000000-0005-0000-0000-0000E8170000}"/>
    <cellStyle name="Comma 2 7 2 2 2 4" xfId="12440" xr:uid="{00000000-0005-0000-0000-000073030000}"/>
    <cellStyle name="Comma 2 7 2 2 3" xfId="1005" xr:uid="{00000000-0005-0000-0000-000002040000}"/>
    <cellStyle name="Comma 2 7 2 2 3 2" xfId="6573" xr:uid="{00000000-0005-0000-0000-0000EA170000}"/>
    <cellStyle name="Comma 2 7 2 2 4" xfId="6570" xr:uid="{00000000-0005-0000-0000-0000E7170000}"/>
    <cellStyle name="Comma 2 7 2 2 5" xfId="12443" xr:uid="{00000000-0005-0000-0000-000072030000}"/>
    <cellStyle name="Comma 2 7 2 3" xfId="1006" xr:uid="{00000000-0005-0000-0000-000003040000}"/>
    <cellStyle name="Comma 2 7 2 3 2" xfId="1007" xr:uid="{00000000-0005-0000-0000-000004040000}"/>
    <cellStyle name="Comma 2 7 2 3 2 2" xfId="6575" xr:uid="{00000000-0005-0000-0000-0000EC170000}"/>
    <cellStyle name="Comma 2 7 2 3 3" xfId="6574" xr:uid="{00000000-0005-0000-0000-0000EB170000}"/>
    <cellStyle name="Comma 2 7 2 3 4" xfId="12439" xr:uid="{00000000-0005-0000-0000-000074030000}"/>
    <cellStyle name="Comma 2 7 2 4" xfId="1008" xr:uid="{00000000-0005-0000-0000-000005040000}"/>
    <cellStyle name="Comma 2 7 2 4 2" xfId="6576" xr:uid="{00000000-0005-0000-0000-0000ED170000}"/>
    <cellStyle name="Comma 2 7 2 5" xfId="6569" xr:uid="{00000000-0005-0000-0000-0000E6170000}"/>
    <cellStyle name="Comma 2 7 2 6" xfId="12444" xr:uid="{00000000-0005-0000-0000-000071030000}"/>
    <cellStyle name="Comma 2 7 3" xfId="1009" xr:uid="{00000000-0005-0000-0000-000006040000}"/>
    <cellStyle name="Comma 2 7 3 2" xfId="1010" xr:uid="{00000000-0005-0000-0000-000007040000}"/>
    <cellStyle name="Comma 2 7 3 2 2" xfId="1011" xr:uid="{00000000-0005-0000-0000-000008040000}"/>
    <cellStyle name="Comma 2 7 3 2 2 2" xfId="6579" xr:uid="{00000000-0005-0000-0000-0000F0170000}"/>
    <cellStyle name="Comma 2 7 3 2 3" xfId="6578" xr:uid="{00000000-0005-0000-0000-0000EF170000}"/>
    <cellStyle name="Comma 2 7 3 2 4" xfId="12437" xr:uid="{00000000-0005-0000-0000-000076030000}"/>
    <cellStyle name="Comma 2 7 3 3" xfId="1012" xr:uid="{00000000-0005-0000-0000-000009040000}"/>
    <cellStyle name="Comma 2 7 3 3 2" xfId="6580" xr:uid="{00000000-0005-0000-0000-0000F1170000}"/>
    <cellStyle name="Comma 2 7 3 4" xfId="6577" xr:uid="{00000000-0005-0000-0000-0000EE170000}"/>
    <cellStyle name="Comma 2 7 3 5" xfId="12438" xr:uid="{00000000-0005-0000-0000-000075030000}"/>
    <cellStyle name="Comma 2 7 4" xfId="1013" xr:uid="{00000000-0005-0000-0000-00000A040000}"/>
    <cellStyle name="Comma 2 7 4 2" xfId="1014" xr:uid="{00000000-0005-0000-0000-00000B040000}"/>
    <cellStyle name="Comma 2 7 4 2 2" xfId="6582" xr:uid="{00000000-0005-0000-0000-0000F3170000}"/>
    <cellStyle name="Comma 2 7 4 3" xfId="6581" xr:uid="{00000000-0005-0000-0000-0000F2170000}"/>
    <cellStyle name="Comma 2 7 4 4" xfId="12434" xr:uid="{00000000-0005-0000-0000-000077030000}"/>
    <cellStyle name="Comma 2 7 5" xfId="1015" xr:uid="{00000000-0005-0000-0000-00000C040000}"/>
    <cellStyle name="Comma 2 7 5 2" xfId="6583" xr:uid="{00000000-0005-0000-0000-0000F4170000}"/>
    <cellStyle name="Comma 2 7 6" xfId="6568" xr:uid="{00000000-0005-0000-0000-0000E5170000}"/>
    <cellStyle name="Comma 2 7 7" xfId="12445" xr:uid="{00000000-0005-0000-0000-000070030000}"/>
    <cellStyle name="Comma 2 8" xfId="1016" xr:uid="{00000000-0005-0000-0000-00000D040000}"/>
    <cellStyle name="Comma 2 8 2" xfId="1017" xr:uid="{00000000-0005-0000-0000-00000E040000}"/>
    <cellStyle name="Comma 2 9" xfId="1018" xr:uid="{00000000-0005-0000-0000-00000F040000}"/>
    <cellStyle name="Comma 2 9 2" xfId="1019" xr:uid="{00000000-0005-0000-0000-000010040000}"/>
    <cellStyle name="Comma 2 9 2 2" xfId="1020" xr:uid="{00000000-0005-0000-0000-000011040000}"/>
    <cellStyle name="Comma 2 9 2 2 2" xfId="1021" xr:uid="{00000000-0005-0000-0000-000012040000}"/>
    <cellStyle name="Comma 2 9 2 2 2 2" xfId="6589" xr:uid="{00000000-0005-0000-0000-0000F8170000}"/>
    <cellStyle name="Comma 2 9 2 2 3" xfId="6588" xr:uid="{00000000-0005-0000-0000-0000F7170000}"/>
    <cellStyle name="Comma 2 9 2 2 4" xfId="12430" xr:uid="{00000000-0005-0000-0000-00007B030000}"/>
    <cellStyle name="Comma 2 9 2 3" xfId="1022" xr:uid="{00000000-0005-0000-0000-000013040000}"/>
    <cellStyle name="Comma 2 9 2 3 2" xfId="6590" xr:uid="{00000000-0005-0000-0000-0000F9170000}"/>
    <cellStyle name="Comma 2 9 2 4" xfId="6587" xr:uid="{00000000-0005-0000-0000-0000F6170000}"/>
    <cellStyle name="Comma 2 9 2 5" xfId="12431" xr:uid="{00000000-0005-0000-0000-00007A030000}"/>
    <cellStyle name="Comma 2 9 3" xfId="1023" xr:uid="{00000000-0005-0000-0000-000014040000}"/>
    <cellStyle name="Comma 2 9 3 2" xfId="1024" xr:uid="{00000000-0005-0000-0000-000015040000}"/>
    <cellStyle name="Comma 2 9 3 2 2" xfId="6592" xr:uid="{00000000-0005-0000-0000-0000FB170000}"/>
    <cellStyle name="Comma 2 9 3 3" xfId="6591" xr:uid="{00000000-0005-0000-0000-0000FA170000}"/>
    <cellStyle name="Comma 2 9 3 4" xfId="12428" xr:uid="{00000000-0005-0000-0000-00007C030000}"/>
    <cellStyle name="Comma 2 9 4" xfId="1025" xr:uid="{00000000-0005-0000-0000-000016040000}"/>
    <cellStyle name="Comma 2 9 4 2" xfId="6593" xr:uid="{00000000-0005-0000-0000-0000FC170000}"/>
    <cellStyle name="Comma 2 9 5" xfId="6586" xr:uid="{00000000-0005-0000-0000-0000F5170000}"/>
    <cellStyle name="Comma 2 9 6" xfId="12432" xr:uid="{00000000-0005-0000-0000-000079030000}"/>
    <cellStyle name="Comma 2*" xfId="1026" xr:uid="{00000000-0005-0000-0000-000017040000}"/>
    <cellStyle name="Comma 3" xfId="1027" xr:uid="{00000000-0005-0000-0000-000018040000}"/>
    <cellStyle name="Comma 3 10" xfId="1028" xr:uid="{00000000-0005-0000-0000-000019040000}"/>
    <cellStyle name="Comma 3 10 2" xfId="6596" xr:uid="{00000000-0005-0000-0000-0000FD170000}"/>
    <cellStyle name="Comma 3 10 3" xfId="9371" xr:uid="{00000000-0005-0000-0000-000091030000}"/>
    <cellStyle name="Comma 3 11" xfId="1029" xr:uid="{00000000-0005-0000-0000-00001A040000}"/>
    <cellStyle name="Comma 3 2" xfId="1030" xr:uid="{00000000-0005-0000-0000-00001B040000}"/>
    <cellStyle name="Comma 3 2 2" xfId="1031" xr:uid="{00000000-0005-0000-0000-00001C040000}"/>
    <cellStyle name="Comma 3 2 2 2" xfId="1032" xr:uid="{00000000-0005-0000-0000-00001D040000}"/>
    <cellStyle name="Comma 3 2 3" xfId="12423" xr:uid="{00000000-0005-0000-0000-00007F030000}"/>
    <cellStyle name="Comma 3 3" xfId="1033" xr:uid="{00000000-0005-0000-0000-00001E040000}"/>
    <cellStyle name="Comma 3 3 2" xfId="1034" xr:uid="{00000000-0005-0000-0000-00001F040000}"/>
    <cellStyle name="Comma 3 3 2 2" xfId="1035" xr:uid="{00000000-0005-0000-0000-000020040000}"/>
    <cellStyle name="Comma 3 3 2 2 2" xfId="1036" xr:uid="{00000000-0005-0000-0000-000021040000}"/>
    <cellStyle name="Comma 3 3 2 2 2 2" xfId="6604" xr:uid="{00000000-0005-0000-0000-000001180000}"/>
    <cellStyle name="Comma 3 3 2 2 3" xfId="6603" xr:uid="{00000000-0005-0000-0000-000000180000}"/>
    <cellStyle name="Comma 3 3 2 2 4" xfId="12414" xr:uid="{00000000-0005-0000-0000-000083030000}"/>
    <cellStyle name="Comma 3 3 2 3" xfId="1037" xr:uid="{00000000-0005-0000-0000-000022040000}"/>
    <cellStyle name="Comma 3 3 2 3 2" xfId="6605" xr:uid="{00000000-0005-0000-0000-000002180000}"/>
    <cellStyle name="Comma 3 3 2 4" xfId="6602" xr:uid="{00000000-0005-0000-0000-0000FF170000}"/>
    <cellStyle name="Comma 3 3 2 5" xfId="12421" xr:uid="{00000000-0005-0000-0000-000082030000}"/>
    <cellStyle name="Comma 3 3 3" xfId="1038" xr:uid="{00000000-0005-0000-0000-000023040000}"/>
    <cellStyle name="Comma 3 3 3 2" xfId="1039" xr:uid="{00000000-0005-0000-0000-000024040000}"/>
    <cellStyle name="Comma 3 3 3 2 2" xfId="6607" xr:uid="{00000000-0005-0000-0000-000004180000}"/>
    <cellStyle name="Comma 3 3 3 3" xfId="6606" xr:uid="{00000000-0005-0000-0000-000003180000}"/>
    <cellStyle name="Comma 3 3 3 4" xfId="12413" xr:uid="{00000000-0005-0000-0000-000084030000}"/>
    <cellStyle name="Comma 3 3 4" xfId="1040" xr:uid="{00000000-0005-0000-0000-000025040000}"/>
    <cellStyle name="Comma 3 3 4 2" xfId="1041" xr:uid="{00000000-0005-0000-0000-000026040000}"/>
    <cellStyle name="Comma 3 3 4 2 2" xfId="6609" xr:uid="{00000000-0005-0000-0000-000006180000}"/>
    <cellStyle name="Comma 3 3 4 3" xfId="6608" xr:uid="{00000000-0005-0000-0000-000005180000}"/>
    <cellStyle name="Comma 3 3 4 4" xfId="12412" xr:uid="{00000000-0005-0000-0000-000085030000}"/>
    <cellStyle name="Comma 3 3 5" xfId="6601" xr:uid="{00000000-0005-0000-0000-0000FE170000}"/>
    <cellStyle name="Comma 3 3 6" xfId="12422" xr:uid="{00000000-0005-0000-0000-000081030000}"/>
    <cellStyle name="Comma 3 4" xfId="1042" xr:uid="{00000000-0005-0000-0000-000027040000}"/>
    <cellStyle name="Comma 3 4 2" xfId="1043" xr:uid="{00000000-0005-0000-0000-000028040000}"/>
    <cellStyle name="Comma 3 4 2 2" xfId="6611" xr:uid="{00000000-0005-0000-0000-000007180000}"/>
    <cellStyle name="Comma 3 4 2 3" xfId="12411" xr:uid="{00000000-0005-0000-0000-000087030000}"/>
    <cellStyle name="Comma 3 4 3" xfId="1044" xr:uid="{00000000-0005-0000-0000-000029040000}"/>
    <cellStyle name="Comma 3 4 3 2" xfId="1045" xr:uid="{00000000-0005-0000-0000-00002A040000}"/>
    <cellStyle name="Comma 3 4 3 2 2" xfId="6613" xr:uid="{00000000-0005-0000-0000-000009180000}"/>
    <cellStyle name="Comma 3 4 3 3" xfId="6612" xr:uid="{00000000-0005-0000-0000-000008180000}"/>
    <cellStyle name="Comma 3 4 3 4" xfId="12410" xr:uid="{00000000-0005-0000-0000-000088030000}"/>
    <cellStyle name="Comma 3 4 4" xfId="1046" xr:uid="{00000000-0005-0000-0000-00002B040000}"/>
    <cellStyle name="Comma 3 5" xfId="1047" xr:uid="{00000000-0005-0000-0000-00002C040000}"/>
    <cellStyle name="Comma 3 5 2" xfId="1048" xr:uid="{00000000-0005-0000-0000-00002D040000}"/>
    <cellStyle name="Comma 3 5 2 2" xfId="6616" xr:uid="{00000000-0005-0000-0000-00000A180000}"/>
    <cellStyle name="Comma 3 5 3" xfId="1049" xr:uid="{00000000-0005-0000-0000-00002E040000}"/>
    <cellStyle name="Comma 3 5 3 2" xfId="6617" xr:uid="{00000000-0005-0000-0000-00000B180000}"/>
    <cellStyle name="Comma 3 5 4" xfId="12409" xr:uid="{00000000-0005-0000-0000-000089030000}"/>
    <cellStyle name="Comma 3 6" xfId="1050" xr:uid="{00000000-0005-0000-0000-00002F040000}"/>
    <cellStyle name="Comma 3 6 2" xfId="1051" xr:uid="{00000000-0005-0000-0000-000030040000}"/>
    <cellStyle name="Comma 3 6 2 2" xfId="6619" xr:uid="{00000000-0005-0000-0000-00000D180000}"/>
    <cellStyle name="Comma 3 6 3" xfId="6618" xr:uid="{00000000-0005-0000-0000-00000C180000}"/>
    <cellStyle name="Comma 3 6 4" xfId="12407" xr:uid="{00000000-0005-0000-0000-00008A030000}"/>
    <cellStyle name="Comma 3 7" xfId="1052" xr:uid="{00000000-0005-0000-0000-000031040000}"/>
    <cellStyle name="Comma 3 7 2" xfId="1053" xr:uid="{00000000-0005-0000-0000-000032040000}"/>
    <cellStyle name="Comma 3 7 2 2" xfId="6621" xr:uid="{00000000-0005-0000-0000-00000F180000}"/>
    <cellStyle name="Comma 3 7 3" xfId="6620" xr:uid="{00000000-0005-0000-0000-00000E180000}"/>
    <cellStyle name="Comma 3 7 4" xfId="12406" xr:uid="{00000000-0005-0000-0000-00008B030000}"/>
    <cellStyle name="Comma 3 8" xfId="1054" xr:uid="{00000000-0005-0000-0000-000033040000}"/>
    <cellStyle name="Comma 3 8 2" xfId="1055" xr:uid="{00000000-0005-0000-0000-000034040000}"/>
    <cellStyle name="Comma 3 9" xfId="1056" xr:uid="{00000000-0005-0000-0000-000035040000}"/>
    <cellStyle name="Comma 3 9 2" xfId="1057" xr:uid="{00000000-0005-0000-0000-000036040000}"/>
    <cellStyle name="Comma 3 9 2 2" xfId="6625" xr:uid="{00000000-0005-0000-0000-000011180000}"/>
    <cellStyle name="Comma 3 9 3" xfId="6624" xr:uid="{00000000-0005-0000-0000-000010180000}"/>
    <cellStyle name="Comma 3 9 4" xfId="12405" xr:uid="{00000000-0005-0000-0000-00008D030000}"/>
    <cellStyle name="Comma 4" xfId="1058" xr:uid="{00000000-0005-0000-0000-000037040000}"/>
    <cellStyle name="Comma 4 10" xfId="1059" xr:uid="{00000000-0005-0000-0000-000038040000}"/>
    <cellStyle name="Comma 4 10 2" xfId="1060" xr:uid="{00000000-0005-0000-0000-000039040000}"/>
    <cellStyle name="Comma 4 10 2 2" xfId="6628" xr:uid="{00000000-0005-0000-0000-000013180000}"/>
    <cellStyle name="Comma 4 10 3" xfId="6627" xr:uid="{00000000-0005-0000-0000-000012180000}"/>
    <cellStyle name="Comma 4 10 4" xfId="12402" xr:uid="{00000000-0005-0000-0000-00008F030000}"/>
    <cellStyle name="Comma 4 11" xfId="1061" xr:uid="{00000000-0005-0000-0000-00003A040000}"/>
    <cellStyle name="Comma 4 11 2" xfId="1062" xr:uid="{00000000-0005-0000-0000-00003B040000}"/>
    <cellStyle name="Comma 4 11 2 2" xfId="6630" xr:uid="{00000000-0005-0000-0000-000015180000}"/>
    <cellStyle name="Comma 4 11 3" xfId="6629" xr:uid="{00000000-0005-0000-0000-000014180000}"/>
    <cellStyle name="Comma 4 11 4" xfId="12400" xr:uid="{00000000-0005-0000-0000-000090030000}"/>
    <cellStyle name="Comma 4 12" xfId="1063" xr:uid="{00000000-0005-0000-0000-00003C040000}"/>
    <cellStyle name="Comma 4 12 2" xfId="1064" xr:uid="{00000000-0005-0000-0000-00003D040000}"/>
    <cellStyle name="Comma 4 12 2 2" xfId="6632" xr:uid="{00000000-0005-0000-0000-000017180000}"/>
    <cellStyle name="Comma 4 12 3" xfId="6631" xr:uid="{00000000-0005-0000-0000-000016180000}"/>
    <cellStyle name="Comma 4 12 4" xfId="12399" xr:uid="{00000000-0005-0000-0000-000091030000}"/>
    <cellStyle name="Comma 4 13" xfId="1065" xr:uid="{00000000-0005-0000-0000-00003E040000}"/>
    <cellStyle name="Comma 4 13 2" xfId="1066" xr:uid="{00000000-0005-0000-0000-00003F040000}"/>
    <cellStyle name="Comma 4 14" xfId="1067" xr:uid="{00000000-0005-0000-0000-000040040000}"/>
    <cellStyle name="Comma 4 14 2" xfId="1068" xr:uid="{00000000-0005-0000-0000-000041040000}"/>
    <cellStyle name="Comma 4 14 2 2" xfId="6636" xr:uid="{00000000-0005-0000-0000-000019180000}"/>
    <cellStyle name="Comma 4 14 3" xfId="6635" xr:uid="{00000000-0005-0000-0000-000018180000}"/>
    <cellStyle name="Comma 4 14 4" xfId="12397" xr:uid="{00000000-0005-0000-0000-000093030000}"/>
    <cellStyle name="Comma 4 15" xfId="1069" xr:uid="{00000000-0005-0000-0000-000042040000}"/>
    <cellStyle name="Comma 4 16" xfId="1070" xr:uid="{00000000-0005-0000-0000-000043040000}"/>
    <cellStyle name="Comma 4 16 2" xfId="6638" xr:uid="{00000000-0005-0000-0000-00001A180000}"/>
    <cellStyle name="Comma 4 2" xfId="1071" xr:uid="{00000000-0005-0000-0000-000044040000}"/>
    <cellStyle name="Comma 4 2 2" xfId="1072" xr:uid="{00000000-0005-0000-0000-000045040000}"/>
    <cellStyle name="Comma 4 2 2 2" xfId="1073" xr:uid="{00000000-0005-0000-0000-000046040000}"/>
    <cellStyle name="Comma 4 2 2 2 2" xfId="1074" xr:uid="{00000000-0005-0000-0000-000047040000}"/>
    <cellStyle name="Comma 4 2 2 2 2 2" xfId="1075" xr:uid="{00000000-0005-0000-0000-000048040000}"/>
    <cellStyle name="Comma 4 2 2 2 2 2 2" xfId="6643" xr:uid="{00000000-0005-0000-0000-00001E180000}"/>
    <cellStyle name="Comma 4 2 2 2 2 3" xfId="6642" xr:uid="{00000000-0005-0000-0000-00001D180000}"/>
    <cellStyle name="Comma 4 2 2 2 2 4" xfId="12390" xr:uid="{00000000-0005-0000-0000-000097030000}"/>
    <cellStyle name="Comma 4 2 2 2 3" xfId="1076" xr:uid="{00000000-0005-0000-0000-000049040000}"/>
    <cellStyle name="Comma 4 2 2 2 3 2" xfId="6644" xr:uid="{00000000-0005-0000-0000-00001F180000}"/>
    <cellStyle name="Comma 4 2 2 2 4" xfId="6641" xr:uid="{00000000-0005-0000-0000-00001C180000}"/>
    <cellStyle name="Comma 4 2 2 2 5" xfId="12391" xr:uid="{00000000-0005-0000-0000-000096030000}"/>
    <cellStyle name="Comma 4 2 2 3" xfId="1077" xr:uid="{00000000-0005-0000-0000-00004A040000}"/>
    <cellStyle name="Comma 4 2 2 3 2" xfId="1078" xr:uid="{00000000-0005-0000-0000-00004B040000}"/>
    <cellStyle name="Comma 4 2 2 3 2 2" xfId="6646" xr:uid="{00000000-0005-0000-0000-000021180000}"/>
    <cellStyle name="Comma 4 2 2 3 3" xfId="6645" xr:uid="{00000000-0005-0000-0000-000020180000}"/>
    <cellStyle name="Comma 4 2 2 3 4" xfId="12389" xr:uid="{00000000-0005-0000-0000-000098030000}"/>
    <cellStyle name="Comma 4 2 2 4" xfId="1079" xr:uid="{00000000-0005-0000-0000-00004C040000}"/>
    <cellStyle name="Comma 4 2 2 4 2" xfId="6647" xr:uid="{00000000-0005-0000-0000-000022180000}"/>
    <cellStyle name="Comma 4 2 2 5" xfId="6640" xr:uid="{00000000-0005-0000-0000-00001B180000}"/>
    <cellStyle name="Comma 4 2 2 6" xfId="12396" xr:uid="{00000000-0005-0000-0000-000095030000}"/>
    <cellStyle name="Comma 4 2 3" xfId="1080" xr:uid="{00000000-0005-0000-0000-00004D040000}"/>
    <cellStyle name="Comma 4 2 3 2" xfId="1081" xr:uid="{00000000-0005-0000-0000-00004E040000}"/>
    <cellStyle name="Comma 4 2 3 2 2" xfId="1082" xr:uid="{00000000-0005-0000-0000-00004F040000}"/>
    <cellStyle name="Comma 4 2 3 2 2 2" xfId="6650" xr:uid="{00000000-0005-0000-0000-000025180000}"/>
    <cellStyle name="Comma 4 2 3 2 3" xfId="6649" xr:uid="{00000000-0005-0000-0000-000024180000}"/>
    <cellStyle name="Comma 4 2 3 2 4" xfId="12387" xr:uid="{00000000-0005-0000-0000-00009A030000}"/>
    <cellStyle name="Comma 4 2 3 3" xfId="1083" xr:uid="{00000000-0005-0000-0000-000050040000}"/>
    <cellStyle name="Comma 4 2 3 3 2" xfId="6651" xr:uid="{00000000-0005-0000-0000-000026180000}"/>
    <cellStyle name="Comma 4 2 3 4" xfId="6648" xr:uid="{00000000-0005-0000-0000-000023180000}"/>
    <cellStyle name="Comma 4 2 3 5" xfId="12388" xr:uid="{00000000-0005-0000-0000-000099030000}"/>
    <cellStyle name="Comma 4 2 4" xfId="1084" xr:uid="{00000000-0005-0000-0000-000051040000}"/>
    <cellStyle name="Comma 4 2 4 2" xfId="1085" xr:uid="{00000000-0005-0000-0000-000052040000}"/>
    <cellStyle name="Comma 4 2 4 2 2" xfId="6653" xr:uid="{00000000-0005-0000-0000-000028180000}"/>
    <cellStyle name="Comma 4 2 4 3" xfId="6652" xr:uid="{00000000-0005-0000-0000-000027180000}"/>
    <cellStyle name="Comma 4 2 4 4" xfId="12385" xr:uid="{00000000-0005-0000-0000-00009B030000}"/>
    <cellStyle name="Comma 4 2 5" xfId="1086" xr:uid="{00000000-0005-0000-0000-000053040000}"/>
    <cellStyle name="Comma 4 2 5 2" xfId="1087" xr:uid="{00000000-0005-0000-0000-000054040000}"/>
    <cellStyle name="Comma 4 2 5 2 2" xfId="6655" xr:uid="{00000000-0005-0000-0000-00002A180000}"/>
    <cellStyle name="Comma 4 2 5 3" xfId="6654" xr:uid="{00000000-0005-0000-0000-000029180000}"/>
    <cellStyle name="Comma 4 2 5 4" xfId="12384" xr:uid="{00000000-0005-0000-0000-00009C030000}"/>
    <cellStyle name="Comma 4 2 6" xfId="1088" xr:uid="{00000000-0005-0000-0000-000055040000}"/>
    <cellStyle name="Comma 4 3" xfId="1089" xr:uid="{00000000-0005-0000-0000-000056040000}"/>
    <cellStyle name="Comma 4 3 2" xfId="1090" xr:uid="{00000000-0005-0000-0000-000057040000}"/>
    <cellStyle name="Comma 4 3 2 2" xfId="1091" xr:uid="{00000000-0005-0000-0000-000058040000}"/>
    <cellStyle name="Comma 4 3 2 2 2" xfId="1092" xr:uid="{00000000-0005-0000-0000-000059040000}"/>
    <cellStyle name="Comma 4 3 2 2 2 2" xfId="1093" xr:uid="{00000000-0005-0000-0000-00005A040000}"/>
    <cellStyle name="Comma 4 3 2 2 2 2 2" xfId="6661" xr:uid="{00000000-0005-0000-0000-00002E180000}"/>
    <cellStyle name="Comma 4 3 2 2 2 3" xfId="6660" xr:uid="{00000000-0005-0000-0000-00002D180000}"/>
    <cellStyle name="Comma 4 3 2 2 2 4" xfId="12380" xr:uid="{00000000-0005-0000-0000-0000A0030000}"/>
    <cellStyle name="Comma 4 3 2 2 3" xfId="1094" xr:uid="{00000000-0005-0000-0000-00005B040000}"/>
    <cellStyle name="Comma 4 3 2 2 3 2" xfId="6662" xr:uid="{00000000-0005-0000-0000-00002F180000}"/>
    <cellStyle name="Comma 4 3 2 2 4" xfId="6659" xr:uid="{00000000-0005-0000-0000-00002C180000}"/>
    <cellStyle name="Comma 4 3 2 2 5" xfId="12381" xr:uid="{00000000-0005-0000-0000-00009F030000}"/>
    <cellStyle name="Comma 4 3 2 3" xfId="1095" xr:uid="{00000000-0005-0000-0000-00005C040000}"/>
    <cellStyle name="Comma 4 3 2 3 2" xfId="1096" xr:uid="{00000000-0005-0000-0000-00005D040000}"/>
    <cellStyle name="Comma 4 3 2 3 2 2" xfId="6664" xr:uid="{00000000-0005-0000-0000-000031180000}"/>
    <cellStyle name="Comma 4 3 2 3 3" xfId="6663" xr:uid="{00000000-0005-0000-0000-000030180000}"/>
    <cellStyle name="Comma 4 3 2 3 4" xfId="12379" xr:uid="{00000000-0005-0000-0000-0000A1030000}"/>
    <cellStyle name="Comma 4 3 2 4" xfId="1097" xr:uid="{00000000-0005-0000-0000-00005E040000}"/>
    <cellStyle name="Comma 4 3 2 4 2" xfId="6665" xr:uid="{00000000-0005-0000-0000-000032180000}"/>
    <cellStyle name="Comma 4 3 2 5" xfId="6658" xr:uid="{00000000-0005-0000-0000-00002B180000}"/>
    <cellStyle name="Comma 4 3 2 6" xfId="12382" xr:uid="{00000000-0005-0000-0000-00009E030000}"/>
    <cellStyle name="Comma 4 3 3" xfId="1098" xr:uid="{00000000-0005-0000-0000-00005F040000}"/>
    <cellStyle name="Comma 4 3 3 2" xfId="1099" xr:uid="{00000000-0005-0000-0000-000060040000}"/>
    <cellStyle name="Comma 4 3 3 2 2" xfId="1100" xr:uid="{00000000-0005-0000-0000-000061040000}"/>
    <cellStyle name="Comma 4 3 3 2 2 2" xfId="6668" xr:uid="{00000000-0005-0000-0000-000035180000}"/>
    <cellStyle name="Comma 4 3 3 2 3" xfId="6667" xr:uid="{00000000-0005-0000-0000-000034180000}"/>
    <cellStyle name="Comma 4 3 3 2 4" xfId="12377" xr:uid="{00000000-0005-0000-0000-0000A3030000}"/>
    <cellStyle name="Comma 4 3 3 3" xfId="1101" xr:uid="{00000000-0005-0000-0000-000062040000}"/>
    <cellStyle name="Comma 4 3 3 3 2" xfId="6669" xr:uid="{00000000-0005-0000-0000-000036180000}"/>
    <cellStyle name="Comma 4 3 3 4" xfId="6666" xr:uid="{00000000-0005-0000-0000-000033180000}"/>
    <cellStyle name="Comma 4 3 3 5" xfId="12378" xr:uid="{00000000-0005-0000-0000-0000A2030000}"/>
    <cellStyle name="Comma 4 3 4" xfId="1102" xr:uid="{00000000-0005-0000-0000-000063040000}"/>
    <cellStyle name="Comma 4 3 4 2" xfId="1103" xr:uid="{00000000-0005-0000-0000-000064040000}"/>
    <cellStyle name="Comma 4 3 4 2 2" xfId="6671" xr:uid="{00000000-0005-0000-0000-000038180000}"/>
    <cellStyle name="Comma 4 3 4 3" xfId="6670" xr:uid="{00000000-0005-0000-0000-000037180000}"/>
    <cellStyle name="Comma 4 3 4 4" xfId="12375" xr:uid="{00000000-0005-0000-0000-0000A4030000}"/>
    <cellStyle name="Comma 4 3 5" xfId="1104" xr:uid="{00000000-0005-0000-0000-000065040000}"/>
    <cellStyle name="Comma 4 3 5 2" xfId="6672" xr:uid="{00000000-0005-0000-0000-000039180000}"/>
    <cellStyle name="Comma 4 3 6" xfId="1105" xr:uid="{00000000-0005-0000-0000-000066040000}"/>
    <cellStyle name="Comma 4 4" xfId="1106" xr:uid="{00000000-0005-0000-0000-000067040000}"/>
    <cellStyle name="Comma 4 4 2" xfId="1107" xr:uid="{00000000-0005-0000-0000-000068040000}"/>
    <cellStyle name="Comma 4 4 2 2" xfId="1108" xr:uid="{00000000-0005-0000-0000-000069040000}"/>
    <cellStyle name="Comma 4 4 2 2 2" xfId="1109" xr:uid="{00000000-0005-0000-0000-00006A040000}"/>
    <cellStyle name="Comma 4 4 2 2 2 2" xfId="1110" xr:uid="{00000000-0005-0000-0000-00006B040000}"/>
    <cellStyle name="Comma 4 4 2 2 2 2 2" xfId="6678" xr:uid="{00000000-0005-0000-0000-00003E180000}"/>
    <cellStyle name="Comma 4 4 2 2 2 3" xfId="6677" xr:uid="{00000000-0005-0000-0000-00003D180000}"/>
    <cellStyle name="Comma 4 4 2 2 2 4" xfId="12367" xr:uid="{00000000-0005-0000-0000-0000A8030000}"/>
    <cellStyle name="Comma 4 4 2 2 3" xfId="1111" xr:uid="{00000000-0005-0000-0000-00006C040000}"/>
    <cellStyle name="Comma 4 4 2 2 3 2" xfId="6679" xr:uid="{00000000-0005-0000-0000-00003F180000}"/>
    <cellStyle name="Comma 4 4 2 2 4" xfId="6676" xr:uid="{00000000-0005-0000-0000-00003C180000}"/>
    <cellStyle name="Comma 4 4 2 2 5" xfId="12368" xr:uid="{00000000-0005-0000-0000-0000A7030000}"/>
    <cellStyle name="Comma 4 4 2 3" xfId="1112" xr:uid="{00000000-0005-0000-0000-00006D040000}"/>
    <cellStyle name="Comma 4 4 2 3 2" xfId="1113" xr:uid="{00000000-0005-0000-0000-00006E040000}"/>
    <cellStyle name="Comma 4 4 2 3 2 2" xfId="6681" xr:uid="{00000000-0005-0000-0000-000041180000}"/>
    <cellStyle name="Comma 4 4 2 3 3" xfId="6680" xr:uid="{00000000-0005-0000-0000-000040180000}"/>
    <cellStyle name="Comma 4 4 2 3 4" xfId="12366" xr:uid="{00000000-0005-0000-0000-0000A9030000}"/>
    <cellStyle name="Comma 4 4 2 4" xfId="1114" xr:uid="{00000000-0005-0000-0000-00006F040000}"/>
    <cellStyle name="Comma 4 4 2 4 2" xfId="6682" xr:uid="{00000000-0005-0000-0000-000042180000}"/>
    <cellStyle name="Comma 4 4 2 5" xfId="6675" xr:uid="{00000000-0005-0000-0000-00003B180000}"/>
    <cellStyle name="Comma 4 4 2 6" xfId="12369" xr:uid="{00000000-0005-0000-0000-0000A6030000}"/>
    <cellStyle name="Comma 4 4 3" xfId="1115" xr:uid="{00000000-0005-0000-0000-000070040000}"/>
    <cellStyle name="Comma 4 4 3 2" xfId="1116" xr:uid="{00000000-0005-0000-0000-000071040000}"/>
    <cellStyle name="Comma 4 4 3 2 2" xfId="1117" xr:uid="{00000000-0005-0000-0000-000072040000}"/>
    <cellStyle name="Comma 4 4 3 2 2 2" xfId="6685" xr:uid="{00000000-0005-0000-0000-000045180000}"/>
    <cellStyle name="Comma 4 4 3 2 3" xfId="6684" xr:uid="{00000000-0005-0000-0000-000044180000}"/>
    <cellStyle name="Comma 4 4 3 2 4" xfId="12364" xr:uid="{00000000-0005-0000-0000-0000AB030000}"/>
    <cellStyle name="Comma 4 4 3 3" xfId="1118" xr:uid="{00000000-0005-0000-0000-000073040000}"/>
    <cellStyle name="Comma 4 4 3 3 2" xfId="6686" xr:uid="{00000000-0005-0000-0000-000046180000}"/>
    <cellStyle name="Comma 4 4 3 4" xfId="6683" xr:uid="{00000000-0005-0000-0000-000043180000}"/>
    <cellStyle name="Comma 4 4 3 5" xfId="12365" xr:uid="{00000000-0005-0000-0000-0000AA030000}"/>
    <cellStyle name="Comma 4 4 4" xfId="1119" xr:uid="{00000000-0005-0000-0000-000074040000}"/>
    <cellStyle name="Comma 4 4 4 2" xfId="1120" xr:uid="{00000000-0005-0000-0000-000075040000}"/>
    <cellStyle name="Comma 4 4 4 2 2" xfId="6688" xr:uid="{00000000-0005-0000-0000-000048180000}"/>
    <cellStyle name="Comma 4 4 4 3" xfId="6687" xr:uid="{00000000-0005-0000-0000-000047180000}"/>
    <cellStyle name="Comma 4 4 4 4" xfId="12363" xr:uid="{00000000-0005-0000-0000-0000AC030000}"/>
    <cellStyle name="Comma 4 4 5" xfId="1121" xr:uid="{00000000-0005-0000-0000-000076040000}"/>
    <cellStyle name="Comma 4 4 5 2" xfId="6689" xr:uid="{00000000-0005-0000-0000-000049180000}"/>
    <cellStyle name="Comma 4 4 6" xfId="6674" xr:uid="{00000000-0005-0000-0000-00003A180000}"/>
    <cellStyle name="Comma 4 4 7" xfId="12374" xr:uid="{00000000-0005-0000-0000-0000A5030000}"/>
    <cellStyle name="Comma 4 5" xfId="1122" xr:uid="{00000000-0005-0000-0000-000077040000}"/>
    <cellStyle name="Comma 4 5 2" xfId="1123" xr:uid="{00000000-0005-0000-0000-000078040000}"/>
    <cellStyle name="Comma 4 5 2 2" xfId="1124" xr:uid="{00000000-0005-0000-0000-000079040000}"/>
    <cellStyle name="Comma 4 5 2 2 2" xfId="1125" xr:uid="{00000000-0005-0000-0000-00007A040000}"/>
    <cellStyle name="Comma 4 5 2 2 2 2" xfId="6693" xr:uid="{00000000-0005-0000-0000-00004D180000}"/>
    <cellStyle name="Comma 4 5 2 2 3" xfId="6692" xr:uid="{00000000-0005-0000-0000-00004C180000}"/>
    <cellStyle name="Comma 4 5 2 2 4" xfId="12359" xr:uid="{00000000-0005-0000-0000-0000AF030000}"/>
    <cellStyle name="Comma 4 5 2 3" xfId="1126" xr:uid="{00000000-0005-0000-0000-00007B040000}"/>
    <cellStyle name="Comma 4 5 2 3 2" xfId="6694" xr:uid="{00000000-0005-0000-0000-00004E180000}"/>
    <cellStyle name="Comma 4 5 2 4" xfId="6691" xr:uid="{00000000-0005-0000-0000-00004B180000}"/>
    <cellStyle name="Comma 4 5 2 5" xfId="12361" xr:uid="{00000000-0005-0000-0000-0000AE030000}"/>
    <cellStyle name="Comma 4 5 3" xfId="1127" xr:uid="{00000000-0005-0000-0000-00007C040000}"/>
    <cellStyle name="Comma 4 5 3 2" xfId="1128" xr:uid="{00000000-0005-0000-0000-00007D040000}"/>
    <cellStyle name="Comma 4 5 3 2 2" xfId="6696" xr:uid="{00000000-0005-0000-0000-000050180000}"/>
    <cellStyle name="Comma 4 5 3 3" xfId="6695" xr:uid="{00000000-0005-0000-0000-00004F180000}"/>
    <cellStyle name="Comma 4 5 3 4" xfId="12357" xr:uid="{00000000-0005-0000-0000-0000B0030000}"/>
    <cellStyle name="Comma 4 5 4" xfId="1129" xr:uid="{00000000-0005-0000-0000-00007E040000}"/>
    <cellStyle name="Comma 4 5 4 2" xfId="6697" xr:uid="{00000000-0005-0000-0000-000051180000}"/>
    <cellStyle name="Comma 4 5 5" xfId="6690" xr:uid="{00000000-0005-0000-0000-00004A180000}"/>
    <cellStyle name="Comma 4 5 6" xfId="12362" xr:uid="{00000000-0005-0000-0000-0000AD030000}"/>
    <cellStyle name="Comma 4 6" xfId="1130" xr:uid="{00000000-0005-0000-0000-00007F040000}"/>
    <cellStyle name="Comma 4 6 2" xfId="1131" xr:uid="{00000000-0005-0000-0000-000080040000}"/>
    <cellStyle name="Comma 4 6 2 2" xfId="1132" xr:uid="{00000000-0005-0000-0000-000081040000}"/>
    <cellStyle name="Comma 4 6 2 2 2" xfId="1133" xr:uid="{00000000-0005-0000-0000-000082040000}"/>
    <cellStyle name="Comma 4 6 2 2 2 2" xfId="6701" xr:uid="{00000000-0005-0000-0000-000055180000}"/>
    <cellStyle name="Comma 4 6 2 2 3" xfId="6700" xr:uid="{00000000-0005-0000-0000-000054180000}"/>
    <cellStyle name="Comma 4 6 2 2 4" xfId="12354" xr:uid="{00000000-0005-0000-0000-0000B3030000}"/>
    <cellStyle name="Comma 4 6 2 3" xfId="1134" xr:uid="{00000000-0005-0000-0000-000083040000}"/>
    <cellStyle name="Comma 4 6 2 3 2" xfId="6702" xr:uid="{00000000-0005-0000-0000-000056180000}"/>
    <cellStyle name="Comma 4 6 2 4" xfId="6699" xr:uid="{00000000-0005-0000-0000-000053180000}"/>
    <cellStyle name="Comma 4 6 2 5" xfId="12355" xr:uid="{00000000-0005-0000-0000-0000B2030000}"/>
    <cellStyle name="Comma 4 6 3" xfId="1135" xr:uid="{00000000-0005-0000-0000-000084040000}"/>
    <cellStyle name="Comma 4 6 3 2" xfId="1136" xr:uid="{00000000-0005-0000-0000-000085040000}"/>
    <cellStyle name="Comma 4 6 3 2 2" xfId="6704" xr:uid="{00000000-0005-0000-0000-000058180000}"/>
    <cellStyle name="Comma 4 6 3 3" xfId="6703" xr:uid="{00000000-0005-0000-0000-000057180000}"/>
    <cellStyle name="Comma 4 6 3 4" xfId="12350" xr:uid="{00000000-0005-0000-0000-0000B4030000}"/>
    <cellStyle name="Comma 4 6 4" xfId="1137" xr:uid="{00000000-0005-0000-0000-000086040000}"/>
    <cellStyle name="Comma 4 6 4 2" xfId="6705" xr:uid="{00000000-0005-0000-0000-000059180000}"/>
    <cellStyle name="Comma 4 6 5" xfId="6698" xr:uid="{00000000-0005-0000-0000-000052180000}"/>
    <cellStyle name="Comma 4 6 6" xfId="12356" xr:uid="{00000000-0005-0000-0000-0000B1030000}"/>
    <cellStyle name="Comma 4 7" xfId="1138" xr:uid="{00000000-0005-0000-0000-000087040000}"/>
    <cellStyle name="Comma 4 7 2" xfId="1139" xr:uid="{00000000-0005-0000-0000-000088040000}"/>
    <cellStyle name="Comma 4 7 2 2" xfId="1140" xr:uid="{00000000-0005-0000-0000-000089040000}"/>
    <cellStyle name="Comma 4 7 2 2 2" xfId="6708" xr:uid="{00000000-0005-0000-0000-00005C180000}"/>
    <cellStyle name="Comma 4 7 2 3" xfId="6707" xr:uid="{00000000-0005-0000-0000-00005B180000}"/>
    <cellStyle name="Comma 4 7 2 4" xfId="12347" xr:uid="{00000000-0005-0000-0000-0000B6030000}"/>
    <cellStyle name="Comma 4 7 3" xfId="1141" xr:uid="{00000000-0005-0000-0000-00008A040000}"/>
    <cellStyle name="Comma 4 7 3 2" xfId="6709" xr:uid="{00000000-0005-0000-0000-00005D180000}"/>
    <cellStyle name="Comma 4 7 4" xfId="6706" xr:uid="{00000000-0005-0000-0000-00005A180000}"/>
    <cellStyle name="Comma 4 7 5" xfId="12349" xr:uid="{00000000-0005-0000-0000-0000B5030000}"/>
    <cellStyle name="Comma 4 8" xfId="1142" xr:uid="{00000000-0005-0000-0000-00008B040000}"/>
    <cellStyle name="Comma 4 8 2" xfId="1143" xr:uid="{00000000-0005-0000-0000-00008C040000}"/>
    <cellStyle name="Comma 4 8 2 2" xfId="6711" xr:uid="{00000000-0005-0000-0000-00005F180000}"/>
    <cellStyle name="Comma 4 8 3" xfId="6710" xr:uid="{00000000-0005-0000-0000-00005E180000}"/>
    <cellStyle name="Comma 4 8 4" xfId="12346" xr:uid="{00000000-0005-0000-0000-0000B7030000}"/>
    <cellStyle name="Comma 4 9" xfId="1144" xr:uid="{00000000-0005-0000-0000-00008D040000}"/>
    <cellStyle name="Comma 4 9 2" xfId="1145" xr:uid="{00000000-0005-0000-0000-00008E040000}"/>
    <cellStyle name="Comma 4 9 2 2" xfId="6713" xr:uid="{00000000-0005-0000-0000-000061180000}"/>
    <cellStyle name="Comma 4 9 3" xfId="6712" xr:uid="{00000000-0005-0000-0000-000060180000}"/>
    <cellStyle name="Comma 4 9 4" xfId="12345" xr:uid="{00000000-0005-0000-0000-0000B8030000}"/>
    <cellStyle name="Comma 5" xfId="1146" xr:uid="{00000000-0005-0000-0000-00008F040000}"/>
    <cellStyle name="Comma 5 10" xfId="1147" xr:uid="{00000000-0005-0000-0000-000090040000}"/>
    <cellStyle name="Comma 5 10 2" xfId="1148" xr:uid="{00000000-0005-0000-0000-000091040000}"/>
    <cellStyle name="Comma 5 10 2 2" xfId="6716" xr:uid="{00000000-0005-0000-0000-000064180000}"/>
    <cellStyle name="Comma 5 10 3" xfId="6715" xr:uid="{00000000-0005-0000-0000-000063180000}"/>
    <cellStyle name="Comma 5 10 4" xfId="12342" xr:uid="{00000000-0005-0000-0000-0000BA030000}"/>
    <cellStyle name="Comma 5 11" xfId="1149" xr:uid="{00000000-0005-0000-0000-000092040000}"/>
    <cellStyle name="Comma 5 11 2" xfId="1150" xr:uid="{00000000-0005-0000-0000-000093040000}"/>
    <cellStyle name="Comma 5 11 2 2" xfId="6718" xr:uid="{00000000-0005-0000-0000-000066180000}"/>
    <cellStyle name="Comma 5 11 3" xfId="6717" xr:uid="{00000000-0005-0000-0000-000065180000}"/>
    <cellStyle name="Comma 5 11 4" xfId="12340" xr:uid="{00000000-0005-0000-0000-0000BB030000}"/>
    <cellStyle name="Comma 5 12" xfId="1151" xr:uid="{00000000-0005-0000-0000-000094040000}"/>
    <cellStyle name="Comma 5 12 2" xfId="1152" xr:uid="{00000000-0005-0000-0000-000095040000}"/>
    <cellStyle name="Comma 5 12 2 2" xfId="6720" xr:uid="{00000000-0005-0000-0000-000068180000}"/>
    <cellStyle name="Comma 5 12 3" xfId="6719" xr:uid="{00000000-0005-0000-0000-000067180000}"/>
    <cellStyle name="Comma 5 12 4" xfId="12339" xr:uid="{00000000-0005-0000-0000-0000BC030000}"/>
    <cellStyle name="Comma 5 13" xfId="1153" xr:uid="{00000000-0005-0000-0000-000096040000}"/>
    <cellStyle name="Comma 5 13 2" xfId="6721" xr:uid="{00000000-0005-0000-0000-000069180000}"/>
    <cellStyle name="Comma 5 13 3" xfId="12344" xr:uid="{00000000-0005-0000-0000-0000B9030000}"/>
    <cellStyle name="Comma 5 14" xfId="5567" xr:uid="{00000000-0005-0000-0000-000097040000}"/>
    <cellStyle name="Comma 5 14 2" xfId="9328" xr:uid="{00000000-0005-0000-0000-0000CC030000}"/>
    <cellStyle name="Comma 5 15" xfId="6714" xr:uid="{00000000-0005-0000-0000-000062180000}"/>
    <cellStyle name="Comma 5 2" xfId="1154" xr:uid="{00000000-0005-0000-0000-000098040000}"/>
    <cellStyle name="Comma 5 2 2" xfId="1155" xr:uid="{00000000-0005-0000-0000-000099040000}"/>
    <cellStyle name="Comma 5 2 2 2" xfId="1156" xr:uid="{00000000-0005-0000-0000-00009A040000}"/>
    <cellStyle name="Comma 5 2 2 2 2" xfId="1157" xr:uid="{00000000-0005-0000-0000-00009B040000}"/>
    <cellStyle name="Comma 5 2 2 2 2 2" xfId="1158" xr:uid="{00000000-0005-0000-0000-00009C040000}"/>
    <cellStyle name="Comma 5 2 2 2 2 2 2" xfId="6726" xr:uid="{00000000-0005-0000-0000-00006D180000}"/>
    <cellStyle name="Comma 5 2 2 2 2 3" xfId="6725" xr:uid="{00000000-0005-0000-0000-00006C180000}"/>
    <cellStyle name="Comma 5 2 2 2 2 4" xfId="12334" xr:uid="{00000000-0005-0000-0000-0000C0030000}"/>
    <cellStyle name="Comma 5 2 2 2 3" xfId="1159" xr:uid="{00000000-0005-0000-0000-00009D040000}"/>
    <cellStyle name="Comma 5 2 2 2 3 2" xfId="6727" xr:uid="{00000000-0005-0000-0000-00006E180000}"/>
    <cellStyle name="Comma 5 2 2 2 4" xfId="6724" xr:uid="{00000000-0005-0000-0000-00006B180000}"/>
    <cellStyle name="Comma 5 2 2 2 5" xfId="12335" xr:uid="{00000000-0005-0000-0000-0000BF030000}"/>
    <cellStyle name="Comma 5 2 2 3" xfId="1160" xr:uid="{00000000-0005-0000-0000-00009E040000}"/>
    <cellStyle name="Comma 5 2 2 3 2" xfId="1161" xr:uid="{00000000-0005-0000-0000-00009F040000}"/>
    <cellStyle name="Comma 5 2 2 3 2 2" xfId="6729" xr:uid="{00000000-0005-0000-0000-000070180000}"/>
    <cellStyle name="Comma 5 2 2 3 3" xfId="6728" xr:uid="{00000000-0005-0000-0000-00006F180000}"/>
    <cellStyle name="Comma 5 2 2 3 4" xfId="12333" xr:uid="{00000000-0005-0000-0000-0000C1030000}"/>
    <cellStyle name="Comma 5 2 2 4" xfId="1162" xr:uid="{00000000-0005-0000-0000-0000A0040000}"/>
    <cellStyle name="Comma 5 2 2 4 2" xfId="6730" xr:uid="{00000000-0005-0000-0000-000071180000}"/>
    <cellStyle name="Comma 5 2 2 5" xfId="6723" xr:uid="{00000000-0005-0000-0000-00006A180000}"/>
    <cellStyle name="Comma 5 2 2 6" xfId="12338" xr:uid="{00000000-0005-0000-0000-0000BE030000}"/>
    <cellStyle name="Comma 5 2 3" xfId="1163" xr:uid="{00000000-0005-0000-0000-0000A1040000}"/>
    <cellStyle name="Comma 5 2 3 2" xfId="1164" xr:uid="{00000000-0005-0000-0000-0000A2040000}"/>
    <cellStyle name="Comma 5 2 3 2 2" xfId="1165" xr:uid="{00000000-0005-0000-0000-0000A3040000}"/>
    <cellStyle name="Comma 5 2 3 2 2 2" xfId="6733" xr:uid="{00000000-0005-0000-0000-000074180000}"/>
    <cellStyle name="Comma 5 2 3 2 3" xfId="6732" xr:uid="{00000000-0005-0000-0000-000073180000}"/>
    <cellStyle name="Comma 5 2 3 2 4" xfId="12331" xr:uid="{00000000-0005-0000-0000-0000C3030000}"/>
    <cellStyle name="Comma 5 2 3 3" xfId="1166" xr:uid="{00000000-0005-0000-0000-0000A4040000}"/>
    <cellStyle name="Comma 5 2 3 3 2" xfId="6734" xr:uid="{00000000-0005-0000-0000-000075180000}"/>
    <cellStyle name="Comma 5 2 3 4" xfId="6731" xr:uid="{00000000-0005-0000-0000-000072180000}"/>
    <cellStyle name="Comma 5 2 3 5" xfId="12332" xr:uid="{00000000-0005-0000-0000-0000C2030000}"/>
    <cellStyle name="Comma 5 2 4" xfId="1167" xr:uid="{00000000-0005-0000-0000-0000A5040000}"/>
    <cellStyle name="Comma 5 2 4 2" xfId="1168" xr:uid="{00000000-0005-0000-0000-0000A6040000}"/>
    <cellStyle name="Comma 5 2 4 2 2" xfId="6736" xr:uid="{00000000-0005-0000-0000-000077180000}"/>
    <cellStyle name="Comma 5 2 4 3" xfId="6735" xr:uid="{00000000-0005-0000-0000-000076180000}"/>
    <cellStyle name="Comma 5 2 4 4" xfId="12330" xr:uid="{00000000-0005-0000-0000-0000C4030000}"/>
    <cellStyle name="Comma 5 2 5" xfId="1169" xr:uid="{00000000-0005-0000-0000-0000A7040000}"/>
    <cellStyle name="Comma 5 2 5 2" xfId="6737" xr:uid="{00000000-0005-0000-0000-000078180000}"/>
    <cellStyle name="Comma 5 2 6" xfId="1170" xr:uid="{00000000-0005-0000-0000-0000A8040000}"/>
    <cellStyle name="Comma 5 3" xfId="1171" xr:uid="{00000000-0005-0000-0000-0000A9040000}"/>
    <cellStyle name="Comma 5 3 2" xfId="1172" xr:uid="{00000000-0005-0000-0000-0000AA040000}"/>
    <cellStyle name="Comma 5 3 2 2" xfId="1173" xr:uid="{00000000-0005-0000-0000-0000AB040000}"/>
    <cellStyle name="Comma 5 3 2 2 2" xfId="1174" xr:uid="{00000000-0005-0000-0000-0000AC040000}"/>
    <cellStyle name="Comma 5 3 2 2 2 2" xfId="1175" xr:uid="{00000000-0005-0000-0000-0000AD040000}"/>
    <cellStyle name="Comma 5 3 2 2 2 2 2" xfId="6743" xr:uid="{00000000-0005-0000-0000-00007D180000}"/>
    <cellStyle name="Comma 5 3 2 2 2 3" xfId="6742" xr:uid="{00000000-0005-0000-0000-00007C180000}"/>
    <cellStyle name="Comma 5 3 2 2 2 4" xfId="12322" xr:uid="{00000000-0005-0000-0000-0000C8030000}"/>
    <cellStyle name="Comma 5 3 2 2 3" xfId="1176" xr:uid="{00000000-0005-0000-0000-0000AE040000}"/>
    <cellStyle name="Comma 5 3 2 2 3 2" xfId="6744" xr:uid="{00000000-0005-0000-0000-00007E180000}"/>
    <cellStyle name="Comma 5 3 2 2 4" xfId="6741" xr:uid="{00000000-0005-0000-0000-00007B180000}"/>
    <cellStyle name="Comma 5 3 2 2 5" xfId="12325" xr:uid="{00000000-0005-0000-0000-0000C7030000}"/>
    <cellStyle name="Comma 5 3 2 3" xfId="1177" xr:uid="{00000000-0005-0000-0000-0000AF040000}"/>
    <cellStyle name="Comma 5 3 2 3 2" xfId="1178" xr:uid="{00000000-0005-0000-0000-0000B0040000}"/>
    <cellStyle name="Comma 5 3 2 3 2 2" xfId="6746" xr:uid="{00000000-0005-0000-0000-000080180000}"/>
    <cellStyle name="Comma 5 3 2 3 3" xfId="6745" xr:uid="{00000000-0005-0000-0000-00007F180000}"/>
    <cellStyle name="Comma 5 3 2 3 4" xfId="12321" xr:uid="{00000000-0005-0000-0000-0000C9030000}"/>
    <cellStyle name="Comma 5 3 2 4" xfId="1179" xr:uid="{00000000-0005-0000-0000-0000B1040000}"/>
    <cellStyle name="Comma 5 3 2 4 2" xfId="6747" xr:uid="{00000000-0005-0000-0000-000081180000}"/>
    <cellStyle name="Comma 5 3 2 5" xfId="6740" xr:uid="{00000000-0005-0000-0000-00007A180000}"/>
    <cellStyle name="Comma 5 3 2 6" xfId="12326" xr:uid="{00000000-0005-0000-0000-0000C6030000}"/>
    <cellStyle name="Comma 5 3 3" xfId="1180" xr:uid="{00000000-0005-0000-0000-0000B2040000}"/>
    <cellStyle name="Comma 5 3 3 2" xfId="1181" xr:uid="{00000000-0005-0000-0000-0000B3040000}"/>
    <cellStyle name="Comma 5 3 3 2 2" xfId="1182" xr:uid="{00000000-0005-0000-0000-0000B4040000}"/>
    <cellStyle name="Comma 5 3 3 2 2 2" xfId="6750" xr:uid="{00000000-0005-0000-0000-000084180000}"/>
    <cellStyle name="Comma 5 3 3 2 3" xfId="6749" xr:uid="{00000000-0005-0000-0000-000083180000}"/>
    <cellStyle name="Comma 5 3 3 2 4" xfId="12319" xr:uid="{00000000-0005-0000-0000-0000CB030000}"/>
    <cellStyle name="Comma 5 3 3 3" xfId="1183" xr:uid="{00000000-0005-0000-0000-0000B5040000}"/>
    <cellStyle name="Comma 5 3 3 3 2" xfId="6751" xr:uid="{00000000-0005-0000-0000-000085180000}"/>
    <cellStyle name="Comma 5 3 3 4" xfId="6748" xr:uid="{00000000-0005-0000-0000-000082180000}"/>
    <cellStyle name="Comma 5 3 3 5" xfId="12320" xr:uid="{00000000-0005-0000-0000-0000CA030000}"/>
    <cellStyle name="Comma 5 3 4" xfId="1184" xr:uid="{00000000-0005-0000-0000-0000B6040000}"/>
    <cellStyle name="Comma 5 3 4 2" xfId="1185" xr:uid="{00000000-0005-0000-0000-0000B7040000}"/>
    <cellStyle name="Comma 5 3 4 2 2" xfId="6753" xr:uid="{00000000-0005-0000-0000-000087180000}"/>
    <cellStyle name="Comma 5 3 4 3" xfId="6752" xr:uid="{00000000-0005-0000-0000-000086180000}"/>
    <cellStyle name="Comma 5 3 4 4" xfId="12318" xr:uid="{00000000-0005-0000-0000-0000CC030000}"/>
    <cellStyle name="Comma 5 3 5" xfId="1186" xr:uid="{00000000-0005-0000-0000-0000B8040000}"/>
    <cellStyle name="Comma 5 3 6" xfId="6739" xr:uid="{00000000-0005-0000-0000-000079180000}"/>
    <cellStyle name="Comma 5 3 7" xfId="12327" xr:uid="{00000000-0005-0000-0000-0000C5030000}"/>
    <cellStyle name="Comma 5 4" xfId="1187" xr:uid="{00000000-0005-0000-0000-0000B9040000}"/>
    <cellStyle name="Comma 5 4 2" xfId="1188" xr:uid="{00000000-0005-0000-0000-0000BA040000}"/>
    <cellStyle name="Comma 5 4 2 2" xfId="1189" xr:uid="{00000000-0005-0000-0000-0000BB040000}"/>
    <cellStyle name="Comma 5 4 2 2 2" xfId="1190" xr:uid="{00000000-0005-0000-0000-0000BC040000}"/>
    <cellStyle name="Comma 5 4 2 2 2 2" xfId="6758" xr:uid="{00000000-0005-0000-0000-00008B180000}"/>
    <cellStyle name="Comma 5 4 2 2 3" xfId="6757" xr:uid="{00000000-0005-0000-0000-00008A180000}"/>
    <cellStyle name="Comma 5 4 2 2 4" xfId="12314" xr:uid="{00000000-0005-0000-0000-0000CF030000}"/>
    <cellStyle name="Comma 5 4 2 3" xfId="1191" xr:uid="{00000000-0005-0000-0000-0000BD040000}"/>
    <cellStyle name="Comma 5 4 2 3 2" xfId="6759" xr:uid="{00000000-0005-0000-0000-00008C180000}"/>
    <cellStyle name="Comma 5 4 2 4" xfId="6756" xr:uid="{00000000-0005-0000-0000-000089180000}"/>
    <cellStyle name="Comma 5 4 2 5" xfId="12316" xr:uid="{00000000-0005-0000-0000-0000CE030000}"/>
    <cellStyle name="Comma 5 4 3" xfId="1192" xr:uid="{00000000-0005-0000-0000-0000BE040000}"/>
    <cellStyle name="Comma 5 4 3 2" xfId="1193" xr:uid="{00000000-0005-0000-0000-0000BF040000}"/>
    <cellStyle name="Comma 5 4 3 2 2" xfId="6761" xr:uid="{00000000-0005-0000-0000-00008E180000}"/>
    <cellStyle name="Comma 5 4 3 3" xfId="6760" xr:uid="{00000000-0005-0000-0000-00008D180000}"/>
    <cellStyle name="Comma 5 4 3 4" xfId="12309" xr:uid="{00000000-0005-0000-0000-0000D0030000}"/>
    <cellStyle name="Comma 5 4 4" xfId="1194" xr:uid="{00000000-0005-0000-0000-0000C0040000}"/>
    <cellStyle name="Comma 5 4 4 2" xfId="6762" xr:uid="{00000000-0005-0000-0000-00008F180000}"/>
    <cellStyle name="Comma 5 4 5" xfId="6755" xr:uid="{00000000-0005-0000-0000-000088180000}"/>
    <cellStyle name="Comma 5 4 6" xfId="12317" xr:uid="{00000000-0005-0000-0000-0000CD030000}"/>
    <cellStyle name="Comma 5 5" xfId="1195" xr:uid="{00000000-0005-0000-0000-0000C1040000}"/>
    <cellStyle name="Comma 5 5 2" xfId="1196" xr:uid="{00000000-0005-0000-0000-0000C2040000}"/>
    <cellStyle name="Comma 5 5 2 2" xfId="1197" xr:uid="{00000000-0005-0000-0000-0000C3040000}"/>
    <cellStyle name="Comma 5 5 2 2 2" xfId="1198" xr:uid="{00000000-0005-0000-0000-0000C4040000}"/>
    <cellStyle name="Comma 5 5 2 2 2 2" xfId="6766" xr:uid="{00000000-0005-0000-0000-000093180000}"/>
    <cellStyle name="Comma 5 5 2 2 3" xfId="6765" xr:uid="{00000000-0005-0000-0000-000092180000}"/>
    <cellStyle name="Comma 5 5 2 2 4" xfId="12306" xr:uid="{00000000-0005-0000-0000-0000D3030000}"/>
    <cellStyle name="Comma 5 5 2 3" xfId="1199" xr:uid="{00000000-0005-0000-0000-0000C5040000}"/>
    <cellStyle name="Comma 5 5 2 3 2" xfId="6767" xr:uid="{00000000-0005-0000-0000-000094180000}"/>
    <cellStyle name="Comma 5 5 2 4" xfId="6764" xr:uid="{00000000-0005-0000-0000-000091180000}"/>
    <cellStyle name="Comma 5 5 2 5" xfId="12307" xr:uid="{00000000-0005-0000-0000-0000D2030000}"/>
    <cellStyle name="Comma 5 5 3" xfId="1200" xr:uid="{00000000-0005-0000-0000-0000C6040000}"/>
    <cellStyle name="Comma 5 5 3 2" xfId="1201" xr:uid="{00000000-0005-0000-0000-0000C7040000}"/>
    <cellStyle name="Comma 5 5 3 2 2" xfId="6769" xr:uid="{00000000-0005-0000-0000-000096180000}"/>
    <cellStyle name="Comma 5 5 3 3" xfId="6768" xr:uid="{00000000-0005-0000-0000-000095180000}"/>
    <cellStyle name="Comma 5 5 3 4" xfId="12305" xr:uid="{00000000-0005-0000-0000-0000D4030000}"/>
    <cellStyle name="Comma 5 5 4" xfId="1202" xr:uid="{00000000-0005-0000-0000-0000C8040000}"/>
    <cellStyle name="Comma 5 5 4 2" xfId="6770" xr:uid="{00000000-0005-0000-0000-000097180000}"/>
    <cellStyle name="Comma 5 5 5" xfId="6763" xr:uid="{00000000-0005-0000-0000-000090180000}"/>
    <cellStyle name="Comma 5 5 6" xfId="12308" xr:uid="{00000000-0005-0000-0000-0000D1030000}"/>
    <cellStyle name="Comma 5 6" xfId="1203" xr:uid="{00000000-0005-0000-0000-0000C9040000}"/>
    <cellStyle name="Comma 5 6 2" xfId="1204" xr:uid="{00000000-0005-0000-0000-0000CA040000}"/>
    <cellStyle name="Comma 5 6 2 2" xfId="1205" xr:uid="{00000000-0005-0000-0000-0000CB040000}"/>
    <cellStyle name="Comma 5 6 2 2 2" xfId="6773" xr:uid="{00000000-0005-0000-0000-00009A180000}"/>
    <cellStyle name="Comma 5 6 2 3" xfId="6772" xr:uid="{00000000-0005-0000-0000-000099180000}"/>
    <cellStyle name="Comma 5 6 2 4" xfId="12301" xr:uid="{00000000-0005-0000-0000-0000D6030000}"/>
    <cellStyle name="Comma 5 6 3" xfId="1206" xr:uid="{00000000-0005-0000-0000-0000CC040000}"/>
    <cellStyle name="Comma 5 6 3 2" xfId="6774" xr:uid="{00000000-0005-0000-0000-00009B180000}"/>
    <cellStyle name="Comma 5 6 4" xfId="6771" xr:uid="{00000000-0005-0000-0000-000098180000}"/>
    <cellStyle name="Comma 5 6 5" xfId="12302" xr:uid="{00000000-0005-0000-0000-0000D5030000}"/>
    <cellStyle name="Comma 5 7" xfId="1207" xr:uid="{00000000-0005-0000-0000-0000CD040000}"/>
    <cellStyle name="Comma 5 7 2" xfId="1208" xr:uid="{00000000-0005-0000-0000-0000CE040000}"/>
    <cellStyle name="Comma 5 7 2 2" xfId="6776" xr:uid="{00000000-0005-0000-0000-00009D180000}"/>
    <cellStyle name="Comma 5 7 3" xfId="6775" xr:uid="{00000000-0005-0000-0000-00009C180000}"/>
    <cellStyle name="Comma 5 7 4" xfId="12300" xr:uid="{00000000-0005-0000-0000-0000D7030000}"/>
    <cellStyle name="Comma 5 8" xfId="1209" xr:uid="{00000000-0005-0000-0000-0000CF040000}"/>
    <cellStyle name="Comma 5 8 2" xfId="1210" xr:uid="{00000000-0005-0000-0000-0000D0040000}"/>
    <cellStyle name="Comma 5 8 2 2" xfId="6778" xr:uid="{00000000-0005-0000-0000-00009F180000}"/>
    <cellStyle name="Comma 5 8 3" xfId="6777" xr:uid="{00000000-0005-0000-0000-00009E180000}"/>
    <cellStyle name="Comma 5 8 4" xfId="12298" xr:uid="{00000000-0005-0000-0000-0000D8030000}"/>
    <cellStyle name="Comma 5 9" xfId="1211" xr:uid="{00000000-0005-0000-0000-0000D1040000}"/>
    <cellStyle name="Comma 5 9 2" xfId="1212" xr:uid="{00000000-0005-0000-0000-0000D2040000}"/>
    <cellStyle name="Comma 5 9 2 2" xfId="6780" xr:uid="{00000000-0005-0000-0000-0000A1180000}"/>
    <cellStyle name="Comma 5 9 3" xfId="6779" xr:uid="{00000000-0005-0000-0000-0000A0180000}"/>
    <cellStyle name="Comma 5 9 4" xfId="12297" xr:uid="{00000000-0005-0000-0000-0000D9030000}"/>
    <cellStyle name="Comma 6" xfId="1213" xr:uid="{00000000-0005-0000-0000-0000D3040000}"/>
    <cellStyle name="Comma 6 2" xfId="1214" xr:uid="{00000000-0005-0000-0000-0000D4040000}"/>
    <cellStyle name="Comma 6 2 2" xfId="1215" xr:uid="{00000000-0005-0000-0000-0000D5040000}"/>
    <cellStyle name="Comma 6 2 2 2" xfId="6783" xr:uid="{00000000-0005-0000-0000-0000A4180000}"/>
    <cellStyle name="Comma 6 2 3" xfId="1216" xr:uid="{00000000-0005-0000-0000-0000D6040000}"/>
    <cellStyle name="Comma 6 2 3 2" xfId="6784" xr:uid="{00000000-0005-0000-0000-0000A5180000}"/>
    <cellStyle name="Comma 6 2 4" xfId="6782" xr:uid="{00000000-0005-0000-0000-0000A3180000}"/>
    <cellStyle name="Comma 6 2 5" xfId="12293" xr:uid="{00000000-0005-0000-0000-0000DB030000}"/>
    <cellStyle name="Comma 6 3" xfId="1217" xr:uid="{00000000-0005-0000-0000-0000D7040000}"/>
    <cellStyle name="Comma 6 3 2" xfId="1218" xr:uid="{00000000-0005-0000-0000-0000D8040000}"/>
    <cellStyle name="Comma 6 3 2 2" xfId="6786" xr:uid="{00000000-0005-0000-0000-0000A7180000}"/>
    <cellStyle name="Comma 6 3 3" xfId="6785" xr:uid="{00000000-0005-0000-0000-0000A6180000}"/>
    <cellStyle name="Comma 6 3 4" xfId="12292" xr:uid="{00000000-0005-0000-0000-0000DC030000}"/>
    <cellStyle name="Comma 6 4" xfId="1219" xr:uid="{00000000-0005-0000-0000-0000D9040000}"/>
    <cellStyle name="Comma 6 4 2" xfId="1220" xr:uid="{00000000-0005-0000-0000-0000DA040000}"/>
    <cellStyle name="Comma 6 4 2 2" xfId="6788" xr:uid="{00000000-0005-0000-0000-0000A9180000}"/>
    <cellStyle name="Comma 6 4 3" xfId="6787" xr:uid="{00000000-0005-0000-0000-0000A8180000}"/>
    <cellStyle name="Comma 6 4 4" xfId="12291" xr:uid="{00000000-0005-0000-0000-0000DD030000}"/>
    <cellStyle name="Comma 6 5" xfId="1221" xr:uid="{00000000-0005-0000-0000-0000DB040000}"/>
    <cellStyle name="Comma 6 5 2" xfId="1222" xr:uid="{00000000-0005-0000-0000-0000DC040000}"/>
    <cellStyle name="Comma 6 5 2 2" xfId="6790" xr:uid="{00000000-0005-0000-0000-0000AB180000}"/>
    <cellStyle name="Comma 6 5 3" xfId="6789" xr:uid="{00000000-0005-0000-0000-0000AA180000}"/>
    <cellStyle name="Comma 6 5 4" xfId="12290" xr:uid="{00000000-0005-0000-0000-0000DE030000}"/>
    <cellStyle name="Comma 6 6" xfId="1223" xr:uid="{00000000-0005-0000-0000-0000DD040000}"/>
    <cellStyle name="Comma 6 6 2" xfId="1224" xr:uid="{00000000-0005-0000-0000-0000DE040000}"/>
    <cellStyle name="Comma 6 6 2 2" xfId="6792" xr:uid="{00000000-0005-0000-0000-0000AD180000}"/>
    <cellStyle name="Comma 6 6 3" xfId="6791" xr:uid="{00000000-0005-0000-0000-0000AC180000}"/>
    <cellStyle name="Comma 6 7" xfId="1225" xr:uid="{00000000-0005-0000-0000-0000DF040000}"/>
    <cellStyle name="Comma 6 7 2" xfId="6793" xr:uid="{00000000-0005-0000-0000-0000AE180000}"/>
    <cellStyle name="Comma 6 7 2 2" xfId="9300" xr:uid="{00000000-0005-0000-0000-0000F3030000}"/>
    <cellStyle name="Comma 6 7 3" xfId="12295" xr:uid="{00000000-0005-0000-0000-0000DA030000}"/>
    <cellStyle name="Comma 6 8" xfId="6781" xr:uid="{00000000-0005-0000-0000-0000A2180000}"/>
    <cellStyle name="Comma 6 8 2" xfId="9327" xr:uid="{00000000-0005-0000-0000-0000ED030000}"/>
    <cellStyle name="Comma 6 9" xfId="12965" xr:uid="{00000000-0005-0000-0000-000003000000}"/>
    <cellStyle name="Comma 7" xfId="1226" xr:uid="{00000000-0005-0000-0000-0000E0040000}"/>
    <cellStyle name="Comma 7 10" xfId="6794" xr:uid="{00000000-0005-0000-0000-0000AF180000}"/>
    <cellStyle name="Comma 7 11" xfId="12289" xr:uid="{00000000-0005-0000-0000-0000E0030000}"/>
    <cellStyle name="Comma 7 2" xfId="1227" xr:uid="{00000000-0005-0000-0000-0000E1040000}"/>
    <cellStyle name="Comma 7 2 2" xfId="1228" xr:uid="{00000000-0005-0000-0000-0000E2040000}"/>
    <cellStyle name="Comma 7 2 2 2" xfId="1229" xr:uid="{00000000-0005-0000-0000-0000E3040000}"/>
    <cellStyle name="Comma 7 2 2 2 2" xfId="1230" xr:uid="{00000000-0005-0000-0000-0000E4040000}"/>
    <cellStyle name="Comma 7 2 2 2 2 2" xfId="6798" xr:uid="{00000000-0005-0000-0000-0000B3180000}"/>
    <cellStyle name="Comma 7 2 2 2 3" xfId="6797" xr:uid="{00000000-0005-0000-0000-0000B2180000}"/>
    <cellStyle name="Comma 7 2 2 2 4" xfId="12284" xr:uid="{00000000-0005-0000-0000-0000E3030000}"/>
    <cellStyle name="Comma 7 2 2 3" xfId="1231" xr:uid="{00000000-0005-0000-0000-0000E5040000}"/>
    <cellStyle name="Comma 7 2 2 3 2" xfId="6799" xr:uid="{00000000-0005-0000-0000-0000B4180000}"/>
    <cellStyle name="Comma 7 2 2 4" xfId="6796" xr:uid="{00000000-0005-0000-0000-0000B1180000}"/>
    <cellStyle name="Comma 7 2 2 5" xfId="12285" xr:uid="{00000000-0005-0000-0000-0000E2030000}"/>
    <cellStyle name="Comma 7 2 3" xfId="1232" xr:uid="{00000000-0005-0000-0000-0000E6040000}"/>
    <cellStyle name="Comma 7 2 3 2" xfId="1233" xr:uid="{00000000-0005-0000-0000-0000E7040000}"/>
    <cellStyle name="Comma 7 2 3 2 2" xfId="6801" xr:uid="{00000000-0005-0000-0000-0000B6180000}"/>
    <cellStyle name="Comma 7 2 3 3" xfId="6800" xr:uid="{00000000-0005-0000-0000-0000B5180000}"/>
    <cellStyle name="Comma 7 2 3 4" xfId="12282" xr:uid="{00000000-0005-0000-0000-0000E4030000}"/>
    <cellStyle name="Comma 7 2 4" xfId="1234" xr:uid="{00000000-0005-0000-0000-0000E8040000}"/>
    <cellStyle name="Comma 7 2 4 2" xfId="6802" xr:uid="{00000000-0005-0000-0000-0000B7180000}"/>
    <cellStyle name="Comma 7 2 5" xfId="6795" xr:uid="{00000000-0005-0000-0000-0000B0180000}"/>
    <cellStyle name="Comma 7 2 6" xfId="12286" xr:uid="{00000000-0005-0000-0000-0000E1030000}"/>
    <cellStyle name="Comma 7 3" xfId="1235" xr:uid="{00000000-0005-0000-0000-0000E9040000}"/>
    <cellStyle name="Comma 7 3 2" xfId="1236" xr:uid="{00000000-0005-0000-0000-0000EA040000}"/>
    <cellStyle name="Comma 7 3 2 2" xfId="1237" xr:uid="{00000000-0005-0000-0000-0000EB040000}"/>
    <cellStyle name="Comma 7 3 2 2 2" xfId="6805" xr:uid="{00000000-0005-0000-0000-0000BA180000}"/>
    <cellStyle name="Comma 7 3 2 3" xfId="6804" xr:uid="{00000000-0005-0000-0000-0000B9180000}"/>
    <cellStyle name="Comma 7 3 2 4" xfId="12280" xr:uid="{00000000-0005-0000-0000-0000E6030000}"/>
    <cellStyle name="Comma 7 3 3" xfId="1238" xr:uid="{00000000-0005-0000-0000-0000EC040000}"/>
    <cellStyle name="Comma 7 3 3 2" xfId="6806" xr:uid="{00000000-0005-0000-0000-0000BB180000}"/>
    <cellStyle name="Comma 7 3 4" xfId="6803" xr:uid="{00000000-0005-0000-0000-0000B8180000}"/>
    <cellStyle name="Comma 7 3 5" xfId="12281" xr:uid="{00000000-0005-0000-0000-0000E5030000}"/>
    <cellStyle name="Comma 7 4" xfId="1239" xr:uid="{00000000-0005-0000-0000-0000ED040000}"/>
    <cellStyle name="Comma 7 4 2" xfId="1240" xr:uid="{00000000-0005-0000-0000-0000EE040000}"/>
    <cellStyle name="Comma 7 4 2 2" xfId="6808" xr:uid="{00000000-0005-0000-0000-0000BD180000}"/>
    <cellStyle name="Comma 7 4 3" xfId="6807" xr:uid="{00000000-0005-0000-0000-0000BC180000}"/>
    <cellStyle name="Comma 7 4 4" xfId="12279" xr:uid="{00000000-0005-0000-0000-0000E7030000}"/>
    <cellStyle name="Comma 7 5" xfId="1241" xr:uid="{00000000-0005-0000-0000-0000EF040000}"/>
    <cellStyle name="Comma 7 5 2" xfId="1242" xr:uid="{00000000-0005-0000-0000-0000F0040000}"/>
    <cellStyle name="Comma 7 5 2 2" xfId="6810" xr:uid="{00000000-0005-0000-0000-0000BF180000}"/>
    <cellStyle name="Comma 7 5 3" xfId="6809" xr:uid="{00000000-0005-0000-0000-0000BE180000}"/>
    <cellStyle name="Comma 7 5 4" xfId="12278" xr:uid="{00000000-0005-0000-0000-0000E8030000}"/>
    <cellStyle name="Comma 7 6" xfId="1243" xr:uid="{00000000-0005-0000-0000-0000F1040000}"/>
    <cellStyle name="Comma 7 6 2" xfId="1244" xr:uid="{00000000-0005-0000-0000-0000F2040000}"/>
    <cellStyle name="Comma 7 6 2 2" xfId="6812" xr:uid="{00000000-0005-0000-0000-0000C1180000}"/>
    <cellStyle name="Comma 7 6 3" xfId="6811" xr:uid="{00000000-0005-0000-0000-0000C0180000}"/>
    <cellStyle name="Comma 7 6 4" xfId="12277" xr:uid="{00000000-0005-0000-0000-0000E9030000}"/>
    <cellStyle name="Comma 7 7" xfId="1245" xr:uid="{00000000-0005-0000-0000-0000F3040000}"/>
    <cellStyle name="Comma 7 7 2" xfId="1246" xr:uid="{00000000-0005-0000-0000-0000F4040000}"/>
    <cellStyle name="Comma 7 7 2 2" xfId="6814" xr:uid="{00000000-0005-0000-0000-0000C3180000}"/>
    <cellStyle name="Comma 7 7 3" xfId="6813" xr:uid="{00000000-0005-0000-0000-0000C2180000}"/>
    <cellStyle name="Comma 7 7 4" xfId="12276" xr:uid="{00000000-0005-0000-0000-0000EA030000}"/>
    <cellStyle name="Comma 7 8" xfId="1247" xr:uid="{00000000-0005-0000-0000-0000F5040000}"/>
    <cellStyle name="Comma 7 8 2" xfId="1248" xr:uid="{00000000-0005-0000-0000-0000F6040000}"/>
    <cellStyle name="Comma 7 8 2 2" xfId="6816" xr:uid="{00000000-0005-0000-0000-0000C5180000}"/>
    <cellStyle name="Comma 7 8 3" xfId="6815" xr:uid="{00000000-0005-0000-0000-0000C4180000}"/>
    <cellStyle name="Comma 7 8 4" xfId="12273" xr:uid="{00000000-0005-0000-0000-0000EB030000}"/>
    <cellStyle name="Comma 7 9" xfId="1249" xr:uid="{00000000-0005-0000-0000-0000F7040000}"/>
    <cellStyle name="Comma 7 9 2" xfId="6817" xr:uid="{00000000-0005-0000-0000-0000C6180000}"/>
    <cellStyle name="Comma 8" xfId="1250" xr:uid="{00000000-0005-0000-0000-0000F8040000}"/>
    <cellStyle name="Comma 8 10" xfId="12272" xr:uid="{00000000-0005-0000-0000-0000EC030000}"/>
    <cellStyle name="Comma 8 2" xfId="1251" xr:uid="{00000000-0005-0000-0000-0000F9040000}"/>
    <cellStyle name="Comma 8 2 2" xfId="1252" xr:uid="{00000000-0005-0000-0000-0000FA040000}"/>
    <cellStyle name="Comma 8 2 2 2" xfId="1253" xr:uid="{00000000-0005-0000-0000-0000FB040000}"/>
    <cellStyle name="Comma 8 2 2 2 2" xfId="6821" xr:uid="{00000000-0005-0000-0000-0000CA180000}"/>
    <cellStyle name="Comma 8 2 2 3" xfId="6820" xr:uid="{00000000-0005-0000-0000-0000C9180000}"/>
    <cellStyle name="Comma 8 2 2 4" xfId="12267" xr:uid="{00000000-0005-0000-0000-0000EE030000}"/>
    <cellStyle name="Comma 8 2 3" xfId="1254" xr:uid="{00000000-0005-0000-0000-0000FC040000}"/>
    <cellStyle name="Comma 8 2 3 2" xfId="6822" xr:uid="{00000000-0005-0000-0000-0000CB180000}"/>
    <cellStyle name="Comma 8 2 4" xfId="6819" xr:uid="{00000000-0005-0000-0000-0000C8180000}"/>
    <cellStyle name="Comma 8 2 5" xfId="12271" xr:uid="{00000000-0005-0000-0000-0000ED030000}"/>
    <cellStyle name="Comma 8 3" xfId="1255" xr:uid="{00000000-0005-0000-0000-0000FD040000}"/>
    <cellStyle name="Comma 8 3 2" xfId="1256" xr:uid="{00000000-0005-0000-0000-0000FE040000}"/>
    <cellStyle name="Comma 8 4" xfId="1257" xr:uid="{00000000-0005-0000-0000-0000FF040000}"/>
    <cellStyle name="Comma 8 4 2" xfId="1258" xr:uid="{00000000-0005-0000-0000-000000050000}"/>
    <cellStyle name="Comma 8 5" xfId="1259" xr:uid="{00000000-0005-0000-0000-000001050000}"/>
    <cellStyle name="Comma 8 5 2" xfId="1260" xr:uid="{00000000-0005-0000-0000-000002050000}"/>
    <cellStyle name="Comma 8 6" xfId="1261" xr:uid="{00000000-0005-0000-0000-000003050000}"/>
    <cellStyle name="Comma 8 6 2" xfId="1262" xr:uid="{00000000-0005-0000-0000-000004050000}"/>
    <cellStyle name="Comma 8 7" xfId="1263" xr:uid="{00000000-0005-0000-0000-000005050000}"/>
    <cellStyle name="Comma 8 7 2" xfId="1264" xr:uid="{00000000-0005-0000-0000-000006050000}"/>
    <cellStyle name="Comma 8 7 2 2" xfId="6832" xr:uid="{00000000-0005-0000-0000-0000CD180000}"/>
    <cellStyle name="Comma 8 7 3" xfId="6831" xr:uid="{00000000-0005-0000-0000-0000CC180000}"/>
    <cellStyle name="Comma 8 7 4" xfId="12265" xr:uid="{00000000-0005-0000-0000-0000F3030000}"/>
    <cellStyle name="Comma 8 8" xfId="1265" xr:uid="{00000000-0005-0000-0000-000007050000}"/>
    <cellStyle name="Comma 8 8 2" xfId="6833" xr:uid="{00000000-0005-0000-0000-0000CE180000}"/>
    <cellStyle name="Comma 8 9" xfId="6818" xr:uid="{00000000-0005-0000-0000-0000C7180000}"/>
    <cellStyle name="Comma 9" xfId="1266" xr:uid="{00000000-0005-0000-0000-000008050000}"/>
    <cellStyle name="Comma 9 2" xfId="1267" xr:uid="{00000000-0005-0000-0000-000009050000}"/>
    <cellStyle name="Comma 9 2 2" xfId="1268" xr:uid="{00000000-0005-0000-0000-00000A050000}"/>
    <cellStyle name="Comma 9 2 2 2" xfId="6836" xr:uid="{00000000-0005-0000-0000-0000D0180000}"/>
    <cellStyle name="Comma 9 2 3" xfId="6835" xr:uid="{00000000-0005-0000-0000-0000CF180000}"/>
    <cellStyle name="Comma 9 2 4" xfId="12262" xr:uid="{00000000-0005-0000-0000-0000F5030000}"/>
    <cellStyle name="Comma 9 3" xfId="1269" xr:uid="{00000000-0005-0000-0000-00000B050000}"/>
    <cellStyle name="Comma 9 3 2" xfId="1270" xr:uid="{00000000-0005-0000-0000-00000C050000}"/>
    <cellStyle name="Comma 9 3 2 2" xfId="6838" xr:uid="{00000000-0005-0000-0000-0000D2180000}"/>
    <cellStyle name="Comma 9 3 3" xfId="6837" xr:uid="{00000000-0005-0000-0000-0000D1180000}"/>
    <cellStyle name="Comma 9 3 4" xfId="12261" xr:uid="{00000000-0005-0000-0000-0000F6030000}"/>
    <cellStyle name="Comma 9 4" xfId="1271" xr:uid="{00000000-0005-0000-0000-00000D050000}"/>
    <cellStyle name="Comma 9 4 2" xfId="1272" xr:uid="{00000000-0005-0000-0000-00000E050000}"/>
    <cellStyle name="Comma 9 4 2 2" xfId="6840" xr:uid="{00000000-0005-0000-0000-0000D4180000}"/>
    <cellStyle name="Comma 9 4 3" xfId="6839" xr:uid="{00000000-0005-0000-0000-0000D3180000}"/>
    <cellStyle name="Comma 9 4 4" xfId="12259" xr:uid="{00000000-0005-0000-0000-0000F7030000}"/>
    <cellStyle name="Comma 9 5" xfId="1273" xr:uid="{00000000-0005-0000-0000-00000F050000}"/>
    <cellStyle name="Comma 9 5 2" xfId="1274" xr:uid="{00000000-0005-0000-0000-000010050000}"/>
    <cellStyle name="Comma 9 5 2 2" xfId="6842" xr:uid="{00000000-0005-0000-0000-0000D6180000}"/>
    <cellStyle name="Comma 9 5 3" xfId="6841" xr:uid="{00000000-0005-0000-0000-0000D5180000}"/>
    <cellStyle name="Comma 9 5 4" xfId="12258" xr:uid="{00000000-0005-0000-0000-0000F8030000}"/>
    <cellStyle name="Comma 9 6" xfId="1275" xr:uid="{00000000-0005-0000-0000-000011050000}"/>
    <cellStyle name="Comma 9 7" xfId="12263" xr:uid="{00000000-0005-0000-0000-0000F4030000}"/>
    <cellStyle name="Comma0" xfId="1276" xr:uid="{00000000-0005-0000-0000-000012050000}"/>
    <cellStyle name="Comma2 (0)" xfId="1277" xr:uid="{00000000-0005-0000-0000-000013050000}"/>
    <cellStyle name="Comment" xfId="1278" xr:uid="{00000000-0005-0000-0000-000014050000}"/>
    <cellStyle name="Commentaire" xfId="1279" xr:uid="{00000000-0005-0000-0000-000015050000}"/>
    <cellStyle name="Commentaire 2" xfId="9270" xr:uid="{00000000-0005-0000-0000-0000FC030000}"/>
    <cellStyle name="Company" xfId="1280" xr:uid="{00000000-0005-0000-0000-000016050000}"/>
    <cellStyle name="CurRatio" xfId="1281" xr:uid="{00000000-0005-0000-0000-000017050000}"/>
    <cellStyle name="Currency--" xfId="1282" xr:uid="{00000000-0005-0000-0000-000018050000}"/>
    <cellStyle name="Currency [00]" xfId="1283" xr:uid="{00000000-0005-0000-0000-000019050000}"/>
    <cellStyle name="Currency [00] 2" xfId="6851" xr:uid="{00000000-0005-0000-0000-0000D7180000}"/>
    <cellStyle name="Currency [1]" xfId="1284" xr:uid="{00000000-0005-0000-0000-00001A050000}"/>
    <cellStyle name="Currency [2]" xfId="1285" xr:uid="{00000000-0005-0000-0000-00001B050000}"/>
    <cellStyle name="Currency [2] 2" xfId="1286" xr:uid="{00000000-0005-0000-0000-00001C050000}"/>
    <cellStyle name="Currency [2] 2 2" xfId="9426" xr:uid="{00000000-0005-0000-0000-000018040000}"/>
    <cellStyle name="Currency [2] 2 3" xfId="9271" xr:uid="{00000000-0005-0000-0000-000002040000}"/>
    <cellStyle name="Currency [2] 3" xfId="1287" xr:uid="{00000000-0005-0000-0000-00001D050000}"/>
    <cellStyle name="Currency [2] 4" xfId="1288" xr:uid="{00000000-0005-0000-0000-00001E050000}"/>
    <cellStyle name="Currency [3]" xfId="1289" xr:uid="{00000000-0005-0000-0000-00001F050000}"/>
    <cellStyle name="Currency 0" xfId="1290" xr:uid="{00000000-0005-0000-0000-000020050000}"/>
    <cellStyle name="Currency 10" xfId="1291" xr:uid="{00000000-0005-0000-0000-000021050000}"/>
    <cellStyle name="Currency 10 10" xfId="6859" xr:uid="{00000000-0005-0000-0000-0000D8180000}"/>
    <cellStyle name="Currency 10 11" xfId="12246" xr:uid="{00000000-0005-0000-0000-000005040000}"/>
    <cellStyle name="Currency 10 2" xfId="1292" xr:uid="{00000000-0005-0000-0000-000022050000}"/>
    <cellStyle name="Currency 10 2 2" xfId="1293" xr:uid="{00000000-0005-0000-0000-000023050000}"/>
    <cellStyle name="Currency 10 2 2 2" xfId="1294" xr:uid="{00000000-0005-0000-0000-000024050000}"/>
    <cellStyle name="Currency 10 2 2 2 2" xfId="1295" xr:uid="{00000000-0005-0000-0000-000025050000}"/>
    <cellStyle name="Currency 10 2 2 2 2 2" xfId="1296" xr:uid="{00000000-0005-0000-0000-000026050000}"/>
    <cellStyle name="Currency 10 2 2 2 2 2 2" xfId="6864" xr:uid="{00000000-0005-0000-0000-0000DD180000}"/>
    <cellStyle name="Currency 10 2 2 2 2 3" xfId="6863" xr:uid="{00000000-0005-0000-0000-0000DC180000}"/>
    <cellStyle name="Currency 10 2 2 2 2 4" xfId="12238" xr:uid="{00000000-0005-0000-0000-000009040000}"/>
    <cellStyle name="Currency 10 2 2 2 3" xfId="1297" xr:uid="{00000000-0005-0000-0000-000027050000}"/>
    <cellStyle name="Currency 10 2 2 2 3 2" xfId="6865" xr:uid="{00000000-0005-0000-0000-0000DE180000}"/>
    <cellStyle name="Currency 10 2 2 2 4" xfId="6862" xr:uid="{00000000-0005-0000-0000-0000DB180000}"/>
    <cellStyle name="Currency 10 2 2 2 5" xfId="12241" xr:uid="{00000000-0005-0000-0000-000008040000}"/>
    <cellStyle name="Currency 10 2 2 3" xfId="1298" xr:uid="{00000000-0005-0000-0000-000028050000}"/>
    <cellStyle name="Currency 10 2 2 3 2" xfId="1299" xr:uid="{00000000-0005-0000-0000-000029050000}"/>
    <cellStyle name="Currency 10 2 2 3 2 2" xfId="6867" xr:uid="{00000000-0005-0000-0000-0000E0180000}"/>
    <cellStyle name="Currency 10 2 2 3 3" xfId="6866" xr:uid="{00000000-0005-0000-0000-0000DF180000}"/>
    <cellStyle name="Currency 10 2 2 3 4" xfId="12236" xr:uid="{00000000-0005-0000-0000-00000A040000}"/>
    <cellStyle name="Currency 10 2 2 4" xfId="1300" xr:uid="{00000000-0005-0000-0000-00002A050000}"/>
    <cellStyle name="Currency 10 2 2 4 2" xfId="6868" xr:uid="{00000000-0005-0000-0000-0000E1180000}"/>
    <cellStyle name="Currency 10 2 2 5" xfId="6861" xr:uid="{00000000-0005-0000-0000-0000DA180000}"/>
    <cellStyle name="Currency 10 2 2 6" xfId="12243" xr:uid="{00000000-0005-0000-0000-000007040000}"/>
    <cellStyle name="Currency 10 2 3" xfId="1301" xr:uid="{00000000-0005-0000-0000-00002B050000}"/>
    <cellStyle name="Currency 10 2 3 2" xfId="1302" xr:uid="{00000000-0005-0000-0000-00002C050000}"/>
    <cellStyle name="Currency 10 2 3 2 2" xfId="1303" xr:uid="{00000000-0005-0000-0000-00002D050000}"/>
    <cellStyle name="Currency 10 2 3 2 2 2" xfId="6871" xr:uid="{00000000-0005-0000-0000-0000E4180000}"/>
    <cellStyle name="Currency 10 2 3 2 3" xfId="6870" xr:uid="{00000000-0005-0000-0000-0000E3180000}"/>
    <cellStyle name="Currency 10 2 3 2 4" xfId="12226" xr:uid="{00000000-0005-0000-0000-00000C040000}"/>
    <cellStyle name="Currency 10 2 3 3" xfId="1304" xr:uid="{00000000-0005-0000-0000-00002E050000}"/>
    <cellStyle name="Currency 10 2 3 3 2" xfId="6872" xr:uid="{00000000-0005-0000-0000-0000E5180000}"/>
    <cellStyle name="Currency 10 2 3 4" xfId="6869" xr:uid="{00000000-0005-0000-0000-0000E2180000}"/>
    <cellStyle name="Currency 10 2 3 5" xfId="12232" xr:uid="{00000000-0005-0000-0000-00000B040000}"/>
    <cellStyle name="Currency 10 2 4" xfId="1305" xr:uid="{00000000-0005-0000-0000-00002F050000}"/>
    <cellStyle name="Currency 10 2 4 2" xfId="1306" xr:uid="{00000000-0005-0000-0000-000030050000}"/>
    <cellStyle name="Currency 10 2 4 2 2" xfId="6874" xr:uid="{00000000-0005-0000-0000-0000E7180000}"/>
    <cellStyle name="Currency 10 2 4 3" xfId="6873" xr:uid="{00000000-0005-0000-0000-0000E6180000}"/>
    <cellStyle name="Currency 10 2 4 4" xfId="12224" xr:uid="{00000000-0005-0000-0000-00000D040000}"/>
    <cellStyle name="Currency 10 2 5" xfId="1307" xr:uid="{00000000-0005-0000-0000-000031050000}"/>
    <cellStyle name="Currency 10 2 5 2" xfId="6875" xr:uid="{00000000-0005-0000-0000-0000E8180000}"/>
    <cellStyle name="Currency 10 2 6" xfId="6860" xr:uid="{00000000-0005-0000-0000-0000D9180000}"/>
    <cellStyle name="Currency 10 2 7" xfId="12244" xr:uid="{00000000-0005-0000-0000-000006040000}"/>
    <cellStyle name="Currency 10 3" xfId="1308" xr:uid="{00000000-0005-0000-0000-000032050000}"/>
    <cellStyle name="Currency 10 3 2" xfId="1309" xr:uid="{00000000-0005-0000-0000-000033050000}"/>
    <cellStyle name="Currency 10 3 2 2" xfId="1310" xr:uid="{00000000-0005-0000-0000-000034050000}"/>
    <cellStyle name="Currency 10 3 2 2 2" xfId="1311" xr:uid="{00000000-0005-0000-0000-000035050000}"/>
    <cellStyle name="Currency 10 3 2 2 2 2" xfId="1312" xr:uid="{00000000-0005-0000-0000-000036050000}"/>
    <cellStyle name="Currency 10 3 2 2 2 2 2" xfId="6880" xr:uid="{00000000-0005-0000-0000-0000ED180000}"/>
    <cellStyle name="Currency 10 3 2 2 2 3" xfId="6879" xr:uid="{00000000-0005-0000-0000-0000EC180000}"/>
    <cellStyle name="Currency 10 3 2 2 2 4" xfId="12211" xr:uid="{00000000-0005-0000-0000-000011040000}"/>
    <cellStyle name="Currency 10 3 2 2 3" xfId="1313" xr:uid="{00000000-0005-0000-0000-000037050000}"/>
    <cellStyle name="Currency 10 3 2 2 3 2" xfId="6881" xr:uid="{00000000-0005-0000-0000-0000EE180000}"/>
    <cellStyle name="Currency 10 3 2 2 4" xfId="6878" xr:uid="{00000000-0005-0000-0000-0000EB180000}"/>
    <cellStyle name="Currency 10 3 2 2 5" xfId="12217" xr:uid="{00000000-0005-0000-0000-000010040000}"/>
    <cellStyle name="Currency 10 3 2 3" xfId="1314" xr:uid="{00000000-0005-0000-0000-000038050000}"/>
    <cellStyle name="Currency 10 3 2 3 2" xfId="1315" xr:uid="{00000000-0005-0000-0000-000039050000}"/>
    <cellStyle name="Currency 10 3 2 3 2 2" xfId="6883" xr:uid="{00000000-0005-0000-0000-0000F0180000}"/>
    <cellStyle name="Currency 10 3 2 3 3" xfId="6882" xr:uid="{00000000-0005-0000-0000-0000EF180000}"/>
    <cellStyle name="Currency 10 3 2 3 4" xfId="12209" xr:uid="{00000000-0005-0000-0000-000012040000}"/>
    <cellStyle name="Currency 10 3 2 4" xfId="1316" xr:uid="{00000000-0005-0000-0000-00003A050000}"/>
    <cellStyle name="Currency 10 3 2 4 2" xfId="6884" xr:uid="{00000000-0005-0000-0000-0000F1180000}"/>
    <cellStyle name="Currency 10 3 2 5" xfId="6877" xr:uid="{00000000-0005-0000-0000-0000EA180000}"/>
    <cellStyle name="Currency 10 3 2 6" xfId="12219" xr:uid="{00000000-0005-0000-0000-00000F040000}"/>
    <cellStyle name="Currency 10 3 3" xfId="1317" xr:uid="{00000000-0005-0000-0000-00003B050000}"/>
    <cellStyle name="Currency 10 3 3 2" xfId="1318" xr:uid="{00000000-0005-0000-0000-00003C050000}"/>
    <cellStyle name="Currency 10 3 3 2 2" xfId="1319" xr:uid="{00000000-0005-0000-0000-00003D050000}"/>
    <cellStyle name="Currency 10 3 3 2 2 2" xfId="6887" xr:uid="{00000000-0005-0000-0000-0000F4180000}"/>
    <cellStyle name="Currency 10 3 3 2 3" xfId="6886" xr:uid="{00000000-0005-0000-0000-0000F3180000}"/>
    <cellStyle name="Currency 10 3 3 2 4" xfId="12204" xr:uid="{00000000-0005-0000-0000-000014040000}"/>
    <cellStyle name="Currency 10 3 3 3" xfId="1320" xr:uid="{00000000-0005-0000-0000-00003E050000}"/>
    <cellStyle name="Currency 10 3 3 3 2" xfId="6888" xr:uid="{00000000-0005-0000-0000-0000F5180000}"/>
    <cellStyle name="Currency 10 3 3 4" xfId="6885" xr:uid="{00000000-0005-0000-0000-0000F2180000}"/>
    <cellStyle name="Currency 10 3 3 5" xfId="12207" xr:uid="{00000000-0005-0000-0000-000013040000}"/>
    <cellStyle name="Currency 10 3 4" xfId="1321" xr:uid="{00000000-0005-0000-0000-00003F050000}"/>
    <cellStyle name="Currency 10 3 4 2" xfId="1322" xr:uid="{00000000-0005-0000-0000-000040050000}"/>
    <cellStyle name="Currency 10 3 4 2 2" xfId="6890" xr:uid="{00000000-0005-0000-0000-0000F7180000}"/>
    <cellStyle name="Currency 10 3 4 3" xfId="6889" xr:uid="{00000000-0005-0000-0000-0000F6180000}"/>
    <cellStyle name="Currency 10 3 4 4" xfId="12200" xr:uid="{00000000-0005-0000-0000-000015040000}"/>
    <cellStyle name="Currency 10 3 5" xfId="1323" xr:uid="{00000000-0005-0000-0000-000041050000}"/>
    <cellStyle name="Currency 10 3 5 2" xfId="6891" xr:uid="{00000000-0005-0000-0000-0000F8180000}"/>
    <cellStyle name="Currency 10 3 6" xfId="6876" xr:uid="{00000000-0005-0000-0000-0000E9180000}"/>
    <cellStyle name="Currency 10 3 7" xfId="12221" xr:uid="{00000000-0005-0000-0000-00000E040000}"/>
    <cellStyle name="Currency 10 4" xfId="1324" xr:uid="{00000000-0005-0000-0000-000042050000}"/>
    <cellStyle name="Currency 10 4 2" xfId="1325" xr:uid="{00000000-0005-0000-0000-000043050000}"/>
    <cellStyle name="Currency 10 4 2 2" xfId="1326" xr:uid="{00000000-0005-0000-0000-000044050000}"/>
    <cellStyle name="Currency 10 4 2 2 2" xfId="1327" xr:uid="{00000000-0005-0000-0000-000045050000}"/>
    <cellStyle name="Currency 10 4 2 2 2 2" xfId="6895" xr:uid="{00000000-0005-0000-0000-0000FC180000}"/>
    <cellStyle name="Currency 10 4 2 2 3" xfId="6894" xr:uid="{00000000-0005-0000-0000-0000FB180000}"/>
    <cellStyle name="Currency 10 4 2 2 4" xfId="12189" xr:uid="{00000000-0005-0000-0000-000018040000}"/>
    <cellStyle name="Currency 10 4 2 3" xfId="1328" xr:uid="{00000000-0005-0000-0000-000046050000}"/>
    <cellStyle name="Currency 10 4 2 3 2" xfId="6896" xr:uid="{00000000-0005-0000-0000-0000FD180000}"/>
    <cellStyle name="Currency 10 4 2 4" xfId="6893" xr:uid="{00000000-0005-0000-0000-0000FA180000}"/>
    <cellStyle name="Currency 10 4 2 5" xfId="12195" xr:uid="{00000000-0005-0000-0000-000017040000}"/>
    <cellStyle name="Currency 10 4 3" xfId="1329" xr:uid="{00000000-0005-0000-0000-000047050000}"/>
    <cellStyle name="Currency 10 4 3 2" xfId="1330" xr:uid="{00000000-0005-0000-0000-000048050000}"/>
    <cellStyle name="Currency 10 4 3 2 2" xfId="6898" xr:uid="{00000000-0005-0000-0000-0000FF180000}"/>
    <cellStyle name="Currency 10 4 3 3" xfId="6897" xr:uid="{00000000-0005-0000-0000-0000FE180000}"/>
    <cellStyle name="Currency 10 4 3 4" xfId="12184" xr:uid="{00000000-0005-0000-0000-000019040000}"/>
    <cellStyle name="Currency 10 4 4" xfId="1331" xr:uid="{00000000-0005-0000-0000-000049050000}"/>
    <cellStyle name="Currency 10 4 4 2" xfId="6899" xr:uid="{00000000-0005-0000-0000-000000190000}"/>
    <cellStyle name="Currency 10 4 5" xfId="6892" xr:uid="{00000000-0005-0000-0000-0000F9180000}"/>
    <cellStyle name="Currency 10 4 6" xfId="12197" xr:uid="{00000000-0005-0000-0000-000016040000}"/>
    <cellStyle name="Currency 10 5" xfId="1332" xr:uid="{00000000-0005-0000-0000-00004A050000}"/>
    <cellStyle name="Currency 10 5 2" xfId="1333" xr:uid="{00000000-0005-0000-0000-00004B050000}"/>
    <cellStyle name="Currency 10 5 2 2" xfId="1334" xr:uid="{00000000-0005-0000-0000-00004C050000}"/>
    <cellStyle name="Currency 10 5 2 2 2" xfId="6902" xr:uid="{00000000-0005-0000-0000-000003190000}"/>
    <cellStyle name="Currency 10 5 2 3" xfId="6901" xr:uid="{00000000-0005-0000-0000-000002190000}"/>
    <cellStyle name="Currency 10 5 2 4" xfId="12181" xr:uid="{00000000-0005-0000-0000-00001B040000}"/>
    <cellStyle name="Currency 10 5 3" xfId="1335" xr:uid="{00000000-0005-0000-0000-00004D050000}"/>
    <cellStyle name="Currency 10 5 3 2" xfId="6903" xr:uid="{00000000-0005-0000-0000-000004190000}"/>
    <cellStyle name="Currency 10 5 4" xfId="6900" xr:uid="{00000000-0005-0000-0000-000001190000}"/>
    <cellStyle name="Currency 10 5 5" xfId="12183" xr:uid="{00000000-0005-0000-0000-00001A040000}"/>
    <cellStyle name="Currency 10 6" xfId="1336" xr:uid="{00000000-0005-0000-0000-00004E050000}"/>
    <cellStyle name="Currency 10 6 2" xfId="1337" xr:uid="{00000000-0005-0000-0000-00004F050000}"/>
    <cellStyle name="Currency 10 6 2 2" xfId="6905" xr:uid="{00000000-0005-0000-0000-000006190000}"/>
    <cellStyle name="Currency 10 6 3" xfId="6904" xr:uid="{00000000-0005-0000-0000-000005190000}"/>
    <cellStyle name="Currency 10 6 4" xfId="12178" xr:uid="{00000000-0005-0000-0000-00001C040000}"/>
    <cellStyle name="Currency 10 7" xfId="1338" xr:uid="{00000000-0005-0000-0000-000050050000}"/>
    <cellStyle name="Currency 10 7 2" xfId="6906" xr:uid="{00000000-0005-0000-0000-000007190000}"/>
    <cellStyle name="Currency 10 8" xfId="1339" xr:uid="{00000000-0005-0000-0000-000051050000}"/>
    <cellStyle name="Currency 10 8 2" xfId="6907" xr:uid="{00000000-0005-0000-0000-000008190000}"/>
    <cellStyle name="Currency 10 9" xfId="1340" xr:uid="{00000000-0005-0000-0000-000052050000}"/>
    <cellStyle name="Currency 10 9 2" xfId="6908" xr:uid="{00000000-0005-0000-0000-000009190000}"/>
    <cellStyle name="Currency 11" xfId="1341" xr:uid="{00000000-0005-0000-0000-000053050000}"/>
    <cellStyle name="Currency 11 2" xfId="1342" xr:uid="{00000000-0005-0000-0000-000054050000}"/>
    <cellStyle name="Currency 11 2 2" xfId="1343" xr:uid="{00000000-0005-0000-0000-000055050000}"/>
    <cellStyle name="Currency 11 2 2 2" xfId="1344" xr:uid="{00000000-0005-0000-0000-000056050000}"/>
    <cellStyle name="Currency 11 2 2 2 2" xfId="1345" xr:uid="{00000000-0005-0000-0000-000057050000}"/>
    <cellStyle name="Currency 11 2 2 2 2 2" xfId="1346" xr:uid="{00000000-0005-0000-0000-000058050000}"/>
    <cellStyle name="Currency 11 2 2 2 2 2 2" xfId="6914" xr:uid="{00000000-0005-0000-0000-00000F190000}"/>
    <cellStyle name="Currency 11 2 2 2 2 3" xfId="6913" xr:uid="{00000000-0005-0000-0000-00000E190000}"/>
    <cellStyle name="Currency 11 2 2 2 2 4" xfId="12162" xr:uid="{00000000-0005-0000-0000-000021040000}"/>
    <cellStyle name="Currency 11 2 2 2 3" xfId="1347" xr:uid="{00000000-0005-0000-0000-000059050000}"/>
    <cellStyle name="Currency 11 2 2 2 3 2" xfId="6915" xr:uid="{00000000-0005-0000-0000-000010190000}"/>
    <cellStyle name="Currency 11 2 2 2 4" xfId="6912" xr:uid="{00000000-0005-0000-0000-00000D190000}"/>
    <cellStyle name="Currency 11 2 2 2 5" xfId="12165" xr:uid="{00000000-0005-0000-0000-000020040000}"/>
    <cellStyle name="Currency 11 2 2 3" xfId="1348" xr:uid="{00000000-0005-0000-0000-00005A050000}"/>
    <cellStyle name="Currency 11 2 2 3 2" xfId="1349" xr:uid="{00000000-0005-0000-0000-00005B050000}"/>
    <cellStyle name="Currency 11 2 2 3 2 2" xfId="6917" xr:uid="{00000000-0005-0000-0000-000012190000}"/>
    <cellStyle name="Currency 11 2 2 3 3" xfId="6916" xr:uid="{00000000-0005-0000-0000-000011190000}"/>
    <cellStyle name="Currency 11 2 2 3 4" xfId="12161" xr:uid="{00000000-0005-0000-0000-000022040000}"/>
    <cellStyle name="Currency 11 2 2 4" xfId="1350" xr:uid="{00000000-0005-0000-0000-00005C050000}"/>
    <cellStyle name="Currency 11 2 2 4 2" xfId="6918" xr:uid="{00000000-0005-0000-0000-000013190000}"/>
    <cellStyle name="Currency 11 2 2 5" xfId="6911" xr:uid="{00000000-0005-0000-0000-00000C190000}"/>
    <cellStyle name="Currency 11 2 2 6" xfId="12170" xr:uid="{00000000-0005-0000-0000-00001F040000}"/>
    <cellStyle name="Currency 11 2 3" xfId="1351" xr:uid="{00000000-0005-0000-0000-00005D050000}"/>
    <cellStyle name="Currency 11 2 3 2" xfId="1352" xr:uid="{00000000-0005-0000-0000-00005E050000}"/>
    <cellStyle name="Currency 11 2 3 2 2" xfId="1353" xr:uid="{00000000-0005-0000-0000-00005F050000}"/>
    <cellStyle name="Currency 11 2 3 2 2 2" xfId="6921" xr:uid="{00000000-0005-0000-0000-000016190000}"/>
    <cellStyle name="Currency 11 2 3 2 3" xfId="6920" xr:uid="{00000000-0005-0000-0000-000015190000}"/>
    <cellStyle name="Currency 11 2 3 2 4" xfId="12152" xr:uid="{00000000-0005-0000-0000-000024040000}"/>
    <cellStyle name="Currency 11 2 3 3" xfId="1354" xr:uid="{00000000-0005-0000-0000-000060050000}"/>
    <cellStyle name="Currency 11 2 3 3 2" xfId="6922" xr:uid="{00000000-0005-0000-0000-000017190000}"/>
    <cellStyle name="Currency 11 2 3 4" xfId="6919" xr:uid="{00000000-0005-0000-0000-000014190000}"/>
    <cellStyle name="Currency 11 2 3 5" xfId="12160" xr:uid="{00000000-0005-0000-0000-000023040000}"/>
    <cellStyle name="Currency 11 2 4" xfId="1355" xr:uid="{00000000-0005-0000-0000-000061050000}"/>
    <cellStyle name="Currency 11 2 4 2" xfId="1356" xr:uid="{00000000-0005-0000-0000-000062050000}"/>
    <cellStyle name="Currency 11 2 4 2 2" xfId="6924" xr:uid="{00000000-0005-0000-0000-000019190000}"/>
    <cellStyle name="Currency 11 2 4 3" xfId="6923" xr:uid="{00000000-0005-0000-0000-000018190000}"/>
    <cellStyle name="Currency 11 2 4 4" xfId="12150" xr:uid="{00000000-0005-0000-0000-000025040000}"/>
    <cellStyle name="Currency 11 2 5" xfId="1357" xr:uid="{00000000-0005-0000-0000-000063050000}"/>
    <cellStyle name="Currency 11 2 5 2" xfId="6925" xr:uid="{00000000-0005-0000-0000-00001A190000}"/>
    <cellStyle name="Currency 11 2 6" xfId="6910" xr:uid="{00000000-0005-0000-0000-00000B190000}"/>
    <cellStyle name="Currency 11 2 7" xfId="12172" xr:uid="{00000000-0005-0000-0000-00001E040000}"/>
    <cellStyle name="Currency 11 3" xfId="1358" xr:uid="{00000000-0005-0000-0000-000064050000}"/>
    <cellStyle name="Currency 11 3 2" xfId="1359" xr:uid="{00000000-0005-0000-0000-000065050000}"/>
    <cellStyle name="Currency 11 3 2 2" xfId="1360" xr:uid="{00000000-0005-0000-0000-000066050000}"/>
    <cellStyle name="Currency 11 3 2 2 2" xfId="1361" xr:uid="{00000000-0005-0000-0000-000067050000}"/>
    <cellStyle name="Currency 11 3 2 2 2 2" xfId="1362" xr:uid="{00000000-0005-0000-0000-000068050000}"/>
    <cellStyle name="Currency 11 3 2 2 2 2 2" xfId="6930" xr:uid="{00000000-0005-0000-0000-00001F190000}"/>
    <cellStyle name="Currency 11 3 2 2 2 3" xfId="6929" xr:uid="{00000000-0005-0000-0000-00001E190000}"/>
    <cellStyle name="Currency 11 3 2 2 2 4" xfId="12136" xr:uid="{00000000-0005-0000-0000-000029040000}"/>
    <cellStyle name="Currency 11 3 2 2 3" xfId="1363" xr:uid="{00000000-0005-0000-0000-000069050000}"/>
    <cellStyle name="Currency 11 3 2 2 3 2" xfId="6931" xr:uid="{00000000-0005-0000-0000-000020190000}"/>
    <cellStyle name="Currency 11 3 2 2 4" xfId="6928" xr:uid="{00000000-0005-0000-0000-00001D190000}"/>
    <cellStyle name="Currency 11 3 2 2 5" xfId="12142" xr:uid="{00000000-0005-0000-0000-000028040000}"/>
    <cellStyle name="Currency 11 3 2 3" xfId="1364" xr:uid="{00000000-0005-0000-0000-00006A050000}"/>
    <cellStyle name="Currency 11 3 2 3 2" xfId="1365" xr:uid="{00000000-0005-0000-0000-00006B050000}"/>
    <cellStyle name="Currency 11 3 2 3 2 2" xfId="6933" xr:uid="{00000000-0005-0000-0000-000022190000}"/>
    <cellStyle name="Currency 11 3 2 3 3" xfId="6932" xr:uid="{00000000-0005-0000-0000-000021190000}"/>
    <cellStyle name="Currency 11 3 2 3 4" xfId="12135" xr:uid="{00000000-0005-0000-0000-00002A040000}"/>
    <cellStyle name="Currency 11 3 2 4" xfId="1366" xr:uid="{00000000-0005-0000-0000-00006C050000}"/>
    <cellStyle name="Currency 11 3 2 4 2" xfId="6934" xr:uid="{00000000-0005-0000-0000-000023190000}"/>
    <cellStyle name="Currency 11 3 2 5" xfId="6927" xr:uid="{00000000-0005-0000-0000-00001C190000}"/>
    <cellStyle name="Currency 11 3 2 6" xfId="12144" xr:uid="{00000000-0005-0000-0000-000027040000}"/>
    <cellStyle name="Currency 11 3 3" xfId="1367" xr:uid="{00000000-0005-0000-0000-00006D050000}"/>
    <cellStyle name="Currency 11 3 3 2" xfId="1368" xr:uid="{00000000-0005-0000-0000-00006E050000}"/>
    <cellStyle name="Currency 11 3 3 2 2" xfId="1369" xr:uid="{00000000-0005-0000-0000-00006F050000}"/>
    <cellStyle name="Currency 11 3 3 2 2 2" xfId="6937" xr:uid="{00000000-0005-0000-0000-000026190000}"/>
    <cellStyle name="Currency 11 3 3 2 3" xfId="6936" xr:uid="{00000000-0005-0000-0000-000025190000}"/>
    <cellStyle name="Currency 11 3 3 2 4" xfId="12128" xr:uid="{00000000-0005-0000-0000-00002C040000}"/>
    <cellStyle name="Currency 11 3 3 3" xfId="1370" xr:uid="{00000000-0005-0000-0000-000070050000}"/>
    <cellStyle name="Currency 11 3 3 3 2" xfId="6938" xr:uid="{00000000-0005-0000-0000-000027190000}"/>
    <cellStyle name="Currency 11 3 3 4" xfId="6935" xr:uid="{00000000-0005-0000-0000-000024190000}"/>
    <cellStyle name="Currency 11 3 3 5" xfId="12133" xr:uid="{00000000-0005-0000-0000-00002B040000}"/>
    <cellStyle name="Currency 11 3 4" xfId="1371" xr:uid="{00000000-0005-0000-0000-000071050000}"/>
    <cellStyle name="Currency 11 3 4 2" xfId="1372" xr:uid="{00000000-0005-0000-0000-000072050000}"/>
    <cellStyle name="Currency 11 3 4 2 2" xfId="6940" xr:uid="{00000000-0005-0000-0000-000029190000}"/>
    <cellStyle name="Currency 11 3 4 3" xfId="6939" xr:uid="{00000000-0005-0000-0000-000028190000}"/>
    <cellStyle name="Currency 11 3 4 4" xfId="12124" xr:uid="{00000000-0005-0000-0000-00002D040000}"/>
    <cellStyle name="Currency 11 3 5" xfId="1373" xr:uid="{00000000-0005-0000-0000-000073050000}"/>
    <cellStyle name="Currency 11 3 5 2" xfId="6941" xr:uid="{00000000-0005-0000-0000-00002A190000}"/>
    <cellStyle name="Currency 11 3 6" xfId="6926" xr:uid="{00000000-0005-0000-0000-00001B190000}"/>
    <cellStyle name="Currency 11 3 7" xfId="12146" xr:uid="{00000000-0005-0000-0000-000026040000}"/>
    <cellStyle name="Currency 11 4" xfId="1374" xr:uid="{00000000-0005-0000-0000-000074050000}"/>
    <cellStyle name="Currency 11 4 2" xfId="1375" xr:uid="{00000000-0005-0000-0000-000075050000}"/>
    <cellStyle name="Currency 11 4 2 2" xfId="1376" xr:uid="{00000000-0005-0000-0000-000076050000}"/>
    <cellStyle name="Currency 11 4 2 2 2" xfId="1377" xr:uid="{00000000-0005-0000-0000-000077050000}"/>
    <cellStyle name="Currency 11 4 2 2 2 2" xfId="6945" xr:uid="{00000000-0005-0000-0000-00002E190000}"/>
    <cellStyle name="Currency 11 4 2 2 3" xfId="6944" xr:uid="{00000000-0005-0000-0000-00002D190000}"/>
    <cellStyle name="Currency 11 4 2 2 4" xfId="12118" xr:uid="{00000000-0005-0000-0000-000030040000}"/>
    <cellStyle name="Currency 11 4 2 3" xfId="1378" xr:uid="{00000000-0005-0000-0000-000078050000}"/>
    <cellStyle name="Currency 11 4 2 3 2" xfId="6946" xr:uid="{00000000-0005-0000-0000-00002F190000}"/>
    <cellStyle name="Currency 11 4 2 4" xfId="6943" xr:uid="{00000000-0005-0000-0000-00002C190000}"/>
    <cellStyle name="Currency 11 4 2 5" xfId="12121" xr:uid="{00000000-0005-0000-0000-00002F040000}"/>
    <cellStyle name="Currency 11 4 3" xfId="1379" xr:uid="{00000000-0005-0000-0000-000079050000}"/>
    <cellStyle name="Currency 11 4 3 2" xfId="1380" xr:uid="{00000000-0005-0000-0000-00007A050000}"/>
    <cellStyle name="Currency 11 4 3 2 2" xfId="6948" xr:uid="{00000000-0005-0000-0000-000031190000}"/>
    <cellStyle name="Currency 11 4 3 3" xfId="6947" xr:uid="{00000000-0005-0000-0000-000030190000}"/>
    <cellStyle name="Currency 11 4 3 4" xfId="12117" xr:uid="{00000000-0005-0000-0000-000031040000}"/>
    <cellStyle name="Currency 11 4 4" xfId="1381" xr:uid="{00000000-0005-0000-0000-00007B050000}"/>
    <cellStyle name="Currency 11 4 4 2" xfId="6949" xr:uid="{00000000-0005-0000-0000-000032190000}"/>
    <cellStyle name="Currency 11 4 5" xfId="6942" xr:uid="{00000000-0005-0000-0000-00002B190000}"/>
    <cellStyle name="Currency 11 4 6" xfId="12123" xr:uid="{00000000-0005-0000-0000-00002E040000}"/>
    <cellStyle name="Currency 11 5" xfId="1382" xr:uid="{00000000-0005-0000-0000-00007C050000}"/>
    <cellStyle name="Currency 11 5 2" xfId="1383" xr:uid="{00000000-0005-0000-0000-00007D050000}"/>
    <cellStyle name="Currency 11 5 2 2" xfId="1384" xr:uid="{00000000-0005-0000-0000-00007E050000}"/>
    <cellStyle name="Currency 11 5 2 2 2" xfId="6952" xr:uid="{00000000-0005-0000-0000-000035190000}"/>
    <cellStyle name="Currency 11 5 2 3" xfId="6951" xr:uid="{00000000-0005-0000-0000-000034190000}"/>
    <cellStyle name="Currency 11 5 2 4" xfId="12114" xr:uid="{00000000-0005-0000-0000-000033040000}"/>
    <cellStyle name="Currency 11 5 3" xfId="1385" xr:uid="{00000000-0005-0000-0000-00007F050000}"/>
    <cellStyle name="Currency 11 5 3 2" xfId="6953" xr:uid="{00000000-0005-0000-0000-000036190000}"/>
    <cellStyle name="Currency 11 5 4" xfId="6950" xr:uid="{00000000-0005-0000-0000-000033190000}"/>
    <cellStyle name="Currency 11 5 5" xfId="12116" xr:uid="{00000000-0005-0000-0000-000032040000}"/>
    <cellStyle name="Currency 11 6" xfId="1386" xr:uid="{00000000-0005-0000-0000-000080050000}"/>
    <cellStyle name="Currency 11 6 2" xfId="1387" xr:uid="{00000000-0005-0000-0000-000081050000}"/>
    <cellStyle name="Currency 11 6 2 2" xfId="6955" xr:uid="{00000000-0005-0000-0000-000038190000}"/>
    <cellStyle name="Currency 11 6 3" xfId="6954" xr:uid="{00000000-0005-0000-0000-000037190000}"/>
    <cellStyle name="Currency 11 6 4" xfId="12113" xr:uid="{00000000-0005-0000-0000-000034040000}"/>
    <cellStyle name="Currency 11 7" xfId="1388" xr:uid="{00000000-0005-0000-0000-000082050000}"/>
    <cellStyle name="Currency 11 7 2" xfId="6956" xr:uid="{00000000-0005-0000-0000-000039190000}"/>
    <cellStyle name="Currency 11 8" xfId="6909" xr:uid="{00000000-0005-0000-0000-00000A190000}"/>
    <cellStyle name="Currency 11 9" xfId="12175" xr:uid="{00000000-0005-0000-0000-00001D040000}"/>
    <cellStyle name="Currency 12" xfId="1389" xr:uid="{00000000-0005-0000-0000-000083050000}"/>
    <cellStyle name="Currency 12 2" xfId="1390" xr:uid="{00000000-0005-0000-0000-000084050000}"/>
    <cellStyle name="Currency 13" xfId="1391" xr:uid="{00000000-0005-0000-0000-000085050000}"/>
    <cellStyle name="Currency 13 2" xfId="1392" xr:uid="{00000000-0005-0000-0000-000086050000}"/>
    <cellStyle name="Currency 14" xfId="1393" xr:uid="{00000000-0005-0000-0000-000087050000}"/>
    <cellStyle name="Currency 14 10" xfId="12107" xr:uid="{00000000-0005-0000-0000-000037040000}"/>
    <cellStyle name="Currency 14 2" xfId="1394" xr:uid="{00000000-0005-0000-0000-000088050000}"/>
    <cellStyle name="Currency 14 2 2" xfId="1395" xr:uid="{00000000-0005-0000-0000-000089050000}"/>
    <cellStyle name="Currency 14 2 2 2" xfId="1396" xr:uid="{00000000-0005-0000-0000-00008A050000}"/>
    <cellStyle name="Currency 14 2 2 2 2" xfId="1397" xr:uid="{00000000-0005-0000-0000-00008B050000}"/>
    <cellStyle name="Currency 14 2 2 2 2 2" xfId="1398" xr:uid="{00000000-0005-0000-0000-00008C050000}"/>
    <cellStyle name="Currency 14 2 2 2 2 2 2" xfId="6966" xr:uid="{00000000-0005-0000-0000-00003F190000}"/>
    <cellStyle name="Currency 14 2 2 2 2 3" xfId="6965" xr:uid="{00000000-0005-0000-0000-00003E190000}"/>
    <cellStyle name="Currency 14 2 2 2 2 4" xfId="12099" xr:uid="{00000000-0005-0000-0000-00003B040000}"/>
    <cellStyle name="Currency 14 2 2 2 3" xfId="1399" xr:uid="{00000000-0005-0000-0000-00008D050000}"/>
    <cellStyle name="Currency 14 2 2 2 3 2" xfId="6967" xr:uid="{00000000-0005-0000-0000-000040190000}"/>
    <cellStyle name="Currency 14 2 2 2 4" xfId="6964" xr:uid="{00000000-0005-0000-0000-00003D190000}"/>
    <cellStyle name="Currency 14 2 2 2 5" xfId="12100" xr:uid="{00000000-0005-0000-0000-00003A040000}"/>
    <cellStyle name="Currency 14 2 2 3" xfId="1400" xr:uid="{00000000-0005-0000-0000-00008E050000}"/>
    <cellStyle name="Currency 14 2 2 3 2" xfId="1401" xr:uid="{00000000-0005-0000-0000-00008F050000}"/>
    <cellStyle name="Currency 14 2 2 3 2 2" xfId="6969" xr:uid="{00000000-0005-0000-0000-000042190000}"/>
    <cellStyle name="Currency 14 2 2 3 3" xfId="6968" xr:uid="{00000000-0005-0000-0000-000041190000}"/>
    <cellStyle name="Currency 14 2 2 3 4" xfId="12098" xr:uid="{00000000-0005-0000-0000-00003C040000}"/>
    <cellStyle name="Currency 14 2 2 4" xfId="1402" xr:uid="{00000000-0005-0000-0000-000090050000}"/>
    <cellStyle name="Currency 14 2 2 4 2" xfId="6970" xr:uid="{00000000-0005-0000-0000-000043190000}"/>
    <cellStyle name="Currency 14 2 2 5" xfId="6963" xr:uid="{00000000-0005-0000-0000-00003C190000}"/>
    <cellStyle name="Currency 14 2 2 6" xfId="12101" xr:uid="{00000000-0005-0000-0000-000039040000}"/>
    <cellStyle name="Currency 14 2 3" xfId="1403" xr:uid="{00000000-0005-0000-0000-000091050000}"/>
    <cellStyle name="Currency 14 2 3 2" xfId="1404" xr:uid="{00000000-0005-0000-0000-000092050000}"/>
    <cellStyle name="Currency 14 2 3 2 2" xfId="1405" xr:uid="{00000000-0005-0000-0000-000093050000}"/>
    <cellStyle name="Currency 14 2 3 2 2 2" xfId="6973" xr:uid="{00000000-0005-0000-0000-000046190000}"/>
    <cellStyle name="Currency 14 2 3 2 3" xfId="6972" xr:uid="{00000000-0005-0000-0000-000045190000}"/>
    <cellStyle name="Currency 14 2 3 2 4" xfId="12093" xr:uid="{00000000-0005-0000-0000-00003E040000}"/>
    <cellStyle name="Currency 14 2 3 3" xfId="1406" xr:uid="{00000000-0005-0000-0000-000094050000}"/>
    <cellStyle name="Currency 14 2 3 3 2" xfId="6974" xr:uid="{00000000-0005-0000-0000-000047190000}"/>
    <cellStyle name="Currency 14 2 3 4" xfId="6971" xr:uid="{00000000-0005-0000-0000-000044190000}"/>
    <cellStyle name="Currency 14 2 3 5" xfId="12094" xr:uid="{00000000-0005-0000-0000-00003D040000}"/>
    <cellStyle name="Currency 14 2 4" xfId="1407" xr:uid="{00000000-0005-0000-0000-000095050000}"/>
    <cellStyle name="Currency 14 2 4 2" xfId="1408" xr:uid="{00000000-0005-0000-0000-000096050000}"/>
    <cellStyle name="Currency 14 2 4 2 2" xfId="6976" xr:uid="{00000000-0005-0000-0000-000049190000}"/>
    <cellStyle name="Currency 14 2 4 3" xfId="6975" xr:uid="{00000000-0005-0000-0000-000048190000}"/>
    <cellStyle name="Currency 14 2 4 4" xfId="12092" xr:uid="{00000000-0005-0000-0000-00003F040000}"/>
    <cellStyle name="Currency 14 2 5" xfId="1409" xr:uid="{00000000-0005-0000-0000-000097050000}"/>
    <cellStyle name="Currency 14 2 5 2" xfId="6977" xr:uid="{00000000-0005-0000-0000-00004A190000}"/>
    <cellStyle name="Currency 14 2 6" xfId="6962" xr:uid="{00000000-0005-0000-0000-00003B190000}"/>
    <cellStyle name="Currency 14 2 7" xfId="12106" xr:uid="{00000000-0005-0000-0000-000038040000}"/>
    <cellStyle name="Currency 14 3" xfId="1410" xr:uid="{00000000-0005-0000-0000-000098050000}"/>
    <cellStyle name="Currency 14 3 2" xfId="1411" xr:uid="{00000000-0005-0000-0000-000099050000}"/>
    <cellStyle name="Currency 14 3 2 2" xfId="1412" xr:uid="{00000000-0005-0000-0000-00009A050000}"/>
    <cellStyle name="Currency 14 3 2 2 2" xfId="1413" xr:uid="{00000000-0005-0000-0000-00009B050000}"/>
    <cellStyle name="Currency 14 3 2 2 2 2" xfId="1414" xr:uid="{00000000-0005-0000-0000-00009C050000}"/>
    <cellStyle name="Currency 14 3 2 2 2 2 2" xfId="6982" xr:uid="{00000000-0005-0000-0000-00004F190000}"/>
    <cellStyle name="Currency 14 3 2 2 2 3" xfId="6981" xr:uid="{00000000-0005-0000-0000-00004E190000}"/>
    <cellStyle name="Currency 14 3 2 2 2 4" xfId="12085" xr:uid="{00000000-0005-0000-0000-000043040000}"/>
    <cellStyle name="Currency 14 3 2 2 3" xfId="1415" xr:uid="{00000000-0005-0000-0000-00009D050000}"/>
    <cellStyle name="Currency 14 3 2 2 3 2" xfId="6983" xr:uid="{00000000-0005-0000-0000-000050190000}"/>
    <cellStyle name="Currency 14 3 2 2 4" xfId="6980" xr:uid="{00000000-0005-0000-0000-00004D190000}"/>
    <cellStyle name="Currency 14 3 2 2 5" xfId="12086" xr:uid="{00000000-0005-0000-0000-000042040000}"/>
    <cellStyle name="Currency 14 3 2 3" xfId="1416" xr:uid="{00000000-0005-0000-0000-00009E050000}"/>
    <cellStyle name="Currency 14 3 2 3 2" xfId="1417" xr:uid="{00000000-0005-0000-0000-00009F050000}"/>
    <cellStyle name="Currency 14 3 2 3 2 2" xfId="6985" xr:uid="{00000000-0005-0000-0000-000052190000}"/>
    <cellStyle name="Currency 14 3 2 3 3" xfId="6984" xr:uid="{00000000-0005-0000-0000-000051190000}"/>
    <cellStyle name="Currency 14 3 2 3 4" xfId="12084" xr:uid="{00000000-0005-0000-0000-000044040000}"/>
    <cellStyle name="Currency 14 3 2 4" xfId="1418" xr:uid="{00000000-0005-0000-0000-0000A0050000}"/>
    <cellStyle name="Currency 14 3 2 4 2" xfId="6986" xr:uid="{00000000-0005-0000-0000-000053190000}"/>
    <cellStyle name="Currency 14 3 2 5" xfId="6979" xr:uid="{00000000-0005-0000-0000-00004C190000}"/>
    <cellStyle name="Currency 14 3 2 6" xfId="12087" xr:uid="{00000000-0005-0000-0000-000041040000}"/>
    <cellStyle name="Currency 14 3 3" xfId="1419" xr:uid="{00000000-0005-0000-0000-0000A1050000}"/>
    <cellStyle name="Currency 14 3 3 2" xfId="1420" xr:uid="{00000000-0005-0000-0000-0000A2050000}"/>
    <cellStyle name="Currency 14 3 3 2 2" xfId="1421" xr:uid="{00000000-0005-0000-0000-0000A3050000}"/>
    <cellStyle name="Currency 14 3 3 2 2 2" xfId="6989" xr:uid="{00000000-0005-0000-0000-000056190000}"/>
    <cellStyle name="Currency 14 3 3 2 3" xfId="6988" xr:uid="{00000000-0005-0000-0000-000055190000}"/>
    <cellStyle name="Currency 14 3 3 2 4" xfId="12080" xr:uid="{00000000-0005-0000-0000-000046040000}"/>
    <cellStyle name="Currency 14 3 3 3" xfId="1422" xr:uid="{00000000-0005-0000-0000-0000A4050000}"/>
    <cellStyle name="Currency 14 3 3 3 2" xfId="6990" xr:uid="{00000000-0005-0000-0000-000057190000}"/>
    <cellStyle name="Currency 14 3 3 4" xfId="6987" xr:uid="{00000000-0005-0000-0000-000054190000}"/>
    <cellStyle name="Currency 14 3 3 5" xfId="12081" xr:uid="{00000000-0005-0000-0000-000045040000}"/>
    <cellStyle name="Currency 14 3 4" xfId="1423" xr:uid="{00000000-0005-0000-0000-0000A5050000}"/>
    <cellStyle name="Currency 14 3 4 2" xfId="1424" xr:uid="{00000000-0005-0000-0000-0000A6050000}"/>
    <cellStyle name="Currency 14 3 4 2 2" xfId="6992" xr:uid="{00000000-0005-0000-0000-000059190000}"/>
    <cellStyle name="Currency 14 3 4 3" xfId="6991" xr:uid="{00000000-0005-0000-0000-000058190000}"/>
    <cellStyle name="Currency 14 3 4 4" xfId="12079" xr:uid="{00000000-0005-0000-0000-000047040000}"/>
    <cellStyle name="Currency 14 3 5" xfId="1425" xr:uid="{00000000-0005-0000-0000-0000A7050000}"/>
    <cellStyle name="Currency 14 3 5 2" xfId="6993" xr:uid="{00000000-0005-0000-0000-00005A190000}"/>
    <cellStyle name="Currency 14 3 6" xfId="6978" xr:uid="{00000000-0005-0000-0000-00004B190000}"/>
    <cellStyle name="Currency 14 3 7" xfId="12091" xr:uid="{00000000-0005-0000-0000-000040040000}"/>
    <cellStyle name="Currency 14 4" xfId="1426" xr:uid="{00000000-0005-0000-0000-0000A8050000}"/>
    <cellStyle name="Currency 14 4 2" xfId="1427" xr:uid="{00000000-0005-0000-0000-0000A9050000}"/>
    <cellStyle name="Currency 14 4 2 2" xfId="1428" xr:uid="{00000000-0005-0000-0000-0000AA050000}"/>
    <cellStyle name="Currency 14 4 2 2 2" xfId="1429" xr:uid="{00000000-0005-0000-0000-0000AB050000}"/>
    <cellStyle name="Currency 14 4 2 2 2 2" xfId="1430" xr:uid="{00000000-0005-0000-0000-0000AC050000}"/>
    <cellStyle name="Currency 14 4 2 2 2 2 2" xfId="6998" xr:uid="{00000000-0005-0000-0000-00005F190000}"/>
    <cellStyle name="Currency 14 4 2 2 2 3" xfId="6997" xr:uid="{00000000-0005-0000-0000-00005E190000}"/>
    <cellStyle name="Currency 14 4 2 2 2 4" xfId="12073" xr:uid="{00000000-0005-0000-0000-00004B040000}"/>
    <cellStyle name="Currency 14 4 2 2 3" xfId="1431" xr:uid="{00000000-0005-0000-0000-0000AD050000}"/>
    <cellStyle name="Currency 14 4 2 2 3 2" xfId="6999" xr:uid="{00000000-0005-0000-0000-000060190000}"/>
    <cellStyle name="Currency 14 4 2 2 4" xfId="6996" xr:uid="{00000000-0005-0000-0000-00005D190000}"/>
    <cellStyle name="Currency 14 4 2 2 5" xfId="12074" xr:uid="{00000000-0005-0000-0000-00004A040000}"/>
    <cellStyle name="Currency 14 4 2 3" xfId="1432" xr:uid="{00000000-0005-0000-0000-0000AE050000}"/>
    <cellStyle name="Currency 14 4 2 3 2" xfId="1433" xr:uid="{00000000-0005-0000-0000-0000AF050000}"/>
    <cellStyle name="Currency 14 4 2 3 2 2" xfId="7001" xr:uid="{00000000-0005-0000-0000-000062190000}"/>
    <cellStyle name="Currency 14 4 2 3 3" xfId="7000" xr:uid="{00000000-0005-0000-0000-000061190000}"/>
    <cellStyle name="Currency 14 4 2 3 4" xfId="12072" xr:uid="{00000000-0005-0000-0000-00004C040000}"/>
    <cellStyle name="Currency 14 4 2 4" xfId="1434" xr:uid="{00000000-0005-0000-0000-0000B0050000}"/>
    <cellStyle name="Currency 14 4 2 4 2" xfId="7002" xr:uid="{00000000-0005-0000-0000-000063190000}"/>
    <cellStyle name="Currency 14 4 2 5" xfId="6995" xr:uid="{00000000-0005-0000-0000-00005C190000}"/>
    <cellStyle name="Currency 14 4 2 6" xfId="12075" xr:uid="{00000000-0005-0000-0000-000049040000}"/>
    <cellStyle name="Currency 14 4 3" xfId="1435" xr:uid="{00000000-0005-0000-0000-0000B1050000}"/>
    <cellStyle name="Currency 14 4 3 2" xfId="1436" xr:uid="{00000000-0005-0000-0000-0000B2050000}"/>
    <cellStyle name="Currency 14 4 3 2 2" xfId="1437" xr:uid="{00000000-0005-0000-0000-0000B3050000}"/>
    <cellStyle name="Currency 14 4 3 2 2 2" xfId="7005" xr:uid="{00000000-0005-0000-0000-000066190000}"/>
    <cellStyle name="Currency 14 4 3 2 3" xfId="7004" xr:uid="{00000000-0005-0000-0000-000065190000}"/>
    <cellStyle name="Currency 14 4 3 2 4" xfId="12068" xr:uid="{00000000-0005-0000-0000-00004E040000}"/>
    <cellStyle name="Currency 14 4 3 3" xfId="1438" xr:uid="{00000000-0005-0000-0000-0000B4050000}"/>
    <cellStyle name="Currency 14 4 3 3 2" xfId="7006" xr:uid="{00000000-0005-0000-0000-000067190000}"/>
    <cellStyle name="Currency 14 4 3 4" xfId="7003" xr:uid="{00000000-0005-0000-0000-000064190000}"/>
    <cellStyle name="Currency 14 4 3 5" xfId="12069" xr:uid="{00000000-0005-0000-0000-00004D040000}"/>
    <cellStyle name="Currency 14 4 4" xfId="1439" xr:uid="{00000000-0005-0000-0000-0000B5050000}"/>
    <cellStyle name="Currency 14 4 4 2" xfId="1440" xr:uid="{00000000-0005-0000-0000-0000B6050000}"/>
    <cellStyle name="Currency 14 4 4 2 2" xfId="7008" xr:uid="{00000000-0005-0000-0000-000069190000}"/>
    <cellStyle name="Currency 14 4 4 3" xfId="7007" xr:uid="{00000000-0005-0000-0000-000068190000}"/>
    <cellStyle name="Currency 14 4 4 4" xfId="12067" xr:uid="{00000000-0005-0000-0000-00004F040000}"/>
    <cellStyle name="Currency 14 4 5" xfId="1441" xr:uid="{00000000-0005-0000-0000-0000B7050000}"/>
    <cellStyle name="Currency 14 4 5 2" xfId="7009" xr:uid="{00000000-0005-0000-0000-00006A190000}"/>
    <cellStyle name="Currency 14 4 6" xfId="6994" xr:uid="{00000000-0005-0000-0000-00005B190000}"/>
    <cellStyle name="Currency 14 4 7" xfId="12078" xr:uid="{00000000-0005-0000-0000-000048040000}"/>
    <cellStyle name="Currency 14 5" xfId="1442" xr:uid="{00000000-0005-0000-0000-0000B8050000}"/>
    <cellStyle name="Currency 14 5 2" xfId="1443" xr:uid="{00000000-0005-0000-0000-0000B9050000}"/>
    <cellStyle name="Currency 14 5 2 2" xfId="1444" xr:uid="{00000000-0005-0000-0000-0000BA050000}"/>
    <cellStyle name="Currency 14 5 2 2 2" xfId="1445" xr:uid="{00000000-0005-0000-0000-0000BB050000}"/>
    <cellStyle name="Currency 14 5 2 2 2 2" xfId="7013" xr:uid="{00000000-0005-0000-0000-00006E190000}"/>
    <cellStyle name="Currency 14 5 2 2 3" xfId="7012" xr:uid="{00000000-0005-0000-0000-00006D190000}"/>
    <cellStyle name="Currency 14 5 2 2 4" xfId="12062" xr:uid="{00000000-0005-0000-0000-000052040000}"/>
    <cellStyle name="Currency 14 5 2 3" xfId="1446" xr:uid="{00000000-0005-0000-0000-0000BC050000}"/>
    <cellStyle name="Currency 14 5 2 3 2" xfId="7014" xr:uid="{00000000-0005-0000-0000-00006F190000}"/>
    <cellStyle name="Currency 14 5 2 4" xfId="7011" xr:uid="{00000000-0005-0000-0000-00006C190000}"/>
    <cellStyle name="Currency 14 5 2 5" xfId="12063" xr:uid="{00000000-0005-0000-0000-000051040000}"/>
    <cellStyle name="Currency 14 5 3" xfId="1447" xr:uid="{00000000-0005-0000-0000-0000BD050000}"/>
    <cellStyle name="Currency 14 5 3 2" xfId="1448" xr:uid="{00000000-0005-0000-0000-0000BE050000}"/>
    <cellStyle name="Currency 14 5 3 2 2" xfId="7016" xr:uid="{00000000-0005-0000-0000-000071190000}"/>
    <cellStyle name="Currency 14 5 3 3" xfId="7015" xr:uid="{00000000-0005-0000-0000-000070190000}"/>
    <cellStyle name="Currency 14 5 3 4" xfId="12061" xr:uid="{00000000-0005-0000-0000-000053040000}"/>
    <cellStyle name="Currency 14 5 4" xfId="1449" xr:uid="{00000000-0005-0000-0000-0000BF050000}"/>
    <cellStyle name="Currency 14 5 4 2" xfId="7017" xr:uid="{00000000-0005-0000-0000-000072190000}"/>
    <cellStyle name="Currency 14 5 5" xfId="7010" xr:uid="{00000000-0005-0000-0000-00006B190000}"/>
    <cellStyle name="Currency 14 5 6" xfId="12066" xr:uid="{00000000-0005-0000-0000-000050040000}"/>
    <cellStyle name="Currency 14 6" xfId="1450" xr:uid="{00000000-0005-0000-0000-0000C0050000}"/>
    <cellStyle name="Currency 14 6 2" xfId="1451" xr:uid="{00000000-0005-0000-0000-0000C1050000}"/>
    <cellStyle name="Currency 14 6 2 2" xfId="1452" xr:uid="{00000000-0005-0000-0000-0000C2050000}"/>
    <cellStyle name="Currency 14 6 2 2 2" xfId="7020" xr:uid="{00000000-0005-0000-0000-000075190000}"/>
    <cellStyle name="Currency 14 6 2 3" xfId="7019" xr:uid="{00000000-0005-0000-0000-000074190000}"/>
    <cellStyle name="Currency 14 6 2 4" xfId="12059" xr:uid="{00000000-0005-0000-0000-000055040000}"/>
    <cellStyle name="Currency 14 6 3" xfId="1453" xr:uid="{00000000-0005-0000-0000-0000C3050000}"/>
    <cellStyle name="Currency 14 6 3 2" xfId="7021" xr:uid="{00000000-0005-0000-0000-000076190000}"/>
    <cellStyle name="Currency 14 6 4" xfId="7018" xr:uid="{00000000-0005-0000-0000-000073190000}"/>
    <cellStyle name="Currency 14 6 5" xfId="12060" xr:uid="{00000000-0005-0000-0000-000054040000}"/>
    <cellStyle name="Currency 14 7" xfId="1454" xr:uid="{00000000-0005-0000-0000-0000C4050000}"/>
    <cellStyle name="Currency 14 7 2" xfId="1455" xr:uid="{00000000-0005-0000-0000-0000C5050000}"/>
    <cellStyle name="Currency 14 7 2 2" xfId="7023" xr:uid="{00000000-0005-0000-0000-000078190000}"/>
    <cellStyle name="Currency 14 7 3" xfId="7022" xr:uid="{00000000-0005-0000-0000-000077190000}"/>
    <cellStyle name="Currency 14 7 4" xfId="12058" xr:uid="{00000000-0005-0000-0000-000056040000}"/>
    <cellStyle name="Currency 14 8" xfId="1456" xr:uid="{00000000-0005-0000-0000-0000C6050000}"/>
    <cellStyle name="Currency 14 8 2" xfId="7024" xr:uid="{00000000-0005-0000-0000-000079190000}"/>
    <cellStyle name="Currency 14 9" xfId="6961" xr:uid="{00000000-0005-0000-0000-00003A190000}"/>
    <cellStyle name="Currency 15" xfId="1457" xr:uid="{00000000-0005-0000-0000-0000C7050000}"/>
    <cellStyle name="Currency 15 2" xfId="1458" xr:uid="{00000000-0005-0000-0000-0000C8050000}"/>
    <cellStyle name="Currency 15 2 2" xfId="1459" xr:uid="{00000000-0005-0000-0000-0000C9050000}"/>
    <cellStyle name="Currency 15 2 2 2" xfId="1460" xr:uid="{00000000-0005-0000-0000-0000CA050000}"/>
    <cellStyle name="Currency 15 2 2 2 2" xfId="1461" xr:uid="{00000000-0005-0000-0000-0000CB050000}"/>
    <cellStyle name="Currency 15 2 2 2 2 2" xfId="7029" xr:uid="{00000000-0005-0000-0000-00007E190000}"/>
    <cellStyle name="Currency 15 2 2 2 3" xfId="7028" xr:uid="{00000000-0005-0000-0000-00007D190000}"/>
    <cellStyle name="Currency 15 2 2 2 4" xfId="12054" xr:uid="{00000000-0005-0000-0000-00005A040000}"/>
    <cellStyle name="Currency 15 2 2 3" xfId="1462" xr:uid="{00000000-0005-0000-0000-0000CC050000}"/>
    <cellStyle name="Currency 15 2 2 3 2" xfId="7030" xr:uid="{00000000-0005-0000-0000-00007F190000}"/>
    <cellStyle name="Currency 15 2 2 4" xfId="7027" xr:uid="{00000000-0005-0000-0000-00007C190000}"/>
    <cellStyle name="Currency 15 2 2 5" xfId="12055" xr:uid="{00000000-0005-0000-0000-000059040000}"/>
    <cellStyle name="Currency 15 2 3" xfId="1463" xr:uid="{00000000-0005-0000-0000-0000CD050000}"/>
    <cellStyle name="Currency 15 2 3 2" xfId="1464" xr:uid="{00000000-0005-0000-0000-0000CE050000}"/>
    <cellStyle name="Currency 15 2 3 2 2" xfId="7032" xr:uid="{00000000-0005-0000-0000-000081190000}"/>
    <cellStyle name="Currency 15 2 3 3" xfId="7031" xr:uid="{00000000-0005-0000-0000-000080190000}"/>
    <cellStyle name="Currency 15 2 3 4" xfId="12053" xr:uid="{00000000-0005-0000-0000-00005B040000}"/>
    <cellStyle name="Currency 15 2 4" xfId="1465" xr:uid="{00000000-0005-0000-0000-0000CF050000}"/>
    <cellStyle name="Currency 15 2 4 2" xfId="7033" xr:uid="{00000000-0005-0000-0000-000082190000}"/>
    <cellStyle name="Currency 15 2 5" xfId="7026" xr:uid="{00000000-0005-0000-0000-00007B190000}"/>
    <cellStyle name="Currency 15 2 6" xfId="12056" xr:uid="{00000000-0005-0000-0000-000058040000}"/>
    <cellStyle name="Currency 15 3" xfId="1466" xr:uid="{00000000-0005-0000-0000-0000D0050000}"/>
    <cellStyle name="Currency 15 3 2" xfId="1467" xr:uid="{00000000-0005-0000-0000-0000D1050000}"/>
    <cellStyle name="Currency 15 3 2 2" xfId="1468" xr:uid="{00000000-0005-0000-0000-0000D2050000}"/>
    <cellStyle name="Currency 15 3 2 2 2" xfId="7036" xr:uid="{00000000-0005-0000-0000-000085190000}"/>
    <cellStyle name="Currency 15 3 2 3" xfId="7035" xr:uid="{00000000-0005-0000-0000-000084190000}"/>
    <cellStyle name="Currency 15 3 2 4" xfId="12051" xr:uid="{00000000-0005-0000-0000-00005D040000}"/>
    <cellStyle name="Currency 15 3 3" xfId="1469" xr:uid="{00000000-0005-0000-0000-0000D3050000}"/>
    <cellStyle name="Currency 15 3 3 2" xfId="7037" xr:uid="{00000000-0005-0000-0000-000086190000}"/>
    <cellStyle name="Currency 15 3 4" xfId="7034" xr:uid="{00000000-0005-0000-0000-000083190000}"/>
    <cellStyle name="Currency 15 3 5" xfId="12052" xr:uid="{00000000-0005-0000-0000-00005C040000}"/>
    <cellStyle name="Currency 15 4" xfId="1470" xr:uid="{00000000-0005-0000-0000-0000D4050000}"/>
    <cellStyle name="Currency 15 4 2" xfId="1471" xr:uid="{00000000-0005-0000-0000-0000D5050000}"/>
    <cellStyle name="Currency 15 4 2 2" xfId="7039" xr:uid="{00000000-0005-0000-0000-000088190000}"/>
    <cellStyle name="Currency 15 4 3" xfId="7038" xr:uid="{00000000-0005-0000-0000-000087190000}"/>
    <cellStyle name="Currency 15 4 4" xfId="12050" xr:uid="{00000000-0005-0000-0000-00005E040000}"/>
    <cellStyle name="Currency 15 5" xfId="1472" xr:uid="{00000000-0005-0000-0000-0000D6050000}"/>
    <cellStyle name="Currency 15 5 2" xfId="7040" xr:uid="{00000000-0005-0000-0000-000089190000}"/>
    <cellStyle name="Currency 15 6" xfId="7025" xr:uid="{00000000-0005-0000-0000-00007A190000}"/>
    <cellStyle name="Currency 15 7" xfId="12057" xr:uid="{00000000-0005-0000-0000-000057040000}"/>
    <cellStyle name="Currency 16" xfId="1473" xr:uid="{00000000-0005-0000-0000-0000D7050000}"/>
    <cellStyle name="Currency 16 2" xfId="1474" xr:uid="{00000000-0005-0000-0000-0000D8050000}"/>
    <cellStyle name="Currency 16 2 2" xfId="1475" xr:uid="{00000000-0005-0000-0000-0000D9050000}"/>
    <cellStyle name="Currency 16 2 2 2" xfId="7043" xr:uid="{00000000-0005-0000-0000-00008C190000}"/>
    <cellStyle name="Currency 16 2 3" xfId="7042" xr:uid="{00000000-0005-0000-0000-00008B190000}"/>
    <cellStyle name="Currency 16 2 4" xfId="12048" xr:uid="{00000000-0005-0000-0000-000060040000}"/>
    <cellStyle name="Currency 16 3" xfId="1476" xr:uid="{00000000-0005-0000-0000-0000DA050000}"/>
    <cellStyle name="Currency 16 3 2" xfId="7044" xr:uid="{00000000-0005-0000-0000-00008D190000}"/>
    <cellStyle name="Currency 16 4" xfId="7041" xr:uid="{00000000-0005-0000-0000-00008A190000}"/>
    <cellStyle name="Currency 16 5" xfId="12049" xr:uid="{00000000-0005-0000-0000-00005F040000}"/>
    <cellStyle name="Currency 17" xfId="1477" xr:uid="{00000000-0005-0000-0000-0000DB050000}"/>
    <cellStyle name="Currency 17 2" xfId="1478" xr:uid="{00000000-0005-0000-0000-0000DC050000}"/>
    <cellStyle name="Currency 17 2 2" xfId="7046" xr:uid="{00000000-0005-0000-0000-00008F190000}"/>
    <cellStyle name="Currency 17 3" xfId="7045" xr:uid="{00000000-0005-0000-0000-00008E190000}"/>
    <cellStyle name="Currency 17 4" xfId="12047" xr:uid="{00000000-0005-0000-0000-000061040000}"/>
    <cellStyle name="Currency 18" xfId="1479" xr:uid="{00000000-0005-0000-0000-0000DD050000}"/>
    <cellStyle name="Currency 19" xfId="1480" xr:uid="{00000000-0005-0000-0000-0000DE050000}"/>
    <cellStyle name="Currency 19 2" xfId="1481" xr:uid="{00000000-0005-0000-0000-0000DF050000}"/>
    <cellStyle name="Currency 19 2 2" xfId="1482" xr:uid="{00000000-0005-0000-0000-0000E0050000}"/>
    <cellStyle name="Currency 19 2 2 2" xfId="1483" xr:uid="{00000000-0005-0000-0000-0000E1050000}"/>
    <cellStyle name="Currency 19 2 2 2 2" xfId="1484" xr:uid="{00000000-0005-0000-0000-0000E2050000}"/>
    <cellStyle name="Currency 19 2 2 2 2 2" xfId="1485" xr:uid="{00000000-0005-0000-0000-0000E3050000}"/>
    <cellStyle name="Currency 19 2 2 2 2 2 2" xfId="7053" xr:uid="{00000000-0005-0000-0000-000095190000}"/>
    <cellStyle name="Currency 19 2 2 2 2 3" xfId="7052" xr:uid="{00000000-0005-0000-0000-000094190000}"/>
    <cellStyle name="Currency 19 2 2 2 2 4" xfId="12042" xr:uid="{00000000-0005-0000-0000-000067040000}"/>
    <cellStyle name="Currency 19 2 2 2 3" xfId="1486" xr:uid="{00000000-0005-0000-0000-0000E4050000}"/>
    <cellStyle name="Currency 19 2 2 2 3 2" xfId="7054" xr:uid="{00000000-0005-0000-0000-000096190000}"/>
    <cellStyle name="Currency 19 2 2 2 4" xfId="7051" xr:uid="{00000000-0005-0000-0000-000093190000}"/>
    <cellStyle name="Currency 19 2 2 2 5" xfId="12043" xr:uid="{00000000-0005-0000-0000-000066040000}"/>
    <cellStyle name="Currency 19 2 2 3" xfId="1487" xr:uid="{00000000-0005-0000-0000-0000E5050000}"/>
    <cellStyle name="Currency 19 2 2 3 2" xfId="1488" xr:uid="{00000000-0005-0000-0000-0000E6050000}"/>
    <cellStyle name="Currency 19 2 2 3 2 2" xfId="7056" xr:uid="{00000000-0005-0000-0000-000098190000}"/>
    <cellStyle name="Currency 19 2 2 3 3" xfId="7055" xr:uid="{00000000-0005-0000-0000-000097190000}"/>
    <cellStyle name="Currency 19 2 2 3 4" xfId="12041" xr:uid="{00000000-0005-0000-0000-000068040000}"/>
    <cellStyle name="Currency 19 2 2 4" xfId="1489" xr:uid="{00000000-0005-0000-0000-0000E7050000}"/>
    <cellStyle name="Currency 19 2 2 4 2" xfId="7057" xr:uid="{00000000-0005-0000-0000-000099190000}"/>
    <cellStyle name="Currency 19 2 2 5" xfId="7050" xr:uid="{00000000-0005-0000-0000-000092190000}"/>
    <cellStyle name="Currency 19 2 2 6" xfId="12044" xr:uid="{00000000-0005-0000-0000-000065040000}"/>
    <cellStyle name="Currency 19 2 3" xfId="1490" xr:uid="{00000000-0005-0000-0000-0000E8050000}"/>
    <cellStyle name="Currency 19 2 3 2" xfId="1491" xr:uid="{00000000-0005-0000-0000-0000E9050000}"/>
    <cellStyle name="Currency 19 2 3 2 2" xfId="1492" xr:uid="{00000000-0005-0000-0000-0000EA050000}"/>
    <cellStyle name="Currency 19 2 3 2 2 2" xfId="7060" xr:uid="{00000000-0005-0000-0000-00009C190000}"/>
    <cellStyle name="Currency 19 2 3 2 3" xfId="7059" xr:uid="{00000000-0005-0000-0000-00009B190000}"/>
    <cellStyle name="Currency 19 2 3 2 4" xfId="12039" xr:uid="{00000000-0005-0000-0000-00006A040000}"/>
    <cellStyle name="Currency 19 2 3 3" xfId="1493" xr:uid="{00000000-0005-0000-0000-0000EB050000}"/>
    <cellStyle name="Currency 19 2 3 3 2" xfId="7061" xr:uid="{00000000-0005-0000-0000-00009D190000}"/>
    <cellStyle name="Currency 19 2 3 4" xfId="7058" xr:uid="{00000000-0005-0000-0000-00009A190000}"/>
    <cellStyle name="Currency 19 2 3 5" xfId="12040" xr:uid="{00000000-0005-0000-0000-000069040000}"/>
    <cellStyle name="Currency 19 2 4" xfId="1494" xr:uid="{00000000-0005-0000-0000-0000EC050000}"/>
    <cellStyle name="Currency 19 2 4 2" xfId="1495" xr:uid="{00000000-0005-0000-0000-0000ED050000}"/>
    <cellStyle name="Currency 19 2 4 2 2" xfId="7063" xr:uid="{00000000-0005-0000-0000-00009F190000}"/>
    <cellStyle name="Currency 19 2 4 3" xfId="7062" xr:uid="{00000000-0005-0000-0000-00009E190000}"/>
    <cellStyle name="Currency 19 2 4 4" xfId="12038" xr:uid="{00000000-0005-0000-0000-00006B040000}"/>
    <cellStyle name="Currency 19 2 5" xfId="1496" xr:uid="{00000000-0005-0000-0000-0000EE050000}"/>
    <cellStyle name="Currency 19 2 5 2" xfId="7064" xr:uid="{00000000-0005-0000-0000-0000A0190000}"/>
    <cellStyle name="Currency 19 2 6" xfId="7049" xr:uid="{00000000-0005-0000-0000-000091190000}"/>
    <cellStyle name="Currency 19 2 7" xfId="12045" xr:uid="{00000000-0005-0000-0000-000064040000}"/>
    <cellStyle name="Currency 19 3" xfId="1497" xr:uid="{00000000-0005-0000-0000-0000EF050000}"/>
    <cellStyle name="Currency 19 3 2" xfId="1498" xr:uid="{00000000-0005-0000-0000-0000F0050000}"/>
    <cellStyle name="Currency 19 3 2 2" xfId="1499" xr:uid="{00000000-0005-0000-0000-0000F1050000}"/>
    <cellStyle name="Currency 19 3 2 2 2" xfId="1500" xr:uid="{00000000-0005-0000-0000-0000F2050000}"/>
    <cellStyle name="Currency 19 3 2 2 2 2" xfId="1501" xr:uid="{00000000-0005-0000-0000-0000F3050000}"/>
    <cellStyle name="Currency 19 3 2 2 2 2 2" xfId="7069" xr:uid="{00000000-0005-0000-0000-0000A5190000}"/>
    <cellStyle name="Currency 19 3 2 2 2 3" xfId="7068" xr:uid="{00000000-0005-0000-0000-0000A4190000}"/>
    <cellStyle name="Currency 19 3 2 2 2 4" xfId="12034" xr:uid="{00000000-0005-0000-0000-00006F040000}"/>
    <cellStyle name="Currency 19 3 2 2 3" xfId="1502" xr:uid="{00000000-0005-0000-0000-0000F4050000}"/>
    <cellStyle name="Currency 19 3 2 2 3 2" xfId="7070" xr:uid="{00000000-0005-0000-0000-0000A6190000}"/>
    <cellStyle name="Currency 19 3 2 2 4" xfId="7067" xr:uid="{00000000-0005-0000-0000-0000A3190000}"/>
    <cellStyle name="Currency 19 3 2 2 5" xfId="12035" xr:uid="{00000000-0005-0000-0000-00006E040000}"/>
    <cellStyle name="Currency 19 3 2 3" xfId="1503" xr:uid="{00000000-0005-0000-0000-0000F5050000}"/>
    <cellStyle name="Currency 19 3 2 3 2" xfId="1504" xr:uid="{00000000-0005-0000-0000-0000F6050000}"/>
    <cellStyle name="Currency 19 3 2 3 2 2" xfId="7072" xr:uid="{00000000-0005-0000-0000-0000A8190000}"/>
    <cellStyle name="Currency 19 3 2 3 3" xfId="7071" xr:uid="{00000000-0005-0000-0000-0000A7190000}"/>
    <cellStyle name="Currency 19 3 2 3 4" xfId="12033" xr:uid="{00000000-0005-0000-0000-000070040000}"/>
    <cellStyle name="Currency 19 3 2 4" xfId="1505" xr:uid="{00000000-0005-0000-0000-0000F7050000}"/>
    <cellStyle name="Currency 19 3 2 4 2" xfId="7073" xr:uid="{00000000-0005-0000-0000-0000A9190000}"/>
    <cellStyle name="Currency 19 3 2 5" xfId="7066" xr:uid="{00000000-0005-0000-0000-0000A2190000}"/>
    <cellStyle name="Currency 19 3 2 6" xfId="12036" xr:uid="{00000000-0005-0000-0000-00006D040000}"/>
    <cellStyle name="Currency 19 3 3" xfId="1506" xr:uid="{00000000-0005-0000-0000-0000F8050000}"/>
    <cellStyle name="Currency 19 3 3 2" xfId="1507" xr:uid="{00000000-0005-0000-0000-0000F9050000}"/>
    <cellStyle name="Currency 19 3 3 2 2" xfId="1508" xr:uid="{00000000-0005-0000-0000-0000FA050000}"/>
    <cellStyle name="Currency 19 3 3 2 2 2" xfId="7076" xr:uid="{00000000-0005-0000-0000-0000AC190000}"/>
    <cellStyle name="Currency 19 3 3 2 3" xfId="7075" xr:uid="{00000000-0005-0000-0000-0000AB190000}"/>
    <cellStyle name="Currency 19 3 3 2 4" xfId="12031" xr:uid="{00000000-0005-0000-0000-000072040000}"/>
    <cellStyle name="Currency 19 3 3 3" xfId="1509" xr:uid="{00000000-0005-0000-0000-0000FB050000}"/>
    <cellStyle name="Currency 19 3 3 3 2" xfId="7077" xr:uid="{00000000-0005-0000-0000-0000AD190000}"/>
    <cellStyle name="Currency 19 3 3 4" xfId="7074" xr:uid="{00000000-0005-0000-0000-0000AA190000}"/>
    <cellStyle name="Currency 19 3 3 5" xfId="12032" xr:uid="{00000000-0005-0000-0000-000071040000}"/>
    <cellStyle name="Currency 19 3 4" xfId="1510" xr:uid="{00000000-0005-0000-0000-0000FC050000}"/>
    <cellStyle name="Currency 19 3 4 2" xfId="1511" xr:uid="{00000000-0005-0000-0000-0000FD050000}"/>
    <cellStyle name="Currency 19 3 4 2 2" xfId="7079" xr:uid="{00000000-0005-0000-0000-0000AF190000}"/>
    <cellStyle name="Currency 19 3 4 3" xfId="7078" xr:uid="{00000000-0005-0000-0000-0000AE190000}"/>
    <cellStyle name="Currency 19 3 4 4" xfId="12030" xr:uid="{00000000-0005-0000-0000-000073040000}"/>
    <cellStyle name="Currency 19 3 5" xfId="1512" xr:uid="{00000000-0005-0000-0000-0000FE050000}"/>
    <cellStyle name="Currency 19 3 5 2" xfId="7080" xr:uid="{00000000-0005-0000-0000-0000B0190000}"/>
    <cellStyle name="Currency 19 3 6" xfId="7065" xr:uid="{00000000-0005-0000-0000-0000A1190000}"/>
    <cellStyle name="Currency 19 3 7" xfId="12037" xr:uid="{00000000-0005-0000-0000-00006C040000}"/>
    <cellStyle name="Currency 19 4" xfId="1513" xr:uid="{00000000-0005-0000-0000-0000FF050000}"/>
    <cellStyle name="Currency 19 4 2" xfId="1514" xr:uid="{00000000-0005-0000-0000-000000060000}"/>
    <cellStyle name="Currency 19 4 2 2" xfId="1515" xr:uid="{00000000-0005-0000-0000-000001060000}"/>
    <cellStyle name="Currency 19 4 2 2 2" xfId="1516" xr:uid="{00000000-0005-0000-0000-000002060000}"/>
    <cellStyle name="Currency 19 4 2 2 2 2" xfId="7084" xr:uid="{00000000-0005-0000-0000-0000B4190000}"/>
    <cellStyle name="Currency 19 4 2 2 3" xfId="7083" xr:uid="{00000000-0005-0000-0000-0000B3190000}"/>
    <cellStyle name="Currency 19 4 2 2 4" xfId="12027" xr:uid="{00000000-0005-0000-0000-000076040000}"/>
    <cellStyle name="Currency 19 4 2 3" xfId="1517" xr:uid="{00000000-0005-0000-0000-000003060000}"/>
    <cellStyle name="Currency 19 4 2 3 2" xfId="7085" xr:uid="{00000000-0005-0000-0000-0000B5190000}"/>
    <cellStyle name="Currency 19 4 2 4" xfId="7082" xr:uid="{00000000-0005-0000-0000-0000B2190000}"/>
    <cellStyle name="Currency 19 4 2 5" xfId="12028" xr:uid="{00000000-0005-0000-0000-000075040000}"/>
    <cellStyle name="Currency 19 4 3" xfId="1518" xr:uid="{00000000-0005-0000-0000-000004060000}"/>
    <cellStyle name="Currency 19 4 3 2" xfId="1519" xr:uid="{00000000-0005-0000-0000-000005060000}"/>
    <cellStyle name="Currency 19 4 3 2 2" xfId="7087" xr:uid="{00000000-0005-0000-0000-0000B7190000}"/>
    <cellStyle name="Currency 19 4 3 3" xfId="7086" xr:uid="{00000000-0005-0000-0000-0000B6190000}"/>
    <cellStyle name="Currency 19 4 3 4" xfId="12026" xr:uid="{00000000-0005-0000-0000-000077040000}"/>
    <cellStyle name="Currency 19 4 4" xfId="1520" xr:uid="{00000000-0005-0000-0000-000006060000}"/>
    <cellStyle name="Currency 19 4 4 2" xfId="7088" xr:uid="{00000000-0005-0000-0000-0000B8190000}"/>
    <cellStyle name="Currency 19 4 5" xfId="7081" xr:uid="{00000000-0005-0000-0000-0000B1190000}"/>
    <cellStyle name="Currency 19 4 6" xfId="12029" xr:uid="{00000000-0005-0000-0000-000074040000}"/>
    <cellStyle name="Currency 19 5" xfId="1521" xr:uid="{00000000-0005-0000-0000-000007060000}"/>
    <cellStyle name="Currency 19 5 2" xfId="1522" xr:uid="{00000000-0005-0000-0000-000008060000}"/>
    <cellStyle name="Currency 19 5 2 2" xfId="1523" xr:uid="{00000000-0005-0000-0000-000009060000}"/>
    <cellStyle name="Currency 19 5 2 2 2" xfId="7091" xr:uid="{00000000-0005-0000-0000-0000BB190000}"/>
    <cellStyle name="Currency 19 5 2 3" xfId="7090" xr:uid="{00000000-0005-0000-0000-0000BA190000}"/>
    <cellStyle name="Currency 19 5 2 4" xfId="12024" xr:uid="{00000000-0005-0000-0000-000079040000}"/>
    <cellStyle name="Currency 19 5 3" xfId="1524" xr:uid="{00000000-0005-0000-0000-00000A060000}"/>
    <cellStyle name="Currency 19 5 3 2" xfId="7092" xr:uid="{00000000-0005-0000-0000-0000BC190000}"/>
    <cellStyle name="Currency 19 5 4" xfId="7089" xr:uid="{00000000-0005-0000-0000-0000B9190000}"/>
    <cellStyle name="Currency 19 5 5" xfId="12025" xr:uid="{00000000-0005-0000-0000-000078040000}"/>
    <cellStyle name="Currency 19 6" xfId="1525" xr:uid="{00000000-0005-0000-0000-00000B060000}"/>
    <cellStyle name="Currency 19 6 2" xfId="1526" xr:uid="{00000000-0005-0000-0000-00000C060000}"/>
    <cellStyle name="Currency 19 6 2 2" xfId="7094" xr:uid="{00000000-0005-0000-0000-0000BE190000}"/>
    <cellStyle name="Currency 19 6 3" xfId="7093" xr:uid="{00000000-0005-0000-0000-0000BD190000}"/>
    <cellStyle name="Currency 19 6 4" xfId="12023" xr:uid="{00000000-0005-0000-0000-00007A040000}"/>
    <cellStyle name="Currency 19 7" xfId="1527" xr:uid="{00000000-0005-0000-0000-00000D060000}"/>
    <cellStyle name="Currency 19 7 2" xfId="7095" xr:uid="{00000000-0005-0000-0000-0000BF190000}"/>
    <cellStyle name="Currency 19 8" xfId="7048" xr:uid="{00000000-0005-0000-0000-000090190000}"/>
    <cellStyle name="Currency 19 9" xfId="12046" xr:uid="{00000000-0005-0000-0000-000063040000}"/>
    <cellStyle name="Currency 2" xfId="1528" xr:uid="{00000000-0005-0000-0000-00000E060000}"/>
    <cellStyle name="Currency 2 10" xfId="1529" xr:uid="{00000000-0005-0000-0000-00000F060000}"/>
    <cellStyle name="Currency 2 10 2" xfId="1530" xr:uid="{00000000-0005-0000-0000-000010060000}"/>
    <cellStyle name="Currency 2 10 2 2" xfId="1531" xr:uid="{00000000-0005-0000-0000-000011060000}"/>
    <cellStyle name="Currency 2 10 2 2 2" xfId="1532" xr:uid="{00000000-0005-0000-0000-000012060000}"/>
    <cellStyle name="Currency 2 10 2 2 2 2" xfId="7100" xr:uid="{00000000-0005-0000-0000-0000C3190000}"/>
    <cellStyle name="Currency 2 10 2 2 3" xfId="7099" xr:uid="{00000000-0005-0000-0000-0000C2190000}"/>
    <cellStyle name="Currency 2 10 2 2 4" xfId="12019" xr:uid="{00000000-0005-0000-0000-00007E040000}"/>
    <cellStyle name="Currency 2 10 2 3" xfId="1533" xr:uid="{00000000-0005-0000-0000-000013060000}"/>
    <cellStyle name="Currency 2 10 2 3 2" xfId="7101" xr:uid="{00000000-0005-0000-0000-0000C4190000}"/>
    <cellStyle name="Currency 2 10 2 4" xfId="7098" xr:uid="{00000000-0005-0000-0000-0000C1190000}"/>
    <cellStyle name="Currency 2 10 2 5" xfId="12020" xr:uid="{00000000-0005-0000-0000-00007D040000}"/>
    <cellStyle name="Currency 2 10 3" xfId="1534" xr:uid="{00000000-0005-0000-0000-000014060000}"/>
    <cellStyle name="Currency 2 10 3 2" xfId="1535" xr:uid="{00000000-0005-0000-0000-000015060000}"/>
    <cellStyle name="Currency 2 10 3 2 2" xfId="7103" xr:uid="{00000000-0005-0000-0000-0000C6190000}"/>
    <cellStyle name="Currency 2 10 3 3" xfId="7102" xr:uid="{00000000-0005-0000-0000-0000C5190000}"/>
    <cellStyle name="Currency 2 10 3 4" xfId="12018" xr:uid="{00000000-0005-0000-0000-00007F040000}"/>
    <cellStyle name="Currency 2 10 4" xfId="1536" xr:uid="{00000000-0005-0000-0000-000016060000}"/>
    <cellStyle name="Currency 2 10 4 2" xfId="7104" xr:uid="{00000000-0005-0000-0000-0000C7190000}"/>
    <cellStyle name="Currency 2 10 5" xfId="7097" xr:uid="{00000000-0005-0000-0000-0000C0190000}"/>
    <cellStyle name="Currency 2 10 6" xfId="12021" xr:uid="{00000000-0005-0000-0000-00007C040000}"/>
    <cellStyle name="Currency 2 11" xfId="1537" xr:uid="{00000000-0005-0000-0000-000017060000}"/>
    <cellStyle name="Currency 2 11 2" xfId="1538" xr:uid="{00000000-0005-0000-0000-000018060000}"/>
    <cellStyle name="Currency 2 12" xfId="1539" xr:uid="{00000000-0005-0000-0000-000019060000}"/>
    <cellStyle name="Currency 2 12 2" xfId="1540" xr:uid="{00000000-0005-0000-0000-00001A060000}"/>
    <cellStyle name="Currency 2 12 3" xfId="1541" xr:uid="{00000000-0005-0000-0000-00001B060000}"/>
    <cellStyle name="Currency 2 13" xfId="1542" xr:uid="{00000000-0005-0000-0000-00001C060000}"/>
    <cellStyle name="Currency 2 13 2" xfId="1543" xr:uid="{00000000-0005-0000-0000-00001D060000}"/>
    <cellStyle name="Currency 2 14" xfId="1544" xr:uid="{00000000-0005-0000-0000-00001E060000}"/>
    <cellStyle name="Currency 2 14 2" xfId="1545" xr:uid="{00000000-0005-0000-0000-00001F060000}"/>
    <cellStyle name="Currency 2 15" xfId="1546" xr:uid="{00000000-0005-0000-0000-000020060000}"/>
    <cellStyle name="Currency 2 15 2" xfId="1547" xr:uid="{00000000-0005-0000-0000-000021060000}"/>
    <cellStyle name="Currency 2 16" xfId="1548" xr:uid="{00000000-0005-0000-0000-000022060000}"/>
    <cellStyle name="Currency 2 16 2" xfId="1549" xr:uid="{00000000-0005-0000-0000-000023060000}"/>
    <cellStyle name="Currency 2 17" xfId="1550" xr:uid="{00000000-0005-0000-0000-000024060000}"/>
    <cellStyle name="Currency 2 17 2" xfId="1551" xr:uid="{00000000-0005-0000-0000-000025060000}"/>
    <cellStyle name="Currency 2 18" xfId="1552" xr:uid="{00000000-0005-0000-0000-000026060000}"/>
    <cellStyle name="Currency 2 19" xfId="12022" xr:uid="{00000000-0005-0000-0000-00007B040000}"/>
    <cellStyle name="Currency 2 2" xfId="1553" xr:uid="{00000000-0005-0000-0000-000027060000}"/>
    <cellStyle name="Currency 2 2 10" xfId="1554" xr:uid="{00000000-0005-0000-0000-000028060000}"/>
    <cellStyle name="Currency 2 2 11" xfId="1555" xr:uid="{00000000-0005-0000-0000-000029060000}"/>
    <cellStyle name="Currency 2 2 11 2" xfId="7123" xr:uid="{00000000-0005-0000-0000-0000C8190000}"/>
    <cellStyle name="Currency 2 2 11 3" xfId="12017" xr:uid="{00000000-0005-0000-0000-00008A040000}"/>
    <cellStyle name="Currency 2 2 12" xfId="1556" xr:uid="{00000000-0005-0000-0000-00002A060000}"/>
    <cellStyle name="Currency 2 2 2" xfId="1557" xr:uid="{00000000-0005-0000-0000-00002B060000}"/>
    <cellStyle name="Currency 2 2 2 2" xfId="1558" xr:uid="{00000000-0005-0000-0000-00002C060000}"/>
    <cellStyle name="Currency 2 2 2 3" xfId="12016" xr:uid="{00000000-0005-0000-0000-00008B040000}"/>
    <cellStyle name="Currency 2 2 3" xfId="1559" xr:uid="{00000000-0005-0000-0000-00002D060000}"/>
    <cellStyle name="Currency 2 2 3 2" xfId="1560" xr:uid="{00000000-0005-0000-0000-00002E060000}"/>
    <cellStyle name="Currency 2 2 4" xfId="1561" xr:uid="{00000000-0005-0000-0000-00002F060000}"/>
    <cellStyle name="Currency 2 2 5" xfId="1562" xr:uid="{00000000-0005-0000-0000-000030060000}"/>
    <cellStyle name="Currency 2 2 6" xfId="1563" xr:uid="{00000000-0005-0000-0000-000031060000}"/>
    <cellStyle name="Currency 2 2 7" xfId="1564" xr:uid="{00000000-0005-0000-0000-000032060000}"/>
    <cellStyle name="Currency 2 2 8" xfId="1565" xr:uid="{00000000-0005-0000-0000-000033060000}"/>
    <cellStyle name="Currency 2 2 9" xfId="1566" xr:uid="{00000000-0005-0000-0000-000034060000}"/>
    <cellStyle name="Currency 2 2 9 2" xfId="1567" xr:uid="{00000000-0005-0000-0000-000035060000}"/>
    <cellStyle name="Currency 2 3" xfId="1568" xr:uid="{00000000-0005-0000-0000-000036060000}"/>
    <cellStyle name="Currency 2 3 2" xfId="1569" xr:uid="{00000000-0005-0000-0000-000037060000}"/>
    <cellStyle name="Currency 2 3 3" xfId="1570" xr:uid="{00000000-0005-0000-0000-000038060000}"/>
    <cellStyle name="Currency 2 3 4" xfId="1571" xr:uid="{00000000-0005-0000-0000-000039060000}"/>
    <cellStyle name="Currency 2 3 5" xfId="1572" xr:uid="{00000000-0005-0000-0000-00003A060000}"/>
    <cellStyle name="Currency 2 3 6" xfId="1573" xr:uid="{00000000-0005-0000-0000-00003B060000}"/>
    <cellStyle name="Currency 2 3 6 2" xfId="7141" xr:uid="{00000000-0005-0000-0000-0000C9190000}"/>
    <cellStyle name="Currency 2 3 7" xfId="12015" xr:uid="{00000000-0005-0000-0000-000093040000}"/>
    <cellStyle name="Currency 2 4" xfId="1574" xr:uid="{00000000-0005-0000-0000-00003C060000}"/>
    <cellStyle name="Currency 2 4 2" xfId="1575" xr:uid="{00000000-0005-0000-0000-00003D060000}"/>
    <cellStyle name="Currency 2 5" xfId="1576" xr:uid="{00000000-0005-0000-0000-00003E060000}"/>
    <cellStyle name="Currency 2 5 2" xfId="1577" xr:uid="{00000000-0005-0000-0000-00003F060000}"/>
    <cellStyle name="Currency 2 6" xfId="1578" xr:uid="{00000000-0005-0000-0000-000040060000}"/>
    <cellStyle name="Currency 2 6 2" xfId="1579" xr:uid="{00000000-0005-0000-0000-000041060000}"/>
    <cellStyle name="Currency 2 7" xfId="1580" xr:uid="{00000000-0005-0000-0000-000042060000}"/>
    <cellStyle name="Currency 2 7 2" xfId="1581" xr:uid="{00000000-0005-0000-0000-000043060000}"/>
    <cellStyle name="Currency 2 8" xfId="1582" xr:uid="{00000000-0005-0000-0000-000044060000}"/>
    <cellStyle name="Currency 2 8 2" xfId="1583" xr:uid="{00000000-0005-0000-0000-000045060000}"/>
    <cellStyle name="Currency 2 9" xfId="1584" xr:uid="{00000000-0005-0000-0000-000046060000}"/>
    <cellStyle name="Currency 2 9 2" xfId="1585" xr:uid="{00000000-0005-0000-0000-000047060000}"/>
    <cellStyle name="Currency 2*" xfId="1586" xr:uid="{00000000-0005-0000-0000-000048060000}"/>
    <cellStyle name="Currency 2_CLdcfmodel" xfId="1587" xr:uid="{00000000-0005-0000-0000-000049060000}"/>
    <cellStyle name="Currency 20" xfId="1588" xr:uid="{00000000-0005-0000-0000-00004A060000}"/>
    <cellStyle name="Currency 20 2" xfId="1589" xr:uid="{00000000-0005-0000-0000-00004B060000}"/>
    <cellStyle name="Currency 20 2 2" xfId="1590" xr:uid="{00000000-0005-0000-0000-00004C060000}"/>
    <cellStyle name="Currency 20 2 2 2" xfId="1591" xr:uid="{00000000-0005-0000-0000-00004D060000}"/>
    <cellStyle name="Currency 20 2 2 2 2" xfId="1592" xr:uid="{00000000-0005-0000-0000-00004E060000}"/>
    <cellStyle name="Currency 20 2 2 2 2 2" xfId="1593" xr:uid="{00000000-0005-0000-0000-00004F060000}"/>
    <cellStyle name="Currency 20 2 2 2 2 2 2" xfId="7161" xr:uid="{00000000-0005-0000-0000-0000CF190000}"/>
    <cellStyle name="Currency 20 2 2 2 2 3" xfId="7160" xr:uid="{00000000-0005-0000-0000-0000CE190000}"/>
    <cellStyle name="Currency 20 2 2 2 2 4" xfId="12010" xr:uid="{00000000-0005-0000-0000-0000A4040000}"/>
    <cellStyle name="Currency 20 2 2 2 3" xfId="1594" xr:uid="{00000000-0005-0000-0000-000050060000}"/>
    <cellStyle name="Currency 20 2 2 2 3 2" xfId="7162" xr:uid="{00000000-0005-0000-0000-0000D0190000}"/>
    <cellStyle name="Currency 20 2 2 2 4" xfId="7159" xr:uid="{00000000-0005-0000-0000-0000CD190000}"/>
    <cellStyle name="Currency 20 2 2 2 5" xfId="12011" xr:uid="{00000000-0005-0000-0000-0000A3040000}"/>
    <cellStyle name="Currency 20 2 2 3" xfId="1595" xr:uid="{00000000-0005-0000-0000-000051060000}"/>
    <cellStyle name="Currency 20 2 2 3 2" xfId="1596" xr:uid="{00000000-0005-0000-0000-000052060000}"/>
    <cellStyle name="Currency 20 2 2 3 2 2" xfId="7164" xr:uid="{00000000-0005-0000-0000-0000D2190000}"/>
    <cellStyle name="Currency 20 2 2 3 3" xfId="7163" xr:uid="{00000000-0005-0000-0000-0000D1190000}"/>
    <cellStyle name="Currency 20 2 2 3 4" xfId="12009" xr:uid="{00000000-0005-0000-0000-0000A5040000}"/>
    <cellStyle name="Currency 20 2 2 4" xfId="1597" xr:uid="{00000000-0005-0000-0000-000053060000}"/>
    <cellStyle name="Currency 20 2 2 4 2" xfId="7165" xr:uid="{00000000-0005-0000-0000-0000D3190000}"/>
    <cellStyle name="Currency 20 2 2 5" xfId="7158" xr:uid="{00000000-0005-0000-0000-0000CC190000}"/>
    <cellStyle name="Currency 20 2 2 6" xfId="12012" xr:uid="{00000000-0005-0000-0000-0000A2040000}"/>
    <cellStyle name="Currency 20 2 3" xfId="1598" xr:uid="{00000000-0005-0000-0000-000054060000}"/>
    <cellStyle name="Currency 20 2 3 2" xfId="1599" xr:uid="{00000000-0005-0000-0000-000055060000}"/>
    <cellStyle name="Currency 20 2 3 2 2" xfId="1600" xr:uid="{00000000-0005-0000-0000-000056060000}"/>
    <cellStyle name="Currency 20 2 3 2 2 2" xfId="7168" xr:uid="{00000000-0005-0000-0000-0000D6190000}"/>
    <cellStyle name="Currency 20 2 3 2 3" xfId="7167" xr:uid="{00000000-0005-0000-0000-0000D5190000}"/>
    <cellStyle name="Currency 20 2 3 2 4" xfId="12007" xr:uid="{00000000-0005-0000-0000-0000A7040000}"/>
    <cellStyle name="Currency 20 2 3 3" xfId="1601" xr:uid="{00000000-0005-0000-0000-000057060000}"/>
    <cellStyle name="Currency 20 2 3 3 2" xfId="7169" xr:uid="{00000000-0005-0000-0000-0000D7190000}"/>
    <cellStyle name="Currency 20 2 3 4" xfId="7166" xr:uid="{00000000-0005-0000-0000-0000D4190000}"/>
    <cellStyle name="Currency 20 2 3 5" xfId="12008" xr:uid="{00000000-0005-0000-0000-0000A6040000}"/>
    <cellStyle name="Currency 20 2 4" xfId="1602" xr:uid="{00000000-0005-0000-0000-000058060000}"/>
    <cellStyle name="Currency 20 2 4 2" xfId="1603" xr:uid="{00000000-0005-0000-0000-000059060000}"/>
    <cellStyle name="Currency 20 2 4 2 2" xfId="7171" xr:uid="{00000000-0005-0000-0000-0000D9190000}"/>
    <cellStyle name="Currency 20 2 4 3" xfId="7170" xr:uid="{00000000-0005-0000-0000-0000D8190000}"/>
    <cellStyle name="Currency 20 2 4 4" xfId="12006" xr:uid="{00000000-0005-0000-0000-0000A8040000}"/>
    <cellStyle name="Currency 20 2 5" xfId="1604" xr:uid="{00000000-0005-0000-0000-00005A060000}"/>
    <cellStyle name="Currency 20 2 5 2" xfId="7172" xr:uid="{00000000-0005-0000-0000-0000DA190000}"/>
    <cellStyle name="Currency 20 2 6" xfId="7157" xr:uid="{00000000-0005-0000-0000-0000CB190000}"/>
    <cellStyle name="Currency 20 2 7" xfId="12013" xr:uid="{00000000-0005-0000-0000-0000A1040000}"/>
    <cellStyle name="Currency 20 3" xfId="1605" xr:uid="{00000000-0005-0000-0000-00005B060000}"/>
    <cellStyle name="Currency 20 3 2" xfId="1606" xr:uid="{00000000-0005-0000-0000-00005C060000}"/>
    <cellStyle name="Currency 20 3 2 2" xfId="1607" xr:uid="{00000000-0005-0000-0000-00005D060000}"/>
    <cellStyle name="Currency 20 3 2 2 2" xfId="1608" xr:uid="{00000000-0005-0000-0000-00005E060000}"/>
    <cellStyle name="Currency 20 3 2 2 2 2" xfId="1609" xr:uid="{00000000-0005-0000-0000-00005F060000}"/>
    <cellStyle name="Currency 20 3 2 2 2 2 2" xfId="7177" xr:uid="{00000000-0005-0000-0000-0000DF190000}"/>
    <cellStyle name="Currency 20 3 2 2 2 3" xfId="7176" xr:uid="{00000000-0005-0000-0000-0000DE190000}"/>
    <cellStyle name="Currency 20 3 2 2 2 4" xfId="12002" xr:uid="{00000000-0005-0000-0000-0000AC040000}"/>
    <cellStyle name="Currency 20 3 2 2 3" xfId="1610" xr:uid="{00000000-0005-0000-0000-000060060000}"/>
    <cellStyle name="Currency 20 3 2 2 3 2" xfId="7178" xr:uid="{00000000-0005-0000-0000-0000E0190000}"/>
    <cellStyle name="Currency 20 3 2 2 4" xfId="7175" xr:uid="{00000000-0005-0000-0000-0000DD190000}"/>
    <cellStyle name="Currency 20 3 2 2 5" xfId="12003" xr:uid="{00000000-0005-0000-0000-0000AB040000}"/>
    <cellStyle name="Currency 20 3 2 3" xfId="1611" xr:uid="{00000000-0005-0000-0000-000061060000}"/>
    <cellStyle name="Currency 20 3 2 3 2" xfId="1612" xr:uid="{00000000-0005-0000-0000-000062060000}"/>
    <cellStyle name="Currency 20 3 2 3 2 2" xfId="7180" xr:uid="{00000000-0005-0000-0000-0000E2190000}"/>
    <cellStyle name="Currency 20 3 2 3 3" xfId="7179" xr:uid="{00000000-0005-0000-0000-0000E1190000}"/>
    <cellStyle name="Currency 20 3 2 3 4" xfId="12001" xr:uid="{00000000-0005-0000-0000-0000AD040000}"/>
    <cellStyle name="Currency 20 3 2 4" xfId="1613" xr:uid="{00000000-0005-0000-0000-000063060000}"/>
    <cellStyle name="Currency 20 3 2 4 2" xfId="7181" xr:uid="{00000000-0005-0000-0000-0000E3190000}"/>
    <cellStyle name="Currency 20 3 2 5" xfId="7174" xr:uid="{00000000-0005-0000-0000-0000DC190000}"/>
    <cellStyle name="Currency 20 3 2 6" xfId="12004" xr:uid="{00000000-0005-0000-0000-0000AA040000}"/>
    <cellStyle name="Currency 20 3 3" xfId="1614" xr:uid="{00000000-0005-0000-0000-000064060000}"/>
    <cellStyle name="Currency 20 3 3 2" xfId="1615" xr:uid="{00000000-0005-0000-0000-000065060000}"/>
    <cellStyle name="Currency 20 3 3 2 2" xfId="1616" xr:uid="{00000000-0005-0000-0000-000066060000}"/>
    <cellStyle name="Currency 20 3 3 2 2 2" xfId="7184" xr:uid="{00000000-0005-0000-0000-0000E6190000}"/>
    <cellStyle name="Currency 20 3 3 2 3" xfId="7183" xr:uid="{00000000-0005-0000-0000-0000E5190000}"/>
    <cellStyle name="Currency 20 3 3 2 4" xfId="11999" xr:uid="{00000000-0005-0000-0000-0000AF040000}"/>
    <cellStyle name="Currency 20 3 3 3" xfId="1617" xr:uid="{00000000-0005-0000-0000-000067060000}"/>
    <cellStyle name="Currency 20 3 3 3 2" xfId="7185" xr:uid="{00000000-0005-0000-0000-0000E7190000}"/>
    <cellStyle name="Currency 20 3 3 4" xfId="7182" xr:uid="{00000000-0005-0000-0000-0000E4190000}"/>
    <cellStyle name="Currency 20 3 3 5" xfId="12000" xr:uid="{00000000-0005-0000-0000-0000AE040000}"/>
    <cellStyle name="Currency 20 3 4" xfId="1618" xr:uid="{00000000-0005-0000-0000-000068060000}"/>
    <cellStyle name="Currency 20 3 4 2" xfId="1619" xr:uid="{00000000-0005-0000-0000-000069060000}"/>
    <cellStyle name="Currency 20 3 4 2 2" xfId="7187" xr:uid="{00000000-0005-0000-0000-0000E9190000}"/>
    <cellStyle name="Currency 20 3 4 3" xfId="7186" xr:uid="{00000000-0005-0000-0000-0000E8190000}"/>
    <cellStyle name="Currency 20 3 4 4" xfId="11998" xr:uid="{00000000-0005-0000-0000-0000B0040000}"/>
    <cellStyle name="Currency 20 3 5" xfId="1620" xr:uid="{00000000-0005-0000-0000-00006A060000}"/>
    <cellStyle name="Currency 20 3 5 2" xfId="7188" xr:uid="{00000000-0005-0000-0000-0000EA190000}"/>
    <cellStyle name="Currency 20 3 6" xfId="7173" xr:uid="{00000000-0005-0000-0000-0000DB190000}"/>
    <cellStyle name="Currency 20 3 7" xfId="12005" xr:uid="{00000000-0005-0000-0000-0000A9040000}"/>
    <cellStyle name="Currency 20 4" xfId="1621" xr:uid="{00000000-0005-0000-0000-00006B060000}"/>
    <cellStyle name="Currency 20 4 2" xfId="1622" xr:uid="{00000000-0005-0000-0000-00006C060000}"/>
    <cellStyle name="Currency 20 4 2 2" xfId="1623" xr:uid="{00000000-0005-0000-0000-00006D060000}"/>
    <cellStyle name="Currency 20 4 2 2 2" xfId="1624" xr:uid="{00000000-0005-0000-0000-00006E060000}"/>
    <cellStyle name="Currency 20 4 2 2 2 2" xfId="7192" xr:uid="{00000000-0005-0000-0000-0000EE190000}"/>
    <cellStyle name="Currency 20 4 2 2 3" xfId="7191" xr:uid="{00000000-0005-0000-0000-0000ED190000}"/>
    <cellStyle name="Currency 20 4 2 2 4" xfId="11995" xr:uid="{00000000-0005-0000-0000-0000B3040000}"/>
    <cellStyle name="Currency 20 4 2 3" xfId="1625" xr:uid="{00000000-0005-0000-0000-00006F060000}"/>
    <cellStyle name="Currency 20 4 2 3 2" xfId="7193" xr:uid="{00000000-0005-0000-0000-0000EF190000}"/>
    <cellStyle name="Currency 20 4 2 4" xfId="7190" xr:uid="{00000000-0005-0000-0000-0000EC190000}"/>
    <cellStyle name="Currency 20 4 2 5" xfId="11996" xr:uid="{00000000-0005-0000-0000-0000B2040000}"/>
    <cellStyle name="Currency 20 4 3" xfId="1626" xr:uid="{00000000-0005-0000-0000-000070060000}"/>
    <cellStyle name="Currency 20 4 3 2" xfId="1627" xr:uid="{00000000-0005-0000-0000-000071060000}"/>
    <cellStyle name="Currency 20 4 3 2 2" xfId="7195" xr:uid="{00000000-0005-0000-0000-0000F1190000}"/>
    <cellStyle name="Currency 20 4 3 3" xfId="7194" xr:uid="{00000000-0005-0000-0000-0000F0190000}"/>
    <cellStyle name="Currency 20 4 3 4" xfId="11994" xr:uid="{00000000-0005-0000-0000-0000B4040000}"/>
    <cellStyle name="Currency 20 4 4" xfId="1628" xr:uid="{00000000-0005-0000-0000-000072060000}"/>
    <cellStyle name="Currency 20 4 4 2" xfId="7196" xr:uid="{00000000-0005-0000-0000-0000F2190000}"/>
    <cellStyle name="Currency 20 4 5" xfId="7189" xr:uid="{00000000-0005-0000-0000-0000EB190000}"/>
    <cellStyle name="Currency 20 4 6" xfId="11997" xr:uid="{00000000-0005-0000-0000-0000B1040000}"/>
    <cellStyle name="Currency 20 5" xfId="1629" xr:uid="{00000000-0005-0000-0000-000073060000}"/>
    <cellStyle name="Currency 20 5 2" xfId="1630" xr:uid="{00000000-0005-0000-0000-000074060000}"/>
    <cellStyle name="Currency 20 5 2 2" xfId="1631" xr:uid="{00000000-0005-0000-0000-000075060000}"/>
    <cellStyle name="Currency 20 5 2 2 2" xfId="7199" xr:uid="{00000000-0005-0000-0000-0000F5190000}"/>
    <cellStyle name="Currency 20 5 2 3" xfId="7198" xr:uid="{00000000-0005-0000-0000-0000F4190000}"/>
    <cellStyle name="Currency 20 5 2 4" xfId="11992" xr:uid="{00000000-0005-0000-0000-0000B6040000}"/>
    <cellStyle name="Currency 20 5 3" xfId="1632" xr:uid="{00000000-0005-0000-0000-000076060000}"/>
    <cellStyle name="Currency 20 5 3 2" xfId="7200" xr:uid="{00000000-0005-0000-0000-0000F6190000}"/>
    <cellStyle name="Currency 20 5 4" xfId="7197" xr:uid="{00000000-0005-0000-0000-0000F3190000}"/>
    <cellStyle name="Currency 20 5 5" xfId="11993" xr:uid="{00000000-0005-0000-0000-0000B5040000}"/>
    <cellStyle name="Currency 20 6" xfId="1633" xr:uid="{00000000-0005-0000-0000-000077060000}"/>
    <cellStyle name="Currency 20 6 2" xfId="1634" xr:uid="{00000000-0005-0000-0000-000078060000}"/>
    <cellStyle name="Currency 20 6 2 2" xfId="7202" xr:uid="{00000000-0005-0000-0000-0000F8190000}"/>
    <cellStyle name="Currency 20 6 3" xfId="7201" xr:uid="{00000000-0005-0000-0000-0000F7190000}"/>
    <cellStyle name="Currency 20 6 4" xfId="11991" xr:uid="{00000000-0005-0000-0000-0000B7040000}"/>
    <cellStyle name="Currency 20 7" xfId="1635" xr:uid="{00000000-0005-0000-0000-000079060000}"/>
    <cellStyle name="Currency 20 7 2" xfId="7203" xr:uid="{00000000-0005-0000-0000-0000F9190000}"/>
    <cellStyle name="Currency 20 8" xfId="7156" xr:uid="{00000000-0005-0000-0000-0000CA190000}"/>
    <cellStyle name="Currency 20 9" xfId="12014" xr:uid="{00000000-0005-0000-0000-0000A0040000}"/>
    <cellStyle name="Currency 21" xfId="1636" xr:uid="{00000000-0005-0000-0000-00007A060000}"/>
    <cellStyle name="Currency 21 2" xfId="1637" xr:uid="{00000000-0005-0000-0000-00007B060000}"/>
    <cellStyle name="Currency 21 2 2" xfId="1638" xr:uid="{00000000-0005-0000-0000-00007C060000}"/>
    <cellStyle name="Currency 21 2 2 2" xfId="1639" xr:uid="{00000000-0005-0000-0000-00007D060000}"/>
    <cellStyle name="Currency 21 2 2 2 2" xfId="1640" xr:uid="{00000000-0005-0000-0000-00007E060000}"/>
    <cellStyle name="Currency 21 2 2 2 2 2" xfId="1641" xr:uid="{00000000-0005-0000-0000-00007F060000}"/>
    <cellStyle name="Currency 21 2 2 2 2 2 2" xfId="7209" xr:uid="{00000000-0005-0000-0000-0000FF190000}"/>
    <cellStyle name="Currency 21 2 2 2 2 3" xfId="7208" xr:uid="{00000000-0005-0000-0000-0000FE190000}"/>
    <cellStyle name="Currency 21 2 2 2 2 4" xfId="11986" xr:uid="{00000000-0005-0000-0000-0000BC040000}"/>
    <cellStyle name="Currency 21 2 2 2 3" xfId="1642" xr:uid="{00000000-0005-0000-0000-000080060000}"/>
    <cellStyle name="Currency 21 2 2 2 3 2" xfId="7210" xr:uid="{00000000-0005-0000-0000-0000001A0000}"/>
    <cellStyle name="Currency 21 2 2 2 4" xfId="7207" xr:uid="{00000000-0005-0000-0000-0000FD190000}"/>
    <cellStyle name="Currency 21 2 2 2 5" xfId="11987" xr:uid="{00000000-0005-0000-0000-0000BB040000}"/>
    <cellStyle name="Currency 21 2 2 3" xfId="1643" xr:uid="{00000000-0005-0000-0000-000081060000}"/>
    <cellStyle name="Currency 21 2 2 3 2" xfId="1644" xr:uid="{00000000-0005-0000-0000-000082060000}"/>
    <cellStyle name="Currency 21 2 2 3 2 2" xfId="7212" xr:uid="{00000000-0005-0000-0000-0000021A0000}"/>
    <cellStyle name="Currency 21 2 2 3 3" xfId="7211" xr:uid="{00000000-0005-0000-0000-0000011A0000}"/>
    <cellStyle name="Currency 21 2 2 3 4" xfId="11985" xr:uid="{00000000-0005-0000-0000-0000BD040000}"/>
    <cellStyle name="Currency 21 2 2 4" xfId="1645" xr:uid="{00000000-0005-0000-0000-000083060000}"/>
    <cellStyle name="Currency 21 2 2 4 2" xfId="7213" xr:uid="{00000000-0005-0000-0000-0000031A0000}"/>
    <cellStyle name="Currency 21 2 2 5" xfId="7206" xr:uid="{00000000-0005-0000-0000-0000FC190000}"/>
    <cellStyle name="Currency 21 2 2 6" xfId="11988" xr:uid="{00000000-0005-0000-0000-0000BA040000}"/>
    <cellStyle name="Currency 21 2 3" xfId="1646" xr:uid="{00000000-0005-0000-0000-000084060000}"/>
    <cellStyle name="Currency 21 2 3 2" xfId="1647" xr:uid="{00000000-0005-0000-0000-000085060000}"/>
    <cellStyle name="Currency 21 2 3 2 2" xfId="1648" xr:uid="{00000000-0005-0000-0000-000086060000}"/>
    <cellStyle name="Currency 21 2 3 2 2 2" xfId="7216" xr:uid="{00000000-0005-0000-0000-0000061A0000}"/>
    <cellStyle name="Currency 21 2 3 2 3" xfId="7215" xr:uid="{00000000-0005-0000-0000-0000051A0000}"/>
    <cellStyle name="Currency 21 2 3 2 4" xfId="11983" xr:uid="{00000000-0005-0000-0000-0000BF040000}"/>
    <cellStyle name="Currency 21 2 3 3" xfId="1649" xr:uid="{00000000-0005-0000-0000-000087060000}"/>
    <cellStyle name="Currency 21 2 3 3 2" xfId="7217" xr:uid="{00000000-0005-0000-0000-0000071A0000}"/>
    <cellStyle name="Currency 21 2 3 4" xfId="7214" xr:uid="{00000000-0005-0000-0000-0000041A0000}"/>
    <cellStyle name="Currency 21 2 3 5" xfId="11984" xr:uid="{00000000-0005-0000-0000-0000BE040000}"/>
    <cellStyle name="Currency 21 2 4" xfId="1650" xr:uid="{00000000-0005-0000-0000-000088060000}"/>
    <cellStyle name="Currency 21 2 4 2" xfId="1651" xr:uid="{00000000-0005-0000-0000-000089060000}"/>
    <cellStyle name="Currency 21 2 4 2 2" xfId="7219" xr:uid="{00000000-0005-0000-0000-0000091A0000}"/>
    <cellStyle name="Currency 21 2 4 3" xfId="7218" xr:uid="{00000000-0005-0000-0000-0000081A0000}"/>
    <cellStyle name="Currency 21 2 4 4" xfId="11982" xr:uid="{00000000-0005-0000-0000-0000C0040000}"/>
    <cellStyle name="Currency 21 2 5" xfId="1652" xr:uid="{00000000-0005-0000-0000-00008A060000}"/>
    <cellStyle name="Currency 21 2 5 2" xfId="7220" xr:uid="{00000000-0005-0000-0000-00000A1A0000}"/>
    <cellStyle name="Currency 21 2 6" xfId="7205" xr:uid="{00000000-0005-0000-0000-0000FB190000}"/>
    <cellStyle name="Currency 21 2 7" xfId="11989" xr:uid="{00000000-0005-0000-0000-0000B9040000}"/>
    <cellStyle name="Currency 21 3" xfId="1653" xr:uid="{00000000-0005-0000-0000-00008B060000}"/>
    <cellStyle name="Currency 21 3 2" xfId="1654" xr:uid="{00000000-0005-0000-0000-00008C060000}"/>
    <cellStyle name="Currency 21 3 2 2" xfId="1655" xr:uid="{00000000-0005-0000-0000-00008D060000}"/>
    <cellStyle name="Currency 21 3 2 2 2" xfId="1656" xr:uid="{00000000-0005-0000-0000-00008E060000}"/>
    <cellStyle name="Currency 21 3 2 2 2 2" xfId="1657" xr:uid="{00000000-0005-0000-0000-00008F060000}"/>
    <cellStyle name="Currency 21 3 2 2 2 2 2" xfId="7225" xr:uid="{00000000-0005-0000-0000-00000F1A0000}"/>
    <cellStyle name="Currency 21 3 2 2 2 3" xfId="7224" xr:uid="{00000000-0005-0000-0000-00000E1A0000}"/>
    <cellStyle name="Currency 21 3 2 2 2 4" xfId="11978" xr:uid="{00000000-0005-0000-0000-0000C4040000}"/>
    <cellStyle name="Currency 21 3 2 2 3" xfId="1658" xr:uid="{00000000-0005-0000-0000-000090060000}"/>
    <cellStyle name="Currency 21 3 2 2 3 2" xfId="7226" xr:uid="{00000000-0005-0000-0000-0000101A0000}"/>
    <cellStyle name="Currency 21 3 2 2 4" xfId="7223" xr:uid="{00000000-0005-0000-0000-00000D1A0000}"/>
    <cellStyle name="Currency 21 3 2 2 5" xfId="11979" xr:uid="{00000000-0005-0000-0000-0000C3040000}"/>
    <cellStyle name="Currency 21 3 2 3" xfId="1659" xr:uid="{00000000-0005-0000-0000-000091060000}"/>
    <cellStyle name="Currency 21 3 2 3 2" xfId="1660" xr:uid="{00000000-0005-0000-0000-000092060000}"/>
    <cellStyle name="Currency 21 3 2 3 2 2" xfId="7228" xr:uid="{00000000-0005-0000-0000-0000121A0000}"/>
    <cellStyle name="Currency 21 3 2 3 3" xfId="7227" xr:uid="{00000000-0005-0000-0000-0000111A0000}"/>
    <cellStyle name="Currency 21 3 2 3 4" xfId="11977" xr:uid="{00000000-0005-0000-0000-0000C5040000}"/>
    <cellStyle name="Currency 21 3 2 4" xfId="1661" xr:uid="{00000000-0005-0000-0000-000093060000}"/>
    <cellStyle name="Currency 21 3 2 4 2" xfId="7229" xr:uid="{00000000-0005-0000-0000-0000131A0000}"/>
    <cellStyle name="Currency 21 3 2 5" xfId="7222" xr:uid="{00000000-0005-0000-0000-00000C1A0000}"/>
    <cellStyle name="Currency 21 3 2 6" xfId="11980" xr:uid="{00000000-0005-0000-0000-0000C2040000}"/>
    <cellStyle name="Currency 21 3 3" xfId="1662" xr:uid="{00000000-0005-0000-0000-000094060000}"/>
    <cellStyle name="Currency 21 3 3 2" xfId="1663" xr:uid="{00000000-0005-0000-0000-000095060000}"/>
    <cellStyle name="Currency 21 3 3 2 2" xfId="1664" xr:uid="{00000000-0005-0000-0000-000096060000}"/>
    <cellStyle name="Currency 21 3 3 2 2 2" xfId="7232" xr:uid="{00000000-0005-0000-0000-0000161A0000}"/>
    <cellStyle name="Currency 21 3 3 2 3" xfId="7231" xr:uid="{00000000-0005-0000-0000-0000151A0000}"/>
    <cellStyle name="Currency 21 3 3 2 4" xfId="11975" xr:uid="{00000000-0005-0000-0000-0000C7040000}"/>
    <cellStyle name="Currency 21 3 3 3" xfId="1665" xr:uid="{00000000-0005-0000-0000-000097060000}"/>
    <cellStyle name="Currency 21 3 3 3 2" xfId="7233" xr:uid="{00000000-0005-0000-0000-0000171A0000}"/>
    <cellStyle name="Currency 21 3 3 4" xfId="7230" xr:uid="{00000000-0005-0000-0000-0000141A0000}"/>
    <cellStyle name="Currency 21 3 3 5" xfId="11976" xr:uid="{00000000-0005-0000-0000-0000C6040000}"/>
    <cellStyle name="Currency 21 3 4" xfId="1666" xr:uid="{00000000-0005-0000-0000-000098060000}"/>
    <cellStyle name="Currency 21 3 4 2" xfId="1667" xr:uid="{00000000-0005-0000-0000-000099060000}"/>
    <cellStyle name="Currency 21 3 4 2 2" xfId="7235" xr:uid="{00000000-0005-0000-0000-0000191A0000}"/>
    <cellStyle name="Currency 21 3 4 3" xfId="7234" xr:uid="{00000000-0005-0000-0000-0000181A0000}"/>
    <cellStyle name="Currency 21 3 4 4" xfId="11974" xr:uid="{00000000-0005-0000-0000-0000C8040000}"/>
    <cellStyle name="Currency 21 3 5" xfId="1668" xr:uid="{00000000-0005-0000-0000-00009A060000}"/>
    <cellStyle name="Currency 21 3 5 2" xfId="7236" xr:uid="{00000000-0005-0000-0000-00001A1A0000}"/>
    <cellStyle name="Currency 21 3 6" xfId="7221" xr:uid="{00000000-0005-0000-0000-00000B1A0000}"/>
    <cellStyle name="Currency 21 3 7" xfId="11981" xr:uid="{00000000-0005-0000-0000-0000C1040000}"/>
    <cellStyle name="Currency 21 4" xfId="1669" xr:uid="{00000000-0005-0000-0000-00009B060000}"/>
    <cellStyle name="Currency 21 4 2" xfId="1670" xr:uid="{00000000-0005-0000-0000-00009C060000}"/>
    <cellStyle name="Currency 21 4 2 2" xfId="1671" xr:uid="{00000000-0005-0000-0000-00009D060000}"/>
    <cellStyle name="Currency 21 4 2 2 2" xfId="1672" xr:uid="{00000000-0005-0000-0000-00009E060000}"/>
    <cellStyle name="Currency 21 4 2 2 2 2" xfId="7240" xr:uid="{00000000-0005-0000-0000-00001E1A0000}"/>
    <cellStyle name="Currency 21 4 2 2 3" xfId="7239" xr:uid="{00000000-0005-0000-0000-00001D1A0000}"/>
    <cellStyle name="Currency 21 4 2 2 4" xfId="11971" xr:uid="{00000000-0005-0000-0000-0000CB040000}"/>
    <cellStyle name="Currency 21 4 2 3" xfId="1673" xr:uid="{00000000-0005-0000-0000-00009F060000}"/>
    <cellStyle name="Currency 21 4 2 3 2" xfId="7241" xr:uid="{00000000-0005-0000-0000-00001F1A0000}"/>
    <cellStyle name="Currency 21 4 2 4" xfId="7238" xr:uid="{00000000-0005-0000-0000-00001C1A0000}"/>
    <cellStyle name="Currency 21 4 2 5" xfId="11972" xr:uid="{00000000-0005-0000-0000-0000CA040000}"/>
    <cellStyle name="Currency 21 4 3" xfId="1674" xr:uid="{00000000-0005-0000-0000-0000A0060000}"/>
    <cellStyle name="Currency 21 4 3 2" xfId="1675" xr:uid="{00000000-0005-0000-0000-0000A1060000}"/>
    <cellStyle name="Currency 21 4 3 2 2" xfId="7243" xr:uid="{00000000-0005-0000-0000-0000211A0000}"/>
    <cellStyle name="Currency 21 4 3 3" xfId="7242" xr:uid="{00000000-0005-0000-0000-0000201A0000}"/>
    <cellStyle name="Currency 21 4 3 4" xfId="11970" xr:uid="{00000000-0005-0000-0000-0000CC040000}"/>
    <cellStyle name="Currency 21 4 4" xfId="1676" xr:uid="{00000000-0005-0000-0000-0000A2060000}"/>
    <cellStyle name="Currency 21 4 4 2" xfId="7244" xr:uid="{00000000-0005-0000-0000-0000221A0000}"/>
    <cellStyle name="Currency 21 4 5" xfId="7237" xr:uid="{00000000-0005-0000-0000-00001B1A0000}"/>
    <cellStyle name="Currency 21 4 6" xfId="11973" xr:uid="{00000000-0005-0000-0000-0000C9040000}"/>
    <cellStyle name="Currency 21 5" xfId="1677" xr:uid="{00000000-0005-0000-0000-0000A3060000}"/>
    <cellStyle name="Currency 21 5 2" xfId="1678" xr:uid="{00000000-0005-0000-0000-0000A4060000}"/>
    <cellStyle name="Currency 21 5 2 2" xfId="1679" xr:uid="{00000000-0005-0000-0000-0000A5060000}"/>
    <cellStyle name="Currency 21 5 2 2 2" xfId="7247" xr:uid="{00000000-0005-0000-0000-0000251A0000}"/>
    <cellStyle name="Currency 21 5 2 3" xfId="7246" xr:uid="{00000000-0005-0000-0000-0000241A0000}"/>
    <cellStyle name="Currency 21 5 2 4" xfId="11968" xr:uid="{00000000-0005-0000-0000-0000CE040000}"/>
    <cellStyle name="Currency 21 5 3" xfId="1680" xr:uid="{00000000-0005-0000-0000-0000A6060000}"/>
    <cellStyle name="Currency 21 5 3 2" xfId="7248" xr:uid="{00000000-0005-0000-0000-0000261A0000}"/>
    <cellStyle name="Currency 21 5 4" xfId="7245" xr:uid="{00000000-0005-0000-0000-0000231A0000}"/>
    <cellStyle name="Currency 21 5 5" xfId="11969" xr:uid="{00000000-0005-0000-0000-0000CD040000}"/>
    <cellStyle name="Currency 21 6" xfId="1681" xr:uid="{00000000-0005-0000-0000-0000A7060000}"/>
    <cellStyle name="Currency 21 6 2" xfId="1682" xr:uid="{00000000-0005-0000-0000-0000A8060000}"/>
    <cellStyle name="Currency 21 6 2 2" xfId="7250" xr:uid="{00000000-0005-0000-0000-0000281A0000}"/>
    <cellStyle name="Currency 21 6 3" xfId="7249" xr:uid="{00000000-0005-0000-0000-0000271A0000}"/>
    <cellStyle name="Currency 21 6 4" xfId="11967" xr:uid="{00000000-0005-0000-0000-0000CF040000}"/>
    <cellStyle name="Currency 21 7" xfId="1683" xr:uid="{00000000-0005-0000-0000-0000A9060000}"/>
    <cellStyle name="Currency 21 7 2" xfId="7251" xr:uid="{00000000-0005-0000-0000-0000291A0000}"/>
    <cellStyle name="Currency 21 8" xfId="7204" xr:uid="{00000000-0005-0000-0000-0000FA190000}"/>
    <cellStyle name="Currency 21 9" xfId="11990" xr:uid="{00000000-0005-0000-0000-0000B8040000}"/>
    <cellStyle name="Currency 22" xfId="1684" xr:uid="{00000000-0005-0000-0000-0000AA060000}"/>
    <cellStyle name="Currency 22 2" xfId="1685" xr:uid="{00000000-0005-0000-0000-0000AB060000}"/>
    <cellStyle name="Currency 22 2 2" xfId="1686" xr:uid="{00000000-0005-0000-0000-0000AC060000}"/>
    <cellStyle name="Currency 22 2 2 2" xfId="1687" xr:uid="{00000000-0005-0000-0000-0000AD060000}"/>
    <cellStyle name="Currency 22 2 2 2 2" xfId="1688" xr:uid="{00000000-0005-0000-0000-0000AE060000}"/>
    <cellStyle name="Currency 22 2 2 2 2 2" xfId="1689" xr:uid="{00000000-0005-0000-0000-0000AF060000}"/>
    <cellStyle name="Currency 22 2 2 2 2 2 2" xfId="7257" xr:uid="{00000000-0005-0000-0000-00002F1A0000}"/>
    <cellStyle name="Currency 22 2 2 2 2 3" xfId="7256" xr:uid="{00000000-0005-0000-0000-00002E1A0000}"/>
    <cellStyle name="Currency 22 2 2 2 2 4" xfId="11962" xr:uid="{00000000-0005-0000-0000-0000D4040000}"/>
    <cellStyle name="Currency 22 2 2 2 3" xfId="1690" xr:uid="{00000000-0005-0000-0000-0000B0060000}"/>
    <cellStyle name="Currency 22 2 2 2 3 2" xfId="7258" xr:uid="{00000000-0005-0000-0000-0000301A0000}"/>
    <cellStyle name="Currency 22 2 2 2 4" xfId="7255" xr:uid="{00000000-0005-0000-0000-00002D1A0000}"/>
    <cellStyle name="Currency 22 2 2 2 5" xfId="11963" xr:uid="{00000000-0005-0000-0000-0000D3040000}"/>
    <cellStyle name="Currency 22 2 2 3" xfId="1691" xr:uid="{00000000-0005-0000-0000-0000B1060000}"/>
    <cellStyle name="Currency 22 2 2 3 2" xfId="1692" xr:uid="{00000000-0005-0000-0000-0000B2060000}"/>
    <cellStyle name="Currency 22 2 2 3 2 2" xfId="7260" xr:uid="{00000000-0005-0000-0000-0000321A0000}"/>
    <cellStyle name="Currency 22 2 2 3 3" xfId="7259" xr:uid="{00000000-0005-0000-0000-0000311A0000}"/>
    <cellStyle name="Currency 22 2 2 3 4" xfId="11961" xr:uid="{00000000-0005-0000-0000-0000D5040000}"/>
    <cellStyle name="Currency 22 2 2 4" xfId="1693" xr:uid="{00000000-0005-0000-0000-0000B3060000}"/>
    <cellStyle name="Currency 22 2 2 4 2" xfId="7261" xr:uid="{00000000-0005-0000-0000-0000331A0000}"/>
    <cellStyle name="Currency 22 2 2 5" xfId="7254" xr:uid="{00000000-0005-0000-0000-00002C1A0000}"/>
    <cellStyle name="Currency 22 2 2 6" xfId="11964" xr:uid="{00000000-0005-0000-0000-0000D2040000}"/>
    <cellStyle name="Currency 22 2 3" xfId="1694" xr:uid="{00000000-0005-0000-0000-0000B4060000}"/>
    <cellStyle name="Currency 22 2 3 2" xfId="1695" xr:uid="{00000000-0005-0000-0000-0000B5060000}"/>
    <cellStyle name="Currency 22 2 3 2 2" xfId="1696" xr:uid="{00000000-0005-0000-0000-0000B6060000}"/>
    <cellStyle name="Currency 22 2 3 2 2 2" xfId="7264" xr:uid="{00000000-0005-0000-0000-0000361A0000}"/>
    <cellStyle name="Currency 22 2 3 2 3" xfId="7263" xr:uid="{00000000-0005-0000-0000-0000351A0000}"/>
    <cellStyle name="Currency 22 2 3 2 4" xfId="11959" xr:uid="{00000000-0005-0000-0000-0000D7040000}"/>
    <cellStyle name="Currency 22 2 3 3" xfId="1697" xr:uid="{00000000-0005-0000-0000-0000B7060000}"/>
    <cellStyle name="Currency 22 2 3 3 2" xfId="7265" xr:uid="{00000000-0005-0000-0000-0000371A0000}"/>
    <cellStyle name="Currency 22 2 3 4" xfId="7262" xr:uid="{00000000-0005-0000-0000-0000341A0000}"/>
    <cellStyle name="Currency 22 2 3 5" xfId="11960" xr:uid="{00000000-0005-0000-0000-0000D6040000}"/>
    <cellStyle name="Currency 22 2 4" xfId="1698" xr:uid="{00000000-0005-0000-0000-0000B8060000}"/>
    <cellStyle name="Currency 22 2 4 2" xfId="1699" xr:uid="{00000000-0005-0000-0000-0000B9060000}"/>
    <cellStyle name="Currency 22 2 4 2 2" xfId="7267" xr:uid="{00000000-0005-0000-0000-0000391A0000}"/>
    <cellStyle name="Currency 22 2 4 3" xfId="7266" xr:uid="{00000000-0005-0000-0000-0000381A0000}"/>
    <cellStyle name="Currency 22 2 4 4" xfId="11958" xr:uid="{00000000-0005-0000-0000-0000D8040000}"/>
    <cellStyle name="Currency 22 2 5" xfId="1700" xr:uid="{00000000-0005-0000-0000-0000BA060000}"/>
    <cellStyle name="Currency 22 2 5 2" xfId="7268" xr:uid="{00000000-0005-0000-0000-00003A1A0000}"/>
    <cellStyle name="Currency 22 2 6" xfId="7253" xr:uid="{00000000-0005-0000-0000-00002B1A0000}"/>
    <cellStyle name="Currency 22 2 7" xfId="11965" xr:uid="{00000000-0005-0000-0000-0000D1040000}"/>
    <cellStyle name="Currency 22 3" xfId="1701" xr:uid="{00000000-0005-0000-0000-0000BB060000}"/>
    <cellStyle name="Currency 22 3 2" xfId="1702" xr:uid="{00000000-0005-0000-0000-0000BC060000}"/>
    <cellStyle name="Currency 22 3 2 2" xfId="1703" xr:uid="{00000000-0005-0000-0000-0000BD060000}"/>
    <cellStyle name="Currency 22 3 2 2 2" xfId="1704" xr:uid="{00000000-0005-0000-0000-0000BE060000}"/>
    <cellStyle name="Currency 22 3 2 2 2 2" xfId="1705" xr:uid="{00000000-0005-0000-0000-0000BF060000}"/>
    <cellStyle name="Currency 22 3 2 2 2 2 2" xfId="7273" xr:uid="{00000000-0005-0000-0000-00003F1A0000}"/>
    <cellStyle name="Currency 22 3 2 2 2 3" xfId="7272" xr:uid="{00000000-0005-0000-0000-00003E1A0000}"/>
    <cellStyle name="Currency 22 3 2 2 2 4" xfId="11954" xr:uid="{00000000-0005-0000-0000-0000DC040000}"/>
    <cellStyle name="Currency 22 3 2 2 3" xfId="1706" xr:uid="{00000000-0005-0000-0000-0000C0060000}"/>
    <cellStyle name="Currency 22 3 2 2 3 2" xfId="7274" xr:uid="{00000000-0005-0000-0000-0000401A0000}"/>
    <cellStyle name="Currency 22 3 2 2 4" xfId="7271" xr:uid="{00000000-0005-0000-0000-00003D1A0000}"/>
    <cellStyle name="Currency 22 3 2 2 5" xfId="11955" xr:uid="{00000000-0005-0000-0000-0000DB040000}"/>
    <cellStyle name="Currency 22 3 2 3" xfId="1707" xr:uid="{00000000-0005-0000-0000-0000C1060000}"/>
    <cellStyle name="Currency 22 3 2 3 2" xfId="1708" xr:uid="{00000000-0005-0000-0000-0000C2060000}"/>
    <cellStyle name="Currency 22 3 2 3 2 2" xfId="7276" xr:uid="{00000000-0005-0000-0000-0000421A0000}"/>
    <cellStyle name="Currency 22 3 2 3 3" xfId="7275" xr:uid="{00000000-0005-0000-0000-0000411A0000}"/>
    <cellStyle name="Currency 22 3 2 3 4" xfId="11953" xr:uid="{00000000-0005-0000-0000-0000DD040000}"/>
    <cellStyle name="Currency 22 3 2 4" xfId="1709" xr:uid="{00000000-0005-0000-0000-0000C3060000}"/>
    <cellStyle name="Currency 22 3 2 4 2" xfId="7277" xr:uid="{00000000-0005-0000-0000-0000431A0000}"/>
    <cellStyle name="Currency 22 3 2 5" xfId="7270" xr:uid="{00000000-0005-0000-0000-00003C1A0000}"/>
    <cellStyle name="Currency 22 3 2 6" xfId="11956" xr:uid="{00000000-0005-0000-0000-0000DA040000}"/>
    <cellStyle name="Currency 22 3 3" xfId="1710" xr:uid="{00000000-0005-0000-0000-0000C4060000}"/>
    <cellStyle name="Currency 22 3 3 2" xfId="1711" xr:uid="{00000000-0005-0000-0000-0000C5060000}"/>
    <cellStyle name="Currency 22 3 3 2 2" xfId="1712" xr:uid="{00000000-0005-0000-0000-0000C6060000}"/>
    <cellStyle name="Currency 22 3 3 2 2 2" xfId="7280" xr:uid="{00000000-0005-0000-0000-0000461A0000}"/>
    <cellStyle name="Currency 22 3 3 2 3" xfId="7279" xr:uid="{00000000-0005-0000-0000-0000451A0000}"/>
    <cellStyle name="Currency 22 3 3 2 4" xfId="11951" xr:uid="{00000000-0005-0000-0000-0000DF040000}"/>
    <cellStyle name="Currency 22 3 3 3" xfId="1713" xr:uid="{00000000-0005-0000-0000-0000C7060000}"/>
    <cellStyle name="Currency 22 3 3 3 2" xfId="7281" xr:uid="{00000000-0005-0000-0000-0000471A0000}"/>
    <cellStyle name="Currency 22 3 3 4" xfId="7278" xr:uid="{00000000-0005-0000-0000-0000441A0000}"/>
    <cellStyle name="Currency 22 3 3 5" xfId="11952" xr:uid="{00000000-0005-0000-0000-0000DE040000}"/>
    <cellStyle name="Currency 22 3 4" xfId="1714" xr:uid="{00000000-0005-0000-0000-0000C8060000}"/>
    <cellStyle name="Currency 22 3 4 2" xfId="1715" xr:uid="{00000000-0005-0000-0000-0000C9060000}"/>
    <cellStyle name="Currency 22 3 4 2 2" xfId="7283" xr:uid="{00000000-0005-0000-0000-0000491A0000}"/>
    <cellStyle name="Currency 22 3 4 3" xfId="7282" xr:uid="{00000000-0005-0000-0000-0000481A0000}"/>
    <cellStyle name="Currency 22 3 4 4" xfId="11950" xr:uid="{00000000-0005-0000-0000-0000E0040000}"/>
    <cellStyle name="Currency 22 3 5" xfId="1716" xr:uid="{00000000-0005-0000-0000-0000CA060000}"/>
    <cellStyle name="Currency 22 3 5 2" xfId="7284" xr:uid="{00000000-0005-0000-0000-00004A1A0000}"/>
    <cellStyle name="Currency 22 3 6" xfId="7269" xr:uid="{00000000-0005-0000-0000-00003B1A0000}"/>
    <cellStyle name="Currency 22 3 7" xfId="11957" xr:uid="{00000000-0005-0000-0000-0000D9040000}"/>
    <cellStyle name="Currency 22 4" xfId="1717" xr:uid="{00000000-0005-0000-0000-0000CB060000}"/>
    <cellStyle name="Currency 22 4 2" xfId="1718" xr:uid="{00000000-0005-0000-0000-0000CC060000}"/>
    <cellStyle name="Currency 22 4 2 2" xfId="1719" xr:uid="{00000000-0005-0000-0000-0000CD060000}"/>
    <cellStyle name="Currency 22 4 2 2 2" xfId="1720" xr:uid="{00000000-0005-0000-0000-0000CE060000}"/>
    <cellStyle name="Currency 22 4 2 2 2 2" xfId="7288" xr:uid="{00000000-0005-0000-0000-00004E1A0000}"/>
    <cellStyle name="Currency 22 4 2 2 3" xfId="7287" xr:uid="{00000000-0005-0000-0000-00004D1A0000}"/>
    <cellStyle name="Currency 22 4 2 2 4" xfId="11947" xr:uid="{00000000-0005-0000-0000-0000E3040000}"/>
    <cellStyle name="Currency 22 4 2 3" xfId="1721" xr:uid="{00000000-0005-0000-0000-0000CF060000}"/>
    <cellStyle name="Currency 22 4 2 3 2" xfId="7289" xr:uid="{00000000-0005-0000-0000-00004F1A0000}"/>
    <cellStyle name="Currency 22 4 2 4" xfId="7286" xr:uid="{00000000-0005-0000-0000-00004C1A0000}"/>
    <cellStyle name="Currency 22 4 2 5" xfId="11948" xr:uid="{00000000-0005-0000-0000-0000E2040000}"/>
    <cellStyle name="Currency 22 4 3" xfId="1722" xr:uid="{00000000-0005-0000-0000-0000D0060000}"/>
    <cellStyle name="Currency 22 4 3 2" xfId="1723" xr:uid="{00000000-0005-0000-0000-0000D1060000}"/>
    <cellStyle name="Currency 22 4 3 2 2" xfId="7291" xr:uid="{00000000-0005-0000-0000-0000511A0000}"/>
    <cellStyle name="Currency 22 4 3 3" xfId="7290" xr:uid="{00000000-0005-0000-0000-0000501A0000}"/>
    <cellStyle name="Currency 22 4 3 4" xfId="11946" xr:uid="{00000000-0005-0000-0000-0000E4040000}"/>
    <cellStyle name="Currency 22 4 4" xfId="1724" xr:uid="{00000000-0005-0000-0000-0000D2060000}"/>
    <cellStyle name="Currency 22 4 4 2" xfId="7292" xr:uid="{00000000-0005-0000-0000-0000521A0000}"/>
    <cellStyle name="Currency 22 4 5" xfId="7285" xr:uid="{00000000-0005-0000-0000-00004B1A0000}"/>
    <cellStyle name="Currency 22 4 6" xfId="11949" xr:uid="{00000000-0005-0000-0000-0000E1040000}"/>
    <cellStyle name="Currency 22 5" xfId="1725" xr:uid="{00000000-0005-0000-0000-0000D3060000}"/>
    <cellStyle name="Currency 22 5 2" xfId="1726" xr:uid="{00000000-0005-0000-0000-0000D4060000}"/>
    <cellStyle name="Currency 22 5 2 2" xfId="1727" xr:uid="{00000000-0005-0000-0000-0000D5060000}"/>
    <cellStyle name="Currency 22 5 2 2 2" xfId="7295" xr:uid="{00000000-0005-0000-0000-0000551A0000}"/>
    <cellStyle name="Currency 22 5 2 3" xfId="7294" xr:uid="{00000000-0005-0000-0000-0000541A0000}"/>
    <cellStyle name="Currency 22 5 2 4" xfId="11944" xr:uid="{00000000-0005-0000-0000-0000E6040000}"/>
    <cellStyle name="Currency 22 5 3" xfId="1728" xr:uid="{00000000-0005-0000-0000-0000D6060000}"/>
    <cellStyle name="Currency 22 5 3 2" xfId="7296" xr:uid="{00000000-0005-0000-0000-0000561A0000}"/>
    <cellStyle name="Currency 22 5 4" xfId="7293" xr:uid="{00000000-0005-0000-0000-0000531A0000}"/>
    <cellStyle name="Currency 22 5 5" xfId="11945" xr:uid="{00000000-0005-0000-0000-0000E5040000}"/>
    <cellStyle name="Currency 22 6" xfId="1729" xr:uid="{00000000-0005-0000-0000-0000D7060000}"/>
    <cellStyle name="Currency 22 6 2" xfId="1730" xr:uid="{00000000-0005-0000-0000-0000D8060000}"/>
    <cellStyle name="Currency 22 6 2 2" xfId="7298" xr:uid="{00000000-0005-0000-0000-0000581A0000}"/>
    <cellStyle name="Currency 22 6 3" xfId="7297" xr:uid="{00000000-0005-0000-0000-0000571A0000}"/>
    <cellStyle name="Currency 22 6 4" xfId="11943" xr:uid="{00000000-0005-0000-0000-0000E7040000}"/>
    <cellStyle name="Currency 22 7" xfId="1731" xr:uid="{00000000-0005-0000-0000-0000D9060000}"/>
    <cellStyle name="Currency 22 7 2" xfId="7299" xr:uid="{00000000-0005-0000-0000-0000591A0000}"/>
    <cellStyle name="Currency 22 8" xfId="7252" xr:uid="{00000000-0005-0000-0000-00002A1A0000}"/>
    <cellStyle name="Currency 22 9" xfId="11966" xr:uid="{00000000-0005-0000-0000-0000D0040000}"/>
    <cellStyle name="Currency 23" xfId="1732" xr:uid="{00000000-0005-0000-0000-0000DA060000}"/>
    <cellStyle name="Currency 23 2" xfId="1733" xr:uid="{00000000-0005-0000-0000-0000DB060000}"/>
    <cellStyle name="Currency 23 2 2" xfId="1734" xr:uid="{00000000-0005-0000-0000-0000DC060000}"/>
    <cellStyle name="Currency 23 2 2 2" xfId="1735" xr:uid="{00000000-0005-0000-0000-0000DD060000}"/>
    <cellStyle name="Currency 23 2 2 2 2" xfId="1736" xr:uid="{00000000-0005-0000-0000-0000DE060000}"/>
    <cellStyle name="Currency 23 2 2 2 2 2" xfId="1737" xr:uid="{00000000-0005-0000-0000-0000DF060000}"/>
    <cellStyle name="Currency 23 2 2 2 2 2 2" xfId="7305" xr:uid="{00000000-0005-0000-0000-00005F1A0000}"/>
    <cellStyle name="Currency 23 2 2 2 2 3" xfId="7304" xr:uid="{00000000-0005-0000-0000-00005E1A0000}"/>
    <cellStyle name="Currency 23 2 2 2 2 4" xfId="11938" xr:uid="{00000000-0005-0000-0000-0000EC040000}"/>
    <cellStyle name="Currency 23 2 2 2 3" xfId="1738" xr:uid="{00000000-0005-0000-0000-0000E0060000}"/>
    <cellStyle name="Currency 23 2 2 2 3 2" xfId="7306" xr:uid="{00000000-0005-0000-0000-0000601A0000}"/>
    <cellStyle name="Currency 23 2 2 2 4" xfId="7303" xr:uid="{00000000-0005-0000-0000-00005D1A0000}"/>
    <cellStyle name="Currency 23 2 2 2 5" xfId="11939" xr:uid="{00000000-0005-0000-0000-0000EB040000}"/>
    <cellStyle name="Currency 23 2 2 3" xfId="1739" xr:uid="{00000000-0005-0000-0000-0000E1060000}"/>
    <cellStyle name="Currency 23 2 2 3 2" xfId="1740" xr:uid="{00000000-0005-0000-0000-0000E2060000}"/>
    <cellStyle name="Currency 23 2 2 3 2 2" xfId="7308" xr:uid="{00000000-0005-0000-0000-0000621A0000}"/>
    <cellStyle name="Currency 23 2 2 3 3" xfId="7307" xr:uid="{00000000-0005-0000-0000-0000611A0000}"/>
    <cellStyle name="Currency 23 2 2 3 4" xfId="11937" xr:uid="{00000000-0005-0000-0000-0000ED040000}"/>
    <cellStyle name="Currency 23 2 2 4" xfId="1741" xr:uid="{00000000-0005-0000-0000-0000E3060000}"/>
    <cellStyle name="Currency 23 2 2 4 2" xfId="7309" xr:uid="{00000000-0005-0000-0000-0000631A0000}"/>
    <cellStyle name="Currency 23 2 2 5" xfId="7302" xr:uid="{00000000-0005-0000-0000-00005C1A0000}"/>
    <cellStyle name="Currency 23 2 2 6" xfId="11940" xr:uid="{00000000-0005-0000-0000-0000EA040000}"/>
    <cellStyle name="Currency 23 2 3" xfId="1742" xr:uid="{00000000-0005-0000-0000-0000E4060000}"/>
    <cellStyle name="Currency 23 2 3 2" xfId="1743" xr:uid="{00000000-0005-0000-0000-0000E5060000}"/>
    <cellStyle name="Currency 23 2 3 2 2" xfId="1744" xr:uid="{00000000-0005-0000-0000-0000E6060000}"/>
    <cellStyle name="Currency 23 2 3 2 2 2" xfId="7312" xr:uid="{00000000-0005-0000-0000-0000661A0000}"/>
    <cellStyle name="Currency 23 2 3 2 3" xfId="7311" xr:uid="{00000000-0005-0000-0000-0000651A0000}"/>
    <cellStyle name="Currency 23 2 3 2 4" xfId="11935" xr:uid="{00000000-0005-0000-0000-0000EF040000}"/>
    <cellStyle name="Currency 23 2 3 3" xfId="1745" xr:uid="{00000000-0005-0000-0000-0000E7060000}"/>
    <cellStyle name="Currency 23 2 3 3 2" xfId="7313" xr:uid="{00000000-0005-0000-0000-0000671A0000}"/>
    <cellStyle name="Currency 23 2 3 4" xfId="7310" xr:uid="{00000000-0005-0000-0000-0000641A0000}"/>
    <cellStyle name="Currency 23 2 3 5" xfId="11936" xr:uid="{00000000-0005-0000-0000-0000EE040000}"/>
    <cellStyle name="Currency 23 2 4" xfId="1746" xr:uid="{00000000-0005-0000-0000-0000E8060000}"/>
    <cellStyle name="Currency 23 2 4 2" xfId="1747" xr:uid="{00000000-0005-0000-0000-0000E9060000}"/>
    <cellStyle name="Currency 23 2 4 2 2" xfId="7315" xr:uid="{00000000-0005-0000-0000-0000691A0000}"/>
    <cellStyle name="Currency 23 2 4 3" xfId="7314" xr:uid="{00000000-0005-0000-0000-0000681A0000}"/>
    <cellStyle name="Currency 23 2 4 4" xfId="11934" xr:uid="{00000000-0005-0000-0000-0000F0040000}"/>
    <cellStyle name="Currency 23 2 5" xfId="1748" xr:uid="{00000000-0005-0000-0000-0000EA060000}"/>
    <cellStyle name="Currency 23 2 5 2" xfId="7316" xr:uid="{00000000-0005-0000-0000-00006A1A0000}"/>
    <cellStyle name="Currency 23 2 6" xfId="7301" xr:uid="{00000000-0005-0000-0000-00005B1A0000}"/>
    <cellStyle name="Currency 23 2 7" xfId="11941" xr:uid="{00000000-0005-0000-0000-0000E9040000}"/>
    <cellStyle name="Currency 23 3" xfId="1749" xr:uid="{00000000-0005-0000-0000-0000EB060000}"/>
    <cellStyle name="Currency 23 3 2" xfId="1750" xr:uid="{00000000-0005-0000-0000-0000EC060000}"/>
    <cellStyle name="Currency 23 3 2 2" xfId="1751" xr:uid="{00000000-0005-0000-0000-0000ED060000}"/>
    <cellStyle name="Currency 23 3 2 2 2" xfId="1752" xr:uid="{00000000-0005-0000-0000-0000EE060000}"/>
    <cellStyle name="Currency 23 3 2 2 2 2" xfId="1753" xr:uid="{00000000-0005-0000-0000-0000EF060000}"/>
    <cellStyle name="Currency 23 3 2 2 2 2 2" xfId="7321" xr:uid="{00000000-0005-0000-0000-00006F1A0000}"/>
    <cellStyle name="Currency 23 3 2 2 2 3" xfId="7320" xr:uid="{00000000-0005-0000-0000-00006E1A0000}"/>
    <cellStyle name="Currency 23 3 2 2 2 4" xfId="11930" xr:uid="{00000000-0005-0000-0000-0000F4040000}"/>
    <cellStyle name="Currency 23 3 2 2 3" xfId="1754" xr:uid="{00000000-0005-0000-0000-0000F0060000}"/>
    <cellStyle name="Currency 23 3 2 2 3 2" xfId="7322" xr:uid="{00000000-0005-0000-0000-0000701A0000}"/>
    <cellStyle name="Currency 23 3 2 2 4" xfId="7319" xr:uid="{00000000-0005-0000-0000-00006D1A0000}"/>
    <cellStyle name="Currency 23 3 2 2 5" xfId="11931" xr:uid="{00000000-0005-0000-0000-0000F3040000}"/>
    <cellStyle name="Currency 23 3 2 3" xfId="1755" xr:uid="{00000000-0005-0000-0000-0000F1060000}"/>
    <cellStyle name="Currency 23 3 2 3 2" xfId="1756" xr:uid="{00000000-0005-0000-0000-0000F2060000}"/>
    <cellStyle name="Currency 23 3 2 3 2 2" xfId="7324" xr:uid="{00000000-0005-0000-0000-0000721A0000}"/>
    <cellStyle name="Currency 23 3 2 3 3" xfId="7323" xr:uid="{00000000-0005-0000-0000-0000711A0000}"/>
    <cellStyle name="Currency 23 3 2 3 4" xfId="11929" xr:uid="{00000000-0005-0000-0000-0000F5040000}"/>
    <cellStyle name="Currency 23 3 2 4" xfId="1757" xr:uid="{00000000-0005-0000-0000-0000F3060000}"/>
    <cellStyle name="Currency 23 3 2 4 2" xfId="7325" xr:uid="{00000000-0005-0000-0000-0000731A0000}"/>
    <cellStyle name="Currency 23 3 2 5" xfId="7318" xr:uid="{00000000-0005-0000-0000-00006C1A0000}"/>
    <cellStyle name="Currency 23 3 2 6" xfId="11932" xr:uid="{00000000-0005-0000-0000-0000F2040000}"/>
    <cellStyle name="Currency 23 3 3" xfId="1758" xr:uid="{00000000-0005-0000-0000-0000F4060000}"/>
    <cellStyle name="Currency 23 3 3 2" xfId="1759" xr:uid="{00000000-0005-0000-0000-0000F5060000}"/>
    <cellStyle name="Currency 23 3 3 2 2" xfId="1760" xr:uid="{00000000-0005-0000-0000-0000F6060000}"/>
    <cellStyle name="Currency 23 3 3 2 2 2" xfId="7328" xr:uid="{00000000-0005-0000-0000-0000761A0000}"/>
    <cellStyle name="Currency 23 3 3 2 3" xfId="7327" xr:uid="{00000000-0005-0000-0000-0000751A0000}"/>
    <cellStyle name="Currency 23 3 3 2 4" xfId="11927" xr:uid="{00000000-0005-0000-0000-0000F7040000}"/>
    <cellStyle name="Currency 23 3 3 3" xfId="1761" xr:uid="{00000000-0005-0000-0000-0000F7060000}"/>
    <cellStyle name="Currency 23 3 3 3 2" xfId="7329" xr:uid="{00000000-0005-0000-0000-0000771A0000}"/>
    <cellStyle name="Currency 23 3 3 4" xfId="7326" xr:uid="{00000000-0005-0000-0000-0000741A0000}"/>
    <cellStyle name="Currency 23 3 3 5" xfId="11928" xr:uid="{00000000-0005-0000-0000-0000F6040000}"/>
    <cellStyle name="Currency 23 3 4" xfId="1762" xr:uid="{00000000-0005-0000-0000-0000F8060000}"/>
    <cellStyle name="Currency 23 3 4 2" xfId="1763" xr:uid="{00000000-0005-0000-0000-0000F9060000}"/>
    <cellStyle name="Currency 23 3 4 2 2" xfId="7331" xr:uid="{00000000-0005-0000-0000-0000791A0000}"/>
    <cellStyle name="Currency 23 3 4 3" xfId="7330" xr:uid="{00000000-0005-0000-0000-0000781A0000}"/>
    <cellStyle name="Currency 23 3 4 4" xfId="11926" xr:uid="{00000000-0005-0000-0000-0000F8040000}"/>
    <cellStyle name="Currency 23 3 5" xfId="1764" xr:uid="{00000000-0005-0000-0000-0000FA060000}"/>
    <cellStyle name="Currency 23 3 5 2" xfId="7332" xr:uid="{00000000-0005-0000-0000-00007A1A0000}"/>
    <cellStyle name="Currency 23 3 6" xfId="7317" xr:uid="{00000000-0005-0000-0000-00006B1A0000}"/>
    <cellStyle name="Currency 23 3 7" xfId="11933" xr:uid="{00000000-0005-0000-0000-0000F1040000}"/>
    <cellStyle name="Currency 23 4" xfId="1765" xr:uid="{00000000-0005-0000-0000-0000FB060000}"/>
    <cellStyle name="Currency 23 4 2" xfId="1766" xr:uid="{00000000-0005-0000-0000-0000FC060000}"/>
    <cellStyle name="Currency 23 4 2 2" xfId="1767" xr:uid="{00000000-0005-0000-0000-0000FD060000}"/>
    <cellStyle name="Currency 23 4 2 2 2" xfId="1768" xr:uid="{00000000-0005-0000-0000-0000FE060000}"/>
    <cellStyle name="Currency 23 4 2 2 2 2" xfId="7336" xr:uid="{00000000-0005-0000-0000-00007E1A0000}"/>
    <cellStyle name="Currency 23 4 2 2 3" xfId="7335" xr:uid="{00000000-0005-0000-0000-00007D1A0000}"/>
    <cellStyle name="Currency 23 4 2 2 4" xfId="11923" xr:uid="{00000000-0005-0000-0000-0000FB040000}"/>
    <cellStyle name="Currency 23 4 2 3" xfId="1769" xr:uid="{00000000-0005-0000-0000-0000FF060000}"/>
    <cellStyle name="Currency 23 4 2 3 2" xfId="7337" xr:uid="{00000000-0005-0000-0000-00007F1A0000}"/>
    <cellStyle name="Currency 23 4 2 4" xfId="7334" xr:uid="{00000000-0005-0000-0000-00007C1A0000}"/>
    <cellStyle name="Currency 23 4 2 5" xfId="11924" xr:uid="{00000000-0005-0000-0000-0000FA040000}"/>
    <cellStyle name="Currency 23 4 3" xfId="1770" xr:uid="{00000000-0005-0000-0000-000000070000}"/>
    <cellStyle name="Currency 23 4 3 2" xfId="1771" xr:uid="{00000000-0005-0000-0000-000001070000}"/>
    <cellStyle name="Currency 23 4 3 2 2" xfId="7339" xr:uid="{00000000-0005-0000-0000-0000811A0000}"/>
    <cellStyle name="Currency 23 4 3 3" xfId="7338" xr:uid="{00000000-0005-0000-0000-0000801A0000}"/>
    <cellStyle name="Currency 23 4 3 4" xfId="11922" xr:uid="{00000000-0005-0000-0000-0000FC040000}"/>
    <cellStyle name="Currency 23 4 4" xfId="1772" xr:uid="{00000000-0005-0000-0000-000002070000}"/>
    <cellStyle name="Currency 23 4 4 2" xfId="7340" xr:uid="{00000000-0005-0000-0000-0000821A0000}"/>
    <cellStyle name="Currency 23 4 5" xfId="7333" xr:uid="{00000000-0005-0000-0000-00007B1A0000}"/>
    <cellStyle name="Currency 23 4 6" xfId="11925" xr:uid="{00000000-0005-0000-0000-0000F9040000}"/>
    <cellStyle name="Currency 23 5" xfId="1773" xr:uid="{00000000-0005-0000-0000-000003070000}"/>
    <cellStyle name="Currency 23 5 2" xfId="1774" xr:uid="{00000000-0005-0000-0000-000004070000}"/>
    <cellStyle name="Currency 23 5 2 2" xfId="1775" xr:uid="{00000000-0005-0000-0000-000005070000}"/>
    <cellStyle name="Currency 23 5 2 2 2" xfId="7343" xr:uid="{00000000-0005-0000-0000-0000851A0000}"/>
    <cellStyle name="Currency 23 5 2 3" xfId="7342" xr:uid="{00000000-0005-0000-0000-0000841A0000}"/>
    <cellStyle name="Currency 23 5 2 4" xfId="11920" xr:uid="{00000000-0005-0000-0000-0000FE040000}"/>
    <cellStyle name="Currency 23 5 3" xfId="1776" xr:uid="{00000000-0005-0000-0000-000006070000}"/>
    <cellStyle name="Currency 23 5 3 2" xfId="7344" xr:uid="{00000000-0005-0000-0000-0000861A0000}"/>
    <cellStyle name="Currency 23 5 4" xfId="7341" xr:uid="{00000000-0005-0000-0000-0000831A0000}"/>
    <cellStyle name="Currency 23 5 5" xfId="11921" xr:uid="{00000000-0005-0000-0000-0000FD040000}"/>
    <cellStyle name="Currency 23 6" xfId="1777" xr:uid="{00000000-0005-0000-0000-000007070000}"/>
    <cellStyle name="Currency 23 6 2" xfId="1778" xr:uid="{00000000-0005-0000-0000-000008070000}"/>
    <cellStyle name="Currency 23 6 2 2" xfId="7346" xr:uid="{00000000-0005-0000-0000-0000881A0000}"/>
    <cellStyle name="Currency 23 6 3" xfId="7345" xr:uid="{00000000-0005-0000-0000-0000871A0000}"/>
    <cellStyle name="Currency 23 6 4" xfId="11919" xr:uid="{00000000-0005-0000-0000-0000FF040000}"/>
    <cellStyle name="Currency 23 7" xfId="1779" xr:uid="{00000000-0005-0000-0000-000009070000}"/>
    <cellStyle name="Currency 23 7 2" xfId="7347" xr:uid="{00000000-0005-0000-0000-0000891A0000}"/>
    <cellStyle name="Currency 23 8" xfId="7300" xr:uid="{00000000-0005-0000-0000-00005A1A0000}"/>
    <cellStyle name="Currency 23 9" xfId="11942" xr:uid="{00000000-0005-0000-0000-0000E8040000}"/>
    <cellStyle name="Currency 24" xfId="1780" xr:uid="{00000000-0005-0000-0000-00000A070000}"/>
    <cellStyle name="Currency 24 2" xfId="1781" xr:uid="{00000000-0005-0000-0000-00000B070000}"/>
    <cellStyle name="Currency 24 2 2" xfId="1782" xr:uid="{00000000-0005-0000-0000-00000C070000}"/>
    <cellStyle name="Currency 24 2 2 2" xfId="1783" xr:uid="{00000000-0005-0000-0000-00000D070000}"/>
    <cellStyle name="Currency 24 2 2 2 2" xfId="1784" xr:uid="{00000000-0005-0000-0000-00000E070000}"/>
    <cellStyle name="Currency 24 2 2 2 2 2" xfId="1785" xr:uid="{00000000-0005-0000-0000-00000F070000}"/>
    <cellStyle name="Currency 24 2 2 2 2 2 2" xfId="7353" xr:uid="{00000000-0005-0000-0000-00008F1A0000}"/>
    <cellStyle name="Currency 24 2 2 2 2 3" xfId="7352" xr:uid="{00000000-0005-0000-0000-00008E1A0000}"/>
    <cellStyle name="Currency 24 2 2 2 2 4" xfId="11914" xr:uid="{00000000-0005-0000-0000-000004050000}"/>
    <cellStyle name="Currency 24 2 2 2 3" xfId="1786" xr:uid="{00000000-0005-0000-0000-000010070000}"/>
    <cellStyle name="Currency 24 2 2 2 3 2" xfId="7354" xr:uid="{00000000-0005-0000-0000-0000901A0000}"/>
    <cellStyle name="Currency 24 2 2 2 4" xfId="7351" xr:uid="{00000000-0005-0000-0000-00008D1A0000}"/>
    <cellStyle name="Currency 24 2 2 2 5" xfId="11915" xr:uid="{00000000-0005-0000-0000-000003050000}"/>
    <cellStyle name="Currency 24 2 2 3" xfId="1787" xr:uid="{00000000-0005-0000-0000-000011070000}"/>
    <cellStyle name="Currency 24 2 2 3 2" xfId="1788" xr:uid="{00000000-0005-0000-0000-000012070000}"/>
    <cellStyle name="Currency 24 2 2 3 2 2" xfId="7356" xr:uid="{00000000-0005-0000-0000-0000921A0000}"/>
    <cellStyle name="Currency 24 2 2 3 3" xfId="7355" xr:uid="{00000000-0005-0000-0000-0000911A0000}"/>
    <cellStyle name="Currency 24 2 2 3 4" xfId="11913" xr:uid="{00000000-0005-0000-0000-000005050000}"/>
    <cellStyle name="Currency 24 2 2 4" xfId="1789" xr:uid="{00000000-0005-0000-0000-000013070000}"/>
    <cellStyle name="Currency 24 2 2 4 2" xfId="7357" xr:uid="{00000000-0005-0000-0000-0000931A0000}"/>
    <cellStyle name="Currency 24 2 2 5" xfId="7350" xr:uid="{00000000-0005-0000-0000-00008C1A0000}"/>
    <cellStyle name="Currency 24 2 2 6" xfId="11916" xr:uid="{00000000-0005-0000-0000-000002050000}"/>
    <cellStyle name="Currency 24 2 3" xfId="1790" xr:uid="{00000000-0005-0000-0000-000014070000}"/>
    <cellStyle name="Currency 24 2 3 2" xfId="1791" xr:uid="{00000000-0005-0000-0000-000015070000}"/>
    <cellStyle name="Currency 24 2 3 2 2" xfId="1792" xr:uid="{00000000-0005-0000-0000-000016070000}"/>
    <cellStyle name="Currency 24 2 3 2 2 2" xfId="7360" xr:uid="{00000000-0005-0000-0000-0000961A0000}"/>
    <cellStyle name="Currency 24 2 3 2 3" xfId="7359" xr:uid="{00000000-0005-0000-0000-0000951A0000}"/>
    <cellStyle name="Currency 24 2 3 2 4" xfId="11911" xr:uid="{00000000-0005-0000-0000-000007050000}"/>
    <cellStyle name="Currency 24 2 3 3" xfId="1793" xr:uid="{00000000-0005-0000-0000-000017070000}"/>
    <cellStyle name="Currency 24 2 3 3 2" xfId="7361" xr:uid="{00000000-0005-0000-0000-0000971A0000}"/>
    <cellStyle name="Currency 24 2 3 4" xfId="7358" xr:uid="{00000000-0005-0000-0000-0000941A0000}"/>
    <cellStyle name="Currency 24 2 3 5" xfId="11912" xr:uid="{00000000-0005-0000-0000-000006050000}"/>
    <cellStyle name="Currency 24 2 4" xfId="1794" xr:uid="{00000000-0005-0000-0000-000018070000}"/>
    <cellStyle name="Currency 24 2 4 2" xfId="1795" xr:uid="{00000000-0005-0000-0000-000019070000}"/>
    <cellStyle name="Currency 24 2 4 2 2" xfId="7363" xr:uid="{00000000-0005-0000-0000-0000991A0000}"/>
    <cellStyle name="Currency 24 2 4 3" xfId="7362" xr:uid="{00000000-0005-0000-0000-0000981A0000}"/>
    <cellStyle name="Currency 24 2 4 4" xfId="11910" xr:uid="{00000000-0005-0000-0000-000008050000}"/>
    <cellStyle name="Currency 24 2 5" xfId="1796" xr:uid="{00000000-0005-0000-0000-00001A070000}"/>
    <cellStyle name="Currency 24 2 5 2" xfId="7364" xr:uid="{00000000-0005-0000-0000-00009A1A0000}"/>
    <cellStyle name="Currency 24 2 6" xfId="7349" xr:uid="{00000000-0005-0000-0000-00008B1A0000}"/>
    <cellStyle name="Currency 24 2 7" xfId="11917" xr:uid="{00000000-0005-0000-0000-000001050000}"/>
    <cellStyle name="Currency 24 3" xfId="1797" xr:uid="{00000000-0005-0000-0000-00001B070000}"/>
    <cellStyle name="Currency 24 3 2" xfId="1798" xr:uid="{00000000-0005-0000-0000-00001C070000}"/>
    <cellStyle name="Currency 24 3 2 2" xfId="1799" xr:uid="{00000000-0005-0000-0000-00001D070000}"/>
    <cellStyle name="Currency 24 3 2 2 2" xfId="1800" xr:uid="{00000000-0005-0000-0000-00001E070000}"/>
    <cellStyle name="Currency 24 3 2 2 2 2" xfId="1801" xr:uid="{00000000-0005-0000-0000-00001F070000}"/>
    <cellStyle name="Currency 24 3 2 2 2 2 2" xfId="7369" xr:uid="{00000000-0005-0000-0000-00009F1A0000}"/>
    <cellStyle name="Currency 24 3 2 2 2 3" xfId="7368" xr:uid="{00000000-0005-0000-0000-00009E1A0000}"/>
    <cellStyle name="Currency 24 3 2 2 2 4" xfId="11906" xr:uid="{00000000-0005-0000-0000-00000C050000}"/>
    <cellStyle name="Currency 24 3 2 2 3" xfId="1802" xr:uid="{00000000-0005-0000-0000-000020070000}"/>
    <cellStyle name="Currency 24 3 2 2 3 2" xfId="7370" xr:uid="{00000000-0005-0000-0000-0000A01A0000}"/>
    <cellStyle name="Currency 24 3 2 2 4" xfId="7367" xr:uid="{00000000-0005-0000-0000-00009D1A0000}"/>
    <cellStyle name="Currency 24 3 2 2 5" xfId="11907" xr:uid="{00000000-0005-0000-0000-00000B050000}"/>
    <cellStyle name="Currency 24 3 2 3" xfId="1803" xr:uid="{00000000-0005-0000-0000-000021070000}"/>
    <cellStyle name="Currency 24 3 2 3 2" xfId="1804" xr:uid="{00000000-0005-0000-0000-000022070000}"/>
    <cellStyle name="Currency 24 3 2 3 2 2" xfId="7372" xr:uid="{00000000-0005-0000-0000-0000A21A0000}"/>
    <cellStyle name="Currency 24 3 2 3 3" xfId="7371" xr:uid="{00000000-0005-0000-0000-0000A11A0000}"/>
    <cellStyle name="Currency 24 3 2 3 4" xfId="11905" xr:uid="{00000000-0005-0000-0000-00000D050000}"/>
    <cellStyle name="Currency 24 3 2 4" xfId="1805" xr:uid="{00000000-0005-0000-0000-000023070000}"/>
    <cellStyle name="Currency 24 3 2 4 2" xfId="7373" xr:uid="{00000000-0005-0000-0000-0000A31A0000}"/>
    <cellStyle name="Currency 24 3 2 5" xfId="7366" xr:uid="{00000000-0005-0000-0000-00009C1A0000}"/>
    <cellStyle name="Currency 24 3 2 6" xfId="11908" xr:uid="{00000000-0005-0000-0000-00000A050000}"/>
    <cellStyle name="Currency 24 3 3" xfId="1806" xr:uid="{00000000-0005-0000-0000-000024070000}"/>
    <cellStyle name="Currency 24 3 3 2" xfId="1807" xr:uid="{00000000-0005-0000-0000-000025070000}"/>
    <cellStyle name="Currency 24 3 3 2 2" xfId="1808" xr:uid="{00000000-0005-0000-0000-000026070000}"/>
    <cellStyle name="Currency 24 3 3 2 2 2" xfId="7376" xr:uid="{00000000-0005-0000-0000-0000A61A0000}"/>
    <cellStyle name="Currency 24 3 3 2 3" xfId="7375" xr:uid="{00000000-0005-0000-0000-0000A51A0000}"/>
    <cellStyle name="Currency 24 3 3 2 4" xfId="11903" xr:uid="{00000000-0005-0000-0000-00000F050000}"/>
    <cellStyle name="Currency 24 3 3 3" xfId="1809" xr:uid="{00000000-0005-0000-0000-000027070000}"/>
    <cellStyle name="Currency 24 3 3 3 2" xfId="7377" xr:uid="{00000000-0005-0000-0000-0000A71A0000}"/>
    <cellStyle name="Currency 24 3 3 4" xfId="7374" xr:uid="{00000000-0005-0000-0000-0000A41A0000}"/>
    <cellStyle name="Currency 24 3 3 5" xfId="11904" xr:uid="{00000000-0005-0000-0000-00000E050000}"/>
    <cellStyle name="Currency 24 3 4" xfId="1810" xr:uid="{00000000-0005-0000-0000-000028070000}"/>
    <cellStyle name="Currency 24 3 4 2" xfId="1811" xr:uid="{00000000-0005-0000-0000-000029070000}"/>
    <cellStyle name="Currency 24 3 4 2 2" xfId="7379" xr:uid="{00000000-0005-0000-0000-0000A91A0000}"/>
    <cellStyle name="Currency 24 3 4 3" xfId="7378" xr:uid="{00000000-0005-0000-0000-0000A81A0000}"/>
    <cellStyle name="Currency 24 3 4 4" xfId="11902" xr:uid="{00000000-0005-0000-0000-000010050000}"/>
    <cellStyle name="Currency 24 3 5" xfId="1812" xr:uid="{00000000-0005-0000-0000-00002A070000}"/>
    <cellStyle name="Currency 24 3 5 2" xfId="7380" xr:uid="{00000000-0005-0000-0000-0000AA1A0000}"/>
    <cellStyle name="Currency 24 3 6" xfId="7365" xr:uid="{00000000-0005-0000-0000-00009B1A0000}"/>
    <cellStyle name="Currency 24 3 7" xfId="11909" xr:uid="{00000000-0005-0000-0000-000009050000}"/>
    <cellStyle name="Currency 24 4" xfId="1813" xr:uid="{00000000-0005-0000-0000-00002B070000}"/>
    <cellStyle name="Currency 24 4 2" xfId="1814" xr:uid="{00000000-0005-0000-0000-00002C070000}"/>
    <cellStyle name="Currency 24 4 2 2" xfId="1815" xr:uid="{00000000-0005-0000-0000-00002D070000}"/>
    <cellStyle name="Currency 24 4 2 2 2" xfId="1816" xr:uid="{00000000-0005-0000-0000-00002E070000}"/>
    <cellStyle name="Currency 24 4 2 2 2 2" xfId="7384" xr:uid="{00000000-0005-0000-0000-0000AE1A0000}"/>
    <cellStyle name="Currency 24 4 2 2 3" xfId="7383" xr:uid="{00000000-0005-0000-0000-0000AD1A0000}"/>
    <cellStyle name="Currency 24 4 2 2 4" xfId="11899" xr:uid="{00000000-0005-0000-0000-000013050000}"/>
    <cellStyle name="Currency 24 4 2 3" xfId="1817" xr:uid="{00000000-0005-0000-0000-00002F070000}"/>
    <cellStyle name="Currency 24 4 2 3 2" xfId="7385" xr:uid="{00000000-0005-0000-0000-0000AF1A0000}"/>
    <cellStyle name="Currency 24 4 2 4" xfId="7382" xr:uid="{00000000-0005-0000-0000-0000AC1A0000}"/>
    <cellStyle name="Currency 24 4 2 5" xfId="11900" xr:uid="{00000000-0005-0000-0000-000012050000}"/>
    <cellStyle name="Currency 24 4 3" xfId="1818" xr:uid="{00000000-0005-0000-0000-000030070000}"/>
    <cellStyle name="Currency 24 4 3 2" xfId="1819" xr:uid="{00000000-0005-0000-0000-000031070000}"/>
    <cellStyle name="Currency 24 4 3 2 2" xfId="7387" xr:uid="{00000000-0005-0000-0000-0000B11A0000}"/>
    <cellStyle name="Currency 24 4 3 3" xfId="7386" xr:uid="{00000000-0005-0000-0000-0000B01A0000}"/>
    <cellStyle name="Currency 24 4 3 4" xfId="11898" xr:uid="{00000000-0005-0000-0000-000014050000}"/>
    <cellStyle name="Currency 24 4 4" xfId="1820" xr:uid="{00000000-0005-0000-0000-000032070000}"/>
    <cellStyle name="Currency 24 4 4 2" xfId="7388" xr:uid="{00000000-0005-0000-0000-0000B21A0000}"/>
    <cellStyle name="Currency 24 4 5" xfId="7381" xr:uid="{00000000-0005-0000-0000-0000AB1A0000}"/>
    <cellStyle name="Currency 24 4 6" xfId="11901" xr:uid="{00000000-0005-0000-0000-000011050000}"/>
    <cellStyle name="Currency 24 5" xfId="1821" xr:uid="{00000000-0005-0000-0000-000033070000}"/>
    <cellStyle name="Currency 24 5 2" xfId="1822" xr:uid="{00000000-0005-0000-0000-000034070000}"/>
    <cellStyle name="Currency 24 5 2 2" xfId="1823" xr:uid="{00000000-0005-0000-0000-000035070000}"/>
    <cellStyle name="Currency 24 5 2 2 2" xfId="7391" xr:uid="{00000000-0005-0000-0000-0000B51A0000}"/>
    <cellStyle name="Currency 24 5 2 3" xfId="7390" xr:uid="{00000000-0005-0000-0000-0000B41A0000}"/>
    <cellStyle name="Currency 24 5 2 4" xfId="11896" xr:uid="{00000000-0005-0000-0000-000016050000}"/>
    <cellStyle name="Currency 24 5 3" xfId="1824" xr:uid="{00000000-0005-0000-0000-000036070000}"/>
    <cellStyle name="Currency 24 5 3 2" xfId="7392" xr:uid="{00000000-0005-0000-0000-0000B61A0000}"/>
    <cellStyle name="Currency 24 5 4" xfId="7389" xr:uid="{00000000-0005-0000-0000-0000B31A0000}"/>
    <cellStyle name="Currency 24 5 5" xfId="11897" xr:uid="{00000000-0005-0000-0000-000015050000}"/>
    <cellStyle name="Currency 24 6" xfId="1825" xr:uid="{00000000-0005-0000-0000-000037070000}"/>
    <cellStyle name="Currency 24 6 2" xfId="1826" xr:uid="{00000000-0005-0000-0000-000038070000}"/>
    <cellStyle name="Currency 24 6 2 2" xfId="7394" xr:uid="{00000000-0005-0000-0000-0000B81A0000}"/>
    <cellStyle name="Currency 24 6 3" xfId="7393" xr:uid="{00000000-0005-0000-0000-0000B71A0000}"/>
    <cellStyle name="Currency 24 6 4" xfId="11895" xr:uid="{00000000-0005-0000-0000-000017050000}"/>
    <cellStyle name="Currency 24 7" xfId="1827" xr:uid="{00000000-0005-0000-0000-000039070000}"/>
    <cellStyle name="Currency 24 7 2" xfId="7395" xr:uid="{00000000-0005-0000-0000-0000B91A0000}"/>
    <cellStyle name="Currency 24 8" xfId="7348" xr:uid="{00000000-0005-0000-0000-00008A1A0000}"/>
    <cellStyle name="Currency 24 9" xfId="11918" xr:uid="{00000000-0005-0000-0000-000000050000}"/>
    <cellStyle name="Currency 25" xfId="1828" xr:uid="{00000000-0005-0000-0000-00003A070000}"/>
    <cellStyle name="Currency 25 2" xfId="1829" xr:uid="{00000000-0005-0000-0000-00003B070000}"/>
    <cellStyle name="Currency 25 2 2" xfId="7397" xr:uid="{00000000-0005-0000-0000-0000BB1A0000}"/>
    <cellStyle name="Currency 25 3" xfId="7396" xr:uid="{00000000-0005-0000-0000-0000BA1A0000}"/>
    <cellStyle name="Currency 25 4" xfId="11894" xr:uid="{00000000-0005-0000-0000-000018050000}"/>
    <cellStyle name="Currency 26" xfId="1830" xr:uid="{00000000-0005-0000-0000-00003C070000}"/>
    <cellStyle name="Currency 26 2" xfId="1831" xr:uid="{00000000-0005-0000-0000-00003D070000}"/>
    <cellStyle name="Currency 26 2 2" xfId="1832" xr:uid="{00000000-0005-0000-0000-00003E070000}"/>
    <cellStyle name="Currency 26 2 2 2" xfId="1833" xr:uid="{00000000-0005-0000-0000-00003F070000}"/>
    <cellStyle name="Currency 26 2 2 2 2" xfId="1834" xr:uid="{00000000-0005-0000-0000-000040070000}"/>
    <cellStyle name="Currency 26 2 2 2 2 2" xfId="1835" xr:uid="{00000000-0005-0000-0000-000041070000}"/>
    <cellStyle name="Currency 26 2 2 2 2 2 2" xfId="7403" xr:uid="{00000000-0005-0000-0000-0000C11A0000}"/>
    <cellStyle name="Currency 26 2 2 2 2 3" xfId="7402" xr:uid="{00000000-0005-0000-0000-0000C01A0000}"/>
    <cellStyle name="Currency 26 2 2 2 2 4" xfId="11889" xr:uid="{00000000-0005-0000-0000-00001D050000}"/>
    <cellStyle name="Currency 26 2 2 2 3" xfId="1836" xr:uid="{00000000-0005-0000-0000-000042070000}"/>
    <cellStyle name="Currency 26 2 2 2 3 2" xfId="7404" xr:uid="{00000000-0005-0000-0000-0000C21A0000}"/>
    <cellStyle name="Currency 26 2 2 2 4" xfId="7401" xr:uid="{00000000-0005-0000-0000-0000BF1A0000}"/>
    <cellStyle name="Currency 26 2 2 2 5" xfId="11890" xr:uid="{00000000-0005-0000-0000-00001C050000}"/>
    <cellStyle name="Currency 26 2 2 3" xfId="1837" xr:uid="{00000000-0005-0000-0000-000043070000}"/>
    <cellStyle name="Currency 26 2 2 3 2" xfId="1838" xr:uid="{00000000-0005-0000-0000-000044070000}"/>
    <cellStyle name="Currency 26 2 2 3 2 2" xfId="7406" xr:uid="{00000000-0005-0000-0000-0000C41A0000}"/>
    <cellStyle name="Currency 26 2 2 3 3" xfId="7405" xr:uid="{00000000-0005-0000-0000-0000C31A0000}"/>
    <cellStyle name="Currency 26 2 2 3 4" xfId="11888" xr:uid="{00000000-0005-0000-0000-00001E050000}"/>
    <cellStyle name="Currency 26 2 2 4" xfId="1839" xr:uid="{00000000-0005-0000-0000-000045070000}"/>
    <cellStyle name="Currency 26 2 2 4 2" xfId="7407" xr:uid="{00000000-0005-0000-0000-0000C51A0000}"/>
    <cellStyle name="Currency 26 2 2 5" xfId="7400" xr:uid="{00000000-0005-0000-0000-0000BE1A0000}"/>
    <cellStyle name="Currency 26 2 2 6" xfId="11891" xr:uid="{00000000-0005-0000-0000-00001B050000}"/>
    <cellStyle name="Currency 26 2 3" xfId="1840" xr:uid="{00000000-0005-0000-0000-000046070000}"/>
    <cellStyle name="Currency 26 2 3 2" xfId="1841" xr:uid="{00000000-0005-0000-0000-000047070000}"/>
    <cellStyle name="Currency 26 2 3 2 2" xfId="1842" xr:uid="{00000000-0005-0000-0000-000048070000}"/>
    <cellStyle name="Currency 26 2 3 2 2 2" xfId="7410" xr:uid="{00000000-0005-0000-0000-0000C81A0000}"/>
    <cellStyle name="Currency 26 2 3 2 3" xfId="7409" xr:uid="{00000000-0005-0000-0000-0000C71A0000}"/>
    <cellStyle name="Currency 26 2 3 2 4" xfId="11886" xr:uid="{00000000-0005-0000-0000-000020050000}"/>
    <cellStyle name="Currency 26 2 3 3" xfId="1843" xr:uid="{00000000-0005-0000-0000-000049070000}"/>
    <cellStyle name="Currency 26 2 3 3 2" xfId="7411" xr:uid="{00000000-0005-0000-0000-0000C91A0000}"/>
    <cellStyle name="Currency 26 2 3 4" xfId="7408" xr:uid="{00000000-0005-0000-0000-0000C61A0000}"/>
    <cellStyle name="Currency 26 2 3 5" xfId="11887" xr:uid="{00000000-0005-0000-0000-00001F050000}"/>
    <cellStyle name="Currency 26 2 4" xfId="1844" xr:uid="{00000000-0005-0000-0000-00004A070000}"/>
    <cellStyle name="Currency 26 2 4 2" xfId="1845" xr:uid="{00000000-0005-0000-0000-00004B070000}"/>
    <cellStyle name="Currency 26 2 4 2 2" xfId="7413" xr:uid="{00000000-0005-0000-0000-0000CB1A0000}"/>
    <cellStyle name="Currency 26 2 4 3" xfId="7412" xr:uid="{00000000-0005-0000-0000-0000CA1A0000}"/>
    <cellStyle name="Currency 26 2 4 4" xfId="11885" xr:uid="{00000000-0005-0000-0000-000021050000}"/>
    <cellStyle name="Currency 26 2 5" xfId="1846" xr:uid="{00000000-0005-0000-0000-00004C070000}"/>
    <cellStyle name="Currency 26 2 5 2" xfId="7414" xr:uid="{00000000-0005-0000-0000-0000CC1A0000}"/>
    <cellStyle name="Currency 26 2 6" xfId="7399" xr:uid="{00000000-0005-0000-0000-0000BD1A0000}"/>
    <cellStyle name="Currency 26 2 7" xfId="11892" xr:uid="{00000000-0005-0000-0000-00001A050000}"/>
    <cellStyle name="Currency 26 3" xfId="1847" xr:uid="{00000000-0005-0000-0000-00004D070000}"/>
    <cellStyle name="Currency 26 3 2" xfId="1848" xr:uid="{00000000-0005-0000-0000-00004E070000}"/>
    <cellStyle name="Currency 26 3 2 2" xfId="1849" xr:uid="{00000000-0005-0000-0000-00004F070000}"/>
    <cellStyle name="Currency 26 3 2 2 2" xfId="1850" xr:uid="{00000000-0005-0000-0000-000050070000}"/>
    <cellStyle name="Currency 26 3 2 2 2 2" xfId="1851" xr:uid="{00000000-0005-0000-0000-000051070000}"/>
    <cellStyle name="Currency 26 3 2 2 2 2 2" xfId="7419" xr:uid="{00000000-0005-0000-0000-0000D11A0000}"/>
    <cellStyle name="Currency 26 3 2 2 2 3" xfId="7418" xr:uid="{00000000-0005-0000-0000-0000D01A0000}"/>
    <cellStyle name="Currency 26 3 2 2 2 4" xfId="11881" xr:uid="{00000000-0005-0000-0000-000025050000}"/>
    <cellStyle name="Currency 26 3 2 2 3" xfId="1852" xr:uid="{00000000-0005-0000-0000-000052070000}"/>
    <cellStyle name="Currency 26 3 2 2 3 2" xfId="7420" xr:uid="{00000000-0005-0000-0000-0000D21A0000}"/>
    <cellStyle name="Currency 26 3 2 2 4" xfId="7417" xr:uid="{00000000-0005-0000-0000-0000CF1A0000}"/>
    <cellStyle name="Currency 26 3 2 2 5" xfId="11882" xr:uid="{00000000-0005-0000-0000-000024050000}"/>
    <cellStyle name="Currency 26 3 2 3" xfId="1853" xr:uid="{00000000-0005-0000-0000-000053070000}"/>
    <cellStyle name="Currency 26 3 2 3 2" xfId="1854" xr:uid="{00000000-0005-0000-0000-000054070000}"/>
    <cellStyle name="Currency 26 3 2 3 2 2" xfId="7422" xr:uid="{00000000-0005-0000-0000-0000D41A0000}"/>
    <cellStyle name="Currency 26 3 2 3 3" xfId="7421" xr:uid="{00000000-0005-0000-0000-0000D31A0000}"/>
    <cellStyle name="Currency 26 3 2 3 4" xfId="11880" xr:uid="{00000000-0005-0000-0000-000026050000}"/>
    <cellStyle name="Currency 26 3 2 4" xfId="1855" xr:uid="{00000000-0005-0000-0000-000055070000}"/>
    <cellStyle name="Currency 26 3 2 4 2" xfId="7423" xr:uid="{00000000-0005-0000-0000-0000D51A0000}"/>
    <cellStyle name="Currency 26 3 2 5" xfId="7416" xr:uid="{00000000-0005-0000-0000-0000CE1A0000}"/>
    <cellStyle name="Currency 26 3 2 6" xfId="11883" xr:uid="{00000000-0005-0000-0000-000023050000}"/>
    <cellStyle name="Currency 26 3 3" xfId="1856" xr:uid="{00000000-0005-0000-0000-000056070000}"/>
    <cellStyle name="Currency 26 3 3 2" xfId="1857" xr:uid="{00000000-0005-0000-0000-000057070000}"/>
    <cellStyle name="Currency 26 3 3 2 2" xfId="1858" xr:uid="{00000000-0005-0000-0000-000058070000}"/>
    <cellStyle name="Currency 26 3 3 2 2 2" xfId="7426" xr:uid="{00000000-0005-0000-0000-0000D81A0000}"/>
    <cellStyle name="Currency 26 3 3 2 3" xfId="7425" xr:uid="{00000000-0005-0000-0000-0000D71A0000}"/>
    <cellStyle name="Currency 26 3 3 2 4" xfId="11878" xr:uid="{00000000-0005-0000-0000-000028050000}"/>
    <cellStyle name="Currency 26 3 3 3" xfId="1859" xr:uid="{00000000-0005-0000-0000-000059070000}"/>
    <cellStyle name="Currency 26 3 3 3 2" xfId="7427" xr:uid="{00000000-0005-0000-0000-0000D91A0000}"/>
    <cellStyle name="Currency 26 3 3 4" xfId="7424" xr:uid="{00000000-0005-0000-0000-0000D61A0000}"/>
    <cellStyle name="Currency 26 3 3 5" xfId="11879" xr:uid="{00000000-0005-0000-0000-000027050000}"/>
    <cellStyle name="Currency 26 3 4" xfId="1860" xr:uid="{00000000-0005-0000-0000-00005A070000}"/>
    <cellStyle name="Currency 26 3 4 2" xfId="1861" xr:uid="{00000000-0005-0000-0000-00005B070000}"/>
    <cellStyle name="Currency 26 3 4 2 2" xfId="7429" xr:uid="{00000000-0005-0000-0000-0000DB1A0000}"/>
    <cellStyle name="Currency 26 3 4 3" xfId="7428" xr:uid="{00000000-0005-0000-0000-0000DA1A0000}"/>
    <cellStyle name="Currency 26 3 4 4" xfId="11877" xr:uid="{00000000-0005-0000-0000-000029050000}"/>
    <cellStyle name="Currency 26 3 5" xfId="1862" xr:uid="{00000000-0005-0000-0000-00005C070000}"/>
    <cellStyle name="Currency 26 3 5 2" xfId="7430" xr:uid="{00000000-0005-0000-0000-0000DC1A0000}"/>
    <cellStyle name="Currency 26 3 6" xfId="7415" xr:uid="{00000000-0005-0000-0000-0000CD1A0000}"/>
    <cellStyle name="Currency 26 3 7" xfId="11884" xr:uid="{00000000-0005-0000-0000-000022050000}"/>
    <cellStyle name="Currency 26 4" xfId="1863" xr:uid="{00000000-0005-0000-0000-00005D070000}"/>
    <cellStyle name="Currency 26 4 2" xfId="1864" xr:uid="{00000000-0005-0000-0000-00005E070000}"/>
    <cellStyle name="Currency 26 4 2 2" xfId="1865" xr:uid="{00000000-0005-0000-0000-00005F070000}"/>
    <cellStyle name="Currency 26 4 2 2 2" xfId="1866" xr:uid="{00000000-0005-0000-0000-000060070000}"/>
    <cellStyle name="Currency 26 4 2 2 2 2" xfId="7434" xr:uid="{00000000-0005-0000-0000-0000E01A0000}"/>
    <cellStyle name="Currency 26 4 2 2 3" xfId="7433" xr:uid="{00000000-0005-0000-0000-0000DF1A0000}"/>
    <cellStyle name="Currency 26 4 2 2 4" xfId="11874" xr:uid="{00000000-0005-0000-0000-00002C050000}"/>
    <cellStyle name="Currency 26 4 2 3" xfId="1867" xr:uid="{00000000-0005-0000-0000-000061070000}"/>
    <cellStyle name="Currency 26 4 2 3 2" xfId="7435" xr:uid="{00000000-0005-0000-0000-0000E11A0000}"/>
    <cellStyle name="Currency 26 4 2 4" xfId="7432" xr:uid="{00000000-0005-0000-0000-0000DE1A0000}"/>
    <cellStyle name="Currency 26 4 2 5" xfId="11875" xr:uid="{00000000-0005-0000-0000-00002B050000}"/>
    <cellStyle name="Currency 26 4 3" xfId="1868" xr:uid="{00000000-0005-0000-0000-000062070000}"/>
    <cellStyle name="Currency 26 4 3 2" xfId="1869" xr:uid="{00000000-0005-0000-0000-000063070000}"/>
    <cellStyle name="Currency 26 4 3 2 2" xfId="7437" xr:uid="{00000000-0005-0000-0000-0000E31A0000}"/>
    <cellStyle name="Currency 26 4 3 3" xfId="7436" xr:uid="{00000000-0005-0000-0000-0000E21A0000}"/>
    <cellStyle name="Currency 26 4 3 4" xfId="11873" xr:uid="{00000000-0005-0000-0000-00002D050000}"/>
    <cellStyle name="Currency 26 4 4" xfId="1870" xr:uid="{00000000-0005-0000-0000-000064070000}"/>
    <cellStyle name="Currency 26 4 4 2" xfId="7438" xr:uid="{00000000-0005-0000-0000-0000E41A0000}"/>
    <cellStyle name="Currency 26 4 5" xfId="7431" xr:uid="{00000000-0005-0000-0000-0000DD1A0000}"/>
    <cellStyle name="Currency 26 4 6" xfId="11876" xr:uid="{00000000-0005-0000-0000-00002A050000}"/>
    <cellStyle name="Currency 26 5" xfId="1871" xr:uid="{00000000-0005-0000-0000-000065070000}"/>
    <cellStyle name="Currency 26 5 2" xfId="1872" xr:uid="{00000000-0005-0000-0000-000066070000}"/>
    <cellStyle name="Currency 26 5 2 2" xfId="1873" xr:uid="{00000000-0005-0000-0000-000067070000}"/>
    <cellStyle name="Currency 26 5 2 2 2" xfId="7441" xr:uid="{00000000-0005-0000-0000-0000E71A0000}"/>
    <cellStyle name="Currency 26 5 2 3" xfId="7440" xr:uid="{00000000-0005-0000-0000-0000E61A0000}"/>
    <cellStyle name="Currency 26 5 2 4" xfId="11871" xr:uid="{00000000-0005-0000-0000-00002F050000}"/>
    <cellStyle name="Currency 26 5 3" xfId="1874" xr:uid="{00000000-0005-0000-0000-000068070000}"/>
    <cellStyle name="Currency 26 5 3 2" xfId="7442" xr:uid="{00000000-0005-0000-0000-0000E81A0000}"/>
    <cellStyle name="Currency 26 5 4" xfId="7439" xr:uid="{00000000-0005-0000-0000-0000E51A0000}"/>
    <cellStyle name="Currency 26 5 5" xfId="11872" xr:uid="{00000000-0005-0000-0000-00002E050000}"/>
    <cellStyle name="Currency 26 6" xfId="1875" xr:uid="{00000000-0005-0000-0000-000069070000}"/>
    <cellStyle name="Currency 26 6 2" xfId="1876" xr:uid="{00000000-0005-0000-0000-00006A070000}"/>
    <cellStyle name="Currency 26 6 2 2" xfId="7444" xr:uid="{00000000-0005-0000-0000-0000EA1A0000}"/>
    <cellStyle name="Currency 26 6 3" xfId="7443" xr:uid="{00000000-0005-0000-0000-0000E91A0000}"/>
    <cellStyle name="Currency 26 6 4" xfId="11870" xr:uid="{00000000-0005-0000-0000-000030050000}"/>
    <cellStyle name="Currency 26 7" xfId="1877" xr:uid="{00000000-0005-0000-0000-00006B070000}"/>
    <cellStyle name="Currency 26 7 2" xfId="7445" xr:uid="{00000000-0005-0000-0000-0000EB1A0000}"/>
    <cellStyle name="Currency 26 8" xfId="7398" xr:uid="{00000000-0005-0000-0000-0000BC1A0000}"/>
    <cellStyle name="Currency 26 9" xfId="11893" xr:uid="{00000000-0005-0000-0000-000019050000}"/>
    <cellStyle name="Currency 27" xfId="1878" xr:uid="{00000000-0005-0000-0000-00006C070000}"/>
    <cellStyle name="Currency 27 2" xfId="1879" xr:uid="{00000000-0005-0000-0000-00006D070000}"/>
    <cellStyle name="Currency 27 2 2" xfId="1880" xr:uid="{00000000-0005-0000-0000-00006E070000}"/>
    <cellStyle name="Currency 27 2 2 2" xfId="1881" xr:uid="{00000000-0005-0000-0000-00006F070000}"/>
    <cellStyle name="Currency 27 2 2 2 2" xfId="1882" xr:uid="{00000000-0005-0000-0000-000070070000}"/>
    <cellStyle name="Currency 27 2 2 2 2 2" xfId="1883" xr:uid="{00000000-0005-0000-0000-000071070000}"/>
    <cellStyle name="Currency 27 2 2 2 2 2 2" xfId="7451" xr:uid="{00000000-0005-0000-0000-0000F11A0000}"/>
    <cellStyle name="Currency 27 2 2 2 2 3" xfId="7450" xr:uid="{00000000-0005-0000-0000-0000F01A0000}"/>
    <cellStyle name="Currency 27 2 2 2 2 4" xfId="11865" xr:uid="{00000000-0005-0000-0000-000035050000}"/>
    <cellStyle name="Currency 27 2 2 2 3" xfId="1884" xr:uid="{00000000-0005-0000-0000-000072070000}"/>
    <cellStyle name="Currency 27 2 2 2 3 2" xfId="7452" xr:uid="{00000000-0005-0000-0000-0000F21A0000}"/>
    <cellStyle name="Currency 27 2 2 2 4" xfId="7449" xr:uid="{00000000-0005-0000-0000-0000EF1A0000}"/>
    <cellStyle name="Currency 27 2 2 2 5" xfId="11866" xr:uid="{00000000-0005-0000-0000-000034050000}"/>
    <cellStyle name="Currency 27 2 2 3" xfId="1885" xr:uid="{00000000-0005-0000-0000-000073070000}"/>
    <cellStyle name="Currency 27 2 2 3 2" xfId="1886" xr:uid="{00000000-0005-0000-0000-000074070000}"/>
    <cellStyle name="Currency 27 2 2 3 2 2" xfId="7454" xr:uid="{00000000-0005-0000-0000-0000F41A0000}"/>
    <cellStyle name="Currency 27 2 2 3 3" xfId="7453" xr:uid="{00000000-0005-0000-0000-0000F31A0000}"/>
    <cellStyle name="Currency 27 2 2 3 4" xfId="11864" xr:uid="{00000000-0005-0000-0000-000036050000}"/>
    <cellStyle name="Currency 27 2 2 4" xfId="1887" xr:uid="{00000000-0005-0000-0000-000075070000}"/>
    <cellStyle name="Currency 27 2 2 4 2" xfId="7455" xr:uid="{00000000-0005-0000-0000-0000F51A0000}"/>
    <cellStyle name="Currency 27 2 2 5" xfId="7448" xr:uid="{00000000-0005-0000-0000-0000EE1A0000}"/>
    <cellStyle name="Currency 27 2 2 6" xfId="11867" xr:uid="{00000000-0005-0000-0000-000033050000}"/>
    <cellStyle name="Currency 27 2 3" xfId="1888" xr:uid="{00000000-0005-0000-0000-000076070000}"/>
    <cellStyle name="Currency 27 2 3 2" xfId="1889" xr:uid="{00000000-0005-0000-0000-000077070000}"/>
    <cellStyle name="Currency 27 2 3 2 2" xfId="1890" xr:uid="{00000000-0005-0000-0000-000078070000}"/>
    <cellStyle name="Currency 27 2 3 2 2 2" xfId="7458" xr:uid="{00000000-0005-0000-0000-0000F81A0000}"/>
    <cellStyle name="Currency 27 2 3 2 3" xfId="7457" xr:uid="{00000000-0005-0000-0000-0000F71A0000}"/>
    <cellStyle name="Currency 27 2 3 2 4" xfId="11862" xr:uid="{00000000-0005-0000-0000-000038050000}"/>
    <cellStyle name="Currency 27 2 3 3" xfId="1891" xr:uid="{00000000-0005-0000-0000-000079070000}"/>
    <cellStyle name="Currency 27 2 3 3 2" xfId="7459" xr:uid="{00000000-0005-0000-0000-0000F91A0000}"/>
    <cellStyle name="Currency 27 2 3 4" xfId="7456" xr:uid="{00000000-0005-0000-0000-0000F61A0000}"/>
    <cellStyle name="Currency 27 2 3 5" xfId="11863" xr:uid="{00000000-0005-0000-0000-000037050000}"/>
    <cellStyle name="Currency 27 2 4" xfId="1892" xr:uid="{00000000-0005-0000-0000-00007A070000}"/>
    <cellStyle name="Currency 27 2 4 2" xfId="1893" xr:uid="{00000000-0005-0000-0000-00007B070000}"/>
    <cellStyle name="Currency 27 2 4 2 2" xfId="7461" xr:uid="{00000000-0005-0000-0000-0000FB1A0000}"/>
    <cellStyle name="Currency 27 2 4 3" xfId="7460" xr:uid="{00000000-0005-0000-0000-0000FA1A0000}"/>
    <cellStyle name="Currency 27 2 4 4" xfId="11861" xr:uid="{00000000-0005-0000-0000-000039050000}"/>
    <cellStyle name="Currency 27 2 5" xfId="1894" xr:uid="{00000000-0005-0000-0000-00007C070000}"/>
    <cellStyle name="Currency 27 2 5 2" xfId="7462" xr:uid="{00000000-0005-0000-0000-0000FC1A0000}"/>
    <cellStyle name="Currency 27 2 6" xfId="7447" xr:uid="{00000000-0005-0000-0000-0000ED1A0000}"/>
    <cellStyle name="Currency 27 2 7" xfId="11868" xr:uid="{00000000-0005-0000-0000-000032050000}"/>
    <cellStyle name="Currency 27 3" xfId="1895" xr:uid="{00000000-0005-0000-0000-00007D070000}"/>
    <cellStyle name="Currency 27 3 2" xfId="1896" xr:uid="{00000000-0005-0000-0000-00007E070000}"/>
    <cellStyle name="Currency 27 3 2 2" xfId="1897" xr:uid="{00000000-0005-0000-0000-00007F070000}"/>
    <cellStyle name="Currency 27 3 2 2 2" xfId="1898" xr:uid="{00000000-0005-0000-0000-000080070000}"/>
    <cellStyle name="Currency 27 3 2 2 2 2" xfId="1899" xr:uid="{00000000-0005-0000-0000-000081070000}"/>
    <cellStyle name="Currency 27 3 2 2 2 2 2" xfId="7467" xr:uid="{00000000-0005-0000-0000-0000011B0000}"/>
    <cellStyle name="Currency 27 3 2 2 2 3" xfId="7466" xr:uid="{00000000-0005-0000-0000-0000001B0000}"/>
    <cellStyle name="Currency 27 3 2 2 2 4" xfId="11857" xr:uid="{00000000-0005-0000-0000-00003D050000}"/>
    <cellStyle name="Currency 27 3 2 2 3" xfId="1900" xr:uid="{00000000-0005-0000-0000-000082070000}"/>
    <cellStyle name="Currency 27 3 2 2 3 2" xfId="7468" xr:uid="{00000000-0005-0000-0000-0000021B0000}"/>
    <cellStyle name="Currency 27 3 2 2 4" xfId="7465" xr:uid="{00000000-0005-0000-0000-0000FF1A0000}"/>
    <cellStyle name="Currency 27 3 2 2 5" xfId="11858" xr:uid="{00000000-0005-0000-0000-00003C050000}"/>
    <cellStyle name="Currency 27 3 2 3" xfId="1901" xr:uid="{00000000-0005-0000-0000-000083070000}"/>
    <cellStyle name="Currency 27 3 2 3 2" xfId="1902" xr:uid="{00000000-0005-0000-0000-000084070000}"/>
    <cellStyle name="Currency 27 3 2 3 2 2" xfId="7470" xr:uid="{00000000-0005-0000-0000-0000041B0000}"/>
    <cellStyle name="Currency 27 3 2 3 3" xfId="7469" xr:uid="{00000000-0005-0000-0000-0000031B0000}"/>
    <cellStyle name="Currency 27 3 2 3 4" xfId="11856" xr:uid="{00000000-0005-0000-0000-00003E050000}"/>
    <cellStyle name="Currency 27 3 2 4" xfId="1903" xr:uid="{00000000-0005-0000-0000-000085070000}"/>
    <cellStyle name="Currency 27 3 2 4 2" xfId="7471" xr:uid="{00000000-0005-0000-0000-0000051B0000}"/>
    <cellStyle name="Currency 27 3 2 5" xfId="7464" xr:uid="{00000000-0005-0000-0000-0000FE1A0000}"/>
    <cellStyle name="Currency 27 3 2 6" xfId="11859" xr:uid="{00000000-0005-0000-0000-00003B050000}"/>
    <cellStyle name="Currency 27 3 3" xfId="1904" xr:uid="{00000000-0005-0000-0000-000086070000}"/>
    <cellStyle name="Currency 27 3 3 2" xfId="1905" xr:uid="{00000000-0005-0000-0000-000087070000}"/>
    <cellStyle name="Currency 27 3 3 2 2" xfId="1906" xr:uid="{00000000-0005-0000-0000-000088070000}"/>
    <cellStyle name="Currency 27 3 3 2 2 2" xfId="7474" xr:uid="{00000000-0005-0000-0000-0000081B0000}"/>
    <cellStyle name="Currency 27 3 3 2 3" xfId="7473" xr:uid="{00000000-0005-0000-0000-0000071B0000}"/>
    <cellStyle name="Currency 27 3 3 2 4" xfId="11854" xr:uid="{00000000-0005-0000-0000-000040050000}"/>
    <cellStyle name="Currency 27 3 3 3" xfId="1907" xr:uid="{00000000-0005-0000-0000-000089070000}"/>
    <cellStyle name="Currency 27 3 3 3 2" xfId="7475" xr:uid="{00000000-0005-0000-0000-0000091B0000}"/>
    <cellStyle name="Currency 27 3 3 4" xfId="7472" xr:uid="{00000000-0005-0000-0000-0000061B0000}"/>
    <cellStyle name="Currency 27 3 3 5" xfId="11855" xr:uid="{00000000-0005-0000-0000-00003F050000}"/>
    <cellStyle name="Currency 27 3 4" xfId="1908" xr:uid="{00000000-0005-0000-0000-00008A070000}"/>
    <cellStyle name="Currency 27 3 4 2" xfId="1909" xr:uid="{00000000-0005-0000-0000-00008B070000}"/>
    <cellStyle name="Currency 27 3 4 2 2" xfId="7477" xr:uid="{00000000-0005-0000-0000-00000B1B0000}"/>
    <cellStyle name="Currency 27 3 4 3" xfId="7476" xr:uid="{00000000-0005-0000-0000-00000A1B0000}"/>
    <cellStyle name="Currency 27 3 4 4" xfId="11853" xr:uid="{00000000-0005-0000-0000-000041050000}"/>
    <cellStyle name="Currency 27 3 5" xfId="1910" xr:uid="{00000000-0005-0000-0000-00008C070000}"/>
    <cellStyle name="Currency 27 3 5 2" xfId="7478" xr:uid="{00000000-0005-0000-0000-00000C1B0000}"/>
    <cellStyle name="Currency 27 3 6" xfId="7463" xr:uid="{00000000-0005-0000-0000-0000FD1A0000}"/>
    <cellStyle name="Currency 27 3 7" xfId="11860" xr:uid="{00000000-0005-0000-0000-00003A050000}"/>
    <cellStyle name="Currency 27 4" xfId="1911" xr:uid="{00000000-0005-0000-0000-00008D070000}"/>
    <cellStyle name="Currency 27 4 2" xfId="1912" xr:uid="{00000000-0005-0000-0000-00008E070000}"/>
    <cellStyle name="Currency 27 4 2 2" xfId="1913" xr:uid="{00000000-0005-0000-0000-00008F070000}"/>
    <cellStyle name="Currency 27 4 2 2 2" xfId="1914" xr:uid="{00000000-0005-0000-0000-000090070000}"/>
    <cellStyle name="Currency 27 4 2 2 2 2" xfId="7482" xr:uid="{00000000-0005-0000-0000-0000101B0000}"/>
    <cellStyle name="Currency 27 4 2 2 3" xfId="7481" xr:uid="{00000000-0005-0000-0000-00000F1B0000}"/>
    <cellStyle name="Currency 27 4 2 2 4" xfId="11850" xr:uid="{00000000-0005-0000-0000-000044050000}"/>
    <cellStyle name="Currency 27 4 2 3" xfId="1915" xr:uid="{00000000-0005-0000-0000-000091070000}"/>
    <cellStyle name="Currency 27 4 2 3 2" xfId="7483" xr:uid="{00000000-0005-0000-0000-0000111B0000}"/>
    <cellStyle name="Currency 27 4 2 4" xfId="7480" xr:uid="{00000000-0005-0000-0000-00000E1B0000}"/>
    <cellStyle name="Currency 27 4 2 5" xfId="11851" xr:uid="{00000000-0005-0000-0000-000043050000}"/>
    <cellStyle name="Currency 27 4 3" xfId="1916" xr:uid="{00000000-0005-0000-0000-000092070000}"/>
    <cellStyle name="Currency 27 4 3 2" xfId="1917" xr:uid="{00000000-0005-0000-0000-000093070000}"/>
    <cellStyle name="Currency 27 4 3 2 2" xfId="7485" xr:uid="{00000000-0005-0000-0000-0000131B0000}"/>
    <cellStyle name="Currency 27 4 3 3" xfId="7484" xr:uid="{00000000-0005-0000-0000-0000121B0000}"/>
    <cellStyle name="Currency 27 4 3 4" xfId="11849" xr:uid="{00000000-0005-0000-0000-000045050000}"/>
    <cellStyle name="Currency 27 4 4" xfId="1918" xr:uid="{00000000-0005-0000-0000-000094070000}"/>
    <cellStyle name="Currency 27 4 4 2" xfId="7486" xr:uid="{00000000-0005-0000-0000-0000141B0000}"/>
    <cellStyle name="Currency 27 4 5" xfId="7479" xr:uid="{00000000-0005-0000-0000-00000D1B0000}"/>
    <cellStyle name="Currency 27 4 6" xfId="11852" xr:uid="{00000000-0005-0000-0000-000042050000}"/>
    <cellStyle name="Currency 27 5" xfId="1919" xr:uid="{00000000-0005-0000-0000-000095070000}"/>
    <cellStyle name="Currency 27 5 2" xfId="1920" xr:uid="{00000000-0005-0000-0000-000096070000}"/>
    <cellStyle name="Currency 27 5 2 2" xfId="1921" xr:uid="{00000000-0005-0000-0000-000097070000}"/>
    <cellStyle name="Currency 27 5 2 2 2" xfId="7489" xr:uid="{00000000-0005-0000-0000-0000171B0000}"/>
    <cellStyle name="Currency 27 5 2 3" xfId="7488" xr:uid="{00000000-0005-0000-0000-0000161B0000}"/>
    <cellStyle name="Currency 27 5 2 4" xfId="11847" xr:uid="{00000000-0005-0000-0000-000047050000}"/>
    <cellStyle name="Currency 27 5 3" xfId="1922" xr:uid="{00000000-0005-0000-0000-000098070000}"/>
    <cellStyle name="Currency 27 5 3 2" xfId="7490" xr:uid="{00000000-0005-0000-0000-0000181B0000}"/>
    <cellStyle name="Currency 27 5 4" xfId="7487" xr:uid="{00000000-0005-0000-0000-0000151B0000}"/>
    <cellStyle name="Currency 27 5 5" xfId="11848" xr:uid="{00000000-0005-0000-0000-000046050000}"/>
    <cellStyle name="Currency 27 6" xfId="1923" xr:uid="{00000000-0005-0000-0000-000099070000}"/>
    <cellStyle name="Currency 27 6 2" xfId="1924" xr:uid="{00000000-0005-0000-0000-00009A070000}"/>
    <cellStyle name="Currency 27 6 2 2" xfId="7492" xr:uid="{00000000-0005-0000-0000-00001A1B0000}"/>
    <cellStyle name="Currency 27 6 3" xfId="7491" xr:uid="{00000000-0005-0000-0000-0000191B0000}"/>
    <cellStyle name="Currency 27 6 4" xfId="11846" xr:uid="{00000000-0005-0000-0000-000048050000}"/>
    <cellStyle name="Currency 27 7" xfId="1925" xr:uid="{00000000-0005-0000-0000-00009B070000}"/>
    <cellStyle name="Currency 27 7 2" xfId="7493" xr:uid="{00000000-0005-0000-0000-00001B1B0000}"/>
    <cellStyle name="Currency 27 8" xfId="7446" xr:uid="{00000000-0005-0000-0000-0000EC1A0000}"/>
    <cellStyle name="Currency 27 9" xfId="11869" xr:uid="{00000000-0005-0000-0000-000031050000}"/>
    <cellStyle name="Currency 28" xfId="1926" xr:uid="{00000000-0005-0000-0000-00009C070000}"/>
    <cellStyle name="Currency 28 2" xfId="1927" xr:uid="{00000000-0005-0000-0000-00009D070000}"/>
    <cellStyle name="Currency 28 2 2" xfId="1928" xr:uid="{00000000-0005-0000-0000-00009E070000}"/>
    <cellStyle name="Currency 28 2 2 2" xfId="1929" xr:uid="{00000000-0005-0000-0000-00009F070000}"/>
    <cellStyle name="Currency 28 2 2 2 2" xfId="1930" xr:uid="{00000000-0005-0000-0000-0000A0070000}"/>
    <cellStyle name="Currency 28 2 2 2 2 2" xfId="1931" xr:uid="{00000000-0005-0000-0000-0000A1070000}"/>
    <cellStyle name="Currency 28 2 2 2 2 2 2" xfId="7499" xr:uid="{00000000-0005-0000-0000-0000211B0000}"/>
    <cellStyle name="Currency 28 2 2 2 2 3" xfId="7498" xr:uid="{00000000-0005-0000-0000-0000201B0000}"/>
    <cellStyle name="Currency 28 2 2 2 2 4" xfId="11841" xr:uid="{00000000-0005-0000-0000-00004D050000}"/>
    <cellStyle name="Currency 28 2 2 2 3" xfId="1932" xr:uid="{00000000-0005-0000-0000-0000A2070000}"/>
    <cellStyle name="Currency 28 2 2 2 3 2" xfId="7500" xr:uid="{00000000-0005-0000-0000-0000221B0000}"/>
    <cellStyle name="Currency 28 2 2 2 4" xfId="7497" xr:uid="{00000000-0005-0000-0000-00001F1B0000}"/>
    <cellStyle name="Currency 28 2 2 2 5" xfId="11842" xr:uid="{00000000-0005-0000-0000-00004C050000}"/>
    <cellStyle name="Currency 28 2 2 3" xfId="1933" xr:uid="{00000000-0005-0000-0000-0000A3070000}"/>
    <cellStyle name="Currency 28 2 2 3 2" xfId="1934" xr:uid="{00000000-0005-0000-0000-0000A4070000}"/>
    <cellStyle name="Currency 28 2 2 3 2 2" xfId="7502" xr:uid="{00000000-0005-0000-0000-0000241B0000}"/>
    <cellStyle name="Currency 28 2 2 3 3" xfId="7501" xr:uid="{00000000-0005-0000-0000-0000231B0000}"/>
    <cellStyle name="Currency 28 2 2 3 4" xfId="11840" xr:uid="{00000000-0005-0000-0000-00004E050000}"/>
    <cellStyle name="Currency 28 2 2 4" xfId="1935" xr:uid="{00000000-0005-0000-0000-0000A5070000}"/>
    <cellStyle name="Currency 28 2 2 4 2" xfId="7503" xr:uid="{00000000-0005-0000-0000-0000251B0000}"/>
    <cellStyle name="Currency 28 2 2 5" xfId="7496" xr:uid="{00000000-0005-0000-0000-00001E1B0000}"/>
    <cellStyle name="Currency 28 2 2 6" xfId="11843" xr:uid="{00000000-0005-0000-0000-00004B050000}"/>
    <cellStyle name="Currency 28 2 3" xfId="1936" xr:uid="{00000000-0005-0000-0000-0000A6070000}"/>
    <cellStyle name="Currency 28 2 3 2" xfId="1937" xr:uid="{00000000-0005-0000-0000-0000A7070000}"/>
    <cellStyle name="Currency 28 2 3 2 2" xfId="1938" xr:uid="{00000000-0005-0000-0000-0000A8070000}"/>
    <cellStyle name="Currency 28 2 3 2 2 2" xfId="7506" xr:uid="{00000000-0005-0000-0000-0000281B0000}"/>
    <cellStyle name="Currency 28 2 3 2 3" xfId="7505" xr:uid="{00000000-0005-0000-0000-0000271B0000}"/>
    <cellStyle name="Currency 28 2 3 2 4" xfId="11838" xr:uid="{00000000-0005-0000-0000-000050050000}"/>
    <cellStyle name="Currency 28 2 3 3" xfId="1939" xr:uid="{00000000-0005-0000-0000-0000A9070000}"/>
    <cellStyle name="Currency 28 2 3 3 2" xfId="7507" xr:uid="{00000000-0005-0000-0000-0000291B0000}"/>
    <cellStyle name="Currency 28 2 3 4" xfId="7504" xr:uid="{00000000-0005-0000-0000-0000261B0000}"/>
    <cellStyle name="Currency 28 2 3 5" xfId="11839" xr:uid="{00000000-0005-0000-0000-00004F050000}"/>
    <cellStyle name="Currency 28 2 4" xfId="1940" xr:uid="{00000000-0005-0000-0000-0000AA070000}"/>
    <cellStyle name="Currency 28 2 4 2" xfId="1941" xr:uid="{00000000-0005-0000-0000-0000AB070000}"/>
    <cellStyle name="Currency 28 2 4 2 2" xfId="7509" xr:uid="{00000000-0005-0000-0000-00002B1B0000}"/>
    <cellStyle name="Currency 28 2 4 3" xfId="7508" xr:uid="{00000000-0005-0000-0000-00002A1B0000}"/>
    <cellStyle name="Currency 28 2 4 4" xfId="11837" xr:uid="{00000000-0005-0000-0000-000051050000}"/>
    <cellStyle name="Currency 28 2 5" xfId="1942" xr:uid="{00000000-0005-0000-0000-0000AC070000}"/>
    <cellStyle name="Currency 28 2 5 2" xfId="7510" xr:uid="{00000000-0005-0000-0000-00002C1B0000}"/>
    <cellStyle name="Currency 28 2 6" xfId="7495" xr:uid="{00000000-0005-0000-0000-00001D1B0000}"/>
    <cellStyle name="Currency 28 2 7" xfId="11844" xr:uid="{00000000-0005-0000-0000-00004A050000}"/>
    <cellStyle name="Currency 28 3" xfId="1943" xr:uid="{00000000-0005-0000-0000-0000AD070000}"/>
    <cellStyle name="Currency 28 3 2" xfId="1944" xr:uid="{00000000-0005-0000-0000-0000AE070000}"/>
    <cellStyle name="Currency 28 3 2 2" xfId="1945" xr:uid="{00000000-0005-0000-0000-0000AF070000}"/>
    <cellStyle name="Currency 28 3 2 2 2" xfId="1946" xr:uid="{00000000-0005-0000-0000-0000B0070000}"/>
    <cellStyle name="Currency 28 3 2 2 2 2" xfId="1947" xr:uid="{00000000-0005-0000-0000-0000B1070000}"/>
    <cellStyle name="Currency 28 3 2 2 2 2 2" xfId="7515" xr:uid="{00000000-0005-0000-0000-0000311B0000}"/>
    <cellStyle name="Currency 28 3 2 2 2 3" xfId="7514" xr:uid="{00000000-0005-0000-0000-0000301B0000}"/>
    <cellStyle name="Currency 28 3 2 2 2 4" xfId="11833" xr:uid="{00000000-0005-0000-0000-000055050000}"/>
    <cellStyle name="Currency 28 3 2 2 3" xfId="1948" xr:uid="{00000000-0005-0000-0000-0000B2070000}"/>
    <cellStyle name="Currency 28 3 2 2 3 2" xfId="7516" xr:uid="{00000000-0005-0000-0000-0000321B0000}"/>
    <cellStyle name="Currency 28 3 2 2 4" xfId="7513" xr:uid="{00000000-0005-0000-0000-00002F1B0000}"/>
    <cellStyle name="Currency 28 3 2 2 5" xfId="11834" xr:uid="{00000000-0005-0000-0000-000054050000}"/>
    <cellStyle name="Currency 28 3 2 3" xfId="1949" xr:uid="{00000000-0005-0000-0000-0000B3070000}"/>
    <cellStyle name="Currency 28 3 2 3 2" xfId="1950" xr:uid="{00000000-0005-0000-0000-0000B4070000}"/>
    <cellStyle name="Currency 28 3 2 3 2 2" xfId="7518" xr:uid="{00000000-0005-0000-0000-0000341B0000}"/>
    <cellStyle name="Currency 28 3 2 3 3" xfId="7517" xr:uid="{00000000-0005-0000-0000-0000331B0000}"/>
    <cellStyle name="Currency 28 3 2 3 4" xfId="11832" xr:uid="{00000000-0005-0000-0000-000056050000}"/>
    <cellStyle name="Currency 28 3 2 4" xfId="1951" xr:uid="{00000000-0005-0000-0000-0000B5070000}"/>
    <cellStyle name="Currency 28 3 2 4 2" xfId="7519" xr:uid="{00000000-0005-0000-0000-0000351B0000}"/>
    <cellStyle name="Currency 28 3 2 5" xfId="7512" xr:uid="{00000000-0005-0000-0000-00002E1B0000}"/>
    <cellStyle name="Currency 28 3 2 6" xfId="11835" xr:uid="{00000000-0005-0000-0000-000053050000}"/>
    <cellStyle name="Currency 28 3 3" xfId="1952" xr:uid="{00000000-0005-0000-0000-0000B6070000}"/>
    <cellStyle name="Currency 28 3 3 2" xfId="1953" xr:uid="{00000000-0005-0000-0000-0000B7070000}"/>
    <cellStyle name="Currency 28 3 3 2 2" xfId="1954" xr:uid="{00000000-0005-0000-0000-0000B8070000}"/>
    <cellStyle name="Currency 28 3 3 2 2 2" xfId="7522" xr:uid="{00000000-0005-0000-0000-0000381B0000}"/>
    <cellStyle name="Currency 28 3 3 2 3" xfId="7521" xr:uid="{00000000-0005-0000-0000-0000371B0000}"/>
    <cellStyle name="Currency 28 3 3 2 4" xfId="11830" xr:uid="{00000000-0005-0000-0000-000058050000}"/>
    <cellStyle name="Currency 28 3 3 3" xfId="1955" xr:uid="{00000000-0005-0000-0000-0000B9070000}"/>
    <cellStyle name="Currency 28 3 3 3 2" xfId="7523" xr:uid="{00000000-0005-0000-0000-0000391B0000}"/>
    <cellStyle name="Currency 28 3 3 4" xfId="7520" xr:uid="{00000000-0005-0000-0000-0000361B0000}"/>
    <cellStyle name="Currency 28 3 3 5" xfId="11831" xr:uid="{00000000-0005-0000-0000-000057050000}"/>
    <cellStyle name="Currency 28 3 4" xfId="1956" xr:uid="{00000000-0005-0000-0000-0000BA070000}"/>
    <cellStyle name="Currency 28 3 4 2" xfId="1957" xr:uid="{00000000-0005-0000-0000-0000BB070000}"/>
    <cellStyle name="Currency 28 3 4 2 2" xfId="7525" xr:uid="{00000000-0005-0000-0000-00003B1B0000}"/>
    <cellStyle name="Currency 28 3 4 3" xfId="7524" xr:uid="{00000000-0005-0000-0000-00003A1B0000}"/>
    <cellStyle name="Currency 28 3 4 4" xfId="11829" xr:uid="{00000000-0005-0000-0000-000059050000}"/>
    <cellStyle name="Currency 28 3 5" xfId="1958" xr:uid="{00000000-0005-0000-0000-0000BC070000}"/>
    <cellStyle name="Currency 28 3 5 2" xfId="7526" xr:uid="{00000000-0005-0000-0000-00003C1B0000}"/>
    <cellStyle name="Currency 28 3 6" xfId="7511" xr:uid="{00000000-0005-0000-0000-00002D1B0000}"/>
    <cellStyle name="Currency 28 3 7" xfId="11836" xr:uid="{00000000-0005-0000-0000-000052050000}"/>
    <cellStyle name="Currency 28 4" xfId="1959" xr:uid="{00000000-0005-0000-0000-0000BD070000}"/>
    <cellStyle name="Currency 28 4 2" xfId="1960" xr:uid="{00000000-0005-0000-0000-0000BE070000}"/>
    <cellStyle name="Currency 28 4 2 2" xfId="1961" xr:uid="{00000000-0005-0000-0000-0000BF070000}"/>
    <cellStyle name="Currency 28 4 2 2 2" xfId="1962" xr:uid="{00000000-0005-0000-0000-0000C0070000}"/>
    <cellStyle name="Currency 28 4 2 2 2 2" xfId="7530" xr:uid="{00000000-0005-0000-0000-0000401B0000}"/>
    <cellStyle name="Currency 28 4 2 2 3" xfId="7529" xr:uid="{00000000-0005-0000-0000-00003F1B0000}"/>
    <cellStyle name="Currency 28 4 2 2 4" xfId="11826" xr:uid="{00000000-0005-0000-0000-00005C050000}"/>
    <cellStyle name="Currency 28 4 2 3" xfId="1963" xr:uid="{00000000-0005-0000-0000-0000C1070000}"/>
    <cellStyle name="Currency 28 4 2 3 2" xfId="7531" xr:uid="{00000000-0005-0000-0000-0000411B0000}"/>
    <cellStyle name="Currency 28 4 2 4" xfId="7528" xr:uid="{00000000-0005-0000-0000-00003E1B0000}"/>
    <cellStyle name="Currency 28 4 2 5" xfId="11827" xr:uid="{00000000-0005-0000-0000-00005B050000}"/>
    <cellStyle name="Currency 28 4 3" xfId="1964" xr:uid="{00000000-0005-0000-0000-0000C2070000}"/>
    <cellStyle name="Currency 28 4 3 2" xfId="1965" xr:uid="{00000000-0005-0000-0000-0000C3070000}"/>
    <cellStyle name="Currency 28 4 3 2 2" xfId="7533" xr:uid="{00000000-0005-0000-0000-0000431B0000}"/>
    <cellStyle name="Currency 28 4 3 3" xfId="7532" xr:uid="{00000000-0005-0000-0000-0000421B0000}"/>
    <cellStyle name="Currency 28 4 3 4" xfId="11825" xr:uid="{00000000-0005-0000-0000-00005D050000}"/>
    <cellStyle name="Currency 28 4 4" xfId="1966" xr:uid="{00000000-0005-0000-0000-0000C4070000}"/>
    <cellStyle name="Currency 28 4 4 2" xfId="7534" xr:uid="{00000000-0005-0000-0000-0000441B0000}"/>
    <cellStyle name="Currency 28 4 5" xfId="7527" xr:uid="{00000000-0005-0000-0000-00003D1B0000}"/>
    <cellStyle name="Currency 28 4 6" xfId="11828" xr:uid="{00000000-0005-0000-0000-00005A050000}"/>
    <cellStyle name="Currency 28 5" xfId="1967" xr:uid="{00000000-0005-0000-0000-0000C5070000}"/>
    <cellStyle name="Currency 28 5 2" xfId="1968" xr:uid="{00000000-0005-0000-0000-0000C6070000}"/>
    <cellStyle name="Currency 28 5 2 2" xfId="1969" xr:uid="{00000000-0005-0000-0000-0000C7070000}"/>
    <cellStyle name="Currency 28 5 2 2 2" xfId="7537" xr:uid="{00000000-0005-0000-0000-0000471B0000}"/>
    <cellStyle name="Currency 28 5 2 3" xfId="7536" xr:uid="{00000000-0005-0000-0000-0000461B0000}"/>
    <cellStyle name="Currency 28 5 2 4" xfId="11823" xr:uid="{00000000-0005-0000-0000-00005F050000}"/>
    <cellStyle name="Currency 28 5 3" xfId="1970" xr:uid="{00000000-0005-0000-0000-0000C8070000}"/>
    <cellStyle name="Currency 28 5 3 2" xfId="7538" xr:uid="{00000000-0005-0000-0000-0000481B0000}"/>
    <cellStyle name="Currency 28 5 4" xfId="7535" xr:uid="{00000000-0005-0000-0000-0000451B0000}"/>
    <cellStyle name="Currency 28 5 5" xfId="11824" xr:uid="{00000000-0005-0000-0000-00005E050000}"/>
    <cellStyle name="Currency 28 6" xfId="1971" xr:uid="{00000000-0005-0000-0000-0000C9070000}"/>
    <cellStyle name="Currency 28 6 2" xfId="1972" xr:uid="{00000000-0005-0000-0000-0000CA070000}"/>
    <cellStyle name="Currency 28 6 2 2" xfId="7540" xr:uid="{00000000-0005-0000-0000-00004A1B0000}"/>
    <cellStyle name="Currency 28 6 3" xfId="7539" xr:uid="{00000000-0005-0000-0000-0000491B0000}"/>
    <cellStyle name="Currency 28 6 4" xfId="11822" xr:uid="{00000000-0005-0000-0000-000060050000}"/>
    <cellStyle name="Currency 28 7" xfId="1973" xr:uid="{00000000-0005-0000-0000-0000CB070000}"/>
    <cellStyle name="Currency 28 7 2" xfId="7541" xr:uid="{00000000-0005-0000-0000-00004B1B0000}"/>
    <cellStyle name="Currency 28 8" xfId="7494" xr:uid="{00000000-0005-0000-0000-00001C1B0000}"/>
    <cellStyle name="Currency 28 9" xfId="11845" xr:uid="{00000000-0005-0000-0000-000049050000}"/>
    <cellStyle name="Currency 29" xfId="1974" xr:uid="{00000000-0005-0000-0000-0000CC070000}"/>
    <cellStyle name="Currency 29 2" xfId="1975" xr:uid="{00000000-0005-0000-0000-0000CD070000}"/>
    <cellStyle name="Currency 29 2 2" xfId="1976" xr:uid="{00000000-0005-0000-0000-0000CE070000}"/>
    <cellStyle name="Currency 29 2 2 2" xfId="1977" xr:uid="{00000000-0005-0000-0000-0000CF070000}"/>
    <cellStyle name="Currency 29 2 2 2 2" xfId="1978" xr:uid="{00000000-0005-0000-0000-0000D0070000}"/>
    <cellStyle name="Currency 29 2 2 2 2 2" xfId="1979" xr:uid="{00000000-0005-0000-0000-0000D1070000}"/>
    <cellStyle name="Currency 29 2 2 2 2 2 2" xfId="7547" xr:uid="{00000000-0005-0000-0000-0000511B0000}"/>
    <cellStyle name="Currency 29 2 2 2 2 3" xfId="7546" xr:uid="{00000000-0005-0000-0000-0000501B0000}"/>
    <cellStyle name="Currency 29 2 2 2 2 4" xfId="11817" xr:uid="{00000000-0005-0000-0000-000065050000}"/>
    <cellStyle name="Currency 29 2 2 2 3" xfId="1980" xr:uid="{00000000-0005-0000-0000-0000D2070000}"/>
    <cellStyle name="Currency 29 2 2 2 3 2" xfId="7548" xr:uid="{00000000-0005-0000-0000-0000521B0000}"/>
    <cellStyle name="Currency 29 2 2 2 4" xfId="7545" xr:uid="{00000000-0005-0000-0000-00004F1B0000}"/>
    <cellStyle name="Currency 29 2 2 2 5" xfId="11818" xr:uid="{00000000-0005-0000-0000-000064050000}"/>
    <cellStyle name="Currency 29 2 2 3" xfId="1981" xr:uid="{00000000-0005-0000-0000-0000D3070000}"/>
    <cellStyle name="Currency 29 2 2 3 2" xfId="1982" xr:uid="{00000000-0005-0000-0000-0000D4070000}"/>
    <cellStyle name="Currency 29 2 2 3 2 2" xfId="7550" xr:uid="{00000000-0005-0000-0000-0000541B0000}"/>
    <cellStyle name="Currency 29 2 2 3 3" xfId="7549" xr:uid="{00000000-0005-0000-0000-0000531B0000}"/>
    <cellStyle name="Currency 29 2 2 3 4" xfId="11816" xr:uid="{00000000-0005-0000-0000-000066050000}"/>
    <cellStyle name="Currency 29 2 2 4" xfId="1983" xr:uid="{00000000-0005-0000-0000-0000D5070000}"/>
    <cellStyle name="Currency 29 2 2 4 2" xfId="7551" xr:uid="{00000000-0005-0000-0000-0000551B0000}"/>
    <cellStyle name="Currency 29 2 2 5" xfId="7544" xr:uid="{00000000-0005-0000-0000-00004E1B0000}"/>
    <cellStyle name="Currency 29 2 2 6" xfId="11819" xr:uid="{00000000-0005-0000-0000-000063050000}"/>
    <cellStyle name="Currency 29 2 3" xfId="1984" xr:uid="{00000000-0005-0000-0000-0000D6070000}"/>
    <cellStyle name="Currency 29 2 3 2" xfId="1985" xr:uid="{00000000-0005-0000-0000-0000D7070000}"/>
    <cellStyle name="Currency 29 2 3 2 2" xfId="1986" xr:uid="{00000000-0005-0000-0000-0000D8070000}"/>
    <cellStyle name="Currency 29 2 3 2 2 2" xfId="7554" xr:uid="{00000000-0005-0000-0000-0000581B0000}"/>
    <cellStyle name="Currency 29 2 3 2 3" xfId="7553" xr:uid="{00000000-0005-0000-0000-0000571B0000}"/>
    <cellStyle name="Currency 29 2 3 2 4" xfId="11814" xr:uid="{00000000-0005-0000-0000-000068050000}"/>
    <cellStyle name="Currency 29 2 3 3" xfId="1987" xr:uid="{00000000-0005-0000-0000-0000D9070000}"/>
    <cellStyle name="Currency 29 2 3 3 2" xfId="7555" xr:uid="{00000000-0005-0000-0000-0000591B0000}"/>
    <cellStyle name="Currency 29 2 3 4" xfId="7552" xr:uid="{00000000-0005-0000-0000-0000561B0000}"/>
    <cellStyle name="Currency 29 2 3 5" xfId="11815" xr:uid="{00000000-0005-0000-0000-000067050000}"/>
    <cellStyle name="Currency 29 2 4" xfId="1988" xr:uid="{00000000-0005-0000-0000-0000DA070000}"/>
    <cellStyle name="Currency 29 2 4 2" xfId="1989" xr:uid="{00000000-0005-0000-0000-0000DB070000}"/>
    <cellStyle name="Currency 29 2 4 2 2" xfId="7557" xr:uid="{00000000-0005-0000-0000-00005B1B0000}"/>
    <cellStyle name="Currency 29 2 4 3" xfId="7556" xr:uid="{00000000-0005-0000-0000-00005A1B0000}"/>
    <cellStyle name="Currency 29 2 4 4" xfId="11813" xr:uid="{00000000-0005-0000-0000-000069050000}"/>
    <cellStyle name="Currency 29 2 5" xfId="1990" xr:uid="{00000000-0005-0000-0000-0000DC070000}"/>
    <cellStyle name="Currency 29 2 5 2" xfId="7558" xr:uid="{00000000-0005-0000-0000-00005C1B0000}"/>
    <cellStyle name="Currency 29 2 6" xfId="7543" xr:uid="{00000000-0005-0000-0000-00004D1B0000}"/>
    <cellStyle name="Currency 29 2 7" xfId="11820" xr:uid="{00000000-0005-0000-0000-000062050000}"/>
    <cellStyle name="Currency 29 3" xfId="1991" xr:uid="{00000000-0005-0000-0000-0000DD070000}"/>
    <cellStyle name="Currency 29 3 2" xfId="1992" xr:uid="{00000000-0005-0000-0000-0000DE070000}"/>
    <cellStyle name="Currency 29 3 2 2" xfId="1993" xr:uid="{00000000-0005-0000-0000-0000DF070000}"/>
    <cellStyle name="Currency 29 3 2 2 2" xfId="1994" xr:uid="{00000000-0005-0000-0000-0000E0070000}"/>
    <cellStyle name="Currency 29 3 2 2 2 2" xfId="1995" xr:uid="{00000000-0005-0000-0000-0000E1070000}"/>
    <cellStyle name="Currency 29 3 2 2 2 2 2" xfId="7563" xr:uid="{00000000-0005-0000-0000-0000611B0000}"/>
    <cellStyle name="Currency 29 3 2 2 2 3" xfId="7562" xr:uid="{00000000-0005-0000-0000-0000601B0000}"/>
    <cellStyle name="Currency 29 3 2 2 2 4" xfId="11809" xr:uid="{00000000-0005-0000-0000-00006D050000}"/>
    <cellStyle name="Currency 29 3 2 2 3" xfId="1996" xr:uid="{00000000-0005-0000-0000-0000E2070000}"/>
    <cellStyle name="Currency 29 3 2 2 3 2" xfId="7564" xr:uid="{00000000-0005-0000-0000-0000621B0000}"/>
    <cellStyle name="Currency 29 3 2 2 4" xfId="7561" xr:uid="{00000000-0005-0000-0000-00005F1B0000}"/>
    <cellStyle name="Currency 29 3 2 2 5" xfId="11810" xr:uid="{00000000-0005-0000-0000-00006C050000}"/>
    <cellStyle name="Currency 29 3 2 3" xfId="1997" xr:uid="{00000000-0005-0000-0000-0000E3070000}"/>
    <cellStyle name="Currency 29 3 2 3 2" xfId="1998" xr:uid="{00000000-0005-0000-0000-0000E4070000}"/>
    <cellStyle name="Currency 29 3 2 3 2 2" xfId="7566" xr:uid="{00000000-0005-0000-0000-0000641B0000}"/>
    <cellStyle name="Currency 29 3 2 3 3" xfId="7565" xr:uid="{00000000-0005-0000-0000-0000631B0000}"/>
    <cellStyle name="Currency 29 3 2 3 4" xfId="11808" xr:uid="{00000000-0005-0000-0000-00006E050000}"/>
    <cellStyle name="Currency 29 3 2 4" xfId="1999" xr:uid="{00000000-0005-0000-0000-0000E5070000}"/>
    <cellStyle name="Currency 29 3 2 4 2" xfId="7567" xr:uid="{00000000-0005-0000-0000-0000651B0000}"/>
    <cellStyle name="Currency 29 3 2 5" xfId="7560" xr:uid="{00000000-0005-0000-0000-00005E1B0000}"/>
    <cellStyle name="Currency 29 3 2 6" xfId="11811" xr:uid="{00000000-0005-0000-0000-00006B050000}"/>
    <cellStyle name="Currency 29 3 3" xfId="2000" xr:uid="{00000000-0005-0000-0000-0000E6070000}"/>
    <cellStyle name="Currency 29 3 3 2" xfId="2001" xr:uid="{00000000-0005-0000-0000-0000E7070000}"/>
    <cellStyle name="Currency 29 3 3 2 2" xfId="2002" xr:uid="{00000000-0005-0000-0000-0000E8070000}"/>
    <cellStyle name="Currency 29 3 3 2 2 2" xfId="7570" xr:uid="{00000000-0005-0000-0000-0000681B0000}"/>
    <cellStyle name="Currency 29 3 3 2 3" xfId="7569" xr:uid="{00000000-0005-0000-0000-0000671B0000}"/>
    <cellStyle name="Currency 29 3 3 2 4" xfId="11806" xr:uid="{00000000-0005-0000-0000-000070050000}"/>
    <cellStyle name="Currency 29 3 3 3" xfId="2003" xr:uid="{00000000-0005-0000-0000-0000E9070000}"/>
    <cellStyle name="Currency 29 3 3 3 2" xfId="7571" xr:uid="{00000000-0005-0000-0000-0000691B0000}"/>
    <cellStyle name="Currency 29 3 3 4" xfId="7568" xr:uid="{00000000-0005-0000-0000-0000661B0000}"/>
    <cellStyle name="Currency 29 3 3 5" xfId="11807" xr:uid="{00000000-0005-0000-0000-00006F050000}"/>
    <cellStyle name="Currency 29 3 4" xfId="2004" xr:uid="{00000000-0005-0000-0000-0000EA070000}"/>
    <cellStyle name="Currency 29 3 4 2" xfId="2005" xr:uid="{00000000-0005-0000-0000-0000EB070000}"/>
    <cellStyle name="Currency 29 3 4 2 2" xfId="7573" xr:uid="{00000000-0005-0000-0000-00006B1B0000}"/>
    <cellStyle name="Currency 29 3 4 3" xfId="7572" xr:uid="{00000000-0005-0000-0000-00006A1B0000}"/>
    <cellStyle name="Currency 29 3 4 4" xfId="11805" xr:uid="{00000000-0005-0000-0000-000071050000}"/>
    <cellStyle name="Currency 29 3 5" xfId="2006" xr:uid="{00000000-0005-0000-0000-0000EC070000}"/>
    <cellStyle name="Currency 29 3 5 2" xfId="7574" xr:uid="{00000000-0005-0000-0000-00006C1B0000}"/>
    <cellStyle name="Currency 29 3 6" xfId="7559" xr:uid="{00000000-0005-0000-0000-00005D1B0000}"/>
    <cellStyle name="Currency 29 3 7" xfId="11812" xr:uid="{00000000-0005-0000-0000-00006A050000}"/>
    <cellStyle name="Currency 29 4" xfId="2007" xr:uid="{00000000-0005-0000-0000-0000ED070000}"/>
    <cellStyle name="Currency 29 4 2" xfId="2008" xr:uid="{00000000-0005-0000-0000-0000EE070000}"/>
    <cellStyle name="Currency 29 4 2 2" xfId="2009" xr:uid="{00000000-0005-0000-0000-0000EF070000}"/>
    <cellStyle name="Currency 29 4 2 2 2" xfId="2010" xr:uid="{00000000-0005-0000-0000-0000F0070000}"/>
    <cellStyle name="Currency 29 4 2 2 2 2" xfId="7578" xr:uid="{00000000-0005-0000-0000-0000701B0000}"/>
    <cellStyle name="Currency 29 4 2 2 3" xfId="7577" xr:uid="{00000000-0005-0000-0000-00006F1B0000}"/>
    <cellStyle name="Currency 29 4 2 2 4" xfId="11802" xr:uid="{00000000-0005-0000-0000-000074050000}"/>
    <cellStyle name="Currency 29 4 2 3" xfId="2011" xr:uid="{00000000-0005-0000-0000-0000F1070000}"/>
    <cellStyle name="Currency 29 4 2 3 2" xfId="7579" xr:uid="{00000000-0005-0000-0000-0000711B0000}"/>
    <cellStyle name="Currency 29 4 2 4" xfId="7576" xr:uid="{00000000-0005-0000-0000-00006E1B0000}"/>
    <cellStyle name="Currency 29 4 2 5" xfId="11803" xr:uid="{00000000-0005-0000-0000-000073050000}"/>
    <cellStyle name="Currency 29 4 3" xfId="2012" xr:uid="{00000000-0005-0000-0000-0000F2070000}"/>
    <cellStyle name="Currency 29 4 3 2" xfId="2013" xr:uid="{00000000-0005-0000-0000-0000F3070000}"/>
    <cellStyle name="Currency 29 4 3 2 2" xfId="7581" xr:uid="{00000000-0005-0000-0000-0000731B0000}"/>
    <cellStyle name="Currency 29 4 3 3" xfId="7580" xr:uid="{00000000-0005-0000-0000-0000721B0000}"/>
    <cellStyle name="Currency 29 4 3 4" xfId="11801" xr:uid="{00000000-0005-0000-0000-000075050000}"/>
    <cellStyle name="Currency 29 4 4" xfId="2014" xr:uid="{00000000-0005-0000-0000-0000F4070000}"/>
    <cellStyle name="Currency 29 4 4 2" xfId="7582" xr:uid="{00000000-0005-0000-0000-0000741B0000}"/>
    <cellStyle name="Currency 29 4 5" xfId="7575" xr:uid="{00000000-0005-0000-0000-00006D1B0000}"/>
    <cellStyle name="Currency 29 4 6" xfId="11804" xr:uid="{00000000-0005-0000-0000-000072050000}"/>
    <cellStyle name="Currency 29 5" xfId="2015" xr:uid="{00000000-0005-0000-0000-0000F5070000}"/>
    <cellStyle name="Currency 29 5 2" xfId="2016" xr:uid="{00000000-0005-0000-0000-0000F6070000}"/>
    <cellStyle name="Currency 29 5 2 2" xfId="2017" xr:uid="{00000000-0005-0000-0000-0000F7070000}"/>
    <cellStyle name="Currency 29 5 2 2 2" xfId="7585" xr:uid="{00000000-0005-0000-0000-0000771B0000}"/>
    <cellStyle name="Currency 29 5 2 3" xfId="7584" xr:uid="{00000000-0005-0000-0000-0000761B0000}"/>
    <cellStyle name="Currency 29 5 2 4" xfId="11799" xr:uid="{00000000-0005-0000-0000-000077050000}"/>
    <cellStyle name="Currency 29 5 3" xfId="2018" xr:uid="{00000000-0005-0000-0000-0000F8070000}"/>
    <cellStyle name="Currency 29 5 3 2" xfId="7586" xr:uid="{00000000-0005-0000-0000-0000781B0000}"/>
    <cellStyle name="Currency 29 5 4" xfId="7583" xr:uid="{00000000-0005-0000-0000-0000751B0000}"/>
    <cellStyle name="Currency 29 5 5" xfId="11800" xr:uid="{00000000-0005-0000-0000-000076050000}"/>
    <cellStyle name="Currency 29 6" xfId="2019" xr:uid="{00000000-0005-0000-0000-0000F9070000}"/>
    <cellStyle name="Currency 29 6 2" xfId="2020" xr:uid="{00000000-0005-0000-0000-0000FA070000}"/>
    <cellStyle name="Currency 29 6 2 2" xfId="7588" xr:uid="{00000000-0005-0000-0000-00007A1B0000}"/>
    <cellStyle name="Currency 29 6 3" xfId="7587" xr:uid="{00000000-0005-0000-0000-0000791B0000}"/>
    <cellStyle name="Currency 29 6 4" xfId="11798" xr:uid="{00000000-0005-0000-0000-000078050000}"/>
    <cellStyle name="Currency 29 7" xfId="2021" xr:uid="{00000000-0005-0000-0000-0000FB070000}"/>
    <cellStyle name="Currency 29 7 2" xfId="7589" xr:uid="{00000000-0005-0000-0000-00007B1B0000}"/>
    <cellStyle name="Currency 29 8" xfId="7542" xr:uid="{00000000-0005-0000-0000-00004C1B0000}"/>
    <cellStyle name="Currency 29 9" xfId="11821" xr:uid="{00000000-0005-0000-0000-000061050000}"/>
    <cellStyle name="Currency 3" xfId="2022" xr:uid="{00000000-0005-0000-0000-0000FC070000}"/>
    <cellStyle name="Currency 3 2" xfId="2023" xr:uid="{00000000-0005-0000-0000-0000FD070000}"/>
    <cellStyle name="Currency 3 2 2" xfId="2024" xr:uid="{00000000-0005-0000-0000-0000FE070000}"/>
    <cellStyle name="Currency 3 2 2 2" xfId="2025" xr:uid="{00000000-0005-0000-0000-0000FF070000}"/>
    <cellStyle name="Currency 3 2 2 2 2" xfId="2026" xr:uid="{00000000-0005-0000-0000-000000080000}"/>
    <cellStyle name="Currency 3 2 2 2 2 2" xfId="7594" xr:uid="{00000000-0005-0000-0000-00007F1B0000}"/>
    <cellStyle name="Currency 3 2 2 2 3" xfId="7593" xr:uid="{00000000-0005-0000-0000-00007E1B0000}"/>
    <cellStyle name="Currency 3 2 2 2 4" xfId="11794" xr:uid="{00000000-0005-0000-0000-00007C050000}"/>
    <cellStyle name="Currency 3 2 2 3" xfId="2027" xr:uid="{00000000-0005-0000-0000-000001080000}"/>
    <cellStyle name="Currency 3 2 2 3 2" xfId="7595" xr:uid="{00000000-0005-0000-0000-0000801B0000}"/>
    <cellStyle name="Currency 3 2 2 4" xfId="7592" xr:uid="{00000000-0005-0000-0000-00007D1B0000}"/>
    <cellStyle name="Currency 3 2 2 5" xfId="11795" xr:uid="{00000000-0005-0000-0000-00007B050000}"/>
    <cellStyle name="Currency 3 2 3" xfId="2028" xr:uid="{00000000-0005-0000-0000-000002080000}"/>
    <cellStyle name="Currency 3 2 3 2" xfId="2029" xr:uid="{00000000-0005-0000-0000-000003080000}"/>
    <cellStyle name="Currency 3 2 3 2 2" xfId="7597" xr:uid="{00000000-0005-0000-0000-0000821B0000}"/>
    <cellStyle name="Currency 3 2 3 3" xfId="7596" xr:uid="{00000000-0005-0000-0000-0000811B0000}"/>
    <cellStyle name="Currency 3 2 3 4" xfId="11793" xr:uid="{00000000-0005-0000-0000-00007D050000}"/>
    <cellStyle name="Currency 3 2 4" xfId="2030" xr:uid="{00000000-0005-0000-0000-000004080000}"/>
    <cellStyle name="Currency 3 2 4 2" xfId="2031" xr:uid="{00000000-0005-0000-0000-000005080000}"/>
    <cellStyle name="Currency 3 2 5" xfId="2032" xr:uid="{00000000-0005-0000-0000-000006080000}"/>
    <cellStyle name="Currency 3 2 5 2" xfId="2033" xr:uid="{00000000-0005-0000-0000-000007080000}"/>
    <cellStyle name="Currency 3 2 5 2 2" xfId="7601" xr:uid="{00000000-0005-0000-0000-0000841B0000}"/>
    <cellStyle name="Currency 3 2 5 3" xfId="7600" xr:uid="{00000000-0005-0000-0000-0000831B0000}"/>
    <cellStyle name="Currency 3 2 5 4" xfId="11792" xr:uid="{00000000-0005-0000-0000-00007F050000}"/>
    <cellStyle name="Currency 3 2 6" xfId="2034" xr:uid="{00000000-0005-0000-0000-000008080000}"/>
    <cellStyle name="Currency 3 2 7" xfId="11796" xr:uid="{00000000-0005-0000-0000-00007A050000}"/>
    <cellStyle name="Currency 3 3" xfId="2035" xr:uid="{00000000-0005-0000-0000-000009080000}"/>
    <cellStyle name="Currency 3 3 2" xfId="2036" xr:uid="{00000000-0005-0000-0000-00000A080000}"/>
    <cellStyle name="Currency 3 4" xfId="2037" xr:uid="{00000000-0005-0000-0000-00000B080000}"/>
    <cellStyle name="Currency 3 4 2" xfId="7605" xr:uid="{00000000-0005-0000-0000-0000851B0000}"/>
    <cellStyle name="Currency 3 4 3" xfId="11791" xr:uid="{00000000-0005-0000-0000-000081050000}"/>
    <cellStyle name="Currency 3 5" xfId="2038" xr:uid="{00000000-0005-0000-0000-00000C080000}"/>
    <cellStyle name="Currency 3 5 2" xfId="2039" xr:uid="{00000000-0005-0000-0000-00000D080000}"/>
    <cellStyle name="Currency 3 6" xfId="2040" xr:uid="{00000000-0005-0000-0000-00000E080000}"/>
    <cellStyle name="Currency 3 6 2" xfId="7608" xr:uid="{00000000-0005-0000-0000-0000861B0000}"/>
    <cellStyle name="Currency 3 6 3" xfId="11790" xr:uid="{00000000-0005-0000-0000-000083050000}"/>
    <cellStyle name="Currency 3 7" xfId="2041" xr:uid="{00000000-0005-0000-0000-00000F080000}"/>
    <cellStyle name="Currency 3 7 2" xfId="7609" xr:uid="{00000000-0005-0000-0000-0000871B0000}"/>
    <cellStyle name="Currency 3 8" xfId="7590" xr:uid="{00000000-0005-0000-0000-00007C1B0000}"/>
    <cellStyle name="Currency 3 9" xfId="11797" xr:uid="{00000000-0005-0000-0000-000079050000}"/>
    <cellStyle name="Currency 30" xfId="2042" xr:uid="{00000000-0005-0000-0000-000010080000}"/>
    <cellStyle name="Currency 30 2" xfId="7610" xr:uid="{00000000-0005-0000-0000-0000881B0000}"/>
    <cellStyle name="Currency 30 3" xfId="9339" xr:uid="{00000000-0005-0000-0000-000050120000}"/>
    <cellStyle name="Currency 31" xfId="2043" xr:uid="{00000000-0005-0000-0000-000011080000}"/>
    <cellStyle name="Currency 31 2" xfId="7611" xr:uid="{00000000-0005-0000-0000-0000891B0000}"/>
    <cellStyle name="Currency 4" xfId="2044" xr:uid="{00000000-0005-0000-0000-000012080000}"/>
    <cellStyle name="Currency 4 10" xfId="2045" xr:uid="{00000000-0005-0000-0000-000013080000}"/>
    <cellStyle name="Currency 4 10 2" xfId="2046" xr:uid="{00000000-0005-0000-0000-000014080000}"/>
    <cellStyle name="Currency 4 11" xfId="2047" xr:uid="{00000000-0005-0000-0000-000015080000}"/>
    <cellStyle name="Currency 4 11 2" xfId="7615" xr:uid="{00000000-0005-0000-0000-00008B1B0000}"/>
    <cellStyle name="Currency 4 12" xfId="2048" xr:uid="{00000000-0005-0000-0000-000016080000}"/>
    <cellStyle name="Currency 4 13" xfId="7612" xr:uid="{00000000-0005-0000-0000-00008A1B0000}"/>
    <cellStyle name="Currency 4 14" xfId="11789" xr:uid="{00000000-0005-0000-0000-000084050000}"/>
    <cellStyle name="Currency 4 2" xfId="2049" xr:uid="{00000000-0005-0000-0000-000017080000}"/>
    <cellStyle name="Currency 4 2 2" xfId="2050" xr:uid="{00000000-0005-0000-0000-000018080000}"/>
    <cellStyle name="Currency 4 2 2 2" xfId="2051" xr:uid="{00000000-0005-0000-0000-000019080000}"/>
    <cellStyle name="Currency 4 2 2 2 2" xfId="2052" xr:uid="{00000000-0005-0000-0000-00001A080000}"/>
    <cellStyle name="Currency 4 2 2 2 2 2" xfId="2053" xr:uid="{00000000-0005-0000-0000-00001B080000}"/>
    <cellStyle name="Currency 4 2 2 2 2 2 2" xfId="7621" xr:uid="{00000000-0005-0000-0000-0000901B0000}"/>
    <cellStyle name="Currency 4 2 2 2 2 3" xfId="7620" xr:uid="{00000000-0005-0000-0000-00008F1B0000}"/>
    <cellStyle name="Currency 4 2 2 2 2 4" xfId="11785" xr:uid="{00000000-0005-0000-0000-000089050000}"/>
    <cellStyle name="Currency 4 2 2 2 3" xfId="2054" xr:uid="{00000000-0005-0000-0000-00001C080000}"/>
    <cellStyle name="Currency 4 2 2 2 3 2" xfId="7622" xr:uid="{00000000-0005-0000-0000-0000911B0000}"/>
    <cellStyle name="Currency 4 2 2 2 4" xfId="7619" xr:uid="{00000000-0005-0000-0000-00008E1B0000}"/>
    <cellStyle name="Currency 4 2 2 2 5" xfId="11786" xr:uid="{00000000-0005-0000-0000-000088050000}"/>
    <cellStyle name="Currency 4 2 2 3" xfId="2055" xr:uid="{00000000-0005-0000-0000-00001D080000}"/>
    <cellStyle name="Currency 4 2 2 3 2" xfId="2056" xr:uid="{00000000-0005-0000-0000-00001E080000}"/>
    <cellStyle name="Currency 4 2 2 3 2 2" xfId="7624" xr:uid="{00000000-0005-0000-0000-0000931B0000}"/>
    <cellStyle name="Currency 4 2 2 3 3" xfId="7623" xr:uid="{00000000-0005-0000-0000-0000921B0000}"/>
    <cellStyle name="Currency 4 2 2 3 4" xfId="11784" xr:uid="{00000000-0005-0000-0000-00008A050000}"/>
    <cellStyle name="Currency 4 2 2 4" xfId="2057" xr:uid="{00000000-0005-0000-0000-00001F080000}"/>
    <cellStyle name="Currency 4 2 2 4 2" xfId="7625" xr:uid="{00000000-0005-0000-0000-0000941B0000}"/>
    <cellStyle name="Currency 4 2 2 5" xfId="7618" xr:uid="{00000000-0005-0000-0000-00008D1B0000}"/>
    <cellStyle name="Currency 4 2 2 6" xfId="11787" xr:uid="{00000000-0005-0000-0000-000087050000}"/>
    <cellStyle name="Currency 4 2 3" xfId="2058" xr:uid="{00000000-0005-0000-0000-000020080000}"/>
    <cellStyle name="Currency 4 2 3 2" xfId="2059" xr:uid="{00000000-0005-0000-0000-000021080000}"/>
    <cellStyle name="Currency 4 2 3 2 2" xfId="2060" xr:uid="{00000000-0005-0000-0000-000022080000}"/>
    <cellStyle name="Currency 4 2 3 2 2 2" xfId="7628" xr:uid="{00000000-0005-0000-0000-0000971B0000}"/>
    <cellStyle name="Currency 4 2 3 2 3" xfId="7627" xr:uid="{00000000-0005-0000-0000-0000961B0000}"/>
    <cellStyle name="Currency 4 2 3 2 4" xfId="11782" xr:uid="{00000000-0005-0000-0000-00008C050000}"/>
    <cellStyle name="Currency 4 2 3 3" xfId="2061" xr:uid="{00000000-0005-0000-0000-000023080000}"/>
    <cellStyle name="Currency 4 2 3 3 2" xfId="7629" xr:uid="{00000000-0005-0000-0000-0000981B0000}"/>
    <cellStyle name="Currency 4 2 3 4" xfId="7626" xr:uid="{00000000-0005-0000-0000-0000951B0000}"/>
    <cellStyle name="Currency 4 2 3 5" xfId="11783" xr:uid="{00000000-0005-0000-0000-00008B050000}"/>
    <cellStyle name="Currency 4 2 4" xfId="2062" xr:uid="{00000000-0005-0000-0000-000024080000}"/>
    <cellStyle name="Currency 4 2 4 2" xfId="2063" xr:uid="{00000000-0005-0000-0000-000025080000}"/>
    <cellStyle name="Currency 4 2 4 2 2" xfId="7631" xr:uid="{00000000-0005-0000-0000-00009A1B0000}"/>
    <cellStyle name="Currency 4 2 4 3" xfId="7630" xr:uid="{00000000-0005-0000-0000-0000991B0000}"/>
    <cellStyle name="Currency 4 2 4 4" xfId="11781" xr:uid="{00000000-0005-0000-0000-00008D050000}"/>
    <cellStyle name="Currency 4 2 5" xfId="2064" xr:uid="{00000000-0005-0000-0000-000026080000}"/>
    <cellStyle name="Currency 4 2 6" xfId="7617" xr:uid="{00000000-0005-0000-0000-00008C1B0000}"/>
    <cellStyle name="Currency 4 2 7" xfId="11788" xr:uid="{00000000-0005-0000-0000-000086050000}"/>
    <cellStyle name="Currency 4 3" xfId="2065" xr:uid="{00000000-0005-0000-0000-000027080000}"/>
    <cellStyle name="Currency 4 3 2" xfId="2066" xr:uid="{00000000-0005-0000-0000-000028080000}"/>
    <cellStyle name="Currency 4 3 2 2" xfId="2067" xr:uid="{00000000-0005-0000-0000-000029080000}"/>
    <cellStyle name="Currency 4 3 2 2 2" xfId="2068" xr:uid="{00000000-0005-0000-0000-00002A080000}"/>
    <cellStyle name="Currency 4 3 2 2 2 2" xfId="2069" xr:uid="{00000000-0005-0000-0000-00002B080000}"/>
    <cellStyle name="Currency 4 3 2 2 2 2 2" xfId="7637" xr:uid="{00000000-0005-0000-0000-00009F1B0000}"/>
    <cellStyle name="Currency 4 3 2 2 2 3" xfId="7636" xr:uid="{00000000-0005-0000-0000-00009E1B0000}"/>
    <cellStyle name="Currency 4 3 2 2 2 4" xfId="11777" xr:uid="{00000000-0005-0000-0000-000091050000}"/>
    <cellStyle name="Currency 4 3 2 2 3" xfId="2070" xr:uid="{00000000-0005-0000-0000-00002C080000}"/>
    <cellStyle name="Currency 4 3 2 2 3 2" xfId="7638" xr:uid="{00000000-0005-0000-0000-0000A01B0000}"/>
    <cellStyle name="Currency 4 3 2 2 4" xfId="7635" xr:uid="{00000000-0005-0000-0000-00009D1B0000}"/>
    <cellStyle name="Currency 4 3 2 2 5" xfId="11778" xr:uid="{00000000-0005-0000-0000-000090050000}"/>
    <cellStyle name="Currency 4 3 2 3" xfId="2071" xr:uid="{00000000-0005-0000-0000-00002D080000}"/>
    <cellStyle name="Currency 4 3 2 3 2" xfId="2072" xr:uid="{00000000-0005-0000-0000-00002E080000}"/>
    <cellStyle name="Currency 4 3 2 3 2 2" xfId="7640" xr:uid="{00000000-0005-0000-0000-0000A21B0000}"/>
    <cellStyle name="Currency 4 3 2 3 3" xfId="7639" xr:uid="{00000000-0005-0000-0000-0000A11B0000}"/>
    <cellStyle name="Currency 4 3 2 3 4" xfId="11776" xr:uid="{00000000-0005-0000-0000-000092050000}"/>
    <cellStyle name="Currency 4 3 2 4" xfId="2073" xr:uid="{00000000-0005-0000-0000-00002F080000}"/>
    <cellStyle name="Currency 4 3 2 4 2" xfId="7641" xr:uid="{00000000-0005-0000-0000-0000A31B0000}"/>
    <cellStyle name="Currency 4 3 2 5" xfId="7634" xr:uid="{00000000-0005-0000-0000-00009C1B0000}"/>
    <cellStyle name="Currency 4 3 2 6" xfId="11779" xr:uid="{00000000-0005-0000-0000-00008F050000}"/>
    <cellStyle name="Currency 4 3 3" xfId="2074" xr:uid="{00000000-0005-0000-0000-000030080000}"/>
    <cellStyle name="Currency 4 3 3 2" xfId="2075" xr:uid="{00000000-0005-0000-0000-000031080000}"/>
    <cellStyle name="Currency 4 3 3 2 2" xfId="2076" xr:uid="{00000000-0005-0000-0000-000032080000}"/>
    <cellStyle name="Currency 4 3 3 2 2 2" xfId="7644" xr:uid="{00000000-0005-0000-0000-0000A61B0000}"/>
    <cellStyle name="Currency 4 3 3 2 3" xfId="7643" xr:uid="{00000000-0005-0000-0000-0000A51B0000}"/>
    <cellStyle name="Currency 4 3 3 2 4" xfId="11774" xr:uid="{00000000-0005-0000-0000-000094050000}"/>
    <cellStyle name="Currency 4 3 3 3" xfId="2077" xr:uid="{00000000-0005-0000-0000-000033080000}"/>
    <cellStyle name="Currency 4 3 3 3 2" xfId="7645" xr:uid="{00000000-0005-0000-0000-0000A71B0000}"/>
    <cellStyle name="Currency 4 3 3 4" xfId="7642" xr:uid="{00000000-0005-0000-0000-0000A41B0000}"/>
    <cellStyle name="Currency 4 3 3 5" xfId="11775" xr:uid="{00000000-0005-0000-0000-000093050000}"/>
    <cellStyle name="Currency 4 3 4" xfId="2078" xr:uid="{00000000-0005-0000-0000-000034080000}"/>
    <cellStyle name="Currency 4 3 4 2" xfId="2079" xr:uid="{00000000-0005-0000-0000-000035080000}"/>
    <cellStyle name="Currency 4 3 4 2 2" xfId="7647" xr:uid="{00000000-0005-0000-0000-0000A91B0000}"/>
    <cellStyle name="Currency 4 3 4 3" xfId="7646" xr:uid="{00000000-0005-0000-0000-0000A81B0000}"/>
    <cellStyle name="Currency 4 3 4 4" xfId="11773" xr:uid="{00000000-0005-0000-0000-000095050000}"/>
    <cellStyle name="Currency 4 3 5" xfId="2080" xr:uid="{00000000-0005-0000-0000-000036080000}"/>
    <cellStyle name="Currency 4 3 6" xfId="7633" xr:uid="{00000000-0005-0000-0000-00009B1B0000}"/>
    <cellStyle name="Currency 4 3 7" xfId="11780" xr:uid="{00000000-0005-0000-0000-00008E050000}"/>
    <cellStyle name="Currency 4 4" xfId="2081" xr:uid="{00000000-0005-0000-0000-000037080000}"/>
    <cellStyle name="Currency 4 4 2" xfId="2082" xr:uid="{00000000-0005-0000-0000-000038080000}"/>
    <cellStyle name="Currency 4 4 2 2" xfId="2083" xr:uid="{00000000-0005-0000-0000-000039080000}"/>
    <cellStyle name="Currency 4 4 2 2 2" xfId="2084" xr:uid="{00000000-0005-0000-0000-00003A080000}"/>
    <cellStyle name="Currency 4 4 2 2 2 2" xfId="7652" xr:uid="{00000000-0005-0000-0000-0000AD1B0000}"/>
    <cellStyle name="Currency 4 4 2 2 3" xfId="7651" xr:uid="{00000000-0005-0000-0000-0000AC1B0000}"/>
    <cellStyle name="Currency 4 4 2 2 4" xfId="11770" xr:uid="{00000000-0005-0000-0000-000098050000}"/>
    <cellStyle name="Currency 4 4 2 3" xfId="2085" xr:uid="{00000000-0005-0000-0000-00003B080000}"/>
    <cellStyle name="Currency 4 4 2 3 2" xfId="7653" xr:uid="{00000000-0005-0000-0000-0000AE1B0000}"/>
    <cellStyle name="Currency 4 4 2 4" xfId="7650" xr:uid="{00000000-0005-0000-0000-0000AB1B0000}"/>
    <cellStyle name="Currency 4 4 2 5" xfId="11771" xr:uid="{00000000-0005-0000-0000-000097050000}"/>
    <cellStyle name="Currency 4 4 3" xfId="2086" xr:uid="{00000000-0005-0000-0000-00003C080000}"/>
    <cellStyle name="Currency 4 4 3 2" xfId="2087" xr:uid="{00000000-0005-0000-0000-00003D080000}"/>
    <cellStyle name="Currency 4 4 3 2 2" xfId="7655" xr:uid="{00000000-0005-0000-0000-0000B01B0000}"/>
    <cellStyle name="Currency 4 4 3 3" xfId="7654" xr:uid="{00000000-0005-0000-0000-0000AF1B0000}"/>
    <cellStyle name="Currency 4 4 3 4" xfId="11769" xr:uid="{00000000-0005-0000-0000-000099050000}"/>
    <cellStyle name="Currency 4 4 4" xfId="2088" xr:uid="{00000000-0005-0000-0000-00003E080000}"/>
    <cellStyle name="Currency 4 4 4 2" xfId="7656" xr:uid="{00000000-0005-0000-0000-0000B11B0000}"/>
    <cellStyle name="Currency 4 4 5" xfId="7649" xr:uid="{00000000-0005-0000-0000-0000AA1B0000}"/>
    <cellStyle name="Currency 4 4 6" xfId="11772" xr:uid="{00000000-0005-0000-0000-000096050000}"/>
    <cellStyle name="Currency 4 5" xfId="2089" xr:uid="{00000000-0005-0000-0000-00003F080000}"/>
    <cellStyle name="Currency 4 5 2" xfId="2090" xr:uid="{00000000-0005-0000-0000-000040080000}"/>
    <cellStyle name="Currency 4 5 2 2" xfId="2091" xr:uid="{00000000-0005-0000-0000-000041080000}"/>
    <cellStyle name="Currency 4 5 2 2 2" xfId="2092" xr:uid="{00000000-0005-0000-0000-000042080000}"/>
    <cellStyle name="Currency 4 5 2 2 2 2" xfId="7660" xr:uid="{00000000-0005-0000-0000-0000B51B0000}"/>
    <cellStyle name="Currency 4 5 2 2 3" xfId="7659" xr:uid="{00000000-0005-0000-0000-0000B41B0000}"/>
    <cellStyle name="Currency 4 5 2 2 4" xfId="11766" xr:uid="{00000000-0005-0000-0000-00009C050000}"/>
    <cellStyle name="Currency 4 5 2 3" xfId="2093" xr:uid="{00000000-0005-0000-0000-000043080000}"/>
    <cellStyle name="Currency 4 5 2 3 2" xfId="7661" xr:uid="{00000000-0005-0000-0000-0000B61B0000}"/>
    <cellStyle name="Currency 4 5 2 4" xfId="7658" xr:uid="{00000000-0005-0000-0000-0000B31B0000}"/>
    <cellStyle name="Currency 4 5 2 5" xfId="11767" xr:uid="{00000000-0005-0000-0000-00009B050000}"/>
    <cellStyle name="Currency 4 5 3" xfId="2094" xr:uid="{00000000-0005-0000-0000-000044080000}"/>
    <cellStyle name="Currency 4 5 3 2" xfId="2095" xr:uid="{00000000-0005-0000-0000-000045080000}"/>
    <cellStyle name="Currency 4 5 3 2 2" xfId="7663" xr:uid="{00000000-0005-0000-0000-0000B81B0000}"/>
    <cellStyle name="Currency 4 5 3 3" xfId="7662" xr:uid="{00000000-0005-0000-0000-0000B71B0000}"/>
    <cellStyle name="Currency 4 5 3 4" xfId="11765" xr:uid="{00000000-0005-0000-0000-00009D050000}"/>
    <cellStyle name="Currency 4 5 4" xfId="2096" xr:uid="{00000000-0005-0000-0000-000046080000}"/>
    <cellStyle name="Currency 4 5 4 2" xfId="7664" xr:uid="{00000000-0005-0000-0000-0000B91B0000}"/>
    <cellStyle name="Currency 4 5 5" xfId="7657" xr:uid="{00000000-0005-0000-0000-0000B21B0000}"/>
    <cellStyle name="Currency 4 5 6" xfId="11768" xr:uid="{00000000-0005-0000-0000-00009A050000}"/>
    <cellStyle name="Currency 4 6" xfId="2097" xr:uid="{00000000-0005-0000-0000-000047080000}"/>
    <cellStyle name="Currency 4 6 2" xfId="2098" xr:uid="{00000000-0005-0000-0000-000048080000}"/>
    <cellStyle name="Currency 4 6 2 2" xfId="2099" xr:uid="{00000000-0005-0000-0000-000049080000}"/>
    <cellStyle name="Currency 4 6 2 2 2" xfId="2100" xr:uid="{00000000-0005-0000-0000-00004A080000}"/>
    <cellStyle name="Currency 4 6 2 2 2 2" xfId="7668" xr:uid="{00000000-0005-0000-0000-0000BD1B0000}"/>
    <cellStyle name="Currency 4 6 2 2 3" xfId="7667" xr:uid="{00000000-0005-0000-0000-0000BC1B0000}"/>
    <cellStyle name="Currency 4 6 2 2 4" xfId="11762" xr:uid="{00000000-0005-0000-0000-0000A0050000}"/>
    <cellStyle name="Currency 4 6 2 3" xfId="2101" xr:uid="{00000000-0005-0000-0000-00004B080000}"/>
    <cellStyle name="Currency 4 6 2 3 2" xfId="7669" xr:uid="{00000000-0005-0000-0000-0000BE1B0000}"/>
    <cellStyle name="Currency 4 6 2 4" xfId="7666" xr:uid="{00000000-0005-0000-0000-0000BB1B0000}"/>
    <cellStyle name="Currency 4 6 2 5" xfId="11763" xr:uid="{00000000-0005-0000-0000-00009F050000}"/>
    <cellStyle name="Currency 4 6 3" xfId="2102" xr:uid="{00000000-0005-0000-0000-00004C080000}"/>
    <cellStyle name="Currency 4 6 3 2" xfId="2103" xr:uid="{00000000-0005-0000-0000-00004D080000}"/>
    <cellStyle name="Currency 4 6 3 2 2" xfId="7671" xr:uid="{00000000-0005-0000-0000-0000C01B0000}"/>
    <cellStyle name="Currency 4 6 3 3" xfId="7670" xr:uid="{00000000-0005-0000-0000-0000BF1B0000}"/>
    <cellStyle name="Currency 4 6 3 4" xfId="11761" xr:uid="{00000000-0005-0000-0000-0000A1050000}"/>
    <cellStyle name="Currency 4 6 4" xfId="2104" xr:uid="{00000000-0005-0000-0000-00004E080000}"/>
    <cellStyle name="Currency 4 6 4 2" xfId="7672" xr:uid="{00000000-0005-0000-0000-0000C11B0000}"/>
    <cellStyle name="Currency 4 6 5" xfId="7665" xr:uid="{00000000-0005-0000-0000-0000BA1B0000}"/>
    <cellStyle name="Currency 4 6 6" xfId="11764" xr:uid="{00000000-0005-0000-0000-00009E050000}"/>
    <cellStyle name="Currency 4 7" xfId="2105" xr:uid="{00000000-0005-0000-0000-00004F080000}"/>
    <cellStyle name="Currency 4 7 2" xfId="2106" xr:uid="{00000000-0005-0000-0000-000050080000}"/>
    <cellStyle name="Currency 4 7 2 2" xfId="2107" xr:uid="{00000000-0005-0000-0000-000051080000}"/>
    <cellStyle name="Currency 4 7 2 2 2" xfId="7675" xr:uid="{00000000-0005-0000-0000-0000C41B0000}"/>
    <cellStyle name="Currency 4 7 2 3" xfId="7674" xr:uid="{00000000-0005-0000-0000-0000C31B0000}"/>
    <cellStyle name="Currency 4 7 2 4" xfId="11759" xr:uid="{00000000-0005-0000-0000-0000A3050000}"/>
    <cellStyle name="Currency 4 7 3" xfId="2108" xr:uid="{00000000-0005-0000-0000-000052080000}"/>
    <cellStyle name="Currency 4 7 3 2" xfId="7676" xr:uid="{00000000-0005-0000-0000-0000C51B0000}"/>
    <cellStyle name="Currency 4 7 4" xfId="7673" xr:uid="{00000000-0005-0000-0000-0000C21B0000}"/>
    <cellStyle name="Currency 4 7 5" xfId="11760" xr:uid="{00000000-0005-0000-0000-0000A2050000}"/>
    <cellStyle name="Currency 4 8" xfId="2109" xr:uid="{00000000-0005-0000-0000-000053080000}"/>
    <cellStyle name="Currency 4 8 2" xfId="2110" xr:uid="{00000000-0005-0000-0000-000054080000}"/>
    <cellStyle name="Currency 4 8 2 2" xfId="7678" xr:uid="{00000000-0005-0000-0000-0000C71B0000}"/>
    <cellStyle name="Currency 4 8 3" xfId="7677" xr:uid="{00000000-0005-0000-0000-0000C61B0000}"/>
    <cellStyle name="Currency 4 8 4" xfId="11758" xr:uid="{00000000-0005-0000-0000-0000A4050000}"/>
    <cellStyle name="Currency 4 9" xfId="2111" xr:uid="{00000000-0005-0000-0000-000055080000}"/>
    <cellStyle name="Currency 4 9 2" xfId="7679" xr:uid="{00000000-0005-0000-0000-0000C81B0000}"/>
    <cellStyle name="Currency 4 9 3" xfId="11757" xr:uid="{00000000-0005-0000-0000-0000A5050000}"/>
    <cellStyle name="Currency 5" xfId="2112" xr:uid="{00000000-0005-0000-0000-000056080000}"/>
    <cellStyle name="Currency 5 2" xfId="2113" xr:uid="{00000000-0005-0000-0000-000057080000}"/>
    <cellStyle name="Currency 5 2 2" xfId="2114" xr:uid="{00000000-0005-0000-0000-000058080000}"/>
    <cellStyle name="Currency 5 2 2 2" xfId="2115" xr:uid="{00000000-0005-0000-0000-000059080000}"/>
    <cellStyle name="Currency 5 2 2 2 2" xfId="2116" xr:uid="{00000000-0005-0000-0000-00005A080000}"/>
    <cellStyle name="Currency 5 2 2 2 2 2" xfId="2117" xr:uid="{00000000-0005-0000-0000-00005B080000}"/>
    <cellStyle name="Currency 5 2 2 2 2 2 2" xfId="7685" xr:uid="{00000000-0005-0000-0000-0000CE1B0000}"/>
    <cellStyle name="Currency 5 2 2 2 2 3" xfId="7684" xr:uid="{00000000-0005-0000-0000-0000CD1B0000}"/>
    <cellStyle name="Currency 5 2 2 2 2 4" xfId="11752" xr:uid="{00000000-0005-0000-0000-0000AA050000}"/>
    <cellStyle name="Currency 5 2 2 2 3" xfId="2118" xr:uid="{00000000-0005-0000-0000-00005C080000}"/>
    <cellStyle name="Currency 5 2 2 2 3 2" xfId="7686" xr:uid="{00000000-0005-0000-0000-0000CF1B0000}"/>
    <cellStyle name="Currency 5 2 2 2 4" xfId="7683" xr:uid="{00000000-0005-0000-0000-0000CC1B0000}"/>
    <cellStyle name="Currency 5 2 2 2 5" xfId="11753" xr:uid="{00000000-0005-0000-0000-0000A9050000}"/>
    <cellStyle name="Currency 5 2 2 3" xfId="2119" xr:uid="{00000000-0005-0000-0000-00005D080000}"/>
    <cellStyle name="Currency 5 2 2 3 2" xfId="2120" xr:uid="{00000000-0005-0000-0000-00005E080000}"/>
    <cellStyle name="Currency 5 2 2 3 2 2" xfId="7688" xr:uid="{00000000-0005-0000-0000-0000D11B0000}"/>
    <cellStyle name="Currency 5 2 2 3 3" xfId="7687" xr:uid="{00000000-0005-0000-0000-0000D01B0000}"/>
    <cellStyle name="Currency 5 2 2 3 4" xfId="11751" xr:uid="{00000000-0005-0000-0000-0000AB050000}"/>
    <cellStyle name="Currency 5 2 2 4" xfId="2121" xr:uid="{00000000-0005-0000-0000-00005F080000}"/>
    <cellStyle name="Currency 5 2 2 4 2" xfId="7689" xr:uid="{00000000-0005-0000-0000-0000D21B0000}"/>
    <cellStyle name="Currency 5 2 2 5" xfId="7682" xr:uid="{00000000-0005-0000-0000-0000CB1B0000}"/>
    <cellStyle name="Currency 5 2 2 6" xfId="11754" xr:uid="{00000000-0005-0000-0000-0000A8050000}"/>
    <cellStyle name="Currency 5 2 3" xfId="2122" xr:uid="{00000000-0005-0000-0000-000060080000}"/>
    <cellStyle name="Currency 5 2 3 2" xfId="2123" xr:uid="{00000000-0005-0000-0000-000061080000}"/>
    <cellStyle name="Currency 5 2 3 2 2" xfId="2124" xr:uid="{00000000-0005-0000-0000-000062080000}"/>
    <cellStyle name="Currency 5 2 3 2 2 2" xfId="7692" xr:uid="{00000000-0005-0000-0000-0000D51B0000}"/>
    <cellStyle name="Currency 5 2 3 2 3" xfId="7691" xr:uid="{00000000-0005-0000-0000-0000D41B0000}"/>
    <cellStyle name="Currency 5 2 3 2 4" xfId="11749" xr:uid="{00000000-0005-0000-0000-0000AD050000}"/>
    <cellStyle name="Currency 5 2 3 3" xfId="2125" xr:uid="{00000000-0005-0000-0000-000063080000}"/>
    <cellStyle name="Currency 5 2 3 3 2" xfId="7693" xr:uid="{00000000-0005-0000-0000-0000D61B0000}"/>
    <cellStyle name="Currency 5 2 3 4" xfId="7690" xr:uid="{00000000-0005-0000-0000-0000D31B0000}"/>
    <cellStyle name="Currency 5 2 3 5" xfId="11750" xr:uid="{00000000-0005-0000-0000-0000AC050000}"/>
    <cellStyle name="Currency 5 2 4" xfId="2126" xr:uid="{00000000-0005-0000-0000-000064080000}"/>
    <cellStyle name="Currency 5 2 4 2" xfId="2127" xr:uid="{00000000-0005-0000-0000-000065080000}"/>
    <cellStyle name="Currency 5 2 4 2 2" xfId="7695" xr:uid="{00000000-0005-0000-0000-0000D81B0000}"/>
    <cellStyle name="Currency 5 2 4 3" xfId="7694" xr:uid="{00000000-0005-0000-0000-0000D71B0000}"/>
    <cellStyle name="Currency 5 2 4 4" xfId="11748" xr:uid="{00000000-0005-0000-0000-0000AE050000}"/>
    <cellStyle name="Currency 5 2 5" xfId="2128" xr:uid="{00000000-0005-0000-0000-000066080000}"/>
    <cellStyle name="Currency 5 2 6" xfId="7681" xr:uid="{00000000-0005-0000-0000-0000CA1B0000}"/>
    <cellStyle name="Currency 5 2 7" xfId="11755" xr:uid="{00000000-0005-0000-0000-0000A7050000}"/>
    <cellStyle name="Currency 5 3" xfId="2129" xr:uid="{00000000-0005-0000-0000-000067080000}"/>
    <cellStyle name="Currency 5 3 2" xfId="2130" xr:uid="{00000000-0005-0000-0000-000068080000}"/>
    <cellStyle name="Currency 5 3 2 2" xfId="2131" xr:uid="{00000000-0005-0000-0000-000069080000}"/>
    <cellStyle name="Currency 5 3 2 2 2" xfId="2132" xr:uid="{00000000-0005-0000-0000-00006A080000}"/>
    <cellStyle name="Currency 5 3 2 2 2 2" xfId="2133" xr:uid="{00000000-0005-0000-0000-00006B080000}"/>
    <cellStyle name="Currency 5 3 2 2 2 2 2" xfId="7701" xr:uid="{00000000-0005-0000-0000-0000DD1B0000}"/>
    <cellStyle name="Currency 5 3 2 2 2 3" xfId="7700" xr:uid="{00000000-0005-0000-0000-0000DC1B0000}"/>
    <cellStyle name="Currency 5 3 2 2 2 4" xfId="11744" xr:uid="{00000000-0005-0000-0000-0000B2050000}"/>
    <cellStyle name="Currency 5 3 2 2 3" xfId="2134" xr:uid="{00000000-0005-0000-0000-00006C080000}"/>
    <cellStyle name="Currency 5 3 2 2 3 2" xfId="7702" xr:uid="{00000000-0005-0000-0000-0000DE1B0000}"/>
    <cellStyle name="Currency 5 3 2 2 4" xfId="7699" xr:uid="{00000000-0005-0000-0000-0000DB1B0000}"/>
    <cellStyle name="Currency 5 3 2 2 5" xfId="11745" xr:uid="{00000000-0005-0000-0000-0000B1050000}"/>
    <cellStyle name="Currency 5 3 2 3" xfId="2135" xr:uid="{00000000-0005-0000-0000-00006D080000}"/>
    <cellStyle name="Currency 5 3 2 3 2" xfId="2136" xr:uid="{00000000-0005-0000-0000-00006E080000}"/>
    <cellStyle name="Currency 5 3 2 3 2 2" xfId="7704" xr:uid="{00000000-0005-0000-0000-0000E01B0000}"/>
    <cellStyle name="Currency 5 3 2 3 3" xfId="7703" xr:uid="{00000000-0005-0000-0000-0000DF1B0000}"/>
    <cellStyle name="Currency 5 3 2 3 4" xfId="11743" xr:uid="{00000000-0005-0000-0000-0000B3050000}"/>
    <cellStyle name="Currency 5 3 2 4" xfId="2137" xr:uid="{00000000-0005-0000-0000-00006F080000}"/>
    <cellStyle name="Currency 5 3 2 4 2" xfId="7705" xr:uid="{00000000-0005-0000-0000-0000E11B0000}"/>
    <cellStyle name="Currency 5 3 2 5" xfId="7698" xr:uid="{00000000-0005-0000-0000-0000DA1B0000}"/>
    <cellStyle name="Currency 5 3 2 6" xfId="11746" xr:uid="{00000000-0005-0000-0000-0000B0050000}"/>
    <cellStyle name="Currency 5 3 3" xfId="2138" xr:uid="{00000000-0005-0000-0000-000070080000}"/>
    <cellStyle name="Currency 5 3 3 2" xfId="2139" xr:uid="{00000000-0005-0000-0000-000071080000}"/>
    <cellStyle name="Currency 5 3 3 2 2" xfId="2140" xr:uid="{00000000-0005-0000-0000-000072080000}"/>
    <cellStyle name="Currency 5 3 3 2 2 2" xfId="7708" xr:uid="{00000000-0005-0000-0000-0000E41B0000}"/>
    <cellStyle name="Currency 5 3 3 2 3" xfId="7707" xr:uid="{00000000-0005-0000-0000-0000E31B0000}"/>
    <cellStyle name="Currency 5 3 3 2 4" xfId="11741" xr:uid="{00000000-0005-0000-0000-0000B5050000}"/>
    <cellStyle name="Currency 5 3 3 3" xfId="2141" xr:uid="{00000000-0005-0000-0000-000073080000}"/>
    <cellStyle name="Currency 5 3 3 3 2" xfId="7709" xr:uid="{00000000-0005-0000-0000-0000E51B0000}"/>
    <cellStyle name="Currency 5 3 3 4" xfId="7706" xr:uid="{00000000-0005-0000-0000-0000E21B0000}"/>
    <cellStyle name="Currency 5 3 3 5" xfId="11742" xr:uid="{00000000-0005-0000-0000-0000B4050000}"/>
    <cellStyle name="Currency 5 3 4" xfId="2142" xr:uid="{00000000-0005-0000-0000-000074080000}"/>
    <cellStyle name="Currency 5 3 4 2" xfId="2143" xr:uid="{00000000-0005-0000-0000-000075080000}"/>
    <cellStyle name="Currency 5 3 4 2 2" xfId="7711" xr:uid="{00000000-0005-0000-0000-0000E71B0000}"/>
    <cellStyle name="Currency 5 3 4 3" xfId="7710" xr:uid="{00000000-0005-0000-0000-0000E61B0000}"/>
    <cellStyle name="Currency 5 3 4 4" xfId="11740" xr:uid="{00000000-0005-0000-0000-0000B6050000}"/>
    <cellStyle name="Currency 5 3 5" xfId="2144" xr:uid="{00000000-0005-0000-0000-000076080000}"/>
    <cellStyle name="Currency 5 3 5 2" xfId="7712" xr:uid="{00000000-0005-0000-0000-0000E81B0000}"/>
    <cellStyle name="Currency 5 3 6" xfId="7697" xr:uid="{00000000-0005-0000-0000-0000D91B0000}"/>
    <cellStyle name="Currency 5 3 7" xfId="11747" xr:uid="{00000000-0005-0000-0000-0000AF050000}"/>
    <cellStyle name="Currency 5 4" xfId="2145" xr:uid="{00000000-0005-0000-0000-000077080000}"/>
    <cellStyle name="Currency 5 4 2" xfId="2146" xr:uid="{00000000-0005-0000-0000-000078080000}"/>
    <cellStyle name="Currency 5 4 2 2" xfId="2147" xr:uid="{00000000-0005-0000-0000-000079080000}"/>
    <cellStyle name="Currency 5 4 2 2 2" xfId="2148" xr:uid="{00000000-0005-0000-0000-00007A080000}"/>
    <cellStyle name="Currency 5 4 2 2 2 2" xfId="7716" xr:uid="{00000000-0005-0000-0000-0000EC1B0000}"/>
    <cellStyle name="Currency 5 4 2 2 3" xfId="7715" xr:uid="{00000000-0005-0000-0000-0000EB1B0000}"/>
    <cellStyle name="Currency 5 4 2 2 4" xfId="11737" xr:uid="{00000000-0005-0000-0000-0000B9050000}"/>
    <cellStyle name="Currency 5 4 2 3" xfId="2149" xr:uid="{00000000-0005-0000-0000-00007B080000}"/>
    <cellStyle name="Currency 5 4 2 3 2" xfId="7717" xr:uid="{00000000-0005-0000-0000-0000ED1B0000}"/>
    <cellStyle name="Currency 5 4 2 4" xfId="7714" xr:uid="{00000000-0005-0000-0000-0000EA1B0000}"/>
    <cellStyle name="Currency 5 4 2 5" xfId="11738" xr:uid="{00000000-0005-0000-0000-0000B8050000}"/>
    <cellStyle name="Currency 5 4 3" xfId="2150" xr:uid="{00000000-0005-0000-0000-00007C080000}"/>
    <cellStyle name="Currency 5 4 3 2" xfId="2151" xr:uid="{00000000-0005-0000-0000-00007D080000}"/>
    <cellStyle name="Currency 5 4 3 2 2" xfId="7719" xr:uid="{00000000-0005-0000-0000-0000EF1B0000}"/>
    <cellStyle name="Currency 5 4 3 3" xfId="7718" xr:uid="{00000000-0005-0000-0000-0000EE1B0000}"/>
    <cellStyle name="Currency 5 4 3 4" xfId="11736" xr:uid="{00000000-0005-0000-0000-0000BA050000}"/>
    <cellStyle name="Currency 5 4 4" xfId="2152" xr:uid="{00000000-0005-0000-0000-00007E080000}"/>
    <cellStyle name="Currency 5 4 4 2" xfId="7720" xr:uid="{00000000-0005-0000-0000-0000F01B0000}"/>
    <cellStyle name="Currency 5 4 5" xfId="7713" xr:uid="{00000000-0005-0000-0000-0000E91B0000}"/>
    <cellStyle name="Currency 5 4 6" xfId="11739" xr:uid="{00000000-0005-0000-0000-0000B7050000}"/>
    <cellStyle name="Currency 5 5" xfId="2153" xr:uid="{00000000-0005-0000-0000-00007F080000}"/>
    <cellStyle name="Currency 5 5 2" xfId="2154" xr:uid="{00000000-0005-0000-0000-000080080000}"/>
    <cellStyle name="Currency 5 5 2 2" xfId="2155" xr:uid="{00000000-0005-0000-0000-000081080000}"/>
    <cellStyle name="Currency 5 5 2 2 2" xfId="7723" xr:uid="{00000000-0005-0000-0000-0000F31B0000}"/>
    <cellStyle name="Currency 5 5 2 3" xfId="7722" xr:uid="{00000000-0005-0000-0000-0000F21B0000}"/>
    <cellStyle name="Currency 5 5 2 4" xfId="11734" xr:uid="{00000000-0005-0000-0000-0000BC050000}"/>
    <cellStyle name="Currency 5 5 3" xfId="2156" xr:uid="{00000000-0005-0000-0000-000082080000}"/>
    <cellStyle name="Currency 5 5 3 2" xfId="7724" xr:uid="{00000000-0005-0000-0000-0000F41B0000}"/>
    <cellStyle name="Currency 5 5 4" xfId="7721" xr:uid="{00000000-0005-0000-0000-0000F11B0000}"/>
    <cellStyle name="Currency 5 5 5" xfId="11735" xr:uid="{00000000-0005-0000-0000-0000BB050000}"/>
    <cellStyle name="Currency 5 6" xfId="2157" xr:uid="{00000000-0005-0000-0000-000083080000}"/>
    <cellStyle name="Currency 5 6 2" xfId="2158" xr:uid="{00000000-0005-0000-0000-000084080000}"/>
    <cellStyle name="Currency 5 6 2 2" xfId="7726" xr:uid="{00000000-0005-0000-0000-0000F61B0000}"/>
    <cellStyle name="Currency 5 6 3" xfId="7725" xr:uid="{00000000-0005-0000-0000-0000F51B0000}"/>
    <cellStyle name="Currency 5 6 4" xfId="11733" xr:uid="{00000000-0005-0000-0000-0000BD050000}"/>
    <cellStyle name="Currency 5 7" xfId="2159" xr:uid="{00000000-0005-0000-0000-000085080000}"/>
    <cellStyle name="Currency 5 8" xfId="7680" xr:uid="{00000000-0005-0000-0000-0000C91B0000}"/>
    <cellStyle name="Currency 5 9" xfId="11756" xr:uid="{00000000-0005-0000-0000-0000A6050000}"/>
    <cellStyle name="Currency 6" xfId="2160" xr:uid="{00000000-0005-0000-0000-000086080000}"/>
    <cellStyle name="Currency 6 2" xfId="2161" xr:uid="{00000000-0005-0000-0000-000087080000}"/>
    <cellStyle name="Currency 6 2 2" xfId="2162" xr:uid="{00000000-0005-0000-0000-000088080000}"/>
    <cellStyle name="Currency 6 2 2 2" xfId="2163" xr:uid="{00000000-0005-0000-0000-000089080000}"/>
    <cellStyle name="Currency 6 2 2 2 2" xfId="2164" xr:uid="{00000000-0005-0000-0000-00008A080000}"/>
    <cellStyle name="Currency 6 2 2 2 2 2" xfId="2165" xr:uid="{00000000-0005-0000-0000-00008B080000}"/>
    <cellStyle name="Currency 6 2 2 2 2 2 2" xfId="7733" xr:uid="{00000000-0005-0000-0000-0000FC1B0000}"/>
    <cellStyle name="Currency 6 2 2 2 2 3" xfId="7732" xr:uid="{00000000-0005-0000-0000-0000FB1B0000}"/>
    <cellStyle name="Currency 6 2 2 2 2 4" xfId="11729" xr:uid="{00000000-0005-0000-0000-0000C2050000}"/>
    <cellStyle name="Currency 6 2 2 2 3" xfId="2166" xr:uid="{00000000-0005-0000-0000-00008C080000}"/>
    <cellStyle name="Currency 6 2 2 2 3 2" xfId="7734" xr:uid="{00000000-0005-0000-0000-0000FD1B0000}"/>
    <cellStyle name="Currency 6 2 2 2 4" xfId="7731" xr:uid="{00000000-0005-0000-0000-0000FA1B0000}"/>
    <cellStyle name="Currency 6 2 2 2 5" xfId="11730" xr:uid="{00000000-0005-0000-0000-0000C1050000}"/>
    <cellStyle name="Currency 6 2 2 3" xfId="2167" xr:uid="{00000000-0005-0000-0000-00008D080000}"/>
    <cellStyle name="Currency 6 2 2 3 2" xfId="2168" xr:uid="{00000000-0005-0000-0000-00008E080000}"/>
    <cellStyle name="Currency 6 2 2 3 2 2" xfId="7736" xr:uid="{00000000-0005-0000-0000-0000FF1B0000}"/>
    <cellStyle name="Currency 6 2 2 3 3" xfId="7735" xr:uid="{00000000-0005-0000-0000-0000FE1B0000}"/>
    <cellStyle name="Currency 6 2 2 3 4" xfId="11728" xr:uid="{00000000-0005-0000-0000-0000C3050000}"/>
    <cellStyle name="Currency 6 2 2 4" xfId="2169" xr:uid="{00000000-0005-0000-0000-00008F080000}"/>
    <cellStyle name="Currency 6 2 2 4 2" xfId="7737" xr:uid="{00000000-0005-0000-0000-0000001C0000}"/>
    <cellStyle name="Currency 6 2 2 5" xfId="7730" xr:uid="{00000000-0005-0000-0000-0000F91B0000}"/>
    <cellStyle name="Currency 6 2 2 6" xfId="11731" xr:uid="{00000000-0005-0000-0000-0000C0050000}"/>
    <cellStyle name="Currency 6 2 3" xfId="2170" xr:uid="{00000000-0005-0000-0000-000090080000}"/>
    <cellStyle name="Currency 6 2 3 2" xfId="2171" xr:uid="{00000000-0005-0000-0000-000091080000}"/>
    <cellStyle name="Currency 6 2 3 2 2" xfId="2172" xr:uid="{00000000-0005-0000-0000-000092080000}"/>
    <cellStyle name="Currency 6 2 3 2 2 2" xfId="7740" xr:uid="{00000000-0005-0000-0000-0000031C0000}"/>
    <cellStyle name="Currency 6 2 3 2 3" xfId="7739" xr:uid="{00000000-0005-0000-0000-0000021C0000}"/>
    <cellStyle name="Currency 6 2 3 2 4" xfId="11726" xr:uid="{00000000-0005-0000-0000-0000C5050000}"/>
    <cellStyle name="Currency 6 2 3 3" xfId="2173" xr:uid="{00000000-0005-0000-0000-000093080000}"/>
    <cellStyle name="Currency 6 2 3 3 2" xfId="7741" xr:uid="{00000000-0005-0000-0000-0000041C0000}"/>
    <cellStyle name="Currency 6 2 3 4" xfId="7738" xr:uid="{00000000-0005-0000-0000-0000011C0000}"/>
    <cellStyle name="Currency 6 2 3 5" xfId="11727" xr:uid="{00000000-0005-0000-0000-0000C4050000}"/>
    <cellStyle name="Currency 6 2 4" xfId="2174" xr:uid="{00000000-0005-0000-0000-000094080000}"/>
    <cellStyle name="Currency 6 2 4 2" xfId="2175" xr:uid="{00000000-0005-0000-0000-000095080000}"/>
    <cellStyle name="Currency 6 2 4 2 2" xfId="7743" xr:uid="{00000000-0005-0000-0000-0000061C0000}"/>
    <cellStyle name="Currency 6 2 4 3" xfId="7742" xr:uid="{00000000-0005-0000-0000-0000051C0000}"/>
    <cellStyle name="Currency 6 2 4 4" xfId="11725" xr:uid="{00000000-0005-0000-0000-0000C6050000}"/>
    <cellStyle name="Currency 6 2 5" xfId="2176" xr:uid="{00000000-0005-0000-0000-000096080000}"/>
    <cellStyle name="Currency 6 2 5 2" xfId="7744" xr:uid="{00000000-0005-0000-0000-0000071C0000}"/>
    <cellStyle name="Currency 6 2 6" xfId="7729" xr:uid="{00000000-0005-0000-0000-0000F81B0000}"/>
    <cellStyle name="Currency 6 2 7" xfId="11732" xr:uid="{00000000-0005-0000-0000-0000BF050000}"/>
    <cellStyle name="Currency 6 3" xfId="2177" xr:uid="{00000000-0005-0000-0000-000097080000}"/>
    <cellStyle name="Currency 6 3 2" xfId="2178" xr:uid="{00000000-0005-0000-0000-000098080000}"/>
    <cellStyle name="Currency 6 3 2 2" xfId="2179" xr:uid="{00000000-0005-0000-0000-000099080000}"/>
    <cellStyle name="Currency 6 3 2 2 2" xfId="2180" xr:uid="{00000000-0005-0000-0000-00009A080000}"/>
    <cellStyle name="Currency 6 3 2 2 2 2" xfId="2181" xr:uid="{00000000-0005-0000-0000-00009B080000}"/>
    <cellStyle name="Currency 6 3 2 2 2 2 2" xfId="7749" xr:uid="{00000000-0005-0000-0000-00000C1C0000}"/>
    <cellStyle name="Currency 6 3 2 2 2 3" xfId="7748" xr:uid="{00000000-0005-0000-0000-00000B1C0000}"/>
    <cellStyle name="Currency 6 3 2 2 2 4" xfId="11721" xr:uid="{00000000-0005-0000-0000-0000CA050000}"/>
    <cellStyle name="Currency 6 3 2 2 3" xfId="2182" xr:uid="{00000000-0005-0000-0000-00009C080000}"/>
    <cellStyle name="Currency 6 3 2 2 3 2" xfId="7750" xr:uid="{00000000-0005-0000-0000-00000D1C0000}"/>
    <cellStyle name="Currency 6 3 2 2 4" xfId="7747" xr:uid="{00000000-0005-0000-0000-00000A1C0000}"/>
    <cellStyle name="Currency 6 3 2 2 5" xfId="11722" xr:uid="{00000000-0005-0000-0000-0000C9050000}"/>
    <cellStyle name="Currency 6 3 2 3" xfId="2183" xr:uid="{00000000-0005-0000-0000-00009D080000}"/>
    <cellStyle name="Currency 6 3 2 3 2" xfId="2184" xr:uid="{00000000-0005-0000-0000-00009E080000}"/>
    <cellStyle name="Currency 6 3 2 3 2 2" xfId="7752" xr:uid="{00000000-0005-0000-0000-00000F1C0000}"/>
    <cellStyle name="Currency 6 3 2 3 3" xfId="7751" xr:uid="{00000000-0005-0000-0000-00000E1C0000}"/>
    <cellStyle name="Currency 6 3 2 3 4" xfId="11720" xr:uid="{00000000-0005-0000-0000-0000CB050000}"/>
    <cellStyle name="Currency 6 3 2 4" xfId="2185" xr:uid="{00000000-0005-0000-0000-00009F080000}"/>
    <cellStyle name="Currency 6 3 2 4 2" xfId="7753" xr:uid="{00000000-0005-0000-0000-0000101C0000}"/>
    <cellStyle name="Currency 6 3 2 5" xfId="7746" xr:uid="{00000000-0005-0000-0000-0000091C0000}"/>
    <cellStyle name="Currency 6 3 2 6" xfId="11723" xr:uid="{00000000-0005-0000-0000-0000C8050000}"/>
    <cellStyle name="Currency 6 3 3" xfId="2186" xr:uid="{00000000-0005-0000-0000-0000A0080000}"/>
    <cellStyle name="Currency 6 3 3 2" xfId="2187" xr:uid="{00000000-0005-0000-0000-0000A1080000}"/>
    <cellStyle name="Currency 6 3 3 2 2" xfId="2188" xr:uid="{00000000-0005-0000-0000-0000A2080000}"/>
    <cellStyle name="Currency 6 3 3 2 2 2" xfId="7756" xr:uid="{00000000-0005-0000-0000-0000131C0000}"/>
    <cellStyle name="Currency 6 3 3 2 3" xfId="7755" xr:uid="{00000000-0005-0000-0000-0000121C0000}"/>
    <cellStyle name="Currency 6 3 3 2 4" xfId="11718" xr:uid="{00000000-0005-0000-0000-0000CD050000}"/>
    <cellStyle name="Currency 6 3 3 3" xfId="2189" xr:uid="{00000000-0005-0000-0000-0000A3080000}"/>
    <cellStyle name="Currency 6 3 3 3 2" xfId="7757" xr:uid="{00000000-0005-0000-0000-0000141C0000}"/>
    <cellStyle name="Currency 6 3 3 4" xfId="7754" xr:uid="{00000000-0005-0000-0000-0000111C0000}"/>
    <cellStyle name="Currency 6 3 3 5" xfId="11719" xr:uid="{00000000-0005-0000-0000-0000CC050000}"/>
    <cellStyle name="Currency 6 3 4" xfId="2190" xr:uid="{00000000-0005-0000-0000-0000A4080000}"/>
    <cellStyle name="Currency 6 3 4 2" xfId="2191" xr:uid="{00000000-0005-0000-0000-0000A5080000}"/>
    <cellStyle name="Currency 6 3 4 2 2" xfId="7759" xr:uid="{00000000-0005-0000-0000-0000161C0000}"/>
    <cellStyle name="Currency 6 3 4 3" xfId="7758" xr:uid="{00000000-0005-0000-0000-0000151C0000}"/>
    <cellStyle name="Currency 6 3 4 4" xfId="11717" xr:uid="{00000000-0005-0000-0000-0000CE050000}"/>
    <cellStyle name="Currency 6 3 5" xfId="2192" xr:uid="{00000000-0005-0000-0000-0000A6080000}"/>
    <cellStyle name="Currency 6 3 5 2" xfId="7760" xr:uid="{00000000-0005-0000-0000-0000171C0000}"/>
    <cellStyle name="Currency 6 3 6" xfId="7745" xr:uid="{00000000-0005-0000-0000-0000081C0000}"/>
    <cellStyle name="Currency 6 3 7" xfId="11724" xr:uid="{00000000-0005-0000-0000-0000C7050000}"/>
    <cellStyle name="Currency 6 4" xfId="2193" xr:uid="{00000000-0005-0000-0000-0000A7080000}"/>
    <cellStyle name="Currency 6 4 2" xfId="2194" xr:uid="{00000000-0005-0000-0000-0000A8080000}"/>
    <cellStyle name="Currency 6 4 2 2" xfId="2195" xr:uid="{00000000-0005-0000-0000-0000A9080000}"/>
    <cellStyle name="Currency 6 4 2 2 2" xfId="2196" xr:uid="{00000000-0005-0000-0000-0000AA080000}"/>
    <cellStyle name="Currency 6 4 2 2 2 2" xfId="7764" xr:uid="{00000000-0005-0000-0000-00001B1C0000}"/>
    <cellStyle name="Currency 6 4 2 2 3" xfId="7763" xr:uid="{00000000-0005-0000-0000-00001A1C0000}"/>
    <cellStyle name="Currency 6 4 2 2 4" xfId="11714" xr:uid="{00000000-0005-0000-0000-0000D1050000}"/>
    <cellStyle name="Currency 6 4 2 3" xfId="2197" xr:uid="{00000000-0005-0000-0000-0000AB080000}"/>
    <cellStyle name="Currency 6 4 2 3 2" xfId="7765" xr:uid="{00000000-0005-0000-0000-00001C1C0000}"/>
    <cellStyle name="Currency 6 4 2 4" xfId="7762" xr:uid="{00000000-0005-0000-0000-0000191C0000}"/>
    <cellStyle name="Currency 6 4 2 5" xfId="11715" xr:uid="{00000000-0005-0000-0000-0000D0050000}"/>
    <cellStyle name="Currency 6 4 3" xfId="2198" xr:uid="{00000000-0005-0000-0000-0000AC080000}"/>
    <cellStyle name="Currency 6 4 3 2" xfId="2199" xr:uid="{00000000-0005-0000-0000-0000AD080000}"/>
    <cellStyle name="Currency 6 4 3 2 2" xfId="7767" xr:uid="{00000000-0005-0000-0000-00001E1C0000}"/>
    <cellStyle name="Currency 6 4 3 3" xfId="7766" xr:uid="{00000000-0005-0000-0000-00001D1C0000}"/>
    <cellStyle name="Currency 6 4 3 4" xfId="11713" xr:uid="{00000000-0005-0000-0000-0000D2050000}"/>
    <cellStyle name="Currency 6 4 4" xfId="2200" xr:uid="{00000000-0005-0000-0000-0000AE080000}"/>
    <cellStyle name="Currency 6 4 4 2" xfId="7768" xr:uid="{00000000-0005-0000-0000-00001F1C0000}"/>
    <cellStyle name="Currency 6 4 5" xfId="7761" xr:uid="{00000000-0005-0000-0000-0000181C0000}"/>
    <cellStyle name="Currency 6 4 6" xfId="11716" xr:uid="{00000000-0005-0000-0000-0000CF050000}"/>
    <cellStyle name="Currency 6 5" xfId="2201" xr:uid="{00000000-0005-0000-0000-0000AF080000}"/>
    <cellStyle name="Currency 6 5 2" xfId="2202" xr:uid="{00000000-0005-0000-0000-0000B0080000}"/>
    <cellStyle name="Currency 6 5 2 2" xfId="2203" xr:uid="{00000000-0005-0000-0000-0000B1080000}"/>
    <cellStyle name="Currency 6 5 2 2 2" xfId="7771" xr:uid="{00000000-0005-0000-0000-0000221C0000}"/>
    <cellStyle name="Currency 6 5 2 3" xfId="7770" xr:uid="{00000000-0005-0000-0000-0000211C0000}"/>
    <cellStyle name="Currency 6 5 2 4" xfId="11711" xr:uid="{00000000-0005-0000-0000-0000D4050000}"/>
    <cellStyle name="Currency 6 5 3" xfId="2204" xr:uid="{00000000-0005-0000-0000-0000B2080000}"/>
    <cellStyle name="Currency 6 5 3 2" xfId="7772" xr:uid="{00000000-0005-0000-0000-0000231C0000}"/>
    <cellStyle name="Currency 6 5 4" xfId="7769" xr:uid="{00000000-0005-0000-0000-0000201C0000}"/>
    <cellStyle name="Currency 6 5 5" xfId="11712" xr:uid="{00000000-0005-0000-0000-0000D3050000}"/>
    <cellStyle name="Currency 6 6" xfId="2205" xr:uid="{00000000-0005-0000-0000-0000B3080000}"/>
    <cellStyle name="Currency 6 6 2" xfId="2206" xr:uid="{00000000-0005-0000-0000-0000B4080000}"/>
    <cellStyle name="Currency 6 6 2 2" xfId="7774" xr:uid="{00000000-0005-0000-0000-0000251C0000}"/>
    <cellStyle name="Currency 6 6 3" xfId="7773" xr:uid="{00000000-0005-0000-0000-0000241C0000}"/>
    <cellStyle name="Currency 6 6 4" xfId="11710" xr:uid="{00000000-0005-0000-0000-0000D5050000}"/>
    <cellStyle name="Currency 6 7" xfId="2207" xr:uid="{00000000-0005-0000-0000-0000B5080000}"/>
    <cellStyle name="Currency 6 8" xfId="7728" xr:uid="{00000000-0005-0000-0000-0000F71B0000}"/>
    <cellStyle name="Currency 7" xfId="2208" xr:uid="{00000000-0005-0000-0000-0000B6080000}"/>
    <cellStyle name="Currency 7 2" xfId="2209" xr:uid="{00000000-0005-0000-0000-0000B7080000}"/>
    <cellStyle name="Currency 7 2 2" xfId="2210" xr:uid="{00000000-0005-0000-0000-0000B8080000}"/>
    <cellStyle name="Currency 7 2 2 2" xfId="7778" xr:uid="{00000000-0005-0000-0000-0000271C0000}"/>
    <cellStyle name="Currency 7 2 3" xfId="7777" xr:uid="{00000000-0005-0000-0000-0000261C0000}"/>
    <cellStyle name="Currency 7 2 4" xfId="11709" xr:uid="{00000000-0005-0000-0000-0000D7050000}"/>
    <cellStyle name="Currency 7 3" xfId="2211" xr:uid="{00000000-0005-0000-0000-0000B9080000}"/>
    <cellStyle name="Currency 8" xfId="2212" xr:uid="{00000000-0005-0000-0000-0000BA080000}"/>
    <cellStyle name="Currency 8 10" xfId="11708" xr:uid="{00000000-0005-0000-0000-0000D8050000}"/>
    <cellStyle name="Currency 8 2" xfId="2213" xr:uid="{00000000-0005-0000-0000-0000BB080000}"/>
    <cellStyle name="Currency 8 2 2" xfId="2214" xr:uid="{00000000-0005-0000-0000-0000BC080000}"/>
    <cellStyle name="Currency 8 2 2 2" xfId="2215" xr:uid="{00000000-0005-0000-0000-0000BD080000}"/>
    <cellStyle name="Currency 8 2 2 2 2" xfId="2216" xr:uid="{00000000-0005-0000-0000-0000BE080000}"/>
    <cellStyle name="Currency 8 2 2 2 2 2" xfId="2217" xr:uid="{00000000-0005-0000-0000-0000BF080000}"/>
    <cellStyle name="Currency 8 2 2 2 2 2 2" xfId="7785" xr:uid="{00000000-0005-0000-0000-00002D1C0000}"/>
    <cellStyle name="Currency 8 2 2 2 2 3" xfId="7784" xr:uid="{00000000-0005-0000-0000-00002C1C0000}"/>
    <cellStyle name="Currency 8 2 2 2 2 4" xfId="11704" xr:uid="{00000000-0005-0000-0000-0000DC050000}"/>
    <cellStyle name="Currency 8 2 2 2 3" xfId="2218" xr:uid="{00000000-0005-0000-0000-0000C0080000}"/>
    <cellStyle name="Currency 8 2 2 2 3 2" xfId="7786" xr:uid="{00000000-0005-0000-0000-00002E1C0000}"/>
    <cellStyle name="Currency 8 2 2 2 4" xfId="7783" xr:uid="{00000000-0005-0000-0000-00002B1C0000}"/>
    <cellStyle name="Currency 8 2 2 2 5" xfId="11705" xr:uid="{00000000-0005-0000-0000-0000DB050000}"/>
    <cellStyle name="Currency 8 2 2 3" xfId="2219" xr:uid="{00000000-0005-0000-0000-0000C1080000}"/>
    <cellStyle name="Currency 8 2 2 3 2" xfId="2220" xr:uid="{00000000-0005-0000-0000-0000C2080000}"/>
    <cellStyle name="Currency 8 2 2 3 2 2" xfId="7788" xr:uid="{00000000-0005-0000-0000-0000301C0000}"/>
    <cellStyle name="Currency 8 2 2 3 3" xfId="7787" xr:uid="{00000000-0005-0000-0000-00002F1C0000}"/>
    <cellStyle name="Currency 8 2 2 3 4" xfId="11703" xr:uid="{00000000-0005-0000-0000-0000DD050000}"/>
    <cellStyle name="Currency 8 2 2 4" xfId="2221" xr:uid="{00000000-0005-0000-0000-0000C3080000}"/>
    <cellStyle name="Currency 8 2 2 4 2" xfId="7789" xr:uid="{00000000-0005-0000-0000-0000311C0000}"/>
    <cellStyle name="Currency 8 2 2 5" xfId="7782" xr:uid="{00000000-0005-0000-0000-00002A1C0000}"/>
    <cellStyle name="Currency 8 2 2 6" xfId="11706" xr:uid="{00000000-0005-0000-0000-0000DA050000}"/>
    <cellStyle name="Currency 8 2 3" xfId="2222" xr:uid="{00000000-0005-0000-0000-0000C4080000}"/>
    <cellStyle name="Currency 8 2 3 2" xfId="2223" xr:uid="{00000000-0005-0000-0000-0000C5080000}"/>
    <cellStyle name="Currency 8 2 3 2 2" xfId="2224" xr:uid="{00000000-0005-0000-0000-0000C6080000}"/>
    <cellStyle name="Currency 8 2 3 2 2 2" xfId="7792" xr:uid="{00000000-0005-0000-0000-0000341C0000}"/>
    <cellStyle name="Currency 8 2 3 2 3" xfId="7791" xr:uid="{00000000-0005-0000-0000-0000331C0000}"/>
    <cellStyle name="Currency 8 2 3 2 4" xfId="11701" xr:uid="{00000000-0005-0000-0000-0000DF050000}"/>
    <cellStyle name="Currency 8 2 3 3" xfId="2225" xr:uid="{00000000-0005-0000-0000-0000C7080000}"/>
    <cellStyle name="Currency 8 2 3 3 2" xfId="7793" xr:uid="{00000000-0005-0000-0000-0000351C0000}"/>
    <cellStyle name="Currency 8 2 3 4" xfId="7790" xr:uid="{00000000-0005-0000-0000-0000321C0000}"/>
    <cellStyle name="Currency 8 2 3 5" xfId="11702" xr:uid="{00000000-0005-0000-0000-0000DE050000}"/>
    <cellStyle name="Currency 8 2 4" xfId="2226" xr:uid="{00000000-0005-0000-0000-0000C8080000}"/>
    <cellStyle name="Currency 8 2 4 2" xfId="2227" xr:uid="{00000000-0005-0000-0000-0000C9080000}"/>
    <cellStyle name="Currency 8 2 4 2 2" xfId="7795" xr:uid="{00000000-0005-0000-0000-0000371C0000}"/>
    <cellStyle name="Currency 8 2 4 3" xfId="7794" xr:uid="{00000000-0005-0000-0000-0000361C0000}"/>
    <cellStyle name="Currency 8 2 4 4" xfId="11700" xr:uid="{00000000-0005-0000-0000-0000E0050000}"/>
    <cellStyle name="Currency 8 2 5" xfId="2228" xr:uid="{00000000-0005-0000-0000-0000CA080000}"/>
    <cellStyle name="Currency 8 2 5 2" xfId="7796" xr:uid="{00000000-0005-0000-0000-0000381C0000}"/>
    <cellStyle name="Currency 8 2 6" xfId="7781" xr:uid="{00000000-0005-0000-0000-0000291C0000}"/>
    <cellStyle name="Currency 8 2 7" xfId="11707" xr:uid="{00000000-0005-0000-0000-0000D9050000}"/>
    <cellStyle name="Currency 8 3" xfId="2229" xr:uid="{00000000-0005-0000-0000-0000CB080000}"/>
    <cellStyle name="Currency 8 3 2" xfId="2230" xr:uid="{00000000-0005-0000-0000-0000CC080000}"/>
    <cellStyle name="Currency 8 3 2 2" xfId="2231" xr:uid="{00000000-0005-0000-0000-0000CD080000}"/>
    <cellStyle name="Currency 8 3 2 2 2" xfId="2232" xr:uid="{00000000-0005-0000-0000-0000CE080000}"/>
    <cellStyle name="Currency 8 3 2 2 2 2" xfId="2233" xr:uid="{00000000-0005-0000-0000-0000CF080000}"/>
    <cellStyle name="Currency 8 3 2 2 2 2 2" xfId="7801" xr:uid="{00000000-0005-0000-0000-00003D1C0000}"/>
    <cellStyle name="Currency 8 3 2 2 2 3" xfId="7800" xr:uid="{00000000-0005-0000-0000-00003C1C0000}"/>
    <cellStyle name="Currency 8 3 2 2 2 4" xfId="11696" xr:uid="{00000000-0005-0000-0000-0000E4050000}"/>
    <cellStyle name="Currency 8 3 2 2 3" xfId="2234" xr:uid="{00000000-0005-0000-0000-0000D0080000}"/>
    <cellStyle name="Currency 8 3 2 2 3 2" xfId="7802" xr:uid="{00000000-0005-0000-0000-00003E1C0000}"/>
    <cellStyle name="Currency 8 3 2 2 4" xfId="7799" xr:uid="{00000000-0005-0000-0000-00003B1C0000}"/>
    <cellStyle name="Currency 8 3 2 2 5" xfId="11697" xr:uid="{00000000-0005-0000-0000-0000E3050000}"/>
    <cellStyle name="Currency 8 3 2 3" xfId="2235" xr:uid="{00000000-0005-0000-0000-0000D1080000}"/>
    <cellStyle name="Currency 8 3 2 3 2" xfId="2236" xr:uid="{00000000-0005-0000-0000-0000D2080000}"/>
    <cellStyle name="Currency 8 3 2 3 2 2" xfId="7804" xr:uid="{00000000-0005-0000-0000-0000401C0000}"/>
    <cellStyle name="Currency 8 3 2 3 3" xfId="7803" xr:uid="{00000000-0005-0000-0000-00003F1C0000}"/>
    <cellStyle name="Currency 8 3 2 3 4" xfId="11695" xr:uid="{00000000-0005-0000-0000-0000E5050000}"/>
    <cellStyle name="Currency 8 3 2 4" xfId="2237" xr:uid="{00000000-0005-0000-0000-0000D3080000}"/>
    <cellStyle name="Currency 8 3 2 4 2" xfId="7805" xr:uid="{00000000-0005-0000-0000-0000411C0000}"/>
    <cellStyle name="Currency 8 3 2 5" xfId="7798" xr:uid="{00000000-0005-0000-0000-00003A1C0000}"/>
    <cellStyle name="Currency 8 3 2 6" xfId="11698" xr:uid="{00000000-0005-0000-0000-0000E2050000}"/>
    <cellStyle name="Currency 8 3 3" xfId="2238" xr:uid="{00000000-0005-0000-0000-0000D4080000}"/>
    <cellStyle name="Currency 8 3 3 2" xfId="2239" xr:uid="{00000000-0005-0000-0000-0000D5080000}"/>
    <cellStyle name="Currency 8 3 3 2 2" xfId="2240" xr:uid="{00000000-0005-0000-0000-0000D6080000}"/>
    <cellStyle name="Currency 8 3 3 2 2 2" xfId="7808" xr:uid="{00000000-0005-0000-0000-0000441C0000}"/>
    <cellStyle name="Currency 8 3 3 2 3" xfId="7807" xr:uid="{00000000-0005-0000-0000-0000431C0000}"/>
    <cellStyle name="Currency 8 3 3 2 4" xfId="11693" xr:uid="{00000000-0005-0000-0000-0000E7050000}"/>
    <cellStyle name="Currency 8 3 3 3" xfId="2241" xr:uid="{00000000-0005-0000-0000-0000D7080000}"/>
    <cellStyle name="Currency 8 3 3 3 2" xfId="7809" xr:uid="{00000000-0005-0000-0000-0000451C0000}"/>
    <cellStyle name="Currency 8 3 3 4" xfId="7806" xr:uid="{00000000-0005-0000-0000-0000421C0000}"/>
    <cellStyle name="Currency 8 3 3 5" xfId="11694" xr:uid="{00000000-0005-0000-0000-0000E6050000}"/>
    <cellStyle name="Currency 8 3 4" xfId="2242" xr:uid="{00000000-0005-0000-0000-0000D8080000}"/>
    <cellStyle name="Currency 8 3 4 2" xfId="2243" xr:uid="{00000000-0005-0000-0000-0000D9080000}"/>
    <cellStyle name="Currency 8 3 4 2 2" xfId="7811" xr:uid="{00000000-0005-0000-0000-0000471C0000}"/>
    <cellStyle name="Currency 8 3 4 3" xfId="7810" xr:uid="{00000000-0005-0000-0000-0000461C0000}"/>
    <cellStyle name="Currency 8 3 4 4" xfId="11692" xr:uid="{00000000-0005-0000-0000-0000E8050000}"/>
    <cellStyle name="Currency 8 3 5" xfId="2244" xr:uid="{00000000-0005-0000-0000-0000DA080000}"/>
    <cellStyle name="Currency 8 3 5 2" xfId="7812" xr:uid="{00000000-0005-0000-0000-0000481C0000}"/>
    <cellStyle name="Currency 8 3 6" xfId="7797" xr:uid="{00000000-0005-0000-0000-0000391C0000}"/>
    <cellStyle name="Currency 8 3 7" xfId="11699" xr:uid="{00000000-0005-0000-0000-0000E1050000}"/>
    <cellStyle name="Currency 8 4" xfId="2245" xr:uid="{00000000-0005-0000-0000-0000DB080000}"/>
    <cellStyle name="Currency 8 4 2" xfId="2246" xr:uid="{00000000-0005-0000-0000-0000DC080000}"/>
    <cellStyle name="Currency 8 4 2 2" xfId="2247" xr:uid="{00000000-0005-0000-0000-0000DD080000}"/>
    <cellStyle name="Currency 8 4 2 2 2" xfId="2248" xr:uid="{00000000-0005-0000-0000-0000DE080000}"/>
    <cellStyle name="Currency 8 4 2 2 2 2" xfId="7816" xr:uid="{00000000-0005-0000-0000-00004C1C0000}"/>
    <cellStyle name="Currency 8 4 2 2 3" xfId="7815" xr:uid="{00000000-0005-0000-0000-00004B1C0000}"/>
    <cellStyle name="Currency 8 4 2 2 4" xfId="11689" xr:uid="{00000000-0005-0000-0000-0000EB050000}"/>
    <cellStyle name="Currency 8 4 2 3" xfId="2249" xr:uid="{00000000-0005-0000-0000-0000DF080000}"/>
    <cellStyle name="Currency 8 4 2 3 2" xfId="7817" xr:uid="{00000000-0005-0000-0000-00004D1C0000}"/>
    <cellStyle name="Currency 8 4 2 4" xfId="7814" xr:uid="{00000000-0005-0000-0000-00004A1C0000}"/>
    <cellStyle name="Currency 8 4 2 5" xfId="11690" xr:uid="{00000000-0005-0000-0000-0000EA050000}"/>
    <cellStyle name="Currency 8 4 3" xfId="2250" xr:uid="{00000000-0005-0000-0000-0000E0080000}"/>
    <cellStyle name="Currency 8 4 3 2" xfId="2251" xr:uid="{00000000-0005-0000-0000-0000E1080000}"/>
    <cellStyle name="Currency 8 4 3 2 2" xfId="7819" xr:uid="{00000000-0005-0000-0000-00004F1C0000}"/>
    <cellStyle name="Currency 8 4 3 3" xfId="7818" xr:uid="{00000000-0005-0000-0000-00004E1C0000}"/>
    <cellStyle name="Currency 8 4 3 4" xfId="11688" xr:uid="{00000000-0005-0000-0000-0000EC050000}"/>
    <cellStyle name="Currency 8 4 4" xfId="2252" xr:uid="{00000000-0005-0000-0000-0000E2080000}"/>
    <cellStyle name="Currency 8 4 4 2" xfId="7820" xr:uid="{00000000-0005-0000-0000-0000501C0000}"/>
    <cellStyle name="Currency 8 4 5" xfId="7813" xr:uid="{00000000-0005-0000-0000-0000491C0000}"/>
    <cellStyle name="Currency 8 4 6" xfId="11691" xr:uid="{00000000-0005-0000-0000-0000E9050000}"/>
    <cellStyle name="Currency 8 5" xfId="2253" xr:uid="{00000000-0005-0000-0000-0000E3080000}"/>
    <cellStyle name="Currency 8 5 2" xfId="2254" xr:uid="{00000000-0005-0000-0000-0000E4080000}"/>
    <cellStyle name="Currency 8 5 2 2" xfId="2255" xr:uid="{00000000-0005-0000-0000-0000E5080000}"/>
    <cellStyle name="Currency 8 5 2 2 2" xfId="7823" xr:uid="{00000000-0005-0000-0000-0000531C0000}"/>
    <cellStyle name="Currency 8 5 2 3" xfId="7822" xr:uid="{00000000-0005-0000-0000-0000521C0000}"/>
    <cellStyle name="Currency 8 5 2 4" xfId="11686" xr:uid="{00000000-0005-0000-0000-0000EE050000}"/>
    <cellStyle name="Currency 8 5 3" xfId="2256" xr:uid="{00000000-0005-0000-0000-0000E6080000}"/>
    <cellStyle name="Currency 8 5 3 2" xfId="7824" xr:uid="{00000000-0005-0000-0000-0000541C0000}"/>
    <cellStyle name="Currency 8 5 4" xfId="7821" xr:uid="{00000000-0005-0000-0000-0000511C0000}"/>
    <cellStyle name="Currency 8 5 5" xfId="11687" xr:uid="{00000000-0005-0000-0000-0000ED050000}"/>
    <cellStyle name="Currency 8 6" xfId="2257" xr:uid="{00000000-0005-0000-0000-0000E7080000}"/>
    <cellStyle name="Currency 8 6 2" xfId="2258" xr:uid="{00000000-0005-0000-0000-0000E8080000}"/>
    <cellStyle name="Currency 8 6 2 2" xfId="7826" xr:uid="{00000000-0005-0000-0000-0000561C0000}"/>
    <cellStyle name="Currency 8 6 3" xfId="7825" xr:uid="{00000000-0005-0000-0000-0000551C0000}"/>
    <cellStyle name="Currency 8 6 4" xfId="11685" xr:uid="{00000000-0005-0000-0000-0000EF050000}"/>
    <cellStyle name="Currency 8 7" xfId="2259" xr:uid="{00000000-0005-0000-0000-0000E9080000}"/>
    <cellStyle name="Currency 8 7 2" xfId="2260" xr:uid="{00000000-0005-0000-0000-0000EA080000}"/>
    <cellStyle name="Currency 8 8" xfId="2261" xr:uid="{00000000-0005-0000-0000-0000EB080000}"/>
    <cellStyle name="Currency 8 8 2" xfId="7829" xr:uid="{00000000-0005-0000-0000-0000571C0000}"/>
    <cellStyle name="Currency 8 9" xfId="7780" xr:uid="{00000000-0005-0000-0000-0000281C0000}"/>
    <cellStyle name="Currency 9" xfId="2262" xr:uid="{00000000-0005-0000-0000-0000EC080000}"/>
    <cellStyle name="Currency 9 2" xfId="2263" xr:uid="{00000000-0005-0000-0000-0000ED080000}"/>
    <cellStyle name="Currency 9 2 2" xfId="2264" xr:uid="{00000000-0005-0000-0000-0000EE080000}"/>
    <cellStyle name="Currency 9 2 2 2" xfId="2265" xr:uid="{00000000-0005-0000-0000-0000EF080000}"/>
    <cellStyle name="Currency 9 2 2 2 2" xfId="2266" xr:uid="{00000000-0005-0000-0000-0000F0080000}"/>
    <cellStyle name="Currency 9 2 2 2 2 2" xfId="2267" xr:uid="{00000000-0005-0000-0000-0000F1080000}"/>
    <cellStyle name="Currency 9 2 2 2 2 2 2" xfId="7835" xr:uid="{00000000-0005-0000-0000-00005D1C0000}"/>
    <cellStyle name="Currency 9 2 2 2 2 3" xfId="7834" xr:uid="{00000000-0005-0000-0000-00005C1C0000}"/>
    <cellStyle name="Currency 9 2 2 2 2 4" xfId="11680" xr:uid="{00000000-0005-0000-0000-0000F5050000}"/>
    <cellStyle name="Currency 9 2 2 2 3" xfId="2268" xr:uid="{00000000-0005-0000-0000-0000F2080000}"/>
    <cellStyle name="Currency 9 2 2 2 3 2" xfId="7836" xr:uid="{00000000-0005-0000-0000-00005E1C0000}"/>
    <cellStyle name="Currency 9 2 2 2 4" xfId="7833" xr:uid="{00000000-0005-0000-0000-00005B1C0000}"/>
    <cellStyle name="Currency 9 2 2 2 5" xfId="11681" xr:uid="{00000000-0005-0000-0000-0000F4050000}"/>
    <cellStyle name="Currency 9 2 2 3" xfId="2269" xr:uid="{00000000-0005-0000-0000-0000F3080000}"/>
    <cellStyle name="Currency 9 2 2 3 2" xfId="2270" xr:uid="{00000000-0005-0000-0000-0000F4080000}"/>
    <cellStyle name="Currency 9 2 2 3 2 2" xfId="7838" xr:uid="{00000000-0005-0000-0000-0000601C0000}"/>
    <cellStyle name="Currency 9 2 2 3 3" xfId="7837" xr:uid="{00000000-0005-0000-0000-00005F1C0000}"/>
    <cellStyle name="Currency 9 2 2 3 4" xfId="11679" xr:uid="{00000000-0005-0000-0000-0000F6050000}"/>
    <cellStyle name="Currency 9 2 2 4" xfId="2271" xr:uid="{00000000-0005-0000-0000-0000F5080000}"/>
    <cellStyle name="Currency 9 2 2 4 2" xfId="7839" xr:uid="{00000000-0005-0000-0000-0000611C0000}"/>
    <cellStyle name="Currency 9 2 2 5" xfId="7832" xr:uid="{00000000-0005-0000-0000-00005A1C0000}"/>
    <cellStyle name="Currency 9 2 2 6" xfId="11682" xr:uid="{00000000-0005-0000-0000-0000F3050000}"/>
    <cellStyle name="Currency 9 2 3" xfId="2272" xr:uid="{00000000-0005-0000-0000-0000F6080000}"/>
    <cellStyle name="Currency 9 2 3 2" xfId="2273" xr:uid="{00000000-0005-0000-0000-0000F7080000}"/>
    <cellStyle name="Currency 9 2 3 2 2" xfId="2274" xr:uid="{00000000-0005-0000-0000-0000F8080000}"/>
    <cellStyle name="Currency 9 2 3 2 2 2" xfId="7842" xr:uid="{00000000-0005-0000-0000-0000641C0000}"/>
    <cellStyle name="Currency 9 2 3 2 3" xfId="7841" xr:uid="{00000000-0005-0000-0000-0000631C0000}"/>
    <cellStyle name="Currency 9 2 3 2 4" xfId="11677" xr:uid="{00000000-0005-0000-0000-0000F8050000}"/>
    <cellStyle name="Currency 9 2 3 3" xfId="2275" xr:uid="{00000000-0005-0000-0000-0000F9080000}"/>
    <cellStyle name="Currency 9 2 3 3 2" xfId="7843" xr:uid="{00000000-0005-0000-0000-0000651C0000}"/>
    <cellStyle name="Currency 9 2 3 4" xfId="7840" xr:uid="{00000000-0005-0000-0000-0000621C0000}"/>
    <cellStyle name="Currency 9 2 3 5" xfId="11678" xr:uid="{00000000-0005-0000-0000-0000F7050000}"/>
    <cellStyle name="Currency 9 2 4" xfId="2276" xr:uid="{00000000-0005-0000-0000-0000FA080000}"/>
    <cellStyle name="Currency 9 2 4 2" xfId="2277" xr:uid="{00000000-0005-0000-0000-0000FB080000}"/>
    <cellStyle name="Currency 9 2 4 2 2" xfId="7845" xr:uid="{00000000-0005-0000-0000-0000671C0000}"/>
    <cellStyle name="Currency 9 2 4 3" xfId="7844" xr:uid="{00000000-0005-0000-0000-0000661C0000}"/>
    <cellStyle name="Currency 9 2 4 4" xfId="11676" xr:uid="{00000000-0005-0000-0000-0000F9050000}"/>
    <cellStyle name="Currency 9 2 5" xfId="2278" xr:uid="{00000000-0005-0000-0000-0000FC080000}"/>
    <cellStyle name="Currency 9 2 5 2" xfId="7846" xr:uid="{00000000-0005-0000-0000-0000681C0000}"/>
    <cellStyle name="Currency 9 2 6" xfId="7831" xr:uid="{00000000-0005-0000-0000-0000591C0000}"/>
    <cellStyle name="Currency 9 2 7" xfId="11683" xr:uid="{00000000-0005-0000-0000-0000F2050000}"/>
    <cellStyle name="Currency 9 3" xfId="2279" xr:uid="{00000000-0005-0000-0000-0000FD080000}"/>
    <cellStyle name="Currency 9 3 2" xfId="2280" xr:uid="{00000000-0005-0000-0000-0000FE080000}"/>
    <cellStyle name="Currency 9 3 2 2" xfId="2281" xr:uid="{00000000-0005-0000-0000-0000FF080000}"/>
    <cellStyle name="Currency 9 3 2 2 2" xfId="2282" xr:uid="{00000000-0005-0000-0000-000000090000}"/>
    <cellStyle name="Currency 9 3 2 2 2 2" xfId="2283" xr:uid="{00000000-0005-0000-0000-000001090000}"/>
    <cellStyle name="Currency 9 3 2 2 2 2 2" xfId="7851" xr:uid="{00000000-0005-0000-0000-00006D1C0000}"/>
    <cellStyle name="Currency 9 3 2 2 2 3" xfId="7850" xr:uid="{00000000-0005-0000-0000-00006C1C0000}"/>
    <cellStyle name="Currency 9 3 2 2 2 4" xfId="11672" xr:uid="{00000000-0005-0000-0000-0000FD050000}"/>
    <cellStyle name="Currency 9 3 2 2 3" xfId="2284" xr:uid="{00000000-0005-0000-0000-000002090000}"/>
    <cellStyle name="Currency 9 3 2 2 3 2" xfId="7852" xr:uid="{00000000-0005-0000-0000-00006E1C0000}"/>
    <cellStyle name="Currency 9 3 2 2 4" xfId="7849" xr:uid="{00000000-0005-0000-0000-00006B1C0000}"/>
    <cellStyle name="Currency 9 3 2 2 5" xfId="11673" xr:uid="{00000000-0005-0000-0000-0000FC050000}"/>
    <cellStyle name="Currency 9 3 2 3" xfId="2285" xr:uid="{00000000-0005-0000-0000-000003090000}"/>
    <cellStyle name="Currency 9 3 2 3 2" xfId="2286" xr:uid="{00000000-0005-0000-0000-000004090000}"/>
    <cellStyle name="Currency 9 3 2 3 2 2" xfId="7854" xr:uid="{00000000-0005-0000-0000-0000701C0000}"/>
    <cellStyle name="Currency 9 3 2 3 3" xfId="7853" xr:uid="{00000000-0005-0000-0000-00006F1C0000}"/>
    <cellStyle name="Currency 9 3 2 3 4" xfId="11671" xr:uid="{00000000-0005-0000-0000-0000FE050000}"/>
    <cellStyle name="Currency 9 3 2 4" xfId="2287" xr:uid="{00000000-0005-0000-0000-000005090000}"/>
    <cellStyle name="Currency 9 3 2 4 2" xfId="7855" xr:uid="{00000000-0005-0000-0000-0000711C0000}"/>
    <cellStyle name="Currency 9 3 2 5" xfId="7848" xr:uid="{00000000-0005-0000-0000-00006A1C0000}"/>
    <cellStyle name="Currency 9 3 2 6" xfId="11674" xr:uid="{00000000-0005-0000-0000-0000FB050000}"/>
    <cellStyle name="Currency 9 3 3" xfId="2288" xr:uid="{00000000-0005-0000-0000-000006090000}"/>
    <cellStyle name="Currency 9 3 3 2" xfId="2289" xr:uid="{00000000-0005-0000-0000-000007090000}"/>
    <cellStyle name="Currency 9 3 3 2 2" xfId="2290" xr:uid="{00000000-0005-0000-0000-000008090000}"/>
    <cellStyle name="Currency 9 3 3 2 2 2" xfId="7858" xr:uid="{00000000-0005-0000-0000-0000741C0000}"/>
    <cellStyle name="Currency 9 3 3 2 3" xfId="7857" xr:uid="{00000000-0005-0000-0000-0000731C0000}"/>
    <cellStyle name="Currency 9 3 3 2 4" xfId="11669" xr:uid="{00000000-0005-0000-0000-000000060000}"/>
    <cellStyle name="Currency 9 3 3 3" xfId="2291" xr:uid="{00000000-0005-0000-0000-000009090000}"/>
    <cellStyle name="Currency 9 3 3 3 2" xfId="7859" xr:uid="{00000000-0005-0000-0000-0000751C0000}"/>
    <cellStyle name="Currency 9 3 3 4" xfId="7856" xr:uid="{00000000-0005-0000-0000-0000721C0000}"/>
    <cellStyle name="Currency 9 3 3 5" xfId="11670" xr:uid="{00000000-0005-0000-0000-0000FF050000}"/>
    <cellStyle name="Currency 9 3 4" xfId="2292" xr:uid="{00000000-0005-0000-0000-00000A090000}"/>
    <cellStyle name="Currency 9 3 4 2" xfId="2293" xr:uid="{00000000-0005-0000-0000-00000B090000}"/>
    <cellStyle name="Currency 9 3 4 2 2" xfId="7861" xr:uid="{00000000-0005-0000-0000-0000771C0000}"/>
    <cellStyle name="Currency 9 3 4 3" xfId="7860" xr:uid="{00000000-0005-0000-0000-0000761C0000}"/>
    <cellStyle name="Currency 9 3 4 4" xfId="11668" xr:uid="{00000000-0005-0000-0000-000001060000}"/>
    <cellStyle name="Currency 9 3 5" xfId="2294" xr:uid="{00000000-0005-0000-0000-00000C090000}"/>
    <cellStyle name="Currency 9 3 5 2" xfId="7862" xr:uid="{00000000-0005-0000-0000-0000781C0000}"/>
    <cellStyle name="Currency 9 3 6" xfId="7847" xr:uid="{00000000-0005-0000-0000-0000691C0000}"/>
    <cellStyle name="Currency 9 3 7" xfId="11675" xr:uid="{00000000-0005-0000-0000-0000FA050000}"/>
    <cellStyle name="Currency 9 4" xfId="2295" xr:uid="{00000000-0005-0000-0000-00000D090000}"/>
    <cellStyle name="Currency 9 4 2" xfId="2296" xr:uid="{00000000-0005-0000-0000-00000E090000}"/>
    <cellStyle name="Currency 9 4 2 2" xfId="2297" xr:uid="{00000000-0005-0000-0000-00000F090000}"/>
    <cellStyle name="Currency 9 4 2 2 2" xfId="2298" xr:uid="{00000000-0005-0000-0000-000010090000}"/>
    <cellStyle name="Currency 9 4 2 2 2 2" xfId="7866" xr:uid="{00000000-0005-0000-0000-00007C1C0000}"/>
    <cellStyle name="Currency 9 4 2 2 3" xfId="7865" xr:uid="{00000000-0005-0000-0000-00007B1C0000}"/>
    <cellStyle name="Currency 9 4 2 2 4" xfId="11665" xr:uid="{00000000-0005-0000-0000-000004060000}"/>
    <cellStyle name="Currency 9 4 2 3" xfId="2299" xr:uid="{00000000-0005-0000-0000-000011090000}"/>
    <cellStyle name="Currency 9 4 2 3 2" xfId="7867" xr:uid="{00000000-0005-0000-0000-00007D1C0000}"/>
    <cellStyle name="Currency 9 4 2 4" xfId="7864" xr:uid="{00000000-0005-0000-0000-00007A1C0000}"/>
    <cellStyle name="Currency 9 4 2 5" xfId="11666" xr:uid="{00000000-0005-0000-0000-000003060000}"/>
    <cellStyle name="Currency 9 4 3" xfId="2300" xr:uid="{00000000-0005-0000-0000-000012090000}"/>
    <cellStyle name="Currency 9 4 3 2" xfId="2301" xr:uid="{00000000-0005-0000-0000-000013090000}"/>
    <cellStyle name="Currency 9 4 3 2 2" xfId="7869" xr:uid="{00000000-0005-0000-0000-00007F1C0000}"/>
    <cellStyle name="Currency 9 4 3 3" xfId="7868" xr:uid="{00000000-0005-0000-0000-00007E1C0000}"/>
    <cellStyle name="Currency 9 4 3 4" xfId="11664" xr:uid="{00000000-0005-0000-0000-000005060000}"/>
    <cellStyle name="Currency 9 4 4" xfId="2302" xr:uid="{00000000-0005-0000-0000-000014090000}"/>
    <cellStyle name="Currency 9 4 4 2" xfId="7870" xr:uid="{00000000-0005-0000-0000-0000801C0000}"/>
    <cellStyle name="Currency 9 4 5" xfId="7863" xr:uid="{00000000-0005-0000-0000-0000791C0000}"/>
    <cellStyle name="Currency 9 4 6" xfId="11667" xr:uid="{00000000-0005-0000-0000-000002060000}"/>
    <cellStyle name="Currency 9 5" xfId="2303" xr:uid="{00000000-0005-0000-0000-000015090000}"/>
    <cellStyle name="Currency 9 5 2" xfId="2304" xr:uid="{00000000-0005-0000-0000-000016090000}"/>
    <cellStyle name="Currency 9 5 2 2" xfId="2305" xr:uid="{00000000-0005-0000-0000-000017090000}"/>
    <cellStyle name="Currency 9 5 2 2 2" xfId="7873" xr:uid="{00000000-0005-0000-0000-0000831C0000}"/>
    <cellStyle name="Currency 9 5 2 3" xfId="7872" xr:uid="{00000000-0005-0000-0000-0000821C0000}"/>
    <cellStyle name="Currency 9 5 2 4" xfId="11662" xr:uid="{00000000-0005-0000-0000-000007060000}"/>
    <cellStyle name="Currency 9 5 3" xfId="2306" xr:uid="{00000000-0005-0000-0000-000018090000}"/>
    <cellStyle name="Currency 9 5 3 2" xfId="7874" xr:uid="{00000000-0005-0000-0000-0000841C0000}"/>
    <cellStyle name="Currency 9 5 4" xfId="7871" xr:uid="{00000000-0005-0000-0000-0000811C0000}"/>
    <cellStyle name="Currency 9 5 5" xfId="11663" xr:uid="{00000000-0005-0000-0000-000006060000}"/>
    <cellStyle name="Currency 9 6" xfId="2307" xr:uid="{00000000-0005-0000-0000-000019090000}"/>
    <cellStyle name="Currency 9 6 2" xfId="2308" xr:uid="{00000000-0005-0000-0000-00001A090000}"/>
    <cellStyle name="Currency 9 6 2 2" xfId="7876" xr:uid="{00000000-0005-0000-0000-0000861C0000}"/>
    <cellStyle name="Currency 9 6 3" xfId="7875" xr:uid="{00000000-0005-0000-0000-0000851C0000}"/>
    <cellStyle name="Currency 9 6 4" xfId="11661" xr:uid="{00000000-0005-0000-0000-000008060000}"/>
    <cellStyle name="Currency 9 7" xfId="2309" xr:uid="{00000000-0005-0000-0000-00001B090000}"/>
    <cellStyle name="Currency 9 7 2" xfId="7877" xr:uid="{00000000-0005-0000-0000-0000871C0000}"/>
    <cellStyle name="Currency 9 8" xfId="7830" xr:uid="{00000000-0005-0000-0000-0000581C0000}"/>
    <cellStyle name="Currency 9 9" xfId="11684" xr:uid="{00000000-0005-0000-0000-0000F1050000}"/>
    <cellStyle name="Currency Per Share" xfId="2310" xr:uid="{00000000-0005-0000-0000-00001C090000}"/>
    <cellStyle name="Currency Per Share 2" xfId="7878" xr:uid="{00000000-0005-0000-0000-0000881C0000}"/>
    <cellStyle name="Currency0" xfId="2311" xr:uid="{00000000-0005-0000-0000-00001D090000}"/>
    <cellStyle name="Currency2" xfId="2312" xr:uid="{00000000-0005-0000-0000-00001E090000}"/>
    <cellStyle name="CUS.Work.Area" xfId="2313" xr:uid="{00000000-0005-0000-0000-00001F090000}"/>
    <cellStyle name="Dash" xfId="2314" xr:uid="{00000000-0005-0000-0000-000020090000}"/>
    <cellStyle name="Data" xfId="2315" xr:uid="{00000000-0005-0000-0000-000021090000}"/>
    <cellStyle name="Data 2" xfId="2316" xr:uid="{00000000-0005-0000-0000-000022090000}"/>
    <cellStyle name="Data 2 2" xfId="9273" xr:uid="{00000000-0005-0000-0000-00000F060000}"/>
    <cellStyle name="Data 2 3" xfId="9291" xr:uid="{00000000-0005-0000-0000-000025060000}"/>
    <cellStyle name="Data 3" xfId="2317" xr:uid="{00000000-0005-0000-0000-000023090000}"/>
    <cellStyle name="Data 4" xfId="9272" xr:uid="{00000000-0005-0000-0000-00000E060000}"/>
    <cellStyle name="Data 5" xfId="9292" xr:uid="{00000000-0005-0000-0000-000024060000}"/>
    <cellStyle name="Date" xfId="2318" xr:uid="{00000000-0005-0000-0000-000024090000}"/>
    <cellStyle name="Date [mm-dd-yyyy]" xfId="2319" xr:uid="{00000000-0005-0000-0000-000025090000}"/>
    <cellStyle name="Date [mm-dd-yyyy] 2" xfId="2320" xr:uid="{00000000-0005-0000-0000-000026090000}"/>
    <cellStyle name="Date [mm-d-yyyy]" xfId="2321" xr:uid="{00000000-0005-0000-0000-000027090000}"/>
    <cellStyle name="Date [mm-d-yyyy] 2" xfId="9412" xr:uid="{00000000-0005-0000-0000-00002B060000}"/>
    <cellStyle name="Date [mm-d-yyyy] 3" xfId="9290" xr:uid="{00000000-0005-0000-0000-00002A060000}"/>
    <cellStyle name="Date [mmm-yyyy]" xfId="2322" xr:uid="{00000000-0005-0000-0000-000028090000}"/>
    <cellStyle name="Date [mmm-yyyy] 2" xfId="2323" xr:uid="{00000000-0005-0000-0000-000029090000}"/>
    <cellStyle name="Date [mmm-yyyy] 3" xfId="9289" xr:uid="{00000000-0005-0000-0000-00002C060000}"/>
    <cellStyle name="Date Aligned" xfId="2324" xr:uid="{00000000-0005-0000-0000-00002A090000}"/>
    <cellStyle name="Date Aligned*" xfId="2325" xr:uid="{00000000-0005-0000-0000-00002B090000}"/>
    <cellStyle name="Date Aligned_comp_Integrateds" xfId="2326" xr:uid="{00000000-0005-0000-0000-00002C090000}"/>
    <cellStyle name="Date Short" xfId="2327" xr:uid="{00000000-0005-0000-0000-00002D090000}"/>
    <cellStyle name="date_ Pies " xfId="2328" xr:uid="{00000000-0005-0000-0000-00002E090000}"/>
    <cellStyle name="DblLineDollarAcct" xfId="2329" xr:uid="{00000000-0005-0000-0000-00002F090000}"/>
    <cellStyle name="DblLineDollarAcct 2" xfId="2330" xr:uid="{00000000-0005-0000-0000-000030090000}"/>
    <cellStyle name="DblLinePercent" xfId="2331" xr:uid="{00000000-0005-0000-0000-000031090000}"/>
    <cellStyle name="Dezimal [0]_A17 - 31.03.1998" xfId="2332" xr:uid="{00000000-0005-0000-0000-000032090000}"/>
    <cellStyle name="Dezimal_A17 - 31.03.1998" xfId="2333" xr:uid="{00000000-0005-0000-0000-000033090000}"/>
    <cellStyle name="Dia" xfId="2334" xr:uid="{00000000-0005-0000-0000-000034090000}"/>
    <cellStyle name="Dollar_ Pies " xfId="2335" xr:uid="{00000000-0005-0000-0000-000035090000}"/>
    <cellStyle name="DollarAccounting" xfId="2336" xr:uid="{00000000-0005-0000-0000-000036090000}"/>
    <cellStyle name="DollarAccounting 2" xfId="2337" xr:uid="{00000000-0005-0000-0000-000037090000}"/>
    <cellStyle name="DollarAccounting 2 2" xfId="7905" xr:uid="{00000000-0005-0000-0000-00008A1C0000}"/>
    <cellStyle name="DollarAccounting 3" xfId="7904" xr:uid="{00000000-0005-0000-0000-0000891C0000}"/>
    <cellStyle name="Dotted Line" xfId="2338" xr:uid="{00000000-0005-0000-0000-000038090000}"/>
    <cellStyle name="Dotted Line 2" xfId="2339" xr:uid="{00000000-0005-0000-0000-000039090000}"/>
    <cellStyle name="Dotted Line 3" xfId="2340" xr:uid="{00000000-0005-0000-0000-00003A090000}"/>
    <cellStyle name="Double Accounting" xfId="2341" xr:uid="{00000000-0005-0000-0000-00003B090000}"/>
    <cellStyle name="Double Accounting 2" xfId="2342" xr:uid="{00000000-0005-0000-0000-00003C090000}"/>
    <cellStyle name="Duizenden" xfId="2343" xr:uid="{00000000-0005-0000-0000-00003D090000}"/>
    <cellStyle name="Encabez1" xfId="2344" xr:uid="{00000000-0005-0000-0000-00003E090000}"/>
    <cellStyle name="Encabez2" xfId="2345" xr:uid="{00000000-0005-0000-0000-00003F090000}"/>
    <cellStyle name="Enter Currency (0)" xfId="2346" xr:uid="{00000000-0005-0000-0000-000040090000}"/>
    <cellStyle name="Enter Currency (0) 2" xfId="7914" xr:uid="{00000000-0005-0000-0000-00008B1C0000}"/>
    <cellStyle name="Enter Currency (2)" xfId="2347" xr:uid="{00000000-0005-0000-0000-000041090000}"/>
    <cellStyle name="Enter Currency (2) 2" xfId="7915" xr:uid="{00000000-0005-0000-0000-00008C1C0000}"/>
    <cellStyle name="Enter Units (0)" xfId="2348" xr:uid="{00000000-0005-0000-0000-000042090000}"/>
    <cellStyle name="Enter Units (0) 2" xfId="7916" xr:uid="{00000000-0005-0000-0000-00008D1C0000}"/>
    <cellStyle name="Enter Units (1)" xfId="2349" xr:uid="{00000000-0005-0000-0000-000043090000}"/>
    <cellStyle name="Enter Units (2)" xfId="2350" xr:uid="{00000000-0005-0000-0000-000044090000}"/>
    <cellStyle name="Enter Units (2) 2" xfId="7918" xr:uid="{00000000-0005-0000-0000-00008E1C0000}"/>
    <cellStyle name="Entrée" xfId="2351" xr:uid="{00000000-0005-0000-0000-000045090000}"/>
    <cellStyle name="Entrée 2" xfId="9275" xr:uid="{00000000-0005-0000-0000-00002E060000}"/>
    <cellStyle name="Euro" xfId="2352" xr:uid="{00000000-0005-0000-0000-000046090000}"/>
    <cellStyle name="Explanatory Text" xfId="5541" builtinId="53" customBuiltin="1"/>
    <cellStyle name="Explanatory Text 2" xfId="2353" xr:uid="{00000000-0005-0000-0000-000048090000}"/>
    <cellStyle name="Explanatory Text 2 2" xfId="2354" xr:uid="{00000000-0005-0000-0000-000049090000}"/>
    <cellStyle name="Explanatory Text 2 3" xfId="2355" xr:uid="{00000000-0005-0000-0000-00004A090000}"/>
    <cellStyle name="Explanatory Text 2 4" xfId="2356" xr:uid="{00000000-0005-0000-0000-00004B090000}"/>
    <cellStyle name="Explanatory Text 2 5" xfId="2357" xr:uid="{00000000-0005-0000-0000-00004C090000}"/>
    <cellStyle name="Explanatory Text 2 6" xfId="2358" xr:uid="{00000000-0005-0000-0000-00004D090000}"/>
    <cellStyle name="Explanatory Text 2 7" xfId="2359" xr:uid="{00000000-0005-0000-0000-00004E090000}"/>
    <cellStyle name="Explanatory Text 2 8" xfId="2360" xr:uid="{00000000-0005-0000-0000-00004F090000}"/>
    <cellStyle name="Explanatory Text 2 9" xfId="2361" xr:uid="{00000000-0005-0000-0000-000050090000}"/>
    <cellStyle name="Explanatory Text 3" xfId="2362" xr:uid="{00000000-0005-0000-0000-000051090000}"/>
    <cellStyle name="fact" xfId="2363" xr:uid="{00000000-0005-0000-0000-000052090000}"/>
    <cellStyle name="fact 2" xfId="9413" xr:uid="{00000000-0005-0000-0000-000052060000}"/>
    <cellStyle name="FieldName" xfId="2364" xr:uid="{00000000-0005-0000-0000-000053090000}"/>
    <cellStyle name="FieldName 2" xfId="2365" xr:uid="{00000000-0005-0000-0000-000054090000}"/>
    <cellStyle name="FieldName 3" xfId="2366" xr:uid="{00000000-0005-0000-0000-000055090000}"/>
    <cellStyle name="Fijo" xfId="2367" xr:uid="{00000000-0005-0000-0000-000056090000}"/>
    <cellStyle name="Financiero" xfId="2368" xr:uid="{00000000-0005-0000-0000-000057090000}"/>
    <cellStyle name="Fixed" xfId="2369" xr:uid="{00000000-0005-0000-0000-000058090000}"/>
    <cellStyle name="Followed Hyperlink 2" xfId="2370" xr:uid="{00000000-0005-0000-0000-000059090000}"/>
    <cellStyle name="Footnote" xfId="2371" xr:uid="{00000000-0005-0000-0000-00005A090000}"/>
    <cellStyle name="Good" xfId="5533" builtinId="26" customBuiltin="1"/>
    <cellStyle name="Good 2" xfId="2372" xr:uid="{00000000-0005-0000-0000-00005C090000}"/>
    <cellStyle name="Good 2 2" xfId="2373" xr:uid="{00000000-0005-0000-0000-00005D090000}"/>
    <cellStyle name="Good 2 3" xfId="2374" xr:uid="{00000000-0005-0000-0000-00005E090000}"/>
    <cellStyle name="Good 2 4" xfId="2375" xr:uid="{00000000-0005-0000-0000-00005F090000}"/>
    <cellStyle name="Good 2 5" xfId="2376" xr:uid="{00000000-0005-0000-0000-000060090000}"/>
    <cellStyle name="Good 2 6" xfId="2377" xr:uid="{00000000-0005-0000-0000-000061090000}"/>
    <cellStyle name="Good 2 7" xfId="2378" xr:uid="{00000000-0005-0000-0000-000062090000}"/>
    <cellStyle name="Good 2 8" xfId="2379" xr:uid="{00000000-0005-0000-0000-000063090000}"/>
    <cellStyle name="Good 2 9" xfId="2380" xr:uid="{00000000-0005-0000-0000-000064090000}"/>
    <cellStyle name="Good 3" xfId="2381" xr:uid="{00000000-0005-0000-0000-000065090000}"/>
    <cellStyle name="Grey" xfId="2382" xr:uid="{00000000-0005-0000-0000-000066090000}"/>
    <cellStyle name="GWN Table Body" xfId="2383" xr:uid="{00000000-0005-0000-0000-000067090000}"/>
    <cellStyle name="GWN Table Header" xfId="2384" xr:uid="{00000000-0005-0000-0000-000068090000}"/>
    <cellStyle name="GWN Table Left Header" xfId="2385" xr:uid="{00000000-0005-0000-0000-000069090000}"/>
    <cellStyle name="GWN Table Note" xfId="2386" xr:uid="{00000000-0005-0000-0000-00006A090000}"/>
    <cellStyle name="GWN Table Title" xfId="2387" xr:uid="{00000000-0005-0000-0000-00006B090000}"/>
    <cellStyle name="hard no" xfId="2388" xr:uid="{00000000-0005-0000-0000-00006C090000}"/>
    <cellStyle name="hard no 2" xfId="9276" xr:uid="{00000000-0005-0000-0000-000051060000}"/>
    <cellStyle name="hard no 3" xfId="9288" xr:uid="{00000000-0005-0000-0000-0000A01A0000}"/>
    <cellStyle name="Hard Percent" xfId="2389" xr:uid="{00000000-0005-0000-0000-00006D090000}"/>
    <cellStyle name="hardno" xfId="2390" xr:uid="{00000000-0005-0000-0000-00006E090000}"/>
    <cellStyle name="Header" xfId="2391" xr:uid="{00000000-0005-0000-0000-00006F090000}"/>
    <cellStyle name="Header1" xfId="2392" xr:uid="{00000000-0005-0000-0000-000070090000}"/>
    <cellStyle name="Header2" xfId="2393" xr:uid="{00000000-0005-0000-0000-000071090000}"/>
    <cellStyle name="Header2 2" xfId="2394" xr:uid="{00000000-0005-0000-0000-000072090000}"/>
    <cellStyle name="Header2 2 2" xfId="2395" xr:uid="{00000000-0005-0000-0000-000073090000}"/>
    <cellStyle name="Header2 3" xfId="2396" xr:uid="{00000000-0005-0000-0000-000074090000}"/>
    <cellStyle name="Heading" xfId="2397" xr:uid="{00000000-0005-0000-0000-000075090000}"/>
    <cellStyle name="Heading 1" xfId="5529" builtinId="16" customBuiltin="1"/>
    <cellStyle name="Heading 1 2" xfId="2398" xr:uid="{00000000-0005-0000-0000-000077090000}"/>
    <cellStyle name="Heading 1 2 2" xfId="2399" xr:uid="{00000000-0005-0000-0000-000078090000}"/>
    <cellStyle name="Heading 1 2 3" xfId="2400" xr:uid="{00000000-0005-0000-0000-000079090000}"/>
    <cellStyle name="Heading 1 2 4" xfId="2401" xr:uid="{00000000-0005-0000-0000-00007A090000}"/>
    <cellStyle name="Heading 1 2 5" xfId="2402" xr:uid="{00000000-0005-0000-0000-00007B090000}"/>
    <cellStyle name="Heading 1 2 6" xfId="2403" xr:uid="{00000000-0005-0000-0000-00007C090000}"/>
    <cellStyle name="Heading 1 3" xfId="2404" xr:uid="{00000000-0005-0000-0000-00007D090000}"/>
    <cellStyle name="Heading 2" xfId="5530" builtinId="17" customBuiltin="1"/>
    <cellStyle name="Heading 2 2" xfId="2405" xr:uid="{00000000-0005-0000-0000-00007F090000}"/>
    <cellStyle name="Heading 2 2 2" xfId="2406" xr:uid="{00000000-0005-0000-0000-000080090000}"/>
    <cellStyle name="Heading 2 2 3" xfId="2407" xr:uid="{00000000-0005-0000-0000-000081090000}"/>
    <cellStyle name="Heading 2 2 4" xfId="2408" xr:uid="{00000000-0005-0000-0000-000082090000}"/>
    <cellStyle name="Heading 2 2 5" xfId="2409" xr:uid="{00000000-0005-0000-0000-000083090000}"/>
    <cellStyle name="Heading 2 2 6" xfId="2410" xr:uid="{00000000-0005-0000-0000-000084090000}"/>
    <cellStyle name="Heading 2 3" xfId="2411" xr:uid="{00000000-0005-0000-0000-000085090000}"/>
    <cellStyle name="Heading 3" xfId="5531" builtinId="18" customBuiltin="1"/>
    <cellStyle name="Heading 3 2" xfId="2412" xr:uid="{00000000-0005-0000-0000-000087090000}"/>
    <cellStyle name="Heading 3 2 2" xfId="2413" xr:uid="{00000000-0005-0000-0000-000088090000}"/>
    <cellStyle name="Heading 3 2 3" xfId="2414" xr:uid="{00000000-0005-0000-0000-000089090000}"/>
    <cellStyle name="Heading 3 2 4" xfId="2415" xr:uid="{00000000-0005-0000-0000-00008A090000}"/>
    <cellStyle name="Heading 3 2 5" xfId="2416" xr:uid="{00000000-0005-0000-0000-00008B090000}"/>
    <cellStyle name="Heading 3 2 6" xfId="2417" xr:uid="{00000000-0005-0000-0000-00008C090000}"/>
    <cellStyle name="Heading 3 2 7" xfId="2418" xr:uid="{00000000-0005-0000-0000-00008D090000}"/>
    <cellStyle name="Heading 3 2 8" xfId="9469" xr:uid="{00000000-0005-0000-0000-0000BC1A0000}"/>
    <cellStyle name="Heading 3 3" xfId="2419" xr:uid="{00000000-0005-0000-0000-00008E090000}"/>
    <cellStyle name="Heading 4" xfId="5532" builtinId="19" customBuiltin="1"/>
    <cellStyle name="Heading 4 2" xfId="2420" xr:uid="{00000000-0005-0000-0000-000090090000}"/>
    <cellStyle name="Heading 4 2 2" xfId="2421" xr:uid="{00000000-0005-0000-0000-000091090000}"/>
    <cellStyle name="Heading 4 3" xfId="2422" xr:uid="{00000000-0005-0000-0000-000092090000}"/>
    <cellStyle name="Heading2" xfId="2423" xr:uid="{00000000-0005-0000-0000-000093090000}"/>
    <cellStyle name="Heading3" xfId="2424" xr:uid="{00000000-0005-0000-0000-000094090000}"/>
    <cellStyle name="HeadingColumn" xfId="2425" xr:uid="{00000000-0005-0000-0000-000095090000}"/>
    <cellStyle name="HeadingS" xfId="2426" xr:uid="{00000000-0005-0000-0000-000096090000}"/>
    <cellStyle name="HeadingS 2" xfId="9287" xr:uid="{00000000-0005-0000-0000-0000C41A0000}"/>
    <cellStyle name="HeadingYear" xfId="2427" xr:uid="{00000000-0005-0000-0000-000097090000}"/>
    <cellStyle name="HeadingYear 2" xfId="9277" xr:uid="{00000000-0005-0000-0000-000075060000}"/>
    <cellStyle name="HeadingYear 3" xfId="9286" xr:uid="{00000000-0005-0000-0000-0000C51A0000}"/>
    <cellStyle name="HeadlineStyle" xfId="2428" xr:uid="{00000000-0005-0000-0000-000098090000}"/>
    <cellStyle name="HeadlineStyleJustified" xfId="2429" xr:uid="{00000000-0005-0000-0000-000099090000}"/>
    <cellStyle name="Hed Side_Sheet1" xfId="2430" xr:uid="{00000000-0005-0000-0000-00009A090000}"/>
    <cellStyle name="Hed Top" xfId="2431" xr:uid="{00000000-0005-0000-0000-00009B090000}"/>
    <cellStyle name="Hyperlink 2" xfId="2432" xr:uid="{00000000-0005-0000-0000-00009C090000}"/>
    <cellStyle name="Hyperlink 2 10" xfId="2433" xr:uid="{00000000-0005-0000-0000-00009D090000}"/>
    <cellStyle name="Hyperlink 2 11" xfId="2434" xr:uid="{00000000-0005-0000-0000-00009E090000}"/>
    <cellStyle name="Hyperlink 2 12" xfId="2435" xr:uid="{00000000-0005-0000-0000-00009F090000}"/>
    <cellStyle name="Hyperlink 2 13" xfId="2436" xr:uid="{00000000-0005-0000-0000-0000A0090000}"/>
    <cellStyle name="Hyperlink 2 14" xfId="2437" xr:uid="{00000000-0005-0000-0000-0000A1090000}"/>
    <cellStyle name="Hyperlink 2 15" xfId="2438" xr:uid="{00000000-0005-0000-0000-0000A2090000}"/>
    <cellStyle name="Hyperlink 2 2" xfId="2439" xr:uid="{00000000-0005-0000-0000-0000A3090000}"/>
    <cellStyle name="Hyperlink 2 2 2" xfId="2440" xr:uid="{00000000-0005-0000-0000-0000A4090000}"/>
    <cellStyle name="Hyperlink 2 3" xfId="2441" xr:uid="{00000000-0005-0000-0000-0000A5090000}"/>
    <cellStyle name="Hyperlink 2 3 2" xfId="2442" xr:uid="{00000000-0005-0000-0000-0000A6090000}"/>
    <cellStyle name="Hyperlink 2 4" xfId="2443" xr:uid="{00000000-0005-0000-0000-0000A7090000}"/>
    <cellStyle name="Hyperlink 2 4 2" xfId="2444" xr:uid="{00000000-0005-0000-0000-0000A8090000}"/>
    <cellStyle name="Hyperlink 2 5" xfId="2445" xr:uid="{00000000-0005-0000-0000-0000A9090000}"/>
    <cellStyle name="Hyperlink 2 6" xfId="2446" xr:uid="{00000000-0005-0000-0000-0000AA090000}"/>
    <cellStyle name="Hyperlink 2 7" xfId="2447" xr:uid="{00000000-0005-0000-0000-0000AB090000}"/>
    <cellStyle name="Hyperlink 2 8" xfId="2448" xr:uid="{00000000-0005-0000-0000-0000AC090000}"/>
    <cellStyle name="Hyperlink 2 9" xfId="2449" xr:uid="{00000000-0005-0000-0000-0000AD090000}"/>
    <cellStyle name="Hyperlink 3" xfId="2450" xr:uid="{00000000-0005-0000-0000-0000AE090000}"/>
    <cellStyle name="Hyperlink 3 10" xfId="2451" xr:uid="{00000000-0005-0000-0000-0000AF090000}"/>
    <cellStyle name="Hyperlink 3 11" xfId="2452" xr:uid="{00000000-0005-0000-0000-0000B0090000}"/>
    <cellStyle name="Hyperlink 3 12" xfId="2453" xr:uid="{00000000-0005-0000-0000-0000B1090000}"/>
    <cellStyle name="Hyperlink 3 2" xfId="2454" xr:uid="{00000000-0005-0000-0000-0000B2090000}"/>
    <cellStyle name="Hyperlink 3 3" xfId="2455" xr:uid="{00000000-0005-0000-0000-0000B3090000}"/>
    <cellStyle name="Hyperlink 3 4" xfId="2456" xr:uid="{00000000-0005-0000-0000-0000B4090000}"/>
    <cellStyle name="Hyperlink 3 5" xfId="2457" xr:uid="{00000000-0005-0000-0000-0000B5090000}"/>
    <cellStyle name="Hyperlink 3 6" xfId="2458" xr:uid="{00000000-0005-0000-0000-0000B6090000}"/>
    <cellStyle name="Hyperlink 3 7" xfId="2459" xr:uid="{00000000-0005-0000-0000-0000B7090000}"/>
    <cellStyle name="Hyperlink 3 8" xfId="2460" xr:uid="{00000000-0005-0000-0000-0000B8090000}"/>
    <cellStyle name="Hyperlink 3 9" xfId="2461" xr:uid="{00000000-0005-0000-0000-0000B9090000}"/>
    <cellStyle name="Hyperlink 4" xfId="2462" xr:uid="{00000000-0005-0000-0000-0000BA090000}"/>
    <cellStyle name="Hyperlink 5" xfId="2463" xr:uid="{00000000-0005-0000-0000-0000BB090000}"/>
    <cellStyle name="InLink_Acquis_CapitalCost " xfId="2464" xr:uid="{00000000-0005-0000-0000-0000BC090000}"/>
    <cellStyle name="Input" xfId="5535" builtinId="20" customBuiltin="1"/>
    <cellStyle name="Input (1dp#)_ Pies " xfId="2465" xr:uid="{00000000-0005-0000-0000-0000BE090000}"/>
    <cellStyle name="Input [yellow]" xfId="2466" xr:uid="{00000000-0005-0000-0000-0000BF090000}"/>
    <cellStyle name="Input [yellow] 2" xfId="9278" xr:uid="{00000000-0005-0000-0000-00009A060000}"/>
    <cellStyle name="Input [yellow] 3" xfId="9285" xr:uid="{00000000-0005-0000-0000-0000EA1A0000}"/>
    <cellStyle name="Input 2" xfId="2467" xr:uid="{00000000-0005-0000-0000-0000C0090000}"/>
    <cellStyle name="Input 2 10" xfId="2468" xr:uid="{00000000-0005-0000-0000-0000C1090000}"/>
    <cellStyle name="Input 2 10 2" xfId="9470" xr:uid="{00000000-0005-0000-0000-0000EC1A0000}"/>
    <cellStyle name="Input 2 2" xfId="2469" xr:uid="{00000000-0005-0000-0000-0000C2090000}"/>
    <cellStyle name="Input 2 2 2" xfId="2470" xr:uid="{00000000-0005-0000-0000-0000C3090000}"/>
    <cellStyle name="Input 2 2 2 2" xfId="2471" xr:uid="{00000000-0005-0000-0000-0000C4090000}"/>
    <cellStyle name="Input 2 2 2 3" xfId="2472" xr:uid="{00000000-0005-0000-0000-0000C5090000}"/>
    <cellStyle name="Input 2 2 2 3 2" xfId="9333" xr:uid="{00000000-0005-0000-0000-0000EE1A0000}"/>
    <cellStyle name="Input 2 2 3" xfId="2473" xr:uid="{00000000-0005-0000-0000-0000C6090000}"/>
    <cellStyle name="Input 2 2 3 2" xfId="9495" xr:uid="{00000000-0005-0000-0000-0000F01A0000}"/>
    <cellStyle name="Input 2 2 3 3" xfId="9280" xr:uid="{00000000-0005-0000-0000-00009C060000}"/>
    <cellStyle name="Input 2 2 4" xfId="2474" xr:uid="{00000000-0005-0000-0000-0000C7090000}"/>
    <cellStyle name="Input 2 2 5" xfId="2475" xr:uid="{00000000-0005-0000-0000-0000C8090000}"/>
    <cellStyle name="Input 2 3" xfId="2476" xr:uid="{00000000-0005-0000-0000-0000C9090000}"/>
    <cellStyle name="Input 2 3 2" xfId="2477" xr:uid="{00000000-0005-0000-0000-0000CA090000}"/>
    <cellStyle name="Input 2 3 2 2" xfId="9507" xr:uid="{00000000-0005-0000-0000-0000F21A0000}"/>
    <cellStyle name="Input 2 3 2 3" xfId="9281" xr:uid="{00000000-0005-0000-0000-00009E060000}"/>
    <cellStyle name="Input 2 3 3" xfId="2478" xr:uid="{00000000-0005-0000-0000-0000CB090000}"/>
    <cellStyle name="Input 2 4" xfId="2479" xr:uid="{00000000-0005-0000-0000-0000CC090000}"/>
    <cellStyle name="Input 2 4 2" xfId="2480" xr:uid="{00000000-0005-0000-0000-0000CD090000}"/>
    <cellStyle name="Input 2 4 3" xfId="2481" xr:uid="{00000000-0005-0000-0000-0000CE090000}"/>
    <cellStyle name="Input 2 5" xfId="2482" xr:uid="{00000000-0005-0000-0000-0000CF090000}"/>
    <cellStyle name="Input 2 5 2" xfId="2483" xr:uid="{00000000-0005-0000-0000-0000D0090000}"/>
    <cellStyle name="Input 2 5 3" xfId="2484" xr:uid="{00000000-0005-0000-0000-0000D1090000}"/>
    <cellStyle name="Input 2 6" xfId="2485" xr:uid="{00000000-0005-0000-0000-0000D2090000}"/>
    <cellStyle name="Input 2 6 2" xfId="2486" xr:uid="{00000000-0005-0000-0000-0000D3090000}"/>
    <cellStyle name="Input 2 6 3" xfId="2487" xr:uid="{00000000-0005-0000-0000-0000D4090000}"/>
    <cellStyle name="Input 2 7" xfId="2488" xr:uid="{00000000-0005-0000-0000-0000D5090000}"/>
    <cellStyle name="Input 2 7 2" xfId="2489" xr:uid="{00000000-0005-0000-0000-0000D6090000}"/>
    <cellStyle name="Input 2 7 3" xfId="2490" xr:uid="{00000000-0005-0000-0000-0000D7090000}"/>
    <cellStyle name="Input 2 8" xfId="2491" xr:uid="{00000000-0005-0000-0000-0000D8090000}"/>
    <cellStyle name="Input 2 9" xfId="2492" xr:uid="{00000000-0005-0000-0000-0000D9090000}"/>
    <cellStyle name="Input 2 9 2" xfId="2493" xr:uid="{00000000-0005-0000-0000-0000DA090000}"/>
    <cellStyle name="Input 3" xfId="2494" xr:uid="{00000000-0005-0000-0000-0000DB090000}"/>
    <cellStyle name="InputBlueFont" xfId="2495" xr:uid="{00000000-0005-0000-0000-0000DC090000}"/>
    <cellStyle name="InputGen" xfId="2496" xr:uid="{00000000-0005-0000-0000-0000DD090000}"/>
    <cellStyle name="InputKeepColour" xfId="2497" xr:uid="{00000000-0005-0000-0000-0000DE090000}"/>
    <cellStyle name="InputKeepPale" xfId="2498" xr:uid="{00000000-0005-0000-0000-0000DF090000}"/>
    <cellStyle name="InputKeepPale 2" xfId="9284" xr:uid="{00000000-0005-0000-0000-0000FD1A0000}"/>
    <cellStyle name="InputVariColour" xfId="2499" xr:uid="{00000000-0005-0000-0000-0000E0090000}"/>
    <cellStyle name="Integer" xfId="2500" xr:uid="{00000000-0005-0000-0000-0000E1090000}"/>
    <cellStyle name="Invisible" xfId="2501" xr:uid="{00000000-0005-0000-0000-0000E2090000}"/>
    <cellStyle name="Item" xfId="2502" xr:uid="{00000000-0005-0000-0000-0000E3090000}"/>
    <cellStyle name="Items_Obligatory" xfId="2503" xr:uid="{00000000-0005-0000-0000-0000E4090000}"/>
    <cellStyle name="ItemTypeClass" xfId="2504" xr:uid="{00000000-0005-0000-0000-0000E5090000}"/>
    <cellStyle name="ItemTypeClass 2" xfId="2505" xr:uid="{00000000-0005-0000-0000-0000E6090000}"/>
    <cellStyle name="ItemTypeClass 2 2" xfId="9425" xr:uid="{00000000-0005-0000-0000-0000041B0000}"/>
    <cellStyle name="ItemTypeClass 3" xfId="2506" xr:uid="{00000000-0005-0000-0000-0000E7090000}"/>
    <cellStyle name="KP_Normal" xfId="2507" xr:uid="{00000000-0005-0000-0000-0000E8090000}"/>
    <cellStyle name="Lien hypertexte visité_index" xfId="2508" xr:uid="{00000000-0005-0000-0000-0000E9090000}"/>
    <cellStyle name="Lien hypertexte_index" xfId="2509" xr:uid="{00000000-0005-0000-0000-0000EA090000}"/>
    <cellStyle name="ligne_detail" xfId="2510" xr:uid="{00000000-0005-0000-0000-0000EB090000}"/>
    <cellStyle name="Line" xfId="2511" xr:uid="{00000000-0005-0000-0000-0000EC090000}"/>
    <cellStyle name="Line 2" xfId="2512" xr:uid="{00000000-0005-0000-0000-0000ED090000}"/>
    <cellStyle name="Link Currency (0)" xfId="2513" xr:uid="{00000000-0005-0000-0000-0000EE090000}"/>
    <cellStyle name="Link Currency (0) 2" xfId="8080" xr:uid="{00000000-0005-0000-0000-0000901C0000}"/>
    <cellStyle name="Link Currency (2)" xfId="2514" xr:uid="{00000000-0005-0000-0000-0000EF090000}"/>
    <cellStyle name="Link Currency (2) 2" xfId="8081" xr:uid="{00000000-0005-0000-0000-0000911C0000}"/>
    <cellStyle name="Link Units (0)" xfId="2515" xr:uid="{00000000-0005-0000-0000-0000F0090000}"/>
    <cellStyle name="Link Units (0) 2" xfId="8082" xr:uid="{00000000-0005-0000-0000-0000921C0000}"/>
    <cellStyle name="Link Units (1)" xfId="2516" xr:uid="{00000000-0005-0000-0000-0000F1090000}"/>
    <cellStyle name="Link Units (2)" xfId="2517" xr:uid="{00000000-0005-0000-0000-0000F2090000}"/>
    <cellStyle name="Link Units (2) 2" xfId="8084" xr:uid="{00000000-0005-0000-0000-0000931C0000}"/>
    <cellStyle name="Linked Cell" xfId="5538" builtinId="24" customBuiltin="1"/>
    <cellStyle name="Linked Cell 2" xfId="2518" xr:uid="{00000000-0005-0000-0000-0000F4090000}"/>
    <cellStyle name="Linked Cell 2 2" xfId="2519" xr:uid="{00000000-0005-0000-0000-0000F5090000}"/>
    <cellStyle name="Linked Cell 2 3" xfId="2520" xr:uid="{00000000-0005-0000-0000-0000F6090000}"/>
    <cellStyle name="Linked Cell 2 4" xfId="2521" xr:uid="{00000000-0005-0000-0000-0000F7090000}"/>
    <cellStyle name="Linked Cell 2 5" xfId="2522" xr:uid="{00000000-0005-0000-0000-0000F8090000}"/>
    <cellStyle name="Linked Cell 2 6" xfId="2523" xr:uid="{00000000-0005-0000-0000-0000F9090000}"/>
    <cellStyle name="Linked Cell 2 7" xfId="2524" xr:uid="{00000000-0005-0000-0000-0000FA090000}"/>
    <cellStyle name="Linked Cell 2 8" xfId="2525" xr:uid="{00000000-0005-0000-0000-0000FB090000}"/>
    <cellStyle name="Linked Cell 2 9" xfId="2526" xr:uid="{00000000-0005-0000-0000-0000FC090000}"/>
    <cellStyle name="Linked Cell 3" xfId="2527" xr:uid="{00000000-0005-0000-0000-0000FD090000}"/>
    <cellStyle name="m/d/yy" xfId="2528" xr:uid="{00000000-0005-0000-0000-0000FE090000}"/>
    <cellStyle name="m/d/yy 2" xfId="2529" xr:uid="{00000000-0005-0000-0000-0000FF090000}"/>
    <cellStyle name="m1" xfId="2530" xr:uid="{00000000-0005-0000-0000-0000000A0000}"/>
    <cellStyle name="Major item" xfId="2531" xr:uid="{00000000-0005-0000-0000-0000010A0000}"/>
    <cellStyle name="Margin" xfId="2532" xr:uid="{00000000-0005-0000-0000-0000020A0000}"/>
    <cellStyle name="Migliaia (0)_Sheet1" xfId="2533" xr:uid="{00000000-0005-0000-0000-0000030A0000}"/>
    <cellStyle name="Migliaia_piv_polio" xfId="2534" xr:uid="{00000000-0005-0000-0000-0000040A0000}"/>
    <cellStyle name="Millares [0]_Asset Mgmt " xfId="2535" xr:uid="{00000000-0005-0000-0000-0000050A0000}"/>
    <cellStyle name="Millares_2AV_M_M " xfId="2536" xr:uid="{00000000-0005-0000-0000-0000060A0000}"/>
    <cellStyle name="Milliers [0]_CANADA1" xfId="2537" xr:uid="{00000000-0005-0000-0000-0000070A0000}"/>
    <cellStyle name="Milliers 2" xfId="2538" xr:uid="{00000000-0005-0000-0000-0000080A0000}"/>
    <cellStyle name="Milliers 2 2" xfId="8105" xr:uid="{00000000-0005-0000-0000-0000941C0000}"/>
    <cellStyle name="Milliers 2 3" xfId="11660" xr:uid="{00000000-0005-0000-0000-0000CD060000}"/>
    <cellStyle name="Milliers_CANADA1" xfId="2539" xr:uid="{00000000-0005-0000-0000-0000090A0000}"/>
    <cellStyle name="mm/dd/yy" xfId="2540" xr:uid="{00000000-0005-0000-0000-00000A0A0000}"/>
    <cellStyle name="mod1" xfId="2541" xr:uid="{00000000-0005-0000-0000-00000B0A0000}"/>
    <cellStyle name="modelo1" xfId="2542" xr:uid="{00000000-0005-0000-0000-00000C0A0000}"/>
    <cellStyle name="Moneda [0]_2AV_M_M " xfId="2543" xr:uid="{00000000-0005-0000-0000-00000D0A0000}"/>
    <cellStyle name="Moneda_2AV_M_M " xfId="2544" xr:uid="{00000000-0005-0000-0000-00000E0A0000}"/>
    <cellStyle name="Monétaire [0]_CANADA1" xfId="2545" xr:uid="{00000000-0005-0000-0000-00000F0A0000}"/>
    <cellStyle name="Monétaire 2" xfId="2546" xr:uid="{00000000-0005-0000-0000-0000100A0000}"/>
    <cellStyle name="Monétaire 2 2" xfId="8112" xr:uid="{00000000-0005-0000-0000-0000951C0000}"/>
    <cellStyle name="Monétaire 2 3" xfId="11659" xr:uid="{00000000-0005-0000-0000-0000D5060000}"/>
    <cellStyle name="Monétaire_CANADA1" xfId="2547" xr:uid="{00000000-0005-0000-0000-0000110A0000}"/>
    <cellStyle name="Monetario" xfId="2548" xr:uid="{00000000-0005-0000-0000-0000120A0000}"/>
    <cellStyle name="MonthYears" xfId="2549" xr:uid="{00000000-0005-0000-0000-0000130A0000}"/>
    <cellStyle name="Multiple" xfId="2550" xr:uid="{00000000-0005-0000-0000-0000140A0000}"/>
    <cellStyle name="Multiple (no x)" xfId="2551" xr:uid="{00000000-0005-0000-0000-0000150A0000}"/>
    <cellStyle name="Multiple (x)" xfId="2552" xr:uid="{00000000-0005-0000-0000-0000160A0000}"/>
    <cellStyle name="Multiple [0]" xfId="2553" xr:uid="{00000000-0005-0000-0000-0000170A0000}"/>
    <cellStyle name="Multiple [1]" xfId="2554" xr:uid="{00000000-0005-0000-0000-0000180A0000}"/>
    <cellStyle name="Multiple [2]" xfId="2555" xr:uid="{00000000-0005-0000-0000-0000190A0000}"/>
    <cellStyle name="Multiple [3]" xfId="2556" xr:uid="{00000000-0005-0000-0000-00001A0A0000}"/>
    <cellStyle name="Multiple_1030171N" xfId="2557" xr:uid="{00000000-0005-0000-0000-00001B0A0000}"/>
    <cellStyle name="neg0.0_CapitalCost " xfId="2558" xr:uid="{00000000-0005-0000-0000-00001C0A0000}"/>
    <cellStyle name="Neutral 2" xfId="2559" xr:uid="{00000000-0005-0000-0000-00001D0A0000}"/>
    <cellStyle name="Neutral 2 2" xfId="2560" xr:uid="{00000000-0005-0000-0000-00001E0A0000}"/>
    <cellStyle name="Neutral 2 3" xfId="2561" xr:uid="{00000000-0005-0000-0000-00001F0A0000}"/>
    <cellStyle name="Neutral 2 4" xfId="2562" xr:uid="{00000000-0005-0000-0000-0000200A0000}"/>
    <cellStyle name="Neutral 2 5" xfId="2563" xr:uid="{00000000-0005-0000-0000-0000210A0000}"/>
    <cellStyle name="Neutral 2 6" xfId="2564" xr:uid="{00000000-0005-0000-0000-0000220A0000}"/>
    <cellStyle name="Neutral 2 7" xfId="2565" xr:uid="{00000000-0005-0000-0000-0000230A0000}"/>
    <cellStyle name="Neutral 2 8" xfId="2566" xr:uid="{00000000-0005-0000-0000-0000240A0000}"/>
    <cellStyle name="Neutral 2 9" xfId="2567" xr:uid="{00000000-0005-0000-0000-0000250A0000}"/>
    <cellStyle name="Neutral 3" xfId="2568" xr:uid="{00000000-0005-0000-0000-0000260A0000}"/>
    <cellStyle name="New" xfId="2569" xr:uid="{00000000-0005-0000-0000-0000270A0000}"/>
    <cellStyle name="Nil" xfId="2570" xr:uid="{00000000-0005-0000-0000-0000280A0000}"/>
    <cellStyle name="no dec" xfId="2571" xr:uid="{00000000-0005-0000-0000-0000290A0000}"/>
    <cellStyle name="No-definido" xfId="2572" xr:uid="{00000000-0005-0000-0000-00002A0A0000}"/>
    <cellStyle name="Non_Input_Cell_Figures" xfId="2573" xr:uid="{00000000-0005-0000-0000-00002B0A0000}"/>
    <cellStyle name="NonPrintingArea" xfId="2574" xr:uid="{00000000-0005-0000-0000-00002C0A0000}"/>
    <cellStyle name="NORAYAS" xfId="2575" xr:uid="{00000000-0005-0000-0000-00002D0A0000}"/>
    <cellStyle name="Normal" xfId="0" builtinId="0"/>
    <cellStyle name="Normal--" xfId="2576" xr:uid="{00000000-0005-0000-0000-00002F0A0000}"/>
    <cellStyle name="Normal - Style1" xfId="2577" xr:uid="{00000000-0005-0000-0000-0000300A0000}"/>
    <cellStyle name="Normal [0]" xfId="2578" xr:uid="{00000000-0005-0000-0000-0000310A0000}"/>
    <cellStyle name="Normal [1]" xfId="2579" xr:uid="{00000000-0005-0000-0000-0000320A0000}"/>
    <cellStyle name="Normal [3]" xfId="2580" xr:uid="{00000000-0005-0000-0000-0000330A0000}"/>
    <cellStyle name="Normal [3] 2" xfId="2581" xr:uid="{00000000-0005-0000-0000-0000340A0000}"/>
    <cellStyle name="Normal [3] 3" xfId="2582" xr:uid="{00000000-0005-0000-0000-0000350A0000}"/>
    <cellStyle name="Normal 10" xfId="2583" xr:uid="{00000000-0005-0000-0000-0000360A0000}"/>
    <cellStyle name="Normal 10 2" xfId="2584" xr:uid="{00000000-0005-0000-0000-0000370A0000}"/>
    <cellStyle name="Normal 10 3" xfId="2585" xr:uid="{00000000-0005-0000-0000-0000380A0000}"/>
    <cellStyle name="Normal 10 4" xfId="2586" xr:uid="{00000000-0005-0000-0000-0000390A0000}"/>
    <cellStyle name="Normal 10 5" xfId="2587" xr:uid="{00000000-0005-0000-0000-00003A0A0000}"/>
    <cellStyle name="Normal 10 6" xfId="2588" xr:uid="{00000000-0005-0000-0000-00003B0A0000}"/>
    <cellStyle name="Normal 10 7" xfId="2589" xr:uid="{00000000-0005-0000-0000-00003C0A0000}"/>
    <cellStyle name="Normal 10 7 2" xfId="8155" xr:uid="{00000000-0005-0000-0000-0000961C0000}"/>
    <cellStyle name="Normal 10 8" xfId="2590" xr:uid="{00000000-0005-0000-0000-00003D0A0000}"/>
    <cellStyle name="Normal 10 8 2" xfId="8156" xr:uid="{00000000-0005-0000-0000-0000971C0000}"/>
    <cellStyle name="Normal 11" xfId="2591" xr:uid="{00000000-0005-0000-0000-00003E0A0000}"/>
    <cellStyle name="Normal 11 2" xfId="2592" xr:uid="{00000000-0005-0000-0000-00003F0A0000}"/>
    <cellStyle name="Normal 11 2 2" xfId="2593" xr:uid="{00000000-0005-0000-0000-0000400A0000}"/>
    <cellStyle name="Normal 11 2 3" xfId="8158" xr:uid="{00000000-0005-0000-0000-0000981C0000}"/>
    <cellStyle name="Normal 11 3" xfId="2594" xr:uid="{00000000-0005-0000-0000-0000410A0000}"/>
    <cellStyle name="Normal 11 3 2" xfId="8160" xr:uid="{00000000-0005-0000-0000-0000991C0000}"/>
    <cellStyle name="Normal 11 4" xfId="2595" xr:uid="{00000000-0005-0000-0000-0000420A0000}"/>
    <cellStyle name="Normal 11 4 2" xfId="8161" xr:uid="{00000000-0005-0000-0000-00009A1C0000}"/>
    <cellStyle name="Normal 11 5" xfId="2596" xr:uid="{00000000-0005-0000-0000-0000430A0000}"/>
    <cellStyle name="Normal 11 5 2" xfId="8162" xr:uid="{00000000-0005-0000-0000-00009B1C0000}"/>
    <cellStyle name="Normal 11 6" xfId="2597" xr:uid="{00000000-0005-0000-0000-0000440A0000}"/>
    <cellStyle name="Normal 11 7" xfId="2598" xr:uid="{00000000-0005-0000-0000-0000450A0000}"/>
    <cellStyle name="Normal 12" xfId="2599" xr:uid="{00000000-0005-0000-0000-0000460A0000}"/>
    <cellStyle name="Normal 12 2" xfId="2600" xr:uid="{00000000-0005-0000-0000-0000470A0000}"/>
    <cellStyle name="Normal 12 2 2" xfId="8166" xr:uid="{00000000-0005-0000-0000-00009C1C0000}"/>
    <cellStyle name="Normal 12 3" xfId="2601" xr:uid="{00000000-0005-0000-0000-0000480A0000}"/>
    <cellStyle name="Normal 12 3 2" xfId="8167" xr:uid="{00000000-0005-0000-0000-00009D1C0000}"/>
    <cellStyle name="Normal 12 4" xfId="2602" xr:uid="{00000000-0005-0000-0000-0000490A0000}"/>
    <cellStyle name="Normal 12 4 2" xfId="8168" xr:uid="{00000000-0005-0000-0000-00009E1C0000}"/>
    <cellStyle name="Normal 12 5" xfId="2603" xr:uid="{00000000-0005-0000-0000-00004A0A0000}"/>
    <cellStyle name="Normal 12 5 2" xfId="8169" xr:uid="{00000000-0005-0000-0000-00009F1C0000}"/>
    <cellStyle name="Normal 12 6" xfId="2604" xr:uid="{00000000-0005-0000-0000-00004B0A0000}"/>
    <cellStyle name="Normal 13" xfId="2605" xr:uid="{00000000-0005-0000-0000-00004C0A0000}"/>
    <cellStyle name="Normal 13 2" xfId="2606" xr:uid="{00000000-0005-0000-0000-00004D0A0000}"/>
    <cellStyle name="Normal 13 3" xfId="2607" xr:uid="{00000000-0005-0000-0000-00004E0A0000}"/>
    <cellStyle name="Normal 13 4" xfId="2608" xr:uid="{00000000-0005-0000-0000-00004F0A0000}"/>
    <cellStyle name="Normal 13 4 2" xfId="8174" xr:uid="{00000000-0005-0000-0000-0000A01C0000}"/>
    <cellStyle name="Normal 13 4 3" xfId="9282" xr:uid="{00000000-0005-0000-0000-00000F070000}"/>
    <cellStyle name="Normal 13 5" xfId="2609" xr:uid="{00000000-0005-0000-0000-0000500A0000}"/>
    <cellStyle name="Normal 14" xfId="2610" xr:uid="{00000000-0005-0000-0000-0000510A0000}"/>
    <cellStyle name="Normal 14 2" xfId="2611" xr:uid="{00000000-0005-0000-0000-0000520A0000}"/>
    <cellStyle name="Normal 14 2 2" xfId="2612" xr:uid="{00000000-0005-0000-0000-0000530A0000}"/>
    <cellStyle name="Normal 14 2 2 2" xfId="8178" xr:uid="{00000000-0005-0000-0000-0000A11C0000}"/>
    <cellStyle name="Normal 14 3" xfId="2613" xr:uid="{00000000-0005-0000-0000-0000540A0000}"/>
    <cellStyle name="Normal 15" xfId="2614" xr:uid="{00000000-0005-0000-0000-0000550A0000}"/>
    <cellStyle name="Normal 15 2" xfId="2615" xr:uid="{00000000-0005-0000-0000-0000560A0000}"/>
    <cellStyle name="Normal 15 2 2" xfId="2616" xr:uid="{00000000-0005-0000-0000-0000570A0000}"/>
    <cellStyle name="Normal 15 3" xfId="2617" xr:uid="{00000000-0005-0000-0000-0000580A0000}"/>
    <cellStyle name="Normal 15 4" xfId="2618" xr:uid="{00000000-0005-0000-0000-0000590A0000}"/>
    <cellStyle name="Normal 15 5" xfId="2619" xr:uid="{00000000-0005-0000-0000-00005A0A0000}"/>
    <cellStyle name="Normal 15 5 2" xfId="8185" xr:uid="{00000000-0005-0000-0000-0000A21C0000}"/>
    <cellStyle name="Normal 16" xfId="2620" xr:uid="{00000000-0005-0000-0000-00005B0A0000}"/>
    <cellStyle name="Normal 16 2" xfId="2621" xr:uid="{00000000-0005-0000-0000-00005C0A0000}"/>
    <cellStyle name="Normal 16 3" xfId="2622" xr:uid="{00000000-0005-0000-0000-00005D0A0000}"/>
    <cellStyle name="Normal 16 4" xfId="2623" xr:uid="{00000000-0005-0000-0000-00005E0A0000}"/>
    <cellStyle name="Normal 16 4 2" xfId="8189" xr:uid="{00000000-0005-0000-0000-0000A31C0000}"/>
    <cellStyle name="Normal 17" xfId="2624" xr:uid="{00000000-0005-0000-0000-00005F0A0000}"/>
    <cellStyle name="Normal 18" xfId="2625" xr:uid="{00000000-0005-0000-0000-0000600A0000}"/>
    <cellStyle name="Normal 18 2" xfId="2626" xr:uid="{00000000-0005-0000-0000-0000610A0000}"/>
    <cellStyle name="Normal 18 3" xfId="8191" xr:uid="{00000000-0005-0000-0000-0000A41C0000}"/>
    <cellStyle name="Normal 19" xfId="2627" xr:uid="{00000000-0005-0000-0000-0000620A0000}"/>
    <cellStyle name="Normal 2" xfId="2628" xr:uid="{00000000-0005-0000-0000-0000630A0000}"/>
    <cellStyle name="Normal-- 2" xfId="2629" xr:uid="{00000000-0005-0000-0000-0000640A0000}"/>
    <cellStyle name="Normal 2 10" xfId="2630" xr:uid="{00000000-0005-0000-0000-0000650A0000}"/>
    <cellStyle name="Normal 2 10 2" xfId="2631" xr:uid="{00000000-0005-0000-0000-0000660A0000}"/>
    <cellStyle name="Normal 2 11" xfId="2632" xr:uid="{00000000-0005-0000-0000-0000670A0000}"/>
    <cellStyle name="Normal 2 11 2" xfId="2633" xr:uid="{00000000-0005-0000-0000-0000680A0000}"/>
    <cellStyle name="Normal 2 12" xfId="2634" xr:uid="{00000000-0005-0000-0000-0000690A0000}"/>
    <cellStyle name="Normal 2 12 2" xfId="2635" xr:uid="{00000000-0005-0000-0000-00006A0A0000}"/>
    <cellStyle name="Normal 2 13" xfId="2636" xr:uid="{00000000-0005-0000-0000-00006B0A0000}"/>
    <cellStyle name="Normal 2 13 2" xfId="2637" xr:uid="{00000000-0005-0000-0000-00006C0A0000}"/>
    <cellStyle name="Normal 2 14" xfId="2638" xr:uid="{00000000-0005-0000-0000-00006D0A0000}"/>
    <cellStyle name="Normal 2 14 2" xfId="2639" xr:uid="{00000000-0005-0000-0000-00006E0A0000}"/>
    <cellStyle name="Normal 2 15" xfId="2640" xr:uid="{00000000-0005-0000-0000-00006F0A0000}"/>
    <cellStyle name="Normal 2 15 2" xfId="2641" xr:uid="{00000000-0005-0000-0000-0000700A0000}"/>
    <cellStyle name="Normal 2 16" xfId="2642" xr:uid="{00000000-0005-0000-0000-0000710A0000}"/>
    <cellStyle name="Normal 2 16 2" xfId="2643" xr:uid="{00000000-0005-0000-0000-0000720A0000}"/>
    <cellStyle name="Normal 2 17" xfId="2644" xr:uid="{00000000-0005-0000-0000-0000730A0000}"/>
    <cellStyle name="Normal 2 17 2" xfId="2645" xr:uid="{00000000-0005-0000-0000-0000740A0000}"/>
    <cellStyle name="Normal 2 18" xfId="2646" xr:uid="{00000000-0005-0000-0000-0000750A0000}"/>
    <cellStyle name="Normal 2 18 2" xfId="2647" xr:uid="{00000000-0005-0000-0000-0000760A0000}"/>
    <cellStyle name="Normal 2 19" xfId="2648" xr:uid="{00000000-0005-0000-0000-0000770A0000}"/>
    <cellStyle name="Normal 2 19 2" xfId="2649" xr:uid="{00000000-0005-0000-0000-0000780A0000}"/>
    <cellStyle name="Normal 2 2" xfId="2650" xr:uid="{00000000-0005-0000-0000-0000790A0000}"/>
    <cellStyle name="Normal 2 2 2" xfId="2651" xr:uid="{00000000-0005-0000-0000-00007A0A0000}"/>
    <cellStyle name="Normal 2 2 2 2" xfId="2652" xr:uid="{00000000-0005-0000-0000-00007B0A0000}"/>
    <cellStyle name="Normal 2 2 2 2 2" xfId="2653" xr:uid="{00000000-0005-0000-0000-00007C0A0000}"/>
    <cellStyle name="Normal 2 2 2 3" xfId="2654" xr:uid="{00000000-0005-0000-0000-00007D0A0000}"/>
    <cellStyle name="Normal 2 2 2 4" xfId="2655" xr:uid="{00000000-0005-0000-0000-00007E0A0000}"/>
    <cellStyle name="Normal 2 2 2 5" xfId="2656" xr:uid="{00000000-0005-0000-0000-00007F0A0000}"/>
    <cellStyle name="Normal 2 2 2 6" xfId="2657" xr:uid="{00000000-0005-0000-0000-0000800A0000}"/>
    <cellStyle name="Normal 2 2 2 7" xfId="2658" xr:uid="{00000000-0005-0000-0000-0000810A0000}"/>
    <cellStyle name="Normal 2 2 2 7 2" xfId="9356" xr:uid="{00000000-0005-0000-0000-00008F1B0000}"/>
    <cellStyle name="Normal 2 2 3" xfId="2659" xr:uid="{00000000-0005-0000-0000-0000820A0000}"/>
    <cellStyle name="Normal 2 2 3 2" xfId="2660" xr:uid="{00000000-0005-0000-0000-0000830A0000}"/>
    <cellStyle name="Normal 2 2 4" xfId="2661" xr:uid="{00000000-0005-0000-0000-0000840A0000}"/>
    <cellStyle name="Normal 2 2 4 2" xfId="2662" xr:uid="{00000000-0005-0000-0000-0000850A0000}"/>
    <cellStyle name="Normal 2 2 4 3" xfId="2663" xr:uid="{00000000-0005-0000-0000-0000860A0000}"/>
    <cellStyle name="Normal 2 2 5" xfId="2664" xr:uid="{00000000-0005-0000-0000-0000870A0000}"/>
    <cellStyle name="Normal 2 2 6" xfId="2665" xr:uid="{00000000-0005-0000-0000-0000880A0000}"/>
    <cellStyle name="Normal 2 2 7" xfId="2666" xr:uid="{00000000-0005-0000-0000-0000890A0000}"/>
    <cellStyle name="Normal 2 2 7 2" xfId="8232" xr:uid="{00000000-0005-0000-0000-0000A51C0000}"/>
    <cellStyle name="Normal 2 2 7 3" xfId="11657" xr:uid="{00000000-0005-0000-0000-000037070000}"/>
    <cellStyle name="Normal 2 2 8" xfId="2667" xr:uid="{00000000-0005-0000-0000-00008A0A0000}"/>
    <cellStyle name="Normal 2 2 8 2" xfId="9368" xr:uid="{00000000-0005-0000-0000-00008E1B0000}"/>
    <cellStyle name="Normal 2 20" xfId="2668" xr:uid="{00000000-0005-0000-0000-00008B0A0000}"/>
    <cellStyle name="Normal 2 20 2" xfId="2669" xr:uid="{00000000-0005-0000-0000-00008C0A0000}"/>
    <cellStyle name="Normal 2 21" xfId="2670" xr:uid="{00000000-0005-0000-0000-00008D0A0000}"/>
    <cellStyle name="Normal 2 21 2" xfId="2671" xr:uid="{00000000-0005-0000-0000-00008E0A0000}"/>
    <cellStyle name="Normal 2 22" xfId="2672" xr:uid="{00000000-0005-0000-0000-00008F0A0000}"/>
    <cellStyle name="Normal 2 22 2" xfId="2673" xr:uid="{00000000-0005-0000-0000-0000900A0000}"/>
    <cellStyle name="Normal 2 23" xfId="2674" xr:uid="{00000000-0005-0000-0000-0000910A0000}"/>
    <cellStyle name="Normal 2 23 2" xfId="2675" xr:uid="{00000000-0005-0000-0000-0000920A0000}"/>
    <cellStyle name="Normal 2 24" xfId="2676" xr:uid="{00000000-0005-0000-0000-0000930A0000}"/>
    <cellStyle name="Normal 2 24 2" xfId="2677" xr:uid="{00000000-0005-0000-0000-0000940A0000}"/>
    <cellStyle name="Normal 2 24 2 2" xfId="2678" xr:uid="{00000000-0005-0000-0000-0000950A0000}"/>
    <cellStyle name="Normal 2 24 2 2 2" xfId="8244" xr:uid="{00000000-0005-0000-0000-0000A71C0000}"/>
    <cellStyle name="Normal 2 24 2 3" xfId="8243" xr:uid="{00000000-0005-0000-0000-0000A61C0000}"/>
    <cellStyle name="Normal 2 24 3" xfId="2679" xr:uid="{00000000-0005-0000-0000-0000960A0000}"/>
    <cellStyle name="Normal 2 24 3 2" xfId="8245" xr:uid="{00000000-0005-0000-0000-0000A81C0000}"/>
    <cellStyle name="Normal 2 24 4" xfId="2680" xr:uid="{00000000-0005-0000-0000-0000970A0000}"/>
    <cellStyle name="Normal 2 25" xfId="2681" xr:uid="{00000000-0005-0000-0000-0000980A0000}"/>
    <cellStyle name="Normal 2 25 2" xfId="2682" xr:uid="{00000000-0005-0000-0000-0000990A0000}"/>
    <cellStyle name="Normal 2 26" xfId="2683" xr:uid="{00000000-0005-0000-0000-00009A0A0000}"/>
    <cellStyle name="Normal 2 26 2" xfId="2684" xr:uid="{00000000-0005-0000-0000-00009B0A0000}"/>
    <cellStyle name="Normal 2 27" xfId="2685" xr:uid="{00000000-0005-0000-0000-00009C0A0000}"/>
    <cellStyle name="Normal 2 27 2" xfId="2686" xr:uid="{00000000-0005-0000-0000-00009D0A0000}"/>
    <cellStyle name="Normal 2 28" xfId="2687" xr:uid="{00000000-0005-0000-0000-00009E0A0000}"/>
    <cellStyle name="Normal 2 28 2" xfId="2688" xr:uid="{00000000-0005-0000-0000-00009F0A0000}"/>
    <cellStyle name="Normal 2 29" xfId="2689" xr:uid="{00000000-0005-0000-0000-0000A00A0000}"/>
    <cellStyle name="Normal 2 29 2" xfId="2690" xr:uid="{00000000-0005-0000-0000-0000A10A0000}"/>
    <cellStyle name="Normal 2 3" xfId="2691" xr:uid="{00000000-0005-0000-0000-0000A20A0000}"/>
    <cellStyle name="Normal 2 3 2" xfId="2692" xr:uid="{00000000-0005-0000-0000-0000A30A0000}"/>
    <cellStyle name="Normal 2 3 2 2" xfId="2693" xr:uid="{00000000-0005-0000-0000-0000A40A0000}"/>
    <cellStyle name="Normal 2 3 3" xfId="2694" xr:uid="{00000000-0005-0000-0000-0000A50A0000}"/>
    <cellStyle name="Normal 2 3 3 2" xfId="2695" xr:uid="{00000000-0005-0000-0000-0000A60A0000}"/>
    <cellStyle name="Normal 2 3 4" xfId="2696" xr:uid="{00000000-0005-0000-0000-0000A70A0000}"/>
    <cellStyle name="Normal 2 3 4 2" xfId="9357" xr:uid="{00000000-0005-0000-0000-0000B31B0000}"/>
    <cellStyle name="Normal 2 30" xfId="2697" xr:uid="{00000000-0005-0000-0000-0000A80A0000}"/>
    <cellStyle name="Normal 2 30 2" xfId="2698" xr:uid="{00000000-0005-0000-0000-0000A90A0000}"/>
    <cellStyle name="Normal 2 31" xfId="2699" xr:uid="{00000000-0005-0000-0000-0000AA0A0000}"/>
    <cellStyle name="Normal 2 31 2" xfId="2700" xr:uid="{00000000-0005-0000-0000-0000AB0A0000}"/>
    <cellStyle name="Normal 2 32" xfId="2701" xr:uid="{00000000-0005-0000-0000-0000AC0A0000}"/>
    <cellStyle name="Normal 2 33" xfId="2702" xr:uid="{00000000-0005-0000-0000-0000AD0A0000}"/>
    <cellStyle name="Normal 2 34" xfId="2703" xr:uid="{00000000-0005-0000-0000-0000AE0A0000}"/>
    <cellStyle name="Normal 2 35" xfId="2704" xr:uid="{00000000-0005-0000-0000-0000AF0A0000}"/>
    <cellStyle name="Normal 2 36" xfId="2705" xr:uid="{00000000-0005-0000-0000-0000B00A0000}"/>
    <cellStyle name="Normal 2 37" xfId="2706" xr:uid="{00000000-0005-0000-0000-0000B10A0000}"/>
    <cellStyle name="Normal 2 37 2" xfId="2707" xr:uid="{00000000-0005-0000-0000-0000B20A0000}"/>
    <cellStyle name="Normal 2 38" xfId="2708" xr:uid="{00000000-0005-0000-0000-0000B30A0000}"/>
    <cellStyle name="Normal 2 38 2" xfId="2709" xr:uid="{00000000-0005-0000-0000-0000B40A0000}"/>
    <cellStyle name="Normal 2 38 3" xfId="2710" xr:uid="{00000000-0005-0000-0000-0000B50A0000}"/>
    <cellStyle name="Normal 2 39" xfId="2711" xr:uid="{00000000-0005-0000-0000-0000B60A0000}"/>
    <cellStyle name="Normal 2 39 2" xfId="2712" xr:uid="{00000000-0005-0000-0000-0000B70A0000}"/>
    <cellStyle name="Normal 2 4" xfId="2713" xr:uid="{00000000-0005-0000-0000-0000B80A0000}"/>
    <cellStyle name="Normal 2 4 2" xfId="2714" xr:uid="{00000000-0005-0000-0000-0000B90A0000}"/>
    <cellStyle name="Normal 2 4 3" xfId="2715" xr:uid="{00000000-0005-0000-0000-0000BA0A0000}"/>
    <cellStyle name="Normal 2 4 4" xfId="2716" xr:uid="{00000000-0005-0000-0000-0000BB0A0000}"/>
    <cellStyle name="Normal 2 4 5" xfId="2717" xr:uid="{00000000-0005-0000-0000-0000BC0A0000}"/>
    <cellStyle name="Normal 2 4 5 2" xfId="9301" xr:uid="{00000000-0005-0000-0000-0000C31B0000}"/>
    <cellStyle name="Normal 2 40" xfId="2718" xr:uid="{00000000-0005-0000-0000-0000BD0A0000}"/>
    <cellStyle name="Normal 2 41" xfId="2719" xr:uid="{00000000-0005-0000-0000-0000BE0A0000}"/>
    <cellStyle name="Normal 2 42" xfId="2720" xr:uid="{00000000-0005-0000-0000-0000BF0A0000}"/>
    <cellStyle name="Normal 2 43" xfId="2721" xr:uid="{00000000-0005-0000-0000-0000C00A0000}"/>
    <cellStyle name="Normal 2 44" xfId="2722" xr:uid="{00000000-0005-0000-0000-0000C10A0000}"/>
    <cellStyle name="Normal 2 45" xfId="2723" xr:uid="{00000000-0005-0000-0000-0000C20A0000}"/>
    <cellStyle name="Normal 2 46" xfId="2724" xr:uid="{00000000-0005-0000-0000-0000C30A0000}"/>
    <cellStyle name="Normal 2 47" xfId="2725" xr:uid="{00000000-0005-0000-0000-0000C40A0000}"/>
    <cellStyle name="Normal 2 47 2" xfId="8289" xr:uid="{00000000-0005-0000-0000-0000A91C0000}"/>
    <cellStyle name="Normal 2 48" xfId="2726" xr:uid="{00000000-0005-0000-0000-0000C50A0000}"/>
    <cellStyle name="Normal 2 48 2" xfId="2727" xr:uid="{00000000-0005-0000-0000-0000C60A0000}"/>
    <cellStyle name="Normal 2 48 2 2" xfId="9399" xr:uid="{00000000-0005-0000-0000-0000CF1B0000}"/>
    <cellStyle name="Normal 2 49" xfId="2728" xr:uid="{00000000-0005-0000-0000-0000C70A0000}"/>
    <cellStyle name="Normal 2 5" xfId="2729" xr:uid="{00000000-0005-0000-0000-0000C80A0000}"/>
    <cellStyle name="Normal 2 5 2" xfId="2730" xr:uid="{00000000-0005-0000-0000-0000C90A0000}"/>
    <cellStyle name="Normal 2 5 3" xfId="2731" xr:uid="{00000000-0005-0000-0000-0000CA0A0000}"/>
    <cellStyle name="Normal 2 5 4" xfId="9299" xr:uid="{00000000-0005-0000-0000-0000D01B0000}"/>
    <cellStyle name="Normal 2 50" xfId="2732" xr:uid="{00000000-0005-0000-0000-0000CB0A0000}"/>
    <cellStyle name="Normal 2 50 2" xfId="9370" xr:uid="{00000000-0005-0000-0000-0000781B0000}"/>
    <cellStyle name="Normal 2 51" xfId="2733" xr:uid="{00000000-0005-0000-0000-0000CC0A0000}"/>
    <cellStyle name="Normal 2 52" xfId="2734" xr:uid="{00000000-0005-0000-0000-0000CD0A0000}"/>
    <cellStyle name="Normal 2 53" xfId="2735" xr:uid="{00000000-0005-0000-0000-0000CE0A0000}"/>
    <cellStyle name="Normal 2 54" xfId="5566" xr:uid="{00000000-0005-0000-0000-0000CF0A0000}"/>
    <cellStyle name="Normal 2 55" xfId="12964" xr:uid="{00000000-0005-0000-0000-000005000000}"/>
    <cellStyle name="Normal 2 6" xfId="2736" xr:uid="{00000000-0005-0000-0000-0000D00A0000}"/>
    <cellStyle name="Normal 2 6 2" xfId="2737" xr:uid="{00000000-0005-0000-0000-0000D10A0000}"/>
    <cellStyle name="Normal 2 7" xfId="2738" xr:uid="{00000000-0005-0000-0000-0000D20A0000}"/>
    <cellStyle name="Normal 2 7 2" xfId="2739" xr:uid="{00000000-0005-0000-0000-0000D30A0000}"/>
    <cellStyle name="Normal 2 8" xfId="2740" xr:uid="{00000000-0005-0000-0000-0000D40A0000}"/>
    <cellStyle name="Normal 2 8 2" xfId="2741" xr:uid="{00000000-0005-0000-0000-0000D50A0000}"/>
    <cellStyle name="Normal 2 9" xfId="2742" xr:uid="{00000000-0005-0000-0000-0000D60A0000}"/>
    <cellStyle name="Normal 2 9 2" xfId="2743" xr:uid="{00000000-0005-0000-0000-0000D70A0000}"/>
    <cellStyle name="Normal 20" xfId="2744" xr:uid="{00000000-0005-0000-0000-0000D80A0000}"/>
    <cellStyle name="Normal 21" xfId="2745" xr:uid="{00000000-0005-0000-0000-0000D90A0000}"/>
    <cellStyle name="Normal 22" xfId="2746" xr:uid="{00000000-0005-0000-0000-0000DA0A0000}"/>
    <cellStyle name="Normal 23" xfId="2747" xr:uid="{00000000-0005-0000-0000-0000DB0A0000}"/>
    <cellStyle name="Normal 24" xfId="2748" xr:uid="{00000000-0005-0000-0000-0000DC0A0000}"/>
    <cellStyle name="Normal 25" xfId="2749" xr:uid="{00000000-0005-0000-0000-0000DD0A0000}"/>
    <cellStyle name="Normal 25 10" xfId="2750" xr:uid="{00000000-0005-0000-0000-0000DE0A0000}"/>
    <cellStyle name="Normal 25 100" xfId="2751" xr:uid="{00000000-0005-0000-0000-0000DF0A0000}"/>
    <cellStyle name="Normal 25 101" xfId="2752" xr:uid="{00000000-0005-0000-0000-0000E00A0000}"/>
    <cellStyle name="Normal 25 102" xfId="2753" xr:uid="{00000000-0005-0000-0000-0000E10A0000}"/>
    <cellStyle name="Normal 25 103" xfId="2754" xr:uid="{00000000-0005-0000-0000-0000E20A0000}"/>
    <cellStyle name="Normal 25 104" xfId="2755" xr:uid="{00000000-0005-0000-0000-0000E30A0000}"/>
    <cellStyle name="Normal 25 105" xfId="2756" xr:uid="{00000000-0005-0000-0000-0000E40A0000}"/>
    <cellStyle name="Normal 25 106" xfId="2757" xr:uid="{00000000-0005-0000-0000-0000E50A0000}"/>
    <cellStyle name="Normal 25 107" xfId="2758" xr:uid="{00000000-0005-0000-0000-0000E60A0000}"/>
    <cellStyle name="Normal 25 108" xfId="2759" xr:uid="{00000000-0005-0000-0000-0000E70A0000}"/>
    <cellStyle name="Normal 25 109" xfId="2760" xr:uid="{00000000-0005-0000-0000-0000E80A0000}"/>
    <cellStyle name="Normal 25 11" xfId="2761" xr:uid="{00000000-0005-0000-0000-0000E90A0000}"/>
    <cellStyle name="Normal 25 12" xfId="2762" xr:uid="{00000000-0005-0000-0000-0000EA0A0000}"/>
    <cellStyle name="Normal 25 13" xfId="2763" xr:uid="{00000000-0005-0000-0000-0000EB0A0000}"/>
    <cellStyle name="Normal 25 14" xfId="2764" xr:uid="{00000000-0005-0000-0000-0000EC0A0000}"/>
    <cellStyle name="Normal 25 15" xfId="2765" xr:uid="{00000000-0005-0000-0000-0000ED0A0000}"/>
    <cellStyle name="Normal 25 16" xfId="2766" xr:uid="{00000000-0005-0000-0000-0000EE0A0000}"/>
    <cellStyle name="Normal 25 17" xfId="2767" xr:uid="{00000000-0005-0000-0000-0000EF0A0000}"/>
    <cellStyle name="Normal 25 18" xfId="2768" xr:uid="{00000000-0005-0000-0000-0000F00A0000}"/>
    <cellStyle name="Normal 25 19" xfId="2769" xr:uid="{00000000-0005-0000-0000-0000F10A0000}"/>
    <cellStyle name="Normal 25 2" xfId="2770" xr:uid="{00000000-0005-0000-0000-0000F20A0000}"/>
    <cellStyle name="Normal 25 20" xfId="2771" xr:uid="{00000000-0005-0000-0000-0000F30A0000}"/>
    <cellStyle name="Normal 25 21" xfId="2772" xr:uid="{00000000-0005-0000-0000-0000F40A0000}"/>
    <cellStyle name="Normal 25 22" xfId="2773" xr:uid="{00000000-0005-0000-0000-0000F50A0000}"/>
    <cellStyle name="Normal 25 23" xfId="2774" xr:uid="{00000000-0005-0000-0000-0000F60A0000}"/>
    <cellStyle name="Normal 25 24" xfId="2775" xr:uid="{00000000-0005-0000-0000-0000F70A0000}"/>
    <cellStyle name="Normal 25 25" xfId="2776" xr:uid="{00000000-0005-0000-0000-0000F80A0000}"/>
    <cellStyle name="Normal 25 26" xfId="2777" xr:uid="{00000000-0005-0000-0000-0000F90A0000}"/>
    <cellStyle name="Normal 25 27" xfId="2778" xr:uid="{00000000-0005-0000-0000-0000FA0A0000}"/>
    <cellStyle name="Normal 25 28" xfId="2779" xr:uid="{00000000-0005-0000-0000-0000FB0A0000}"/>
    <cellStyle name="Normal 25 29" xfId="2780" xr:uid="{00000000-0005-0000-0000-0000FC0A0000}"/>
    <cellStyle name="Normal 25 3" xfId="2781" xr:uid="{00000000-0005-0000-0000-0000FD0A0000}"/>
    <cellStyle name="Normal 25 30" xfId="2782" xr:uid="{00000000-0005-0000-0000-0000FE0A0000}"/>
    <cellStyle name="Normal 25 31" xfId="2783" xr:uid="{00000000-0005-0000-0000-0000FF0A0000}"/>
    <cellStyle name="Normal 25 32" xfId="2784" xr:uid="{00000000-0005-0000-0000-0000000B0000}"/>
    <cellStyle name="Normal 25 33" xfId="2785" xr:uid="{00000000-0005-0000-0000-0000010B0000}"/>
    <cellStyle name="Normal 25 34" xfId="2786" xr:uid="{00000000-0005-0000-0000-0000020B0000}"/>
    <cellStyle name="Normal 25 35" xfId="2787" xr:uid="{00000000-0005-0000-0000-0000030B0000}"/>
    <cellStyle name="Normal 25 36" xfId="2788" xr:uid="{00000000-0005-0000-0000-0000040B0000}"/>
    <cellStyle name="Normal 25 37" xfId="2789" xr:uid="{00000000-0005-0000-0000-0000050B0000}"/>
    <cellStyle name="Normal 25 38" xfId="2790" xr:uid="{00000000-0005-0000-0000-0000060B0000}"/>
    <cellStyle name="Normal 25 39" xfId="2791" xr:uid="{00000000-0005-0000-0000-0000070B0000}"/>
    <cellStyle name="Normal 25 4" xfId="2792" xr:uid="{00000000-0005-0000-0000-0000080B0000}"/>
    <cellStyle name="Normal 25 40" xfId="2793" xr:uid="{00000000-0005-0000-0000-0000090B0000}"/>
    <cellStyle name="Normal 25 41" xfId="2794" xr:uid="{00000000-0005-0000-0000-00000A0B0000}"/>
    <cellStyle name="Normal 25 42" xfId="2795" xr:uid="{00000000-0005-0000-0000-00000B0B0000}"/>
    <cellStyle name="Normal 25 43" xfId="2796" xr:uid="{00000000-0005-0000-0000-00000C0B0000}"/>
    <cellStyle name="Normal 25 44" xfId="2797" xr:uid="{00000000-0005-0000-0000-00000D0B0000}"/>
    <cellStyle name="Normal 25 45" xfId="2798" xr:uid="{00000000-0005-0000-0000-00000E0B0000}"/>
    <cellStyle name="Normal 25 46" xfId="2799" xr:uid="{00000000-0005-0000-0000-00000F0B0000}"/>
    <cellStyle name="Normal 25 47" xfId="2800" xr:uid="{00000000-0005-0000-0000-0000100B0000}"/>
    <cellStyle name="Normal 25 48" xfId="2801" xr:uid="{00000000-0005-0000-0000-0000110B0000}"/>
    <cellStyle name="Normal 25 49" xfId="2802" xr:uid="{00000000-0005-0000-0000-0000120B0000}"/>
    <cellStyle name="Normal 25 5" xfId="2803" xr:uid="{00000000-0005-0000-0000-0000130B0000}"/>
    <cellStyle name="Normal 25 50" xfId="2804" xr:uid="{00000000-0005-0000-0000-0000140B0000}"/>
    <cellStyle name="Normal 25 51" xfId="2805" xr:uid="{00000000-0005-0000-0000-0000150B0000}"/>
    <cellStyle name="Normal 25 52" xfId="2806" xr:uid="{00000000-0005-0000-0000-0000160B0000}"/>
    <cellStyle name="Normal 25 53" xfId="2807" xr:uid="{00000000-0005-0000-0000-0000170B0000}"/>
    <cellStyle name="Normal 25 54" xfId="2808" xr:uid="{00000000-0005-0000-0000-0000180B0000}"/>
    <cellStyle name="Normal 25 55" xfId="2809" xr:uid="{00000000-0005-0000-0000-0000190B0000}"/>
    <cellStyle name="Normal 25 56" xfId="2810" xr:uid="{00000000-0005-0000-0000-00001A0B0000}"/>
    <cellStyle name="Normal 25 57" xfId="2811" xr:uid="{00000000-0005-0000-0000-00001B0B0000}"/>
    <cellStyle name="Normal 25 58" xfId="2812" xr:uid="{00000000-0005-0000-0000-00001C0B0000}"/>
    <cellStyle name="Normal 25 59" xfId="2813" xr:uid="{00000000-0005-0000-0000-00001D0B0000}"/>
    <cellStyle name="Normal 25 6" xfId="2814" xr:uid="{00000000-0005-0000-0000-00001E0B0000}"/>
    <cellStyle name="Normal 25 60" xfId="2815" xr:uid="{00000000-0005-0000-0000-00001F0B0000}"/>
    <cellStyle name="Normal 25 61" xfId="2816" xr:uid="{00000000-0005-0000-0000-0000200B0000}"/>
    <cellStyle name="Normal 25 62" xfId="2817" xr:uid="{00000000-0005-0000-0000-0000210B0000}"/>
    <cellStyle name="Normal 25 63" xfId="2818" xr:uid="{00000000-0005-0000-0000-0000220B0000}"/>
    <cellStyle name="Normal 25 64" xfId="2819" xr:uid="{00000000-0005-0000-0000-0000230B0000}"/>
    <cellStyle name="Normal 25 65" xfId="2820" xr:uid="{00000000-0005-0000-0000-0000240B0000}"/>
    <cellStyle name="Normal 25 66" xfId="2821" xr:uid="{00000000-0005-0000-0000-0000250B0000}"/>
    <cellStyle name="Normal 25 67" xfId="2822" xr:uid="{00000000-0005-0000-0000-0000260B0000}"/>
    <cellStyle name="Normal 25 68" xfId="2823" xr:uid="{00000000-0005-0000-0000-0000270B0000}"/>
    <cellStyle name="Normal 25 69" xfId="2824" xr:uid="{00000000-0005-0000-0000-0000280B0000}"/>
    <cellStyle name="Normal 25 7" xfId="2825" xr:uid="{00000000-0005-0000-0000-0000290B0000}"/>
    <cellStyle name="Normal 25 70" xfId="2826" xr:uid="{00000000-0005-0000-0000-00002A0B0000}"/>
    <cellStyle name="Normal 25 71" xfId="2827" xr:uid="{00000000-0005-0000-0000-00002B0B0000}"/>
    <cellStyle name="Normal 25 72" xfId="2828" xr:uid="{00000000-0005-0000-0000-00002C0B0000}"/>
    <cellStyle name="Normal 25 73" xfId="2829" xr:uid="{00000000-0005-0000-0000-00002D0B0000}"/>
    <cellStyle name="Normal 25 74" xfId="2830" xr:uid="{00000000-0005-0000-0000-00002E0B0000}"/>
    <cellStyle name="Normal 25 75" xfId="2831" xr:uid="{00000000-0005-0000-0000-00002F0B0000}"/>
    <cellStyle name="Normal 25 76" xfId="2832" xr:uid="{00000000-0005-0000-0000-0000300B0000}"/>
    <cellStyle name="Normal 25 77" xfId="2833" xr:uid="{00000000-0005-0000-0000-0000310B0000}"/>
    <cellStyle name="Normal 25 78" xfId="2834" xr:uid="{00000000-0005-0000-0000-0000320B0000}"/>
    <cellStyle name="Normal 25 79" xfId="2835" xr:uid="{00000000-0005-0000-0000-0000330B0000}"/>
    <cellStyle name="Normal 25 8" xfId="2836" xr:uid="{00000000-0005-0000-0000-0000340B0000}"/>
    <cellStyle name="Normal 25 80" xfId="2837" xr:uid="{00000000-0005-0000-0000-0000350B0000}"/>
    <cellStyle name="Normal 25 81" xfId="2838" xr:uid="{00000000-0005-0000-0000-0000360B0000}"/>
    <cellStyle name="Normal 25 82" xfId="2839" xr:uid="{00000000-0005-0000-0000-0000370B0000}"/>
    <cellStyle name="Normal 25 83" xfId="2840" xr:uid="{00000000-0005-0000-0000-0000380B0000}"/>
    <cellStyle name="Normal 25 84" xfId="2841" xr:uid="{00000000-0005-0000-0000-0000390B0000}"/>
    <cellStyle name="Normal 25 85" xfId="2842" xr:uid="{00000000-0005-0000-0000-00003A0B0000}"/>
    <cellStyle name="Normal 25 86" xfId="2843" xr:uid="{00000000-0005-0000-0000-00003B0B0000}"/>
    <cellStyle name="Normal 25 87" xfId="2844" xr:uid="{00000000-0005-0000-0000-00003C0B0000}"/>
    <cellStyle name="Normal 25 88" xfId="2845" xr:uid="{00000000-0005-0000-0000-00003D0B0000}"/>
    <cellStyle name="Normal 25 89" xfId="2846" xr:uid="{00000000-0005-0000-0000-00003E0B0000}"/>
    <cellStyle name="Normal 25 9" xfId="2847" xr:uid="{00000000-0005-0000-0000-00003F0B0000}"/>
    <cellStyle name="Normal 25 90" xfId="2848" xr:uid="{00000000-0005-0000-0000-0000400B0000}"/>
    <cellStyle name="Normal 25 91" xfId="2849" xr:uid="{00000000-0005-0000-0000-0000410B0000}"/>
    <cellStyle name="Normal 25 92" xfId="2850" xr:uid="{00000000-0005-0000-0000-0000420B0000}"/>
    <cellStyle name="Normal 25 93" xfId="2851" xr:uid="{00000000-0005-0000-0000-0000430B0000}"/>
    <cellStyle name="Normal 25 94" xfId="2852" xr:uid="{00000000-0005-0000-0000-0000440B0000}"/>
    <cellStyle name="Normal 25 95" xfId="2853" xr:uid="{00000000-0005-0000-0000-0000450B0000}"/>
    <cellStyle name="Normal 25 96" xfId="2854" xr:uid="{00000000-0005-0000-0000-0000460B0000}"/>
    <cellStyle name="Normal 25 97" xfId="2855" xr:uid="{00000000-0005-0000-0000-0000470B0000}"/>
    <cellStyle name="Normal 25 98" xfId="2856" xr:uid="{00000000-0005-0000-0000-0000480B0000}"/>
    <cellStyle name="Normal 25 99" xfId="2857" xr:uid="{00000000-0005-0000-0000-0000490B0000}"/>
    <cellStyle name="Normal 26" xfId="2858" xr:uid="{00000000-0005-0000-0000-00004A0B0000}"/>
    <cellStyle name="Normal 26 10" xfId="2859" xr:uid="{00000000-0005-0000-0000-00004B0B0000}"/>
    <cellStyle name="Normal 26 100" xfId="2860" xr:uid="{00000000-0005-0000-0000-00004C0B0000}"/>
    <cellStyle name="Normal 26 101" xfId="2861" xr:uid="{00000000-0005-0000-0000-00004D0B0000}"/>
    <cellStyle name="Normal 26 102" xfId="2862" xr:uid="{00000000-0005-0000-0000-00004E0B0000}"/>
    <cellStyle name="Normal 26 103" xfId="2863" xr:uid="{00000000-0005-0000-0000-00004F0B0000}"/>
    <cellStyle name="Normal 26 104" xfId="2864" xr:uid="{00000000-0005-0000-0000-0000500B0000}"/>
    <cellStyle name="Normal 26 105" xfId="2865" xr:uid="{00000000-0005-0000-0000-0000510B0000}"/>
    <cellStyle name="Normal 26 106" xfId="2866" xr:uid="{00000000-0005-0000-0000-0000520B0000}"/>
    <cellStyle name="Normal 26 107" xfId="2867" xr:uid="{00000000-0005-0000-0000-0000530B0000}"/>
    <cellStyle name="Normal 26 108" xfId="2868" xr:uid="{00000000-0005-0000-0000-0000540B0000}"/>
    <cellStyle name="Normal 26 109" xfId="2869" xr:uid="{00000000-0005-0000-0000-0000550B0000}"/>
    <cellStyle name="Normal 26 11" xfId="2870" xr:uid="{00000000-0005-0000-0000-0000560B0000}"/>
    <cellStyle name="Normal 26 12" xfId="2871" xr:uid="{00000000-0005-0000-0000-0000570B0000}"/>
    <cellStyle name="Normal 26 13" xfId="2872" xr:uid="{00000000-0005-0000-0000-0000580B0000}"/>
    <cellStyle name="Normal 26 14" xfId="2873" xr:uid="{00000000-0005-0000-0000-0000590B0000}"/>
    <cellStyle name="Normal 26 15" xfId="2874" xr:uid="{00000000-0005-0000-0000-00005A0B0000}"/>
    <cellStyle name="Normal 26 16" xfId="2875" xr:uid="{00000000-0005-0000-0000-00005B0B0000}"/>
    <cellStyle name="Normal 26 17" xfId="2876" xr:uid="{00000000-0005-0000-0000-00005C0B0000}"/>
    <cellStyle name="Normal 26 18" xfId="2877" xr:uid="{00000000-0005-0000-0000-00005D0B0000}"/>
    <cellStyle name="Normal 26 19" xfId="2878" xr:uid="{00000000-0005-0000-0000-00005E0B0000}"/>
    <cellStyle name="Normal 26 2" xfId="2879" xr:uid="{00000000-0005-0000-0000-00005F0B0000}"/>
    <cellStyle name="Normal 26 20" xfId="2880" xr:uid="{00000000-0005-0000-0000-0000600B0000}"/>
    <cellStyle name="Normal 26 21" xfId="2881" xr:uid="{00000000-0005-0000-0000-0000610B0000}"/>
    <cellStyle name="Normal 26 22" xfId="2882" xr:uid="{00000000-0005-0000-0000-0000620B0000}"/>
    <cellStyle name="Normal 26 23" xfId="2883" xr:uid="{00000000-0005-0000-0000-0000630B0000}"/>
    <cellStyle name="Normal 26 24" xfId="2884" xr:uid="{00000000-0005-0000-0000-0000640B0000}"/>
    <cellStyle name="Normal 26 25" xfId="2885" xr:uid="{00000000-0005-0000-0000-0000650B0000}"/>
    <cellStyle name="Normal 26 26" xfId="2886" xr:uid="{00000000-0005-0000-0000-0000660B0000}"/>
    <cellStyle name="Normal 26 27" xfId="2887" xr:uid="{00000000-0005-0000-0000-0000670B0000}"/>
    <cellStyle name="Normal 26 28" xfId="2888" xr:uid="{00000000-0005-0000-0000-0000680B0000}"/>
    <cellStyle name="Normal 26 29" xfId="2889" xr:uid="{00000000-0005-0000-0000-0000690B0000}"/>
    <cellStyle name="Normal 26 3" xfId="2890" xr:uid="{00000000-0005-0000-0000-00006A0B0000}"/>
    <cellStyle name="Normal 26 30" xfId="2891" xr:uid="{00000000-0005-0000-0000-00006B0B0000}"/>
    <cellStyle name="Normal 26 31" xfId="2892" xr:uid="{00000000-0005-0000-0000-00006C0B0000}"/>
    <cellStyle name="Normal 26 32" xfId="2893" xr:uid="{00000000-0005-0000-0000-00006D0B0000}"/>
    <cellStyle name="Normal 26 33" xfId="2894" xr:uid="{00000000-0005-0000-0000-00006E0B0000}"/>
    <cellStyle name="Normal 26 34" xfId="2895" xr:uid="{00000000-0005-0000-0000-00006F0B0000}"/>
    <cellStyle name="Normal 26 35" xfId="2896" xr:uid="{00000000-0005-0000-0000-0000700B0000}"/>
    <cellStyle name="Normal 26 36" xfId="2897" xr:uid="{00000000-0005-0000-0000-0000710B0000}"/>
    <cellStyle name="Normal 26 37" xfId="2898" xr:uid="{00000000-0005-0000-0000-0000720B0000}"/>
    <cellStyle name="Normal 26 38" xfId="2899" xr:uid="{00000000-0005-0000-0000-0000730B0000}"/>
    <cellStyle name="Normal 26 39" xfId="2900" xr:uid="{00000000-0005-0000-0000-0000740B0000}"/>
    <cellStyle name="Normal 26 4" xfId="2901" xr:uid="{00000000-0005-0000-0000-0000750B0000}"/>
    <cellStyle name="Normal 26 40" xfId="2902" xr:uid="{00000000-0005-0000-0000-0000760B0000}"/>
    <cellStyle name="Normal 26 41" xfId="2903" xr:uid="{00000000-0005-0000-0000-0000770B0000}"/>
    <cellStyle name="Normal 26 42" xfId="2904" xr:uid="{00000000-0005-0000-0000-0000780B0000}"/>
    <cellStyle name="Normal 26 43" xfId="2905" xr:uid="{00000000-0005-0000-0000-0000790B0000}"/>
    <cellStyle name="Normal 26 44" xfId="2906" xr:uid="{00000000-0005-0000-0000-00007A0B0000}"/>
    <cellStyle name="Normal 26 45" xfId="2907" xr:uid="{00000000-0005-0000-0000-00007B0B0000}"/>
    <cellStyle name="Normal 26 46" xfId="2908" xr:uid="{00000000-0005-0000-0000-00007C0B0000}"/>
    <cellStyle name="Normal 26 47" xfId="2909" xr:uid="{00000000-0005-0000-0000-00007D0B0000}"/>
    <cellStyle name="Normal 26 48" xfId="2910" xr:uid="{00000000-0005-0000-0000-00007E0B0000}"/>
    <cellStyle name="Normal 26 49" xfId="2911" xr:uid="{00000000-0005-0000-0000-00007F0B0000}"/>
    <cellStyle name="Normal 26 5" xfId="2912" xr:uid="{00000000-0005-0000-0000-0000800B0000}"/>
    <cellStyle name="Normal 26 50" xfId="2913" xr:uid="{00000000-0005-0000-0000-0000810B0000}"/>
    <cellStyle name="Normal 26 51" xfId="2914" xr:uid="{00000000-0005-0000-0000-0000820B0000}"/>
    <cellStyle name="Normal 26 52" xfId="2915" xr:uid="{00000000-0005-0000-0000-0000830B0000}"/>
    <cellStyle name="Normal 26 53" xfId="2916" xr:uid="{00000000-0005-0000-0000-0000840B0000}"/>
    <cellStyle name="Normal 26 54" xfId="2917" xr:uid="{00000000-0005-0000-0000-0000850B0000}"/>
    <cellStyle name="Normal 26 55" xfId="2918" xr:uid="{00000000-0005-0000-0000-0000860B0000}"/>
    <cellStyle name="Normal 26 56" xfId="2919" xr:uid="{00000000-0005-0000-0000-0000870B0000}"/>
    <cellStyle name="Normal 26 57" xfId="2920" xr:uid="{00000000-0005-0000-0000-0000880B0000}"/>
    <cellStyle name="Normal 26 58" xfId="2921" xr:uid="{00000000-0005-0000-0000-0000890B0000}"/>
    <cellStyle name="Normal 26 59" xfId="2922" xr:uid="{00000000-0005-0000-0000-00008A0B0000}"/>
    <cellStyle name="Normal 26 6" xfId="2923" xr:uid="{00000000-0005-0000-0000-00008B0B0000}"/>
    <cellStyle name="Normal 26 60" xfId="2924" xr:uid="{00000000-0005-0000-0000-00008C0B0000}"/>
    <cellStyle name="Normal 26 61" xfId="2925" xr:uid="{00000000-0005-0000-0000-00008D0B0000}"/>
    <cellStyle name="Normal 26 62" xfId="2926" xr:uid="{00000000-0005-0000-0000-00008E0B0000}"/>
    <cellStyle name="Normal 26 63" xfId="2927" xr:uid="{00000000-0005-0000-0000-00008F0B0000}"/>
    <cellStyle name="Normal 26 64" xfId="2928" xr:uid="{00000000-0005-0000-0000-0000900B0000}"/>
    <cellStyle name="Normal 26 65" xfId="2929" xr:uid="{00000000-0005-0000-0000-0000910B0000}"/>
    <cellStyle name="Normal 26 66" xfId="2930" xr:uid="{00000000-0005-0000-0000-0000920B0000}"/>
    <cellStyle name="Normal 26 67" xfId="2931" xr:uid="{00000000-0005-0000-0000-0000930B0000}"/>
    <cellStyle name="Normal 26 68" xfId="2932" xr:uid="{00000000-0005-0000-0000-0000940B0000}"/>
    <cellStyle name="Normal 26 69" xfId="2933" xr:uid="{00000000-0005-0000-0000-0000950B0000}"/>
    <cellStyle name="Normal 26 7" xfId="2934" xr:uid="{00000000-0005-0000-0000-0000960B0000}"/>
    <cellStyle name="Normal 26 70" xfId="2935" xr:uid="{00000000-0005-0000-0000-0000970B0000}"/>
    <cellStyle name="Normal 26 71" xfId="2936" xr:uid="{00000000-0005-0000-0000-0000980B0000}"/>
    <cellStyle name="Normal 26 72" xfId="2937" xr:uid="{00000000-0005-0000-0000-0000990B0000}"/>
    <cellStyle name="Normal 26 73" xfId="2938" xr:uid="{00000000-0005-0000-0000-00009A0B0000}"/>
    <cellStyle name="Normal 26 74" xfId="2939" xr:uid="{00000000-0005-0000-0000-00009B0B0000}"/>
    <cellStyle name="Normal 26 75" xfId="2940" xr:uid="{00000000-0005-0000-0000-00009C0B0000}"/>
    <cellStyle name="Normal 26 76" xfId="2941" xr:uid="{00000000-0005-0000-0000-00009D0B0000}"/>
    <cellStyle name="Normal 26 77" xfId="2942" xr:uid="{00000000-0005-0000-0000-00009E0B0000}"/>
    <cellStyle name="Normal 26 78" xfId="2943" xr:uid="{00000000-0005-0000-0000-00009F0B0000}"/>
    <cellStyle name="Normal 26 79" xfId="2944" xr:uid="{00000000-0005-0000-0000-0000A00B0000}"/>
    <cellStyle name="Normal 26 8" xfId="2945" xr:uid="{00000000-0005-0000-0000-0000A10B0000}"/>
    <cellStyle name="Normal 26 80" xfId="2946" xr:uid="{00000000-0005-0000-0000-0000A20B0000}"/>
    <cellStyle name="Normal 26 81" xfId="2947" xr:uid="{00000000-0005-0000-0000-0000A30B0000}"/>
    <cellStyle name="Normal 26 82" xfId="2948" xr:uid="{00000000-0005-0000-0000-0000A40B0000}"/>
    <cellStyle name="Normal 26 83" xfId="2949" xr:uid="{00000000-0005-0000-0000-0000A50B0000}"/>
    <cellStyle name="Normal 26 84" xfId="2950" xr:uid="{00000000-0005-0000-0000-0000A60B0000}"/>
    <cellStyle name="Normal 26 85" xfId="2951" xr:uid="{00000000-0005-0000-0000-0000A70B0000}"/>
    <cellStyle name="Normal 26 86" xfId="2952" xr:uid="{00000000-0005-0000-0000-0000A80B0000}"/>
    <cellStyle name="Normal 26 87" xfId="2953" xr:uid="{00000000-0005-0000-0000-0000A90B0000}"/>
    <cellStyle name="Normal 26 88" xfId="2954" xr:uid="{00000000-0005-0000-0000-0000AA0B0000}"/>
    <cellStyle name="Normal 26 89" xfId="2955" xr:uid="{00000000-0005-0000-0000-0000AB0B0000}"/>
    <cellStyle name="Normal 26 9" xfId="2956" xr:uid="{00000000-0005-0000-0000-0000AC0B0000}"/>
    <cellStyle name="Normal 26 90" xfId="2957" xr:uid="{00000000-0005-0000-0000-0000AD0B0000}"/>
    <cellStyle name="Normal 26 91" xfId="2958" xr:uid="{00000000-0005-0000-0000-0000AE0B0000}"/>
    <cellStyle name="Normal 26 92" xfId="2959" xr:uid="{00000000-0005-0000-0000-0000AF0B0000}"/>
    <cellStyle name="Normal 26 93" xfId="2960" xr:uid="{00000000-0005-0000-0000-0000B00B0000}"/>
    <cellStyle name="Normal 26 94" xfId="2961" xr:uid="{00000000-0005-0000-0000-0000B10B0000}"/>
    <cellStyle name="Normal 26 95" xfId="2962" xr:uid="{00000000-0005-0000-0000-0000B20B0000}"/>
    <cellStyle name="Normal 26 96" xfId="2963" xr:uid="{00000000-0005-0000-0000-0000B30B0000}"/>
    <cellStyle name="Normal 26 97" xfId="2964" xr:uid="{00000000-0005-0000-0000-0000B40B0000}"/>
    <cellStyle name="Normal 26 98" xfId="2965" xr:uid="{00000000-0005-0000-0000-0000B50B0000}"/>
    <cellStyle name="Normal 26 99" xfId="2966" xr:uid="{00000000-0005-0000-0000-0000B60B0000}"/>
    <cellStyle name="Normal 27" xfId="2967" xr:uid="{00000000-0005-0000-0000-0000B70B0000}"/>
    <cellStyle name="Normal 27 10" xfId="2968" xr:uid="{00000000-0005-0000-0000-0000B80B0000}"/>
    <cellStyle name="Normal 27 100" xfId="2969" xr:uid="{00000000-0005-0000-0000-0000B90B0000}"/>
    <cellStyle name="Normal 27 101" xfId="2970" xr:uid="{00000000-0005-0000-0000-0000BA0B0000}"/>
    <cellStyle name="Normal 27 102" xfId="2971" xr:uid="{00000000-0005-0000-0000-0000BB0B0000}"/>
    <cellStyle name="Normal 27 103" xfId="2972" xr:uid="{00000000-0005-0000-0000-0000BC0B0000}"/>
    <cellStyle name="Normal 27 104" xfId="2973" xr:uid="{00000000-0005-0000-0000-0000BD0B0000}"/>
    <cellStyle name="Normal 27 105" xfId="2974" xr:uid="{00000000-0005-0000-0000-0000BE0B0000}"/>
    <cellStyle name="Normal 27 106" xfId="2975" xr:uid="{00000000-0005-0000-0000-0000BF0B0000}"/>
    <cellStyle name="Normal 27 107" xfId="2976" xr:uid="{00000000-0005-0000-0000-0000C00B0000}"/>
    <cellStyle name="Normal 27 108" xfId="2977" xr:uid="{00000000-0005-0000-0000-0000C10B0000}"/>
    <cellStyle name="Normal 27 109" xfId="2978" xr:uid="{00000000-0005-0000-0000-0000C20B0000}"/>
    <cellStyle name="Normal 27 11" xfId="2979" xr:uid="{00000000-0005-0000-0000-0000C30B0000}"/>
    <cellStyle name="Normal 27 12" xfId="2980" xr:uid="{00000000-0005-0000-0000-0000C40B0000}"/>
    <cellStyle name="Normal 27 13" xfId="2981" xr:uid="{00000000-0005-0000-0000-0000C50B0000}"/>
    <cellStyle name="Normal 27 14" xfId="2982" xr:uid="{00000000-0005-0000-0000-0000C60B0000}"/>
    <cellStyle name="Normal 27 15" xfId="2983" xr:uid="{00000000-0005-0000-0000-0000C70B0000}"/>
    <cellStyle name="Normal 27 16" xfId="2984" xr:uid="{00000000-0005-0000-0000-0000C80B0000}"/>
    <cellStyle name="Normal 27 17" xfId="2985" xr:uid="{00000000-0005-0000-0000-0000C90B0000}"/>
    <cellStyle name="Normal 27 18" xfId="2986" xr:uid="{00000000-0005-0000-0000-0000CA0B0000}"/>
    <cellStyle name="Normal 27 19" xfId="2987" xr:uid="{00000000-0005-0000-0000-0000CB0B0000}"/>
    <cellStyle name="Normal 27 2" xfId="2988" xr:uid="{00000000-0005-0000-0000-0000CC0B0000}"/>
    <cellStyle name="Normal 27 20" xfId="2989" xr:uid="{00000000-0005-0000-0000-0000CD0B0000}"/>
    <cellStyle name="Normal 27 21" xfId="2990" xr:uid="{00000000-0005-0000-0000-0000CE0B0000}"/>
    <cellStyle name="Normal 27 22" xfId="2991" xr:uid="{00000000-0005-0000-0000-0000CF0B0000}"/>
    <cellStyle name="Normal 27 23" xfId="2992" xr:uid="{00000000-0005-0000-0000-0000D00B0000}"/>
    <cellStyle name="Normal 27 24" xfId="2993" xr:uid="{00000000-0005-0000-0000-0000D10B0000}"/>
    <cellStyle name="Normal 27 25" xfId="2994" xr:uid="{00000000-0005-0000-0000-0000D20B0000}"/>
    <cellStyle name="Normal 27 26" xfId="2995" xr:uid="{00000000-0005-0000-0000-0000D30B0000}"/>
    <cellStyle name="Normal 27 27" xfId="2996" xr:uid="{00000000-0005-0000-0000-0000D40B0000}"/>
    <cellStyle name="Normal 27 28" xfId="2997" xr:uid="{00000000-0005-0000-0000-0000D50B0000}"/>
    <cellStyle name="Normal 27 29" xfId="2998" xr:uid="{00000000-0005-0000-0000-0000D60B0000}"/>
    <cellStyle name="Normal 27 3" xfId="2999" xr:uid="{00000000-0005-0000-0000-0000D70B0000}"/>
    <cellStyle name="Normal 27 30" xfId="3000" xr:uid="{00000000-0005-0000-0000-0000D80B0000}"/>
    <cellStyle name="Normal 27 31" xfId="3001" xr:uid="{00000000-0005-0000-0000-0000D90B0000}"/>
    <cellStyle name="Normal 27 32" xfId="3002" xr:uid="{00000000-0005-0000-0000-0000DA0B0000}"/>
    <cellStyle name="Normal 27 33" xfId="3003" xr:uid="{00000000-0005-0000-0000-0000DB0B0000}"/>
    <cellStyle name="Normal 27 34" xfId="3004" xr:uid="{00000000-0005-0000-0000-0000DC0B0000}"/>
    <cellStyle name="Normal 27 35" xfId="3005" xr:uid="{00000000-0005-0000-0000-0000DD0B0000}"/>
    <cellStyle name="Normal 27 36" xfId="3006" xr:uid="{00000000-0005-0000-0000-0000DE0B0000}"/>
    <cellStyle name="Normal 27 37" xfId="3007" xr:uid="{00000000-0005-0000-0000-0000DF0B0000}"/>
    <cellStyle name="Normal 27 38" xfId="3008" xr:uid="{00000000-0005-0000-0000-0000E00B0000}"/>
    <cellStyle name="Normal 27 39" xfId="3009" xr:uid="{00000000-0005-0000-0000-0000E10B0000}"/>
    <cellStyle name="Normal 27 4" xfId="3010" xr:uid="{00000000-0005-0000-0000-0000E20B0000}"/>
    <cellStyle name="Normal 27 40" xfId="3011" xr:uid="{00000000-0005-0000-0000-0000E30B0000}"/>
    <cellStyle name="Normal 27 41" xfId="3012" xr:uid="{00000000-0005-0000-0000-0000E40B0000}"/>
    <cellStyle name="Normal 27 42" xfId="3013" xr:uid="{00000000-0005-0000-0000-0000E50B0000}"/>
    <cellStyle name="Normal 27 43" xfId="3014" xr:uid="{00000000-0005-0000-0000-0000E60B0000}"/>
    <cellStyle name="Normal 27 44" xfId="3015" xr:uid="{00000000-0005-0000-0000-0000E70B0000}"/>
    <cellStyle name="Normal 27 45" xfId="3016" xr:uid="{00000000-0005-0000-0000-0000E80B0000}"/>
    <cellStyle name="Normal 27 46" xfId="3017" xr:uid="{00000000-0005-0000-0000-0000E90B0000}"/>
    <cellStyle name="Normal 27 47" xfId="3018" xr:uid="{00000000-0005-0000-0000-0000EA0B0000}"/>
    <cellStyle name="Normal 27 48" xfId="3019" xr:uid="{00000000-0005-0000-0000-0000EB0B0000}"/>
    <cellStyle name="Normal 27 49" xfId="3020" xr:uid="{00000000-0005-0000-0000-0000EC0B0000}"/>
    <cellStyle name="Normal 27 5" xfId="3021" xr:uid="{00000000-0005-0000-0000-0000ED0B0000}"/>
    <cellStyle name="Normal 27 50" xfId="3022" xr:uid="{00000000-0005-0000-0000-0000EE0B0000}"/>
    <cellStyle name="Normal 27 51" xfId="3023" xr:uid="{00000000-0005-0000-0000-0000EF0B0000}"/>
    <cellStyle name="Normal 27 52" xfId="3024" xr:uid="{00000000-0005-0000-0000-0000F00B0000}"/>
    <cellStyle name="Normal 27 53" xfId="3025" xr:uid="{00000000-0005-0000-0000-0000F10B0000}"/>
    <cellStyle name="Normal 27 54" xfId="3026" xr:uid="{00000000-0005-0000-0000-0000F20B0000}"/>
    <cellStyle name="Normal 27 55" xfId="3027" xr:uid="{00000000-0005-0000-0000-0000F30B0000}"/>
    <cellStyle name="Normal 27 56" xfId="3028" xr:uid="{00000000-0005-0000-0000-0000F40B0000}"/>
    <cellStyle name="Normal 27 57" xfId="3029" xr:uid="{00000000-0005-0000-0000-0000F50B0000}"/>
    <cellStyle name="Normal 27 58" xfId="3030" xr:uid="{00000000-0005-0000-0000-0000F60B0000}"/>
    <cellStyle name="Normal 27 59" xfId="3031" xr:uid="{00000000-0005-0000-0000-0000F70B0000}"/>
    <cellStyle name="Normal 27 6" xfId="3032" xr:uid="{00000000-0005-0000-0000-0000F80B0000}"/>
    <cellStyle name="Normal 27 60" xfId="3033" xr:uid="{00000000-0005-0000-0000-0000F90B0000}"/>
    <cellStyle name="Normal 27 61" xfId="3034" xr:uid="{00000000-0005-0000-0000-0000FA0B0000}"/>
    <cellStyle name="Normal 27 62" xfId="3035" xr:uid="{00000000-0005-0000-0000-0000FB0B0000}"/>
    <cellStyle name="Normal 27 63" xfId="3036" xr:uid="{00000000-0005-0000-0000-0000FC0B0000}"/>
    <cellStyle name="Normal 27 64" xfId="3037" xr:uid="{00000000-0005-0000-0000-0000FD0B0000}"/>
    <cellStyle name="Normal 27 65" xfId="3038" xr:uid="{00000000-0005-0000-0000-0000FE0B0000}"/>
    <cellStyle name="Normal 27 66" xfId="3039" xr:uid="{00000000-0005-0000-0000-0000FF0B0000}"/>
    <cellStyle name="Normal 27 67" xfId="3040" xr:uid="{00000000-0005-0000-0000-0000000C0000}"/>
    <cellStyle name="Normal 27 68" xfId="3041" xr:uid="{00000000-0005-0000-0000-0000010C0000}"/>
    <cellStyle name="Normal 27 69" xfId="3042" xr:uid="{00000000-0005-0000-0000-0000020C0000}"/>
    <cellStyle name="Normal 27 7" xfId="3043" xr:uid="{00000000-0005-0000-0000-0000030C0000}"/>
    <cellStyle name="Normal 27 70" xfId="3044" xr:uid="{00000000-0005-0000-0000-0000040C0000}"/>
    <cellStyle name="Normal 27 71" xfId="3045" xr:uid="{00000000-0005-0000-0000-0000050C0000}"/>
    <cellStyle name="Normal 27 72" xfId="3046" xr:uid="{00000000-0005-0000-0000-0000060C0000}"/>
    <cellStyle name="Normal 27 73" xfId="3047" xr:uid="{00000000-0005-0000-0000-0000070C0000}"/>
    <cellStyle name="Normal 27 74" xfId="3048" xr:uid="{00000000-0005-0000-0000-0000080C0000}"/>
    <cellStyle name="Normal 27 75" xfId="3049" xr:uid="{00000000-0005-0000-0000-0000090C0000}"/>
    <cellStyle name="Normal 27 76" xfId="3050" xr:uid="{00000000-0005-0000-0000-00000A0C0000}"/>
    <cellStyle name="Normal 27 77" xfId="3051" xr:uid="{00000000-0005-0000-0000-00000B0C0000}"/>
    <cellStyle name="Normal 27 78" xfId="3052" xr:uid="{00000000-0005-0000-0000-00000C0C0000}"/>
    <cellStyle name="Normal 27 79" xfId="3053" xr:uid="{00000000-0005-0000-0000-00000D0C0000}"/>
    <cellStyle name="Normal 27 8" xfId="3054" xr:uid="{00000000-0005-0000-0000-00000E0C0000}"/>
    <cellStyle name="Normal 27 80" xfId="3055" xr:uid="{00000000-0005-0000-0000-00000F0C0000}"/>
    <cellStyle name="Normal 27 81" xfId="3056" xr:uid="{00000000-0005-0000-0000-0000100C0000}"/>
    <cellStyle name="Normal 27 82" xfId="3057" xr:uid="{00000000-0005-0000-0000-0000110C0000}"/>
    <cellStyle name="Normal 27 83" xfId="3058" xr:uid="{00000000-0005-0000-0000-0000120C0000}"/>
    <cellStyle name="Normal 27 84" xfId="3059" xr:uid="{00000000-0005-0000-0000-0000130C0000}"/>
    <cellStyle name="Normal 27 85" xfId="3060" xr:uid="{00000000-0005-0000-0000-0000140C0000}"/>
    <cellStyle name="Normal 27 86" xfId="3061" xr:uid="{00000000-0005-0000-0000-0000150C0000}"/>
    <cellStyle name="Normal 27 87" xfId="3062" xr:uid="{00000000-0005-0000-0000-0000160C0000}"/>
    <cellStyle name="Normal 27 88" xfId="3063" xr:uid="{00000000-0005-0000-0000-0000170C0000}"/>
    <cellStyle name="Normal 27 89" xfId="3064" xr:uid="{00000000-0005-0000-0000-0000180C0000}"/>
    <cellStyle name="Normal 27 9" xfId="3065" xr:uid="{00000000-0005-0000-0000-0000190C0000}"/>
    <cellStyle name="Normal 27 90" xfId="3066" xr:uid="{00000000-0005-0000-0000-00001A0C0000}"/>
    <cellStyle name="Normal 27 91" xfId="3067" xr:uid="{00000000-0005-0000-0000-00001B0C0000}"/>
    <cellStyle name="Normal 27 92" xfId="3068" xr:uid="{00000000-0005-0000-0000-00001C0C0000}"/>
    <cellStyle name="Normal 27 93" xfId="3069" xr:uid="{00000000-0005-0000-0000-00001D0C0000}"/>
    <cellStyle name="Normal 27 94" xfId="3070" xr:uid="{00000000-0005-0000-0000-00001E0C0000}"/>
    <cellStyle name="Normal 27 95" xfId="3071" xr:uid="{00000000-0005-0000-0000-00001F0C0000}"/>
    <cellStyle name="Normal 27 96" xfId="3072" xr:uid="{00000000-0005-0000-0000-0000200C0000}"/>
    <cellStyle name="Normal 27 97" xfId="3073" xr:uid="{00000000-0005-0000-0000-0000210C0000}"/>
    <cellStyle name="Normal 27 98" xfId="3074" xr:uid="{00000000-0005-0000-0000-0000220C0000}"/>
    <cellStyle name="Normal 27 99" xfId="3075" xr:uid="{00000000-0005-0000-0000-0000230C0000}"/>
    <cellStyle name="Normal 28" xfId="3076" xr:uid="{00000000-0005-0000-0000-0000240C0000}"/>
    <cellStyle name="Normal 28 10" xfId="3077" xr:uid="{00000000-0005-0000-0000-0000250C0000}"/>
    <cellStyle name="Normal 28 100" xfId="3078" xr:uid="{00000000-0005-0000-0000-0000260C0000}"/>
    <cellStyle name="Normal 28 101" xfId="3079" xr:uid="{00000000-0005-0000-0000-0000270C0000}"/>
    <cellStyle name="Normal 28 102" xfId="3080" xr:uid="{00000000-0005-0000-0000-0000280C0000}"/>
    <cellStyle name="Normal 28 103" xfId="3081" xr:uid="{00000000-0005-0000-0000-0000290C0000}"/>
    <cellStyle name="Normal 28 104" xfId="3082" xr:uid="{00000000-0005-0000-0000-00002A0C0000}"/>
    <cellStyle name="Normal 28 105" xfId="3083" xr:uid="{00000000-0005-0000-0000-00002B0C0000}"/>
    <cellStyle name="Normal 28 106" xfId="3084" xr:uid="{00000000-0005-0000-0000-00002C0C0000}"/>
    <cellStyle name="Normal 28 107" xfId="3085" xr:uid="{00000000-0005-0000-0000-00002D0C0000}"/>
    <cellStyle name="Normal 28 108" xfId="3086" xr:uid="{00000000-0005-0000-0000-00002E0C0000}"/>
    <cellStyle name="Normal 28 109" xfId="3087" xr:uid="{00000000-0005-0000-0000-00002F0C0000}"/>
    <cellStyle name="Normal 28 11" xfId="3088" xr:uid="{00000000-0005-0000-0000-0000300C0000}"/>
    <cellStyle name="Normal 28 12" xfId="3089" xr:uid="{00000000-0005-0000-0000-0000310C0000}"/>
    <cellStyle name="Normal 28 13" xfId="3090" xr:uid="{00000000-0005-0000-0000-0000320C0000}"/>
    <cellStyle name="Normal 28 14" xfId="3091" xr:uid="{00000000-0005-0000-0000-0000330C0000}"/>
    <cellStyle name="Normal 28 15" xfId="3092" xr:uid="{00000000-0005-0000-0000-0000340C0000}"/>
    <cellStyle name="Normal 28 16" xfId="3093" xr:uid="{00000000-0005-0000-0000-0000350C0000}"/>
    <cellStyle name="Normal 28 17" xfId="3094" xr:uid="{00000000-0005-0000-0000-0000360C0000}"/>
    <cellStyle name="Normal 28 18" xfId="3095" xr:uid="{00000000-0005-0000-0000-0000370C0000}"/>
    <cellStyle name="Normal 28 19" xfId="3096" xr:uid="{00000000-0005-0000-0000-0000380C0000}"/>
    <cellStyle name="Normal 28 2" xfId="3097" xr:uid="{00000000-0005-0000-0000-0000390C0000}"/>
    <cellStyle name="Normal 28 20" xfId="3098" xr:uid="{00000000-0005-0000-0000-00003A0C0000}"/>
    <cellStyle name="Normal 28 21" xfId="3099" xr:uid="{00000000-0005-0000-0000-00003B0C0000}"/>
    <cellStyle name="Normal 28 22" xfId="3100" xr:uid="{00000000-0005-0000-0000-00003C0C0000}"/>
    <cellStyle name="Normal 28 23" xfId="3101" xr:uid="{00000000-0005-0000-0000-00003D0C0000}"/>
    <cellStyle name="Normal 28 24" xfId="3102" xr:uid="{00000000-0005-0000-0000-00003E0C0000}"/>
    <cellStyle name="Normal 28 25" xfId="3103" xr:uid="{00000000-0005-0000-0000-00003F0C0000}"/>
    <cellStyle name="Normal 28 26" xfId="3104" xr:uid="{00000000-0005-0000-0000-0000400C0000}"/>
    <cellStyle name="Normal 28 27" xfId="3105" xr:uid="{00000000-0005-0000-0000-0000410C0000}"/>
    <cellStyle name="Normal 28 28" xfId="3106" xr:uid="{00000000-0005-0000-0000-0000420C0000}"/>
    <cellStyle name="Normal 28 29" xfId="3107" xr:uid="{00000000-0005-0000-0000-0000430C0000}"/>
    <cellStyle name="Normal 28 3" xfId="3108" xr:uid="{00000000-0005-0000-0000-0000440C0000}"/>
    <cellStyle name="Normal 28 30" xfId="3109" xr:uid="{00000000-0005-0000-0000-0000450C0000}"/>
    <cellStyle name="Normal 28 31" xfId="3110" xr:uid="{00000000-0005-0000-0000-0000460C0000}"/>
    <cellStyle name="Normal 28 32" xfId="3111" xr:uid="{00000000-0005-0000-0000-0000470C0000}"/>
    <cellStyle name="Normal 28 33" xfId="3112" xr:uid="{00000000-0005-0000-0000-0000480C0000}"/>
    <cellStyle name="Normal 28 34" xfId="3113" xr:uid="{00000000-0005-0000-0000-0000490C0000}"/>
    <cellStyle name="Normal 28 35" xfId="3114" xr:uid="{00000000-0005-0000-0000-00004A0C0000}"/>
    <cellStyle name="Normal 28 36" xfId="3115" xr:uid="{00000000-0005-0000-0000-00004B0C0000}"/>
    <cellStyle name="Normal 28 37" xfId="3116" xr:uid="{00000000-0005-0000-0000-00004C0C0000}"/>
    <cellStyle name="Normal 28 38" xfId="3117" xr:uid="{00000000-0005-0000-0000-00004D0C0000}"/>
    <cellStyle name="Normal 28 39" xfId="3118" xr:uid="{00000000-0005-0000-0000-00004E0C0000}"/>
    <cellStyle name="Normal 28 4" xfId="3119" xr:uid="{00000000-0005-0000-0000-00004F0C0000}"/>
    <cellStyle name="Normal 28 40" xfId="3120" xr:uid="{00000000-0005-0000-0000-0000500C0000}"/>
    <cellStyle name="Normal 28 41" xfId="3121" xr:uid="{00000000-0005-0000-0000-0000510C0000}"/>
    <cellStyle name="Normal 28 42" xfId="3122" xr:uid="{00000000-0005-0000-0000-0000520C0000}"/>
    <cellStyle name="Normal 28 43" xfId="3123" xr:uid="{00000000-0005-0000-0000-0000530C0000}"/>
    <cellStyle name="Normal 28 44" xfId="3124" xr:uid="{00000000-0005-0000-0000-0000540C0000}"/>
    <cellStyle name="Normal 28 45" xfId="3125" xr:uid="{00000000-0005-0000-0000-0000550C0000}"/>
    <cellStyle name="Normal 28 46" xfId="3126" xr:uid="{00000000-0005-0000-0000-0000560C0000}"/>
    <cellStyle name="Normal 28 47" xfId="3127" xr:uid="{00000000-0005-0000-0000-0000570C0000}"/>
    <cellStyle name="Normal 28 48" xfId="3128" xr:uid="{00000000-0005-0000-0000-0000580C0000}"/>
    <cellStyle name="Normal 28 49" xfId="3129" xr:uid="{00000000-0005-0000-0000-0000590C0000}"/>
    <cellStyle name="Normal 28 5" xfId="3130" xr:uid="{00000000-0005-0000-0000-00005A0C0000}"/>
    <cellStyle name="Normal 28 50" xfId="3131" xr:uid="{00000000-0005-0000-0000-00005B0C0000}"/>
    <cellStyle name="Normal 28 51" xfId="3132" xr:uid="{00000000-0005-0000-0000-00005C0C0000}"/>
    <cellStyle name="Normal 28 52" xfId="3133" xr:uid="{00000000-0005-0000-0000-00005D0C0000}"/>
    <cellStyle name="Normal 28 53" xfId="3134" xr:uid="{00000000-0005-0000-0000-00005E0C0000}"/>
    <cellStyle name="Normal 28 54" xfId="3135" xr:uid="{00000000-0005-0000-0000-00005F0C0000}"/>
    <cellStyle name="Normal 28 55" xfId="3136" xr:uid="{00000000-0005-0000-0000-0000600C0000}"/>
    <cellStyle name="Normal 28 56" xfId="3137" xr:uid="{00000000-0005-0000-0000-0000610C0000}"/>
    <cellStyle name="Normal 28 57" xfId="3138" xr:uid="{00000000-0005-0000-0000-0000620C0000}"/>
    <cellStyle name="Normal 28 58" xfId="3139" xr:uid="{00000000-0005-0000-0000-0000630C0000}"/>
    <cellStyle name="Normal 28 59" xfId="3140" xr:uid="{00000000-0005-0000-0000-0000640C0000}"/>
    <cellStyle name="Normal 28 6" xfId="3141" xr:uid="{00000000-0005-0000-0000-0000650C0000}"/>
    <cellStyle name="Normal 28 60" xfId="3142" xr:uid="{00000000-0005-0000-0000-0000660C0000}"/>
    <cellStyle name="Normal 28 61" xfId="3143" xr:uid="{00000000-0005-0000-0000-0000670C0000}"/>
    <cellStyle name="Normal 28 62" xfId="3144" xr:uid="{00000000-0005-0000-0000-0000680C0000}"/>
    <cellStyle name="Normal 28 63" xfId="3145" xr:uid="{00000000-0005-0000-0000-0000690C0000}"/>
    <cellStyle name="Normal 28 64" xfId="3146" xr:uid="{00000000-0005-0000-0000-00006A0C0000}"/>
    <cellStyle name="Normal 28 65" xfId="3147" xr:uid="{00000000-0005-0000-0000-00006B0C0000}"/>
    <cellStyle name="Normal 28 66" xfId="3148" xr:uid="{00000000-0005-0000-0000-00006C0C0000}"/>
    <cellStyle name="Normal 28 67" xfId="3149" xr:uid="{00000000-0005-0000-0000-00006D0C0000}"/>
    <cellStyle name="Normal 28 68" xfId="3150" xr:uid="{00000000-0005-0000-0000-00006E0C0000}"/>
    <cellStyle name="Normal 28 69" xfId="3151" xr:uid="{00000000-0005-0000-0000-00006F0C0000}"/>
    <cellStyle name="Normal 28 7" xfId="3152" xr:uid="{00000000-0005-0000-0000-0000700C0000}"/>
    <cellStyle name="Normal 28 70" xfId="3153" xr:uid="{00000000-0005-0000-0000-0000710C0000}"/>
    <cellStyle name="Normal 28 71" xfId="3154" xr:uid="{00000000-0005-0000-0000-0000720C0000}"/>
    <cellStyle name="Normal 28 72" xfId="3155" xr:uid="{00000000-0005-0000-0000-0000730C0000}"/>
    <cellStyle name="Normal 28 73" xfId="3156" xr:uid="{00000000-0005-0000-0000-0000740C0000}"/>
    <cellStyle name="Normal 28 74" xfId="3157" xr:uid="{00000000-0005-0000-0000-0000750C0000}"/>
    <cellStyle name="Normal 28 75" xfId="3158" xr:uid="{00000000-0005-0000-0000-0000760C0000}"/>
    <cellStyle name="Normal 28 76" xfId="3159" xr:uid="{00000000-0005-0000-0000-0000770C0000}"/>
    <cellStyle name="Normal 28 77" xfId="3160" xr:uid="{00000000-0005-0000-0000-0000780C0000}"/>
    <cellStyle name="Normal 28 78" xfId="3161" xr:uid="{00000000-0005-0000-0000-0000790C0000}"/>
    <cellStyle name="Normal 28 79" xfId="3162" xr:uid="{00000000-0005-0000-0000-00007A0C0000}"/>
    <cellStyle name="Normal 28 8" xfId="3163" xr:uid="{00000000-0005-0000-0000-00007B0C0000}"/>
    <cellStyle name="Normal 28 80" xfId="3164" xr:uid="{00000000-0005-0000-0000-00007C0C0000}"/>
    <cellStyle name="Normal 28 81" xfId="3165" xr:uid="{00000000-0005-0000-0000-00007D0C0000}"/>
    <cellStyle name="Normal 28 82" xfId="3166" xr:uid="{00000000-0005-0000-0000-00007E0C0000}"/>
    <cellStyle name="Normal 28 83" xfId="3167" xr:uid="{00000000-0005-0000-0000-00007F0C0000}"/>
    <cellStyle name="Normal 28 84" xfId="3168" xr:uid="{00000000-0005-0000-0000-0000800C0000}"/>
    <cellStyle name="Normal 28 85" xfId="3169" xr:uid="{00000000-0005-0000-0000-0000810C0000}"/>
    <cellStyle name="Normal 28 86" xfId="3170" xr:uid="{00000000-0005-0000-0000-0000820C0000}"/>
    <cellStyle name="Normal 28 87" xfId="3171" xr:uid="{00000000-0005-0000-0000-0000830C0000}"/>
    <cellStyle name="Normal 28 88" xfId="3172" xr:uid="{00000000-0005-0000-0000-0000840C0000}"/>
    <cellStyle name="Normal 28 89" xfId="3173" xr:uid="{00000000-0005-0000-0000-0000850C0000}"/>
    <cellStyle name="Normal 28 9" xfId="3174" xr:uid="{00000000-0005-0000-0000-0000860C0000}"/>
    <cellStyle name="Normal 28 90" xfId="3175" xr:uid="{00000000-0005-0000-0000-0000870C0000}"/>
    <cellStyle name="Normal 28 91" xfId="3176" xr:uid="{00000000-0005-0000-0000-0000880C0000}"/>
    <cellStyle name="Normal 28 92" xfId="3177" xr:uid="{00000000-0005-0000-0000-0000890C0000}"/>
    <cellStyle name="Normal 28 93" xfId="3178" xr:uid="{00000000-0005-0000-0000-00008A0C0000}"/>
    <cellStyle name="Normal 28 94" xfId="3179" xr:uid="{00000000-0005-0000-0000-00008B0C0000}"/>
    <cellStyle name="Normal 28 95" xfId="3180" xr:uid="{00000000-0005-0000-0000-00008C0C0000}"/>
    <cellStyle name="Normal 28 96" xfId="3181" xr:uid="{00000000-0005-0000-0000-00008D0C0000}"/>
    <cellStyle name="Normal 28 97" xfId="3182" xr:uid="{00000000-0005-0000-0000-00008E0C0000}"/>
    <cellStyle name="Normal 28 98" xfId="3183" xr:uid="{00000000-0005-0000-0000-00008F0C0000}"/>
    <cellStyle name="Normal 28 99" xfId="3184" xr:uid="{00000000-0005-0000-0000-0000900C0000}"/>
    <cellStyle name="Normal 29" xfId="3185" xr:uid="{00000000-0005-0000-0000-0000910C0000}"/>
    <cellStyle name="Normal 29 10" xfId="3186" xr:uid="{00000000-0005-0000-0000-0000920C0000}"/>
    <cellStyle name="Normal 29 100" xfId="3187" xr:uid="{00000000-0005-0000-0000-0000930C0000}"/>
    <cellStyle name="Normal 29 101" xfId="3188" xr:uid="{00000000-0005-0000-0000-0000940C0000}"/>
    <cellStyle name="Normal 29 102" xfId="3189" xr:uid="{00000000-0005-0000-0000-0000950C0000}"/>
    <cellStyle name="Normal 29 103" xfId="3190" xr:uid="{00000000-0005-0000-0000-0000960C0000}"/>
    <cellStyle name="Normal 29 104" xfId="3191" xr:uid="{00000000-0005-0000-0000-0000970C0000}"/>
    <cellStyle name="Normal 29 105" xfId="3192" xr:uid="{00000000-0005-0000-0000-0000980C0000}"/>
    <cellStyle name="Normal 29 106" xfId="3193" xr:uid="{00000000-0005-0000-0000-0000990C0000}"/>
    <cellStyle name="Normal 29 107" xfId="3194" xr:uid="{00000000-0005-0000-0000-00009A0C0000}"/>
    <cellStyle name="Normal 29 108" xfId="3195" xr:uid="{00000000-0005-0000-0000-00009B0C0000}"/>
    <cellStyle name="Normal 29 109" xfId="3196" xr:uid="{00000000-0005-0000-0000-00009C0C0000}"/>
    <cellStyle name="Normal 29 11" xfId="3197" xr:uid="{00000000-0005-0000-0000-00009D0C0000}"/>
    <cellStyle name="Normal 29 12" xfId="3198" xr:uid="{00000000-0005-0000-0000-00009E0C0000}"/>
    <cellStyle name="Normal 29 13" xfId="3199" xr:uid="{00000000-0005-0000-0000-00009F0C0000}"/>
    <cellStyle name="Normal 29 14" xfId="3200" xr:uid="{00000000-0005-0000-0000-0000A00C0000}"/>
    <cellStyle name="Normal 29 15" xfId="3201" xr:uid="{00000000-0005-0000-0000-0000A10C0000}"/>
    <cellStyle name="Normal 29 16" xfId="3202" xr:uid="{00000000-0005-0000-0000-0000A20C0000}"/>
    <cellStyle name="Normal 29 17" xfId="3203" xr:uid="{00000000-0005-0000-0000-0000A30C0000}"/>
    <cellStyle name="Normal 29 18" xfId="3204" xr:uid="{00000000-0005-0000-0000-0000A40C0000}"/>
    <cellStyle name="Normal 29 19" xfId="3205" xr:uid="{00000000-0005-0000-0000-0000A50C0000}"/>
    <cellStyle name="Normal 29 2" xfId="3206" xr:uid="{00000000-0005-0000-0000-0000A60C0000}"/>
    <cellStyle name="Normal 29 20" xfId="3207" xr:uid="{00000000-0005-0000-0000-0000A70C0000}"/>
    <cellStyle name="Normal 29 21" xfId="3208" xr:uid="{00000000-0005-0000-0000-0000A80C0000}"/>
    <cellStyle name="Normal 29 22" xfId="3209" xr:uid="{00000000-0005-0000-0000-0000A90C0000}"/>
    <cellStyle name="Normal 29 23" xfId="3210" xr:uid="{00000000-0005-0000-0000-0000AA0C0000}"/>
    <cellStyle name="Normal 29 24" xfId="3211" xr:uid="{00000000-0005-0000-0000-0000AB0C0000}"/>
    <cellStyle name="Normal 29 25" xfId="3212" xr:uid="{00000000-0005-0000-0000-0000AC0C0000}"/>
    <cellStyle name="Normal 29 26" xfId="3213" xr:uid="{00000000-0005-0000-0000-0000AD0C0000}"/>
    <cellStyle name="Normal 29 27" xfId="3214" xr:uid="{00000000-0005-0000-0000-0000AE0C0000}"/>
    <cellStyle name="Normal 29 28" xfId="3215" xr:uid="{00000000-0005-0000-0000-0000AF0C0000}"/>
    <cellStyle name="Normal 29 29" xfId="3216" xr:uid="{00000000-0005-0000-0000-0000B00C0000}"/>
    <cellStyle name="Normal 29 3" xfId="3217" xr:uid="{00000000-0005-0000-0000-0000B10C0000}"/>
    <cellStyle name="Normal 29 30" xfId="3218" xr:uid="{00000000-0005-0000-0000-0000B20C0000}"/>
    <cellStyle name="Normal 29 31" xfId="3219" xr:uid="{00000000-0005-0000-0000-0000B30C0000}"/>
    <cellStyle name="Normal 29 32" xfId="3220" xr:uid="{00000000-0005-0000-0000-0000B40C0000}"/>
    <cellStyle name="Normal 29 33" xfId="3221" xr:uid="{00000000-0005-0000-0000-0000B50C0000}"/>
    <cellStyle name="Normal 29 34" xfId="3222" xr:uid="{00000000-0005-0000-0000-0000B60C0000}"/>
    <cellStyle name="Normal 29 35" xfId="3223" xr:uid="{00000000-0005-0000-0000-0000B70C0000}"/>
    <cellStyle name="Normal 29 36" xfId="3224" xr:uid="{00000000-0005-0000-0000-0000B80C0000}"/>
    <cellStyle name="Normal 29 37" xfId="3225" xr:uid="{00000000-0005-0000-0000-0000B90C0000}"/>
    <cellStyle name="Normal 29 38" xfId="3226" xr:uid="{00000000-0005-0000-0000-0000BA0C0000}"/>
    <cellStyle name="Normal 29 39" xfId="3227" xr:uid="{00000000-0005-0000-0000-0000BB0C0000}"/>
    <cellStyle name="Normal 29 4" xfId="3228" xr:uid="{00000000-0005-0000-0000-0000BC0C0000}"/>
    <cellStyle name="Normal 29 40" xfId="3229" xr:uid="{00000000-0005-0000-0000-0000BD0C0000}"/>
    <cellStyle name="Normal 29 41" xfId="3230" xr:uid="{00000000-0005-0000-0000-0000BE0C0000}"/>
    <cellStyle name="Normal 29 42" xfId="3231" xr:uid="{00000000-0005-0000-0000-0000BF0C0000}"/>
    <cellStyle name="Normal 29 43" xfId="3232" xr:uid="{00000000-0005-0000-0000-0000C00C0000}"/>
    <cellStyle name="Normal 29 44" xfId="3233" xr:uid="{00000000-0005-0000-0000-0000C10C0000}"/>
    <cellStyle name="Normal 29 45" xfId="3234" xr:uid="{00000000-0005-0000-0000-0000C20C0000}"/>
    <cellStyle name="Normal 29 46" xfId="3235" xr:uid="{00000000-0005-0000-0000-0000C30C0000}"/>
    <cellStyle name="Normal 29 47" xfId="3236" xr:uid="{00000000-0005-0000-0000-0000C40C0000}"/>
    <cellStyle name="Normal 29 48" xfId="3237" xr:uid="{00000000-0005-0000-0000-0000C50C0000}"/>
    <cellStyle name="Normal 29 49" xfId="3238" xr:uid="{00000000-0005-0000-0000-0000C60C0000}"/>
    <cellStyle name="Normal 29 5" xfId="3239" xr:uid="{00000000-0005-0000-0000-0000C70C0000}"/>
    <cellStyle name="Normal 29 50" xfId="3240" xr:uid="{00000000-0005-0000-0000-0000C80C0000}"/>
    <cellStyle name="Normal 29 51" xfId="3241" xr:uid="{00000000-0005-0000-0000-0000C90C0000}"/>
    <cellStyle name="Normal 29 52" xfId="3242" xr:uid="{00000000-0005-0000-0000-0000CA0C0000}"/>
    <cellStyle name="Normal 29 53" xfId="3243" xr:uid="{00000000-0005-0000-0000-0000CB0C0000}"/>
    <cellStyle name="Normal 29 54" xfId="3244" xr:uid="{00000000-0005-0000-0000-0000CC0C0000}"/>
    <cellStyle name="Normal 29 55" xfId="3245" xr:uid="{00000000-0005-0000-0000-0000CD0C0000}"/>
    <cellStyle name="Normal 29 56" xfId="3246" xr:uid="{00000000-0005-0000-0000-0000CE0C0000}"/>
    <cellStyle name="Normal 29 57" xfId="3247" xr:uid="{00000000-0005-0000-0000-0000CF0C0000}"/>
    <cellStyle name="Normal 29 58" xfId="3248" xr:uid="{00000000-0005-0000-0000-0000D00C0000}"/>
    <cellStyle name="Normal 29 59" xfId="3249" xr:uid="{00000000-0005-0000-0000-0000D10C0000}"/>
    <cellStyle name="Normal 29 6" xfId="3250" xr:uid="{00000000-0005-0000-0000-0000D20C0000}"/>
    <cellStyle name="Normal 29 60" xfId="3251" xr:uid="{00000000-0005-0000-0000-0000D30C0000}"/>
    <cellStyle name="Normal 29 61" xfId="3252" xr:uid="{00000000-0005-0000-0000-0000D40C0000}"/>
    <cellStyle name="Normal 29 62" xfId="3253" xr:uid="{00000000-0005-0000-0000-0000D50C0000}"/>
    <cellStyle name="Normal 29 63" xfId="3254" xr:uid="{00000000-0005-0000-0000-0000D60C0000}"/>
    <cellStyle name="Normal 29 64" xfId="3255" xr:uid="{00000000-0005-0000-0000-0000D70C0000}"/>
    <cellStyle name="Normal 29 65" xfId="3256" xr:uid="{00000000-0005-0000-0000-0000D80C0000}"/>
    <cellStyle name="Normal 29 66" xfId="3257" xr:uid="{00000000-0005-0000-0000-0000D90C0000}"/>
    <cellStyle name="Normal 29 67" xfId="3258" xr:uid="{00000000-0005-0000-0000-0000DA0C0000}"/>
    <cellStyle name="Normal 29 68" xfId="3259" xr:uid="{00000000-0005-0000-0000-0000DB0C0000}"/>
    <cellStyle name="Normal 29 69" xfId="3260" xr:uid="{00000000-0005-0000-0000-0000DC0C0000}"/>
    <cellStyle name="Normal 29 7" xfId="3261" xr:uid="{00000000-0005-0000-0000-0000DD0C0000}"/>
    <cellStyle name="Normal 29 70" xfId="3262" xr:uid="{00000000-0005-0000-0000-0000DE0C0000}"/>
    <cellStyle name="Normal 29 71" xfId="3263" xr:uid="{00000000-0005-0000-0000-0000DF0C0000}"/>
    <cellStyle name="Normal 29 72" xfId="3264" xr:uid="{00000000-0005-0000-0000-0000E00C0000}"/>
    <cellStyle name="Normal 29 73" xfId="3265" xr:uid="{00000000-0005-0000-0000-0000E10C0000}"/>
    <cellStyle name="Normal 29 74" xfId="3266" xr:uid="{00000000-0005-0000-0000-0000E20C0000}"/>
    <cellStyle name="Normal 29 75" xfId="3267" xr:uid="{00000000-0005-0000-0000-0000E30C0000}"/>
    <cellStyle name="Normal 29 76" xfId="3268" xr:uid="{00000000-0005-0000-0000-0000E40C0000}"/>
    <cellStyle name="Normal 29 77" xfId="3269" xr:uid="{00000000-0005-0000-0000-0000E50C0000}"/>
    <cellStyle name="Normal 29 78" xfId="3270" xr:uid="{00000000-0005-0000-0000-0000E60C0000}"/>
    <cellStyle name="Normal 29 79" xfId="3271" xr:uid="{00000000-0005-0000-0000-0000E70C0000}"/>
    <cellStyle name="Normal 29 8" xfId="3272" xr:uid="{00000000-0005-0000-0000-0000E80C0000}"/>
    <cellStyle name="Normal 29 80" xfId="3273" xr:uid="{00000000-0005-0000-0000-0000E90C0000}"/>
    <cellStyle name="Normal 29 81" xfId="3274" xr:uid="{00000000-0005-0000-0000-0000EA0C0000}"/>
    <cellStyle name="Normal 29 82" xfId="3275" xr:uid="{00000000-0005-0000-0000-0000EB0C0000}"/>
    <cellStyle name="Normal 29 83" xfId="3276" xr:uid="{00000000-0005-0000-0000-0000EC0C0000}"/>
    <cellStyle name="Normal 29 84" xfId="3277" xr:uid="{00000000-0005-0000-0000-0000ED0C0000}"/>
    <cellStyle name="Normal 29 85" xfId="3278" xr:uid="{00000000-0005-0000-0000-0000EE0C0000}"/>
    <cellStyle name="Normal 29 86" xfId="3279" xr:uid="{00000000-0005-0000-0000-0000EF0C0000}"/>
    <cellStyle name="Normal 29 87" xfId="3280" xr:uid="{00000000-0005-0000-0000-0000F00C0000}"/>
    <cellStyle name="Normal 29 88" xfId="3281" xr:uid="{00000000-0005-0000-0000-0000F10C0000}"/>
    <cellStyle name="Normal 29 89" xfId="3282" xr:uid="{00000000-0005-0000-0000-0000F20C0000}"/>
    <cellStyle name="Normal 29 9" xfId="3283" xr:uid="{00000000-0005-0000-0000-0000F30C0000}"/>
    <cellStyle name="Normal 29 90" xfId="3284" xr:uid="{00000000-0005-0000-0000-0000F40C0000}"/>
    <cellStyle name="Normal 29 91" xfId="3285" xr:uid="{00000000-0005-0000-0000-0000F50C0000}"/>
    <cellStyle name="Normal 29 92" xfId="3286" xr:uid="{00000000-0005-0000-0000-0000F60C0000}"/>
    <cellStyle name="Normal 29 93" xfId="3287" xr:uid="{00000000-0005-0000-0000-0000F70C0000}"/>
    <cellStyle name="Normal 29 94" xfId="3288" xr:uid="{00000000-0005-0000-0000-0000F80C0000}"/>
    <cellStyle name="Normal 29 95" xfId="3289" xr:uid="{00000000-0005-0000-0000-0000F90C0000}"/>
    <cellStyle name="Normal 29 96" xfId="3290" xr:uid="{00000000-0005-0000-0000-0000FA0C0000}"/>
    <cellStyle name="Normal 29 97" xfId="3291" xr:uid="{00000000-0005-0000-0000-0000FB0C0000}"/>
    <cellStyle name="Normal 29 98" xfId="3292" xr:uid="{00000000-0005-0000-0000-0000FC0C0000}"/>
    <cellStyle name="Normal 29 99" xfId="3293" xr:uid="{00000000-0005-0000-0000-0000FD0C0000}"/>
    <cellStyle name="Normal 3" xfId="3294" xr:uid="{00000000-0005-0000-0000-0000FE0C0000}"/>
    <cellStyle name="Normal-- 3" xfId="3295" xr:uid="{00000000-0005-0000-0000-0000FF0C0000}"/>
    <cellStyle name="Normal 3 10" xfId="3296" xr:uid="{00000000-0005-0000-0000-0000000D0000}"/>
    <cellStyle name="Normal 3 11" xfId="3297" xr:uid="{00000000-0005-0000-0000-0000010D0000}"/>
    <cellStyle name="Normal 3 12" xfId="3298" xr:uid="{00000000-0005-0000-0000-0000020D0000}"/>
    <cellStyle name="Normal 3 13" xfId="3299" xr:uid="{00000000-0005-0000-0000-0000030D0000}"/>
    <cellStyle name="Normal 3 14" xfId="3300" xr:uid="{00000000-0005-0000-0000-0000040D0000}"/>
    <cellStyle name="Normal 3 15" xfId="3301" xr:uid="{00000000-0005-0000-0000-0000050D0000}"/>
    <cellStyle name="Normal 3 16" xfId="3302" xr:uid="{00000000-0005-0000-0000-0000060D0000}"/>
    <cellStyle name="Normal 3 17" xfId="3303" xr:uid="{00000000-0005-0000-0000-0000070D0000}"/>
    <cellStyle name="Normal 3 18" xfId="3304" xr:uid="{00000000-0005-0000-0000-0000080D0000}"/>
    <cellStyle name="Normal 3 19" xfId="3305" xr:uid="{00000000-0005-0000-0000-0000090D0000}"/>
    <cellStyle name="Normal 3 2" xfId="3306" xr:uid="{00000000-0005-0000-0000-00000A0D0000}"/>
    <cellStyle name="Normal 3 2 2" xfId="3307" xr:uid="{00000000-0005-0000-0000-00000B0D0000}"/>
    <cellStyle name="Normal 3 2 2 2" xfId="3308" xr:uid="{00000000-0005-0000-0000-00000C0D0000}"/>
    <cellStyle name="Normal 3 2 2 3" xfId="3309" xr:uid="{00000000-0005-0000-0000-00000D0D0000}"/>
    <cellStyle name="Normal 3 2 3" xfId="3310" xr:uid="{00000000-0005-0000-0000-00000E0D0000}"/>
    <cellStyle name="Normal 3 2 3 2" xfId="3311" xr:uid="{00000000-0005-0000-0000-00000F0D0000}"/>
    <cellStyle name="Normal 3 2 4" xfId="3312" xr:uid="{00000000-0005-0000-0000-0000100D0000}"/>
    <cellStyle name="Normal 3 2 5" xfId="3313" xr:uid="{00000000-0005-0000-0000-0000110D0000}"/>
    <cellStyle name="Normal 3 2 5 2" xfId="8873" xr:uid="{00000000-0005-0000-0000-0000AC1C0000}"/>
    <cellStyle name="Normal 3 2 5 3" xfId="9355" xr:uid="{00000000-0005-0000-0000-00000D1E0000}"/>
    <cellStyle name="Normal 3 2 6" xfId="3314" xr:uid="{00000000-0005-0000-0000-0000120D0000}"/>
    <cellStyle name="Normal 3 2 7" xfId="8866" xr:uid="{00000000-0005-0000-0000-0000AB1C0000}"/>
    <cellStyle name="Normal 3 20" xfId="3315" xr:uid="{00000000-0005-0000-0000-0000130D0000}"/>
    <cellStyle name="Normal 3 21" xfId="3316" xr:uid="{00000000-0005-0000-0000-0000140D0000}"/>
    <cellStyle name="Normal 3 22" xfId="3317" xr:uid="{00000000-0005-0000-0000-0000150D0000}"/>
    <cellStyle name="Normal 3 22 2" xfId="3318" xr:uid="{00000000-0005-0000-0000-0000160D0000}"/>
    <cellStyle name="Normal 3 22 2 2" xfId="3319" xr:uid="{00000000-0005-0000-0000-0000170D0000}"/>
    <cellStyle name="Normal 3 22 2 2 2" xfId="3320" xr:uid="{00000000-0005-0000-0000-0000180D0000}"/>
    <cellStyle name="Normal 3 22 2 2 2 2" xfId="8880" xr:uid="{00000000-0005-0000-0000-0000AF1C0000}"/>
    <cellStyle name="Normal 3 22 2 2 3" xfId="8879" xr:uid="{00000000-0005-0000-0000-0000AE1C0000}"/>
    <cellStyle name="Normal 3 22 2 3" xfId="3321" xr:uid="{00000000-0005-0000-0000-0000190D0000}"/>
    <cellStyle name="Normal 3 22 2 3 2" xfId="8881" xr:uid="{00000000-0005-0000-0000-0000B01C0000}"/>
    <cellStyle name="Normal 3 22 2 4" xfId="8878" xr:uid="{00000000-0005-0000-0000-0000AD1C0000}"/>
    <cellStyle name="Normal 3 22 3" xfId="3322" xr:uid="{00000000-0005-0000-0000-00001A0D0000}"/>
    <cellStyle name="Normal 3 22 3 2" xfId="3323" xr:uid="{00000000-0005-0000-0000-00001B0D0000}"/>
    <cellStyle name="Normal 3 22 3 2 2" xfId="8883" xr:uid="{00000000-0005-0000-0000-0000B21C0000}"/>
    <cellStyle name="Normal 3 22 3 3" xfId="8882" xr:uid="{00000000-0005-0000-0000-0000B11C0000}"/>
    <cellStyle name="Normal 3 22 4" xfId="3324" xr:uid="{00000000-0005-0000-0000-00001C0D0000}"/>
    <cellStyle name="Normal 3 22 4 2" xfId="8884" xr:uid="{00000000-0005-0000-0000-0000B31C0000}"/>
    <cellStyle name="Normal 3 23" xfId="3325" xr:uid="{00000000-0005-0000-0000-00001D0D0000}"/>
    <cellStyle name="Normal 3 24" xfId="3326" xr:uid="{00000000-0005-0000-0000-00001E0D0000}"/>
    <cellStyle name="Normal 3 24 2" xfId="3327" xr:uid="{00000000-0005-0000-0000-00001F0D0000}"/>
    <cellStyle name="Normal 3 24 2 2" xfId="3328" xr:uid="{00000000-0005-0000-0000-0000200D0000}"/>
    <cellStyle name="Normal 3 24 2 2 2" xfId="8888" xr:uid="{00000000-0005-0000-0000-0000B51C0000}"/>
    <cellStyle name="Normal 3 24 2 3" xfId="8887" xr:uid="{00000000-0005-0000-0000-0000B41C0000}"/>
    <cellStyle name="Normal 3 24 3" xfId="3329" xr:uid="{00000000-0005-0000-0000-0000210D0000}"/>
    <cellStyle name="Normal 3 24 3 2" xfId="8889" xr:uid="{00000000-0005-0000-0000-0000B61C0000}"/>
    <cellStyle name="Normal 3 25" xfId="3330" xr:uid="{00000000-0005-0000-0000-0000220D0000}"/>
    <cellStyle name="Normal 3 26" xfId="3331" xr:uid="{00000000-0005-0000-0000-0000230D0000}"/>
    <cellStyle name="Normal 3 27" xfId="3332" xr:uid="{00000000-0005-0000-0000-0000240D0000}"/>
    <cellStyle name="Normal 3 28" xfId="3333" xr:uid="{00000000-0005-0000-0000-0000250D0000}"/>
    <cellStyle name="Normal 3 29" xfId="3334" xr:uid="{00000000-0005-0000-0000-0000260D0000}"/>
    <cellStyle name="Normal 3 3" xfId="3335" xr:uid="{00000000-0005-0000-0000-0000270D0000}"/>
    <cellStyle name="Normal 3 3 2" xfId="3336" xr:uid="{00000000-0005-0000-0000-0000280D0000}"/>
    <cellStyle name="Normal 3 3 3" xfId="3337" xr:uid="{00000000-0005-0000-0000-0000290D0000}"/>
    <cellStyle name="Normal 3 3 4" xfId="3338" xr:uid="{00000000-0005-0000-0000-00002A0D0000}"/>
    <cellStyle name="Normal 3 3 5" xfId="3339" xr:uid="{00000000-0005-0000-0000-00002B0D0000}"/>
    <cellStyle name="Normal 3 30" xfId="3340" xr:uid="{00000000-0005-0000-0000-00002C0D0000}"/>
    <cellStyle name="Normal 3 31" xfId="3341" xr:uid="{00000000-0005-0000-0000-00002D0D0000}"/>
    <cellStyle name="Normal 3 32" xfId="3342" xr:uid="{00000000-0005-0000-0000-00002E0D0000}"/>
    <cellStyle name="Normal 3 33" xfId="3343" xr:uid="{00000000-0005-0000-0000-00002F0D0000}"/>
    <cellStyle name="Normal 3 34" xfId="3344" xr:uid="{00000000-0005-0000-0000-0000300D0000}"/>
    <cellStyle name="Normal 3 35" xfId="3345" xr:uid="{00000000-0005-0000-0000-0000310D0000}"/>
    <cellStyle name="Normal 3 36" xfId="3346" xr:uid="{00000000-0005-0000-0000-0000320D0000}"/>
    <cellStyle name="Normal 3 37" xfId="3347" xr:uid="{00000000-0005-0000-0000-0000330D0000}"/>
    <cellStyle name="Normal 3 38" xfId="3348" xr:uid="{00000000-0005-0000-0000-0000340D0000}"/>
    <cellStyle name="Normal 3 39" xfId="3349" xr:uid="{00000000-0005-0000-0000-0000350D0000}"/>
    <cellStyle name="Normal 3 39 2" xfId="3350" xr:uid="{00000000-0005-0000-0000-0000360D0000}"/>
    <cellStyle name="Normal 3 4" xfId="3351" xr:uid="{00000000-0005-0000-0000-0000370D0000}"/>
    <cellStyle name="Normal 3 4 2" xfId="3352" xr:uid="{00000000-0005-0000-0000-0000380D0000}"/>
    <cellStyle name="Normal 3 4 3" xfId="3353" xr:uid="{00000000-0005-0000-0000-0000390D0000}"/>
    <cellStyle name="Normal 3 4 4" xfId="3354" xr:uid="{00000000-0005-0000-0000-00003A0D0000}"/>
    <cellStyle name="Normal 3 4 4 2" xfId="8914" xr:uid="{00000000-0005-0000-0000-0000B71C0000}"/>
    <cellStyle name="Normal 3 40" xfId="3355" xr:uid="{00000000-0005-0000-0000-00003B0D0000}"/>
    <cellStyle name="Normal 3 41" xfId="3356" xr:uid="{00000000-0005-0000-0000-00003C0D0000}"/>
    <cellStyle name="Normal 3 42" xfId="3357" xr:uid="{00000000-0005-0000-0000-00003D0D0000}"/>
    <cellStyle name="Normal 3 43" xfId="3358" xr:uid="{00000000-0005-0000-0000-00003E0D0000}"/>
    <cellStyle name="Normal 3 44" xfId="3359" xr:uid="{00000000-0005-0000-0000-00003F0D0000}"/>
    <cellStyle name="Normal 3 44 2" xfId="3360" xr:uid="{00000000-0005-0000-0000-0000400D0000}"/>
    <cellStyle name="Normal 3 44 3" xfId="8919" xr:uid="{00000000-0005-0000-0000-0000B81C0000}"/>
    <cellStyle name="Normal 3 45" xfId="3361" xr:uid="{00000000-0005-0000-0000-0000410D0000}"/>
    <cellStyle name="Normal 3 45 2" xfId="3362" xr:uid="{00000000-0005-0000-0000-0000420D0000}"/>
    <cellStyle name="Normal 3 46" xfId="3363" xr:uid="{00000000-0005-0000-0000-0000430D0000}"/>
    <cellStyle name="Normal 3 47" xfId="3364" xr:uid="{00000000-0005-0000-0000-0000440D0000}"/>
    <cellStyle name="Normal 3 47 2" xfId="3365" xr:uid="{00000000-0005-0000-0000-0000450D0000}"/>
    <cellStyle name="Normal 3 48" xfId="3366" xr:uid="{00000000-0005-0000-0000-0000460D0000}"/>
    <cellStyle name="Normal 3 48 2" xfId="3367" xr:uid="{00000000-0005-0000-0000-0000470D0000}"/>
    <cellStyle name="Normal 3 49" xfId="3368" xr:uid="{00000000-0005-0000-0000-0000480D0000}"/>
    <cellStyle name="Normal 3 49 2" xfId="3369" xr:uid="{00000000-0005-0000-0000-0000490D0000}"/>
    <cellStyle name="Normal 3 5" xfId="3370" xr:uid="{00000000-0005-0000-0000-00004A0D0000}"/>
    <cellStyle name="Normal 3 5 2" xfId="3371" xr:uid="{00000000-0005-0000-0000-00004B0D0000}"/>
    <cellStyle name="Normal 3 5 3" xfId="3372" xr:uid="{00000000-0005-0000-0000-00004C0D0000}"/>
    <cellStyle name="Normal 3 5 4" xfId="3373" xr:uid="{00000000-0005-0000-0000-00004D0D0000}"/>
    <cellStyle name="Normal 3 5 5" xfId="8930" xr:uid="{00000000-0005-0000-0000-0000B91C0000}"/>
    <cellStyle name="Normal 3 50" xfId="3374" xr:uid="{00000000-0005-0000-0000-00004E0D0000}"/>
    <cellStyle name="Normal 3 51" xfId="3375" xr:uid="{00000000-0005-0000-0000-00004F0D0000}"/>
    <cellStyle name="Normal 3 52" xfId="3376" xr:uid="{00000000-0005-0000-0000-0000500D0000}"/>
    <cellStyle name="Normal 3 53" xfId="3377" xr:uid="{00000000-0005-0000-0000-0000510D0000}"/>
    <cellStyle name="Normal 3 54" xfId="3378" xr:uid="{00000000-0005-0000-0000-0000520D0000}"/>
    <cellStyle name="Normal 3 54 2" xfId="8938" xr:uid="{00000000-0005-0000-0000-0000BA1C0000}"/>
    <cellStyle name="Normal 3 54 3" xfId="9367" xr:uid="{00000000-0005-0000-0000-0000011E0000}"/>
    <cellStyle name="Normal 3 55" xfId="3379" xr:uid="{00000000-0005-0000-0000-0000530D0000}"/>
    <cellStyle name="Normal 3 55 2" xfId="8939" xr:uid="{00000000-0005-0000-0000-0000BB1C0000}"/>
    <cellStyle name="Normal 3 56" xfId="3380" xr:uid="{00000000-0005-0000-0000-0000540D0000}"/>
    <cellStyle name="Normal 3 56 2" xfId="8940" xr:uid="{00000000-0005-0000-0000-0000BC1C0000}"/>
    <cellStyle name="Normal 3 57" xfId="3381" xr:uid="{00000000-0005-0000-0000-0000550D0000}"/>
    <cellStyle name="Normal 3 57 2" xfId="8941" xr:uid="{00000000-0005-0000-0000-0000BD1C0000}"/>
    <cellStyle name="Normal 3 58" xfId="3382" xr:uid="{00000000-0005-0000-0000-0000560D0000}"/>
    <cellStyle name="Normal 3 58 2" xfId="8942" xr:uid="{00000000-0005-0000-0000-0000BE1C0000}"/>
    <cellStyle name="Normal 3 59" xfId="3383" xr:uid="{00000000-0005-0000-0000-0000570D0000}"/>
    <cellStyle name="Normal 3 59 2" xfId="8943" xr:uid="{00000000-0005-0000-0000-0000BF1C0000}"/>
    <cellStyle name="Normal 3 6" xfId="3384" xr:uid="{00000000-0005-0000-0000-0000580D0000}"/>
    <cellStyle name="Normal 3 60" xfId="3385" xr:uid="{00000000-0005-0000-0000-0000590D0000}"/>
    <cellStyle name="Normal 3 61" xfId="8854" xr:uid="{00000000-0005-0000-0000-0000AA1C0000}"/>
    <cellStyle name="Normal 3 62" xfId="11583" xr:uid="{00000000-0005-0000-0000-000008230000}"/>
    <cellStyle name="Normal 3 63" xfId="11046" xr:uid="{00000000-0005-0000-0000-00001A230000}"/>
    <cellStyle name="Normal 3 64" xfId="11586" xr:uid="{00000000-0005-0000-0000-000030230000}"/>
    <cellStyle name="Normal 3 65" xfId="11045" xr:uid="{00000000-0005-0000-0000-00004A230000}"/>
    <cellStyle name="Normal 3 66" xfId="11590" xr:uid="{00000000-0005-0000-0000-000068230000}"/>
    <cellStyle name="Normal 3 67" xfId="11044" xr:uid="{00000000-0005-0000-0000-00008A230000}"/>
    <cellStyle name="Normal 3 68" xfId="11593" xr:uid="{00000000-0005-0000-0000-0000B0230000}"/>
    <cellStyle name="Normal 3 69" xfId="11043" xr:uid="{00000000-0005-0000-0000-0000DA230000}"/>
    <cellStyle name="Normal 3 7" xfId="3386" xr:uid="{00000000-0005-0000-0000-00005A0D0000}"/>
    <cellStyle name="Normal 3 70" xfId="11597" xr:uid="{00000000-0005-0000-0000-000008240000}"/>
    <cellStyle name="Normal 3 71" xfId="11042" xr:uid="{00000000-0005-0000-0000-00003A240000}"/>
    <cellStyle name="Normal 3 72" xfId="11600" xr:uid="{00000000-0005-0000-0000-000070240000}"/>
    <cellStyle name="Normal 3 73" xfId="11041" xr:uid="{00000000-0005-0000-0000-0000AA240000}"/>
    <cellStyle name="Normal 3 74" xfId="11602" xr:uid="{00000000-0005-0000-0000-0000E8240000}"/>
    <cellStyle name="Normal 3 75" xfId="11040" xr:uid="{00000000-0005-0000-0000-00002A250000}"/>
    <cellStyle name="Normal 3 76" xfId="11606" xr:uid="{00000000-0005-0000-0000-000070250000}"/>
    <cellStyle name="Normal 3 77" xfId="11038" xr:uid="{00000000-0005-0000-0000-0000BA250000}"/>
    <cellStyle name="Normal 3 78" xfId="11611" xr:uid="{00000000-0005-0000-0000-000008260000}"/>
    <cellStyle name="Normal 3 79" xfId="11039" xr:uid="{00000000-0005-0000-0000-00005A260000}"/>
    <cellStyle name="Normal 3 8" xfId="3387" xr:uid="{00000000-0005-0000-0000-00005B0D0000}"/>
    <cellStyle name="Normal 3 80" xfId="11615" xr:uid="{00000000-0005-0000-0000-0000B0260000}"/>
    <cellStyle name="Normal 3 81" xfId="11037" xr:uid="{00000000-0005-0000-0000-00000A270000}"/>
    <cellStyle name="Normal 3 82" xfId="11619" xr:uid="{00000000-0005-0000-0000-000068270000}"/>
    <cellStyle name="Normal 3 83" xfId="11341" xr:uid="{00000000-0005-0000-0000-0000A9090000}"/>
    <cellStyle name="Normal 3 84" xfId="12987" xr:uid="{00000000-0005-0000-0000-000089300000}"/>
    <cellStyle name="Normal 3 85" xfId="12922" xr:uid="{00000000-0005-0000-0000-0000F3300000}"/>
    <cellStyle name="Normal 3 86" xfId="12988" xr:uid="{00000000-0005-0000-0000-000061310000}"/>
    <cellStyle name="Normal 3 87" xfId="12921" xr:uid="{00000000-0005-0000-0000-0000D3310000}"/>
    <cellStyle name="Normal 3 88" xfId="12989" xr:uid="{00000000-0005-0000-0000-000049320000}"/>
    <cellStyle name="Normal 3 89" xfId="12920" xr:uid="{00000000-0005-0000-0000-0000C3320000}"/>
    <cellStyle name="Normal 3 9" xfId="3388" xr:uid="{00000000-0005-0000-0000-00005C0D0000}"/>
    <cellStyle name="Normal 3 90" xfId="12990" xr:uid="{00000000-0005-0000-0000-000041330000}"/>
    <cellStyle name="Normal 3 91" xfId="12919" xr:uid="{00000000-0005-0000-0000-0000C3330000}"/>
    <cellStyle name="Normal 3 92" xfId="12991" xr:uid="{00000000-0005-0000-0000-000049340000}"/>
    <cellStyle name="Normal 3 93" xfId="12918" xr:uid="{00000000-0005-0000-0000-0000D3340000}"/>
    <cellStyle name="Normal 30" xfId="3389" xr:uid="{00000000-0005-0000-0000-00005D0D0000}"/>
    <cellStyle name="Normal 30 10" xfId="3390" xr:uid="{00000000-0005-0000-0000-00005E0D0000}"/>
    <cellStyle name="Normal 30 100" xfId="3391" xr:uid="{00000000-0005-0000-0000-00005F0D0000}"/>
    <cellStyle name="Normal 30 101" xfId="3392" xr:uid="{00000000-0005-0000-0000-0000600D0000}"/>
    <cellStyle name="Normal 30 102" xfId="3393" xr:uid="{00000000-0005-0000-0000-0000610D0000}"/>
    <cellStyle name="Normal 30 103" xfId="3394" xr:uid="{00000000-0005-0000-0000-0000620D0000}"/>
    <cellStyle name="Normal 30 104" xfId="3395" xr:uid="{00000000-0005-0000-0000-0000630D0000}"/>
    <cellStyle name="Normal 30 105" xfId="3396" xr:uid="{00000000-0005-0000-0000-0000640D0000}"/>
    <cellStyle name="Normal 30 106" xfId="3397" xr:uid="{00000000-0005-0000-0000-0000650D0000}"/>
    <cellStyle name="Normal 30 107" xfId="3398" xr:uid="{00000000-0005-0000-0000-0000660D0000}"/>
    <cellStyle name="Normal 30 108" xfId="3399" xr:uid="{00000000-0005-0000-0000-0000670D0000}"/>
    <cellStyle name="Normal 30 109" xfId="3400" xr:uid="{00000000-0005-0000-0000-0000680D0000}"/>
    <cellStyle name="Normal 30 11" xfId="3401" xr:uid="{00000000-0005-0000-0000-0000690D0000}"/>
    <cellStyle name="Normal 30 12" xfId="3402" xr:uid="{00000000-0005-0000-0000-00006A0D0000}"/>
    <cellStyle name="Normal 30 13" xfId="3403" xr:uid="{00000000-0005-0000-0000-00006B0D0000}"/>
    <cellStyle name="Normal 30 14" xfId="3404" xr:uid="{00000000-0005-0000-0000-00006C0D0000}"/>
    <cellStyle name="Normal 30 15" xfId="3405" xr:uid="{00000000-0005-0000-0000-00006D0D0000}"/>
    <cellStyle name="Normal 30 16" xfId="3406" xr:uid="{00000000-0005-0000-0000-00006E0D0000}"/>
    <cellStyle name="Normal 30 17" xfId="3407" xr:uid="{00000000-0005-0000-0000-00006F0D0000}"/>
    <cellStyle name="Normal 30 18" xfId="3408" xr:uid="{00000000-0005-0000-0000-0000700D0000}"/>
    <cellStyle name="Normal 30 19" xfId="3409" xr:uid="{00000000-0005-0000-0000-0000710D0000}"/>
    <cellStyle name="Normal 30 2" xfId="3410" xr:uid="{00000000-0005-0000-0000-0000720D0000}"/>
    <cellStyle name="Normal 30 20" xfId="3411" xr:uid="{00000000-0005-0000-0000-0000730D0000}"/>
    <cellStyle name="Normal 30 21" xfId="3412" xr:uid="{00000000-0005-0000-0000-0000740D0000}"/>
    <cellStyle name="Normal 30 22" xfId="3413" xr:uid="{00000000-0005-0000-0000-0000750D0000}"/>
    <cellStyle name="Normal 30 23" xfId="3414" xr:uid="{00000000-0005-0000-0000-0000760D0000}"/>
    <cellStyle name="Normal 30 24" xfId="3415" xr:uid="{00000000-0005-0000-0000-0000770D0000}"/>
    <cellStyle name="Normal 30 25" xfId="3416" xr:uid="{00000000-0005-0000-0000-0000780D0000}"/>
    <cellStyle name="Normal 30 26" xfId="3417" xr:uid="{00000000-0005-0000-0000-0000790D0000}"/>
    <cellStyle name="Normal 30 27" xfId="3418" xr:uid="{00000000-0005-0000-0000-00007A0D0000}"/>
    <cellStyle name="Normal 30 28" xfId="3419" xr:uid="{00000000-0005-0000-0000-00007B0D0000}"/>
    <cellStyle name="Normal 30 29" xfId="3420" xr:uid="{00000000-0005-0000-0000-00007C0D0000}"/>
    <cellStyle name="Normal 30 3" xfId="3421" xr:uid="{00000000-0005-0000-0000-00007D0D0000}"/>
    <cellStyle name="Normal 30 30" xfId="3422" xr:uid="{00000000-0005-0000-0000-00007E0D0000}"/>
    <cellStyle name="Normal 30 31" xfId="3423" xr:uid="{00000000-0005-0000-0000-00007F0D0000}"/>
    <cellStyle name="Normal 30 32" xfId="3424" xr:uid="{00000000-0005-0000-0000-0000800D0000}"/>
    <cellStyle name="Normal 30 33" xfId="3425" xr:uid="{00000000-0005-0000-0000-0000810D0000}"/>
    <cellStyle name="Normal 30 34" xfId="3426" xr:uid="{00000000-0005-0000-0000-0000820D0000}"/>
    <cellStyle name="Normal 30 35" xfId="3427" xr:uid="{00000000-0005-0000-0000-0000830D0000}"/>
    <cellStyle name="Normal 30 36" xfId="3428" xr:uid="{00000000-0005-0000-0000-0000840D0000}"/>
    <cellStyle name="Normal 30 37" xfId="3429" xr:uid="{00000000-0005-0000-0000-0000850D0000}"/>
    <cellStyle name="Normal 30 38" xfId="3430" xr:uid="{00000000-0005-0000-0000-0000860D0000}"/>
    <cellStyle name="Normal 30 39" xfId="3431" xr:uid="{00000000-0005-0000-0000-0000870D0000}"/>
    <cellStyle name="Normal 30 4" xfId="3432" xr:uid="{00000000-0005-0000-0000-0000880D0000}"/>
    <cellStyle name="Normal 30 40" xfId="3433" xr:uid="{00000000-0005-0000-0000-0000890D0000}"/>
    <cellStyle name="Normal 30 41" xfId="3434" xr:uid="{00000000-0005-0000-0000-00008A0D0000}"/>
    <cellStyle name="Normal 30 42" xfId="3435" xr:uid="{00000000-0005-0000-0000-00008B0D0000}"/>
    <cellStyle name="Normal 30 43" xfId="3436" xr:uid="{00000000-0005-0000-0000-00008C0D0000}"/>
    <cellStyle name="Normal 30 44" xfId="3437" xr:uid="{00000000-0005-0000-0000-00008D0D0000}"/>
    <cellStyle name="Normal 30 45" xfId="3438" xr:uid="{00000000-0005-0000-0000-00008E0D0000}"/>
    <cellStyle name="Normal 30 46" xfId="3439" xr:uid="{00000000-0005-0000-0000-00008F0D0000}"/>
    <cellStyle name="Normal 30 47" xfId="3440" xr:uid="{00000000-0005-0000-0000-0000900D0000}"/>
    <cellStyle name="Normal 30 48" xfId="3441" xr:uid="{00000000-0005-0000-0000-0000910D0000}"/>
    <cellStyle name="Normal 30 49" xfId="3442" xr:uid="{00000000-0005-0000-0000-0000920D0000}"/>
    <cellStyle name="Normal 30 5" xfId="3443" xr:uid="{00000000-0005-0000-0000-0000930D0000}"/>
    <cellStyle name="Normal 30 50" xfId="3444" xr:uid="{00000000-0005-0000-0000-0000940D0000}"/>
    <cellStyle name="Normal 30 51" xfId="3445" xr:uid="{00000000-0005-0000-0000-0000950D0000}"/>
    <cellStyle name="Normal 30 52" xfId="3446" xr:uid="{00000000-0005-0000-0000-0000960D0000}"/>
    <cellStyle name="Normal 30 53" xfId="3447" xr:uid="{00000000-0005-0000-0000-0000970D0000}"/>
    <cellStyle name="Normal 30 54" xfId="3448" xr:uid="{00000000-0005-0000-0000-0000980D0000}"/>
    <cellStyle name="Normal 30 55" xfId="3449" xr:uid="{00000000-0005-0000-0000-0000990D0000}"/>
    <cellStyle name="Normal 30 56" xfId="3450" xr:uid="{00000000-0005-0000-0000-00009A0D0000}"/>
    <cellStyle name="Normal 30 57" xfId="3451" xr:uid="{00000000-0005-0000-0000-00009B0D0000}"/>
    <cellStyle name="Normal 30 58" xfId="3452" xr:uid="{00000000-0005-0000-0000-00009C0D0000}"/>
    <cellStyle name="Normal 30 59" xfId="3453" xr:uid="{00000000-0005-0000-0000-00009D0D0000}"/>
    <cellStyle name="Normal 30 6" xfId="3454" xr:uid="{00000000-0005-0000-0000-00009E0D0000}"/>
    <cellStyle name="Normal 30 60" xfId="3455" xr:uid="{00000000-0005-0000-0000-00009F0D0000}"/>
    <cellStyle name="Normal 30 61" xfId="3456" xr:uid="{00000000-0005-0000-0000-0000A00D0000}"/>
    <cellStyle name="Normal 30 62" xfId="3457" xr:uid="{00000000-0005-0000-0000-0000A10D0000}"/>
    <cellStyle name="Normal 30 63" xfId="3458" xr:uid="{00000000-0005-0000-0000-0000A20D0000}"/>
    <cellStyle name="Normal 30 64" xfId="3459" xr:uid="{00000000-0005-0000-0000-0000A30D0000}"/>
    <cellStyle name="Normal 30 65" xfId="3460" xr:uid="{00000000-0005-0000-0000-0000A40D0000}"/>
    <cellStyle name="Normal 30 66" xfId="3461" xr:uid="{00000000-0005-0000-0000-0000A50D0000}"/>
    <cellStyle name="Normal 30 67" xfId="3462" xr:uid="{00000000-0005-0000-0000-0000A60D0000}"/>
    <cellStyle name="Normal 30 68" xfId="3463" xr:uid="{00000000-0005-0000-0000-0000A70D0000}"/>
    <cellStyle name="Normal 30 69" xfId="3464" xr:uid="{00000000-0005-0000-0000-0000A80D0000}"/>
    <cellStyle name="Normal 30 7" xfId="3465" xr:uid="{00000000-0005-0000-0000-0000A90D0000}"/>
    <cellStyle name="Normal 30 70" xfId="3466" xr:uid="{00000000-0005-0000-0000-0000AA0D0000}"/>
    <cellStyle name="Normal 30 71" xfId="3467" xr:uid="{00000000-0005-0000-0000-0000AB0D0000}"/>
    <cellStyle name="Normal 30 72" xfId="3468" xr:uid="{00000000-0005-0000-0000-0000AC0D0000}"/>
    <cellStyle name="Normal 30 73" xfId="3469" xr:uid="{00000000-0005-0000-0000-0000AD0D0000}"/>
    <cellStyle name="Normal 30 74" xfId="3470" xr:uid="{00000000-0005-0000-0000-0000AE0D0000}"/>
    <cellStyle name="Normal 30 75" xfId="3471" xr:uid="{00000000-0005-0000-0000-0000AF0D0000}"/>
    <cellStyle name="Normal 30 76" xfId="3472" xr:uid="{00000000-0005-0000-0000-0000B00D0000}"/>
    <cellStyle name="Normal 30 77" xfId="3473" xr:uid="{00000000-0005-0000-0000-0000B10D0000}"/>
    <cellStyle name="Normal 30 78" xfId="3474" xr:uid="{00000000-0005-0000-0000-0000B20D0000}"/>
    <cellStyle name="Normal 30 79" xfId="3475" xr:uid="{00000000-0005-0000-0000-0000B30D0000}"/>
    <cellStyle name="Normal 30 8" xfId="3476" xr:uid="{00000000-0005-0000-0000-0000B40D0000}"/>
    <cellStyle name="Normal 30 80" xfId="3477" xr:uid="{00000000-0005-0000-0000-0000B50D0000}"/>
    <cellStyle name="Normal 30 81" xfId="3478" xr:uid="{00000000-0005-0000-0000-0000B60D0000}"/>
    <cellStyle name="Normal 30 82" xfId="3479" xr:uid="{00000000-0005-0000-0000-0000B70D0000}"/>
    <cellStyle name="Normal 30 83" xfId="3480" xr:uid="{00000000-0005-0000-0000-0000B80D0000}"/>
    <cellStyle name="Normal 30 84" xfId="3481" xr:uid="{00000000-0005-0000-0000-0000B90D0000}"/>
    <cellStyle name="Normal 30 85" xfId="3482" xr:uid="{00000000-0005-0000-0000-0000BA0D0000}"/>
    <cellStyle name="Normal 30 86" xfId="3483" xr:uid="{00000000-0005-0000-0000-0000BB0D0000}"/>
    <cellStyle name="Normal 30 87" xfId="3484" xr:uid="{00000000-0005-0000-0000-0000BC0D0000}"/>
    <cellStyle name="Normal 30 88" xfId="3485" xr:uid="{00000000-0005-0000-0000-0000BD0D0000}"/>
    <cellStyle name="Normal 30 89" xfId="3486" xr:uid="{00000000-0005-0000-0000-0000BE0D0000}"/>
    <cellStyle name="Normal 30 9" xfId="3487" xr:uid="{00000000-0005-0000-0000-0000BF0D0000}"/>
    <cellStyle name="Normal 30 90" xfId="3488" xr:uid="{00000000-0005-0000-0000-0000C00D0000}"/>
    <cellStyle name="Normal 30 91" xfId="3489" xr:uid="{00000000-0005-0000-0000-0000C10D0000}"/>
    <cellStyle name="Normal 30 92" xfId="3490" xr:uid="{00000000-0005-0000-0000-0000C20D0000}"/>
    <cellStyle name="Normal 30 93" xfId="3491" xr:uid="{00000000-0005-0000-0000-0000C30D0000}"/>
    <cellStyle name="Normal 30 94" xfId="3492" xr:uid="{00000000-0005-0000-0000-0000C40D0000}"/>
    <cellStyle name="Normal 30 95" xfId="3493" xr:uid="{00000000-0005-0000-0000-0000C50D0000}"/>
    <cellStyle name="Normal 30 96" xfId="3494" xr:uid="{00000000-0005-0000-0000-0000C60D0000}"/>
    <cellStyle name="Normal 30 97" xfId="3495" xr:uid="{00000000-0005-0000-0000-0000C70D0000}"/>
    <cellStyle name="Normal 30 98" xfId="3496" xr:uid="{00000000-0005-0000-0000-0000C80D0000}"/>
    <cellStyle name="Normal 30 99" xfId="3497" xr:uid="{00000000-0005-0000-0000-0000C90D0000}"/>
    <cellStyle name="Normal 31" xfId="3498" xr:uid="{00000000-0005-0000-0000-0000CA0D0000}"/>
    <cellStyle name="Normal 31 10" xfId="3499" xr:uid="{00000000-0005-0000-0000-0000CB0D0000}"/>
    <cellStyle name="Normal 31 100" xfId="3500" xr:uid="{00000000-0005-0000-0000-0000CC0D0000}"/>
    <cellStyle name="Normal 31 101" xfId="3501" xr:uid="{00000000-0005-0000-0000-0000CD0D0000}"/>
    <cellStyle name="Normal 31 102" xfId="3502" xr:uid="{00000000-0005-0000-0000-0000CE0D0000}"/>
    <cellStyle name="Normal 31 103" xfId="3503" xr:uid="{00000000-0005-0000-0000-0000CF0D0000}"/>
    <cellStyle name="Normal 31 104" xfId="3504" xr:uid="{00000000-0005-0000-0000-0000D00D0000}"/>
    <cellStyle name="Normal 31 105" xfId="3505" xr:uid="{00000000-0005-0000-0000-0000D10D0000}"/>
    <cellStyle name="Normal 31 106" xfId="3506" xr:uid="{00000000-0005-0000-0000-0000D20D0000}"/>
    <cellStyle name="Normal 31 107" xfId="3507" xr:uid="{00000000-0005-0000-0000-0000D30D0000}"/>
    <cellStyle name="Normal 31 108" xfId="3508" xr:uid="{00000000-0005-0000-0000-0000D40D0000}"/>
    <cellStyle name="Normal 31 109" xfId="3509" xr:uid="{00000000-0005-0000-0000-0000D50D0000}"/>
    <cellStyle name="Normal 31 11" xfId="3510" xr:uid="{00000000-0005-0000-0000-0000D60D0000}"/>
    <cellStyle name="Normal 31 12" xfId="3511" xr:uid="{00000000-0005-0000-0000-0000D70D0000}"/>
    <cellStyle name="Normal 31 13" xfId="3512" xr:uid="{00000000-0005-0000-0000-0000D80D0000}"/>
    <cellStyle name="Normal 31 14" xfId="3513" xr:uid="{00000000-0005-0000-0000-0000D90D0000}"/>
    <cellStyle name="Normal 31 15" xfId="3514" xr:uid="{00000000-0005-0000-0000-0000DA0D0000}"/>
    <cellStyle name="Normal 31 16" xfId="3515" xr:uid="{00000000-0005-0000-0000-0000DB0D0000}"/>
    <cellStyle name="Normal 31 17" xfId="3516" xr:uid="{00000000-0005-0000-0000-0000DC0D0000}"/>
    <cellStyle name="Normal 31 18" xfId="3517" xr:uid="{00000000-0005-0000-0000-0000DD0D0000}"/>
    <cellStyle name="Normal 31 19" xfId="3518" xr:uid="{00000000-0005-0000-0000-0000DE0D0000}"/>
    <cellStyle name="Normal 31 2" xfId="3519" xr:uid="{00000000-0005-0000-0000-0000DF0D0000}"/>
    <cellStyle name="Normal 31 20" xfId="3520" xr:uid="{00000000-0005-0000-0000-0000E00D0000}"/>
    <cellStyle name="Normal 31 21" xfId="3521" xr:uid="{00000000-0005-0000-0000-0000E10D0000}"/>
    <cellStyle name="Normal 31 22" xfId="3522" xr:uid="{00000000-0005-0000-0000-0000E20D0000}"/>
    <cellStyle name="Normal 31 23" xfId="3523" xr:uid="{00000000-0005-0000-0000-0000E30D0000}"/>
    <cellStyle name="Normal 31 24" xfId="3524" xr:uid="{00000000-0005-0000-0000-0000E40D0000}"/>
    <cellStyle name="Normal 31 25" xfId="3525" xr:uid="{00000000-0005-0000-0000-0000E50D0000}"/>
    <cellStyle name="Normal 31 26" xfId="3526" xr:uid="{00000000-0005-0000-0000-0000E60D0000}"/>
    <cellStyle name="Normal 31 27" xfId="3527" xr:uid="{00000000-0005-0000-0000-0000E70D0000}"/>
    <cellStyle name="Normal 31 28" xfId="3528" xr:uid="{00000000-0005-0000-0000-0000E80D0000}"/>
    <cellStyle name="Normal 31 29" xfId="3529" xr:uid="{00000000-0005-0000-0000-0000E90D0000}"/>
    <cellStyle name="Normal 31 3" xfId="3530" xr:uid="{00000000-0005-0000-0000-0000EA0D0000}"/>
    <cellStyle name="Normal 31 30" xfId="3531" xr:uid="{00000000-0005-0000-0000-0000EB0D0000}"/>
    <cellStyle name="Normal 31 31" xfId="3532" xr:uid="{00000000-0005-0000-0000-0000EC0D0000}"/>
    <cellStyle name="Normal 31 32" xfId="3533" xr:uid="{00000000-0005-0000-0000-0000ED0D0000}"/>
    <cellStyle name="Normal 31 33" xfId="3534" xr:uid="{00000000-0005-0000-0000-0000EE0D0000}"/>
    <cellStyle name="Normal 31 34" xfId="3535" xr:uid="{00000000-0005-0000-0000-0000EF0D0000}"/>
    <cellStyle name="Normal 31 35" xfId="3536" xr:uid="{00000000-0005-0000-0000-0000F00D0000}"/>
    <cellStyle name="Normal 31 36" xfId="3537" xr:uid="{00000000-0005-0000-0000-0000F10D0000}"/>
    <cellStyle name="Normal 31 37" xfId="3538" xr:uid="{00000000-0005-0000-0000-0000F20D0000}"/>
    <cellStyle name="Normal 31 38" xfId="3539" xr:uid="{00000000-0005-0000-0000-0000F30D0000}"/>
    <cellStyle name="Normal 31 39" xfId="3540" xr:uid="{00000000-0005-0000-0000-0000F40D0000}"/>
    <cellStyle name="Normal 31 4" xfId="3541" xr:uid="{00000000-0005-0000-0000-0000F50D0000}"/>
    <cellStyle name="Normal 31 40" xfId="3542" xr:uid="{00000000-0005-0000-0000-0000F60D0000}"/>
    <cellStyle name="Normal 31 41" xfId="3543" xr:uid="{00000000-0005-0000-0000-0000F70D0000}"/>
    <cellStyle name="Normal 31 42" xfId="3544" xr:uid="{00000000-0005-0000-0000-0000F80D0000}"/>
    <cellStyle name="Normal 31 43" xfId="3545" xr:uid="{00000000-0005-0000-0000-0000F90D0000}"/>
    <cellStyle name="Normal 31 44" xfId="3546" xr:uid="{00000000-0005-0000-0000-0000FA0D0000}"/>
    <cellStyle name="Normal 31 45" xfId="3547" xr:uid="{00000000-0005-0000-0000-0000FB0D0000}"/>
    <cellStyle name="Normal 31 46" xfId="3548" xr:uid="{00000000-0005-0000-0000-0000FC0D0000}"/>
    <cellStyle name="Normal 31 47" xfId="3549" xr:uid="{00000000-0005-0000-0000-0000FD0D0000}"/>
    <cellStyle name="Normal 31 48" xfId="3550" xr:uid="{00000000-0005-0000-0000-0000FE0D0000}"/>
    <cellStyle name="Normal 31 49" xfId="3551" xr:uid="{00000000-0005-0000-0000-0000FF0D0000}"/>
    <cellStyle name="Normal 31 5" xfId="3552" xr:uid="{00000000-0005-0000-0000-0000000E0000}"/>
    <cellStyle name="Normal 31 50" xfId="3553" xr:uid="{00000000-0005-0000-0000-0000010E0000}"/>
    <cellStyle name="Normal 31 51" xfId="3554" xr:uid="{00000000-0005-0000-0000-0000020E0000}"/>
    <cellStyle name="Normal 31 52" xfId="3555" xr:uid="{00000000-0005-0000-0000-0000030E0000}"/>
    <cellStyle name="Normal 31 53" xfId="3556" xr:uid="{00000000-0005-0000-0000-0000040E0000}"/>
    <cellStyle name="Normal 31 54" xfId="3557" xr:uid="{00000000-0005-0000-0000-0000050E0000}"/>
    <cellStyle name="Normal 31 55" xfId="3558" xr:uid="{00000000-0005-0000-0000-0000060E0000}"/>
    <cellStyle name="Normal 31 56" xfId="3559" xr:uid="{00000000-0005-0000-0000-0000070E0000}"/>
    <cellStyle name="Normal 31 57" xfId="3560" xr:uid="{00000000-0005-0000-0000-0000080E0000}"/>
    <cellStyle name="Normal 31 58" xfId="3561" xr:uid="{00000000-0005-0000-0000-0000090E0000}"/>
    <cellStyle name="Normal 31 59" xfId="3562" xr:uid="{00000000-0005-0000-0000-00000A0E0000}"/>
    <cellStyle name="Normal 31 6" xfId="3563" xr:uid="{00000000-0005-0000-0000-00000B0E0000}"/>
    <cellStyle name="Normal 31 60" xfId="3564" xr:uid="{00000000-0005-0000-0000-00000C0E0000}"/>
    <cellStyle name="Normal 31 61" xfId="3565" xr:uid="{00000000-0005-0000-0000-00000D0E0000}"/>
    <cellStyle name="Normal 31 62" xfId="3566" xr:uid="{00000000-0005-0000-0000-00000E0E0000}"/>
    <cellStyle name="Normal 31 63" xfId="3567" xr:uid="{00000000-0005-0000-0000-00000F0E0000}"/>
    <cellStyle name="Normal 31 64" xfId="3568" xr:uid="{00000000-0005-0000-0000-0000100E0000}"/>
    <cellStyle name="Normal 31 65" xfId="3569" xr:uid="{00000000-0005-0000-0000-0000110E0000}"/>
    <cellStyle name="Normal 31 66" xfId="3570" xr:uid="{00000000-0005-0000-0000-0000120E0000}"/>
    <cellStyle name="Normal 31 67" xfId="3571" xr:uid="{00000000-0005-0000-0000-0000130E0000}"/>
    <cellStyle name="Normal 31 68" xfId="3572" xr:uid="{00000000-0005-0000-0000-0000140E0000}"/>
    <cellStyle name="Normal 31 69" xfId="3573" xr:uid="{00000000-0005-0000-0000-0000150E0000}"/>
    <cellStyle name="Normal 31 7" xfId="3574" xr:uid="{00000000-0005-0000-0000-0000160E0000}"/>
    <cellStyle name="Normal 31 70" xfId="3575" xr:uid="{00000000-0005-0000-0000-0000170E0000}"/>
    <cellStyle name="Normal 31 71" xfId="3576" xr:uid="{00000000-0005-0000-0000-0000180E0000}"/>
    <cellStyle name="Normal 31 72" xfId="3577" xr:uid="{00000000-0005-0000-0000-0000190E0000}"/>
    <cellStyle name="Normal 31 73" xfId="3578" xr:uid="{00000000-0005-0000-0000-00001A0E0000}"/>
    <cellStyle name="Normal 31 74" xfId="3579" xr:uid="{00000000-0005-0000-0000-00001B0E0000}"/>
    <cellStyle name="Normal 31 75" xfId="3580" xr:uid="{00000000-0005-0000-0000-00001C0E0000}"/>
    <cellStyle name="Normal 31 76" xfId="3581" xr:uid="{00000000-0005-0000-0000-00001D0E0000}"/>
    <cellStyle name="Normal 31 77" xfId="3582" xr:uid="{00000000-0005-0000-0000-00001E0E0000}"/>
    <cellStyle name="Normal 31 78" xfId="3583" xr:uid="{00000000-0005-0000-0000-00001F0E0000}"/>
    <cellStyle name="Normal 31 79" xfId="3584" xr:uid="{00000000-0005-0000-0000-0000200E0000}"/>
    <cellStyle name="Normal 31 8" xfId="3585" xr:uid="{00000000-0005-0000-0000-0000210E0000}"/>
    <cellStyle name="Normal 31 80" xfId="3586" xr:uid="{00000000-0005-0000-0000-0000220E0000}"/>
    <cellStyle name="Normal 31 81" xfId="3587" xr:uid="{00000000-0005-0000-0000-0000230E0000}"/>
    <cellStyle name="Normal 31 82" xfId="3588" xr:uid="{00000000-0005-0000-0000-0000240E0000}"/>
    <cellStyle name="Normal 31 83" xfId="3589" xr:uid="{00000000-0005-0000-0000-0000250E0000}"/>
    <cellStyle name="Normal 31 84" xfId="3590" xr:uid="{00000000-0005-0000-0000-0000260E0000}"/>
    <cellStyle name="Normal 31 85" xfId="3591" xr:uid="{00000000-0005-0000-0000-0000270E0000}"/>
    <cellStyle name="Normal 31 86" xfId="3592" xr:uid="{00000000-0005-0000-0000-0000280E0000}"/>
    <cellStyle name="Normal 31 87" xfId="3593" xr:uid="{00000000-0005-0000-0000-0000290E0000}"/>
    <cellStyle name="Normal 31 88" xfId="3594" xr:uid="{00000000-0005-0000-0000-00002A0E0000}"/>
    <cellStyle name="Normal 31 89" xfId="3595" xr:uid="{00000000-0005-0000-0000-00002B0E0000}"/>
    <cellStyle name="Normal 31 9" xfId="3596" xr:uid="{00000000-0005-0000-0000-00002C0E0000}"/>
    <cellStyle name="Normal 31 90" xfId="3597" xr:uid="{00000000-0005-0000-0000-00002D0E0000}"/>
    <cellStyle name="Normal 31 91" xfId="3598" xr:uid="{00000000-0005-0000-0000-00002E0E0000}"/>
    <cellStyle name="Normal 31 92" xfId="3599" xr:uid="{00000000-0005-0000-0000-00002F0E0000}"/>
    <cellStyle name="Normal 31 93" xfId="3600" xr:uid="{00000000-0005-0000-0000-0000300E0000}"/>
    <cellStyle name="Normal 31 94" xfId="3601" xr:uid="{00000000-0005-0000-0000-0000310E0000}"/>
    <cellStyle name="Normal 31 95" xfId="3602" xr:uid="{00000000-0005-0000-0000-0000320E0000}"/>
    <cellStyle name="Normal 31 96" xfId="3603" xr:uid="{00000000-0005-0000-0000-0000330E0000}"/>
    <cellStyle name="Normal 31 97" xfId="3604" xr:uid="{00000000-0005-0000-0000-0000340E0000}"/>
    <cellStyle name="Normal 31 98" xfId="3605" xr:uid="{00000000-0005-0000-0000-0000350E0000}"/>
    <cellStyle name="Normal 31 99" xfId="3606" xr:uid="{00000000-0005-0000-0000-0000360E0000}"/>
    <cellStyle name="Normal 32" xfId="3607" xr:uid="{00000000-0005-0000-0000-0000370E0000}"/>
    <cellStyle name="Normal 32 2" xfId="3608" xr:uid="{00000000-0005-0000-0000-0000380E0000}"/>
    <cellStyle name="Normal 33" xfId="3609" xr:uid="{00000000-0005-0000-0000-0000390E0000}"/>
    <cellStyle name="Normal 33 2" xfId="3610" xr:uid="{00000000-0005-0000-0000-00003A0E0000}"/>
    <cellStyle name="Normal 34" xfId="3611" xr:uid="{00000000-0005-0000-0000-00003B0E0000}"/>
    <cellStyle name="Normal 34 2" xfId="3612" xr:uid="{00000000-0005-0000-0000-00003C0E0000}"/>
    <cellStyle name="Normal 34 2 2" xfId="9169" xr:uid="{00000000-0005-0000-0000-0000C01C0000}"/>
    <cellStyle name="Normal 35" xfId="3613" xr:uid="{00000000-0005-0000-0000-00003D0E0000}"/>
    <cellStyle name="Normal 35 10" xfId="3614" xr:uid="{00000000-0005-0000-0000-00003E0E0000}"/>
    <cellStyle name="Normal 35 100" xfId="3615" xr:uid="{00000000-0005-0000-0000-00003F0E0000}"/>
    <cellStyle name="Normal 35 101" xfId="3616" xr:uid="{00000000-0005-0000-0000-0000400E0000}"/>
    <cellStyle name="Normal 35 102" xfId="3617" xr:uid="{00000000-0005-0000-0000-0000410E0000}"/>
    <cellStyle name="Normal 35 103" xfId="3618" xr:uid="{00000000-0005-0000-0000-0000420E0000}"/>
    <cellStyle name="Normal 35 104" xfId="3619" xr:uid="{00000000-0005-0000-0000-0000430E0000}"/>
    <cellStyle name="Normal 35 105" xfId="3620" xr:uid="{00000000-0005-0000-0000-0000440E0000}"/>
    <cellStyle name="Normal 35 106" xfId="3621" xr:uid="{00000000-0005-0000-0000-0000450E0000}"/>
    <cellStyle name="Normal 35 107" xfId="3622" xr:uid="{00000000-0005-0000-0000-0000460E0000}"/>
    <cellStyle name="Normal 35 108" xfId="3623" xr:uid="{00000000-0005-0000-0000-0000470E0000}"/>
    <cellStyle name="Normal 35 109" xfId="3624" xr:uid="{00000000-0005-0000-0000-0000480E0000}"/>
    <cellStyle name="Normal 35 11" xfId="3625" xr:uid="{00000000-0005-0000-0000-0000490E0000}"/>
    <cellStyle name="Normal 35 12" xfId="3626" xr:uid="{00000000-0005-0000-0000-00004A0E0000}"/>
    <cellStyle name="Normal 35 13" xfId="3627" xr:uid="{00000000-0005-0000-0000-00004B0E0000}"/>
    <cellStyle name="Normal 35 14" xfId="3628" xr:uid="{00000000-0005-0000-0000-00004C0E0000}"/>
    <cellStyle name="Normal 35 15" xfId="3629" xr:uid="{00000000-0005-0000-0000-00004D0E0000}"/>
    <cellStyle name="Normal 35 16" xfId="3630" xr:uid="{00000000-0005-0000-0000-00004E0E0000}"/>
    <cellStyle name="Normal 35 17" xfId="3631" xr:uid="{00000000-0005-0000-0000-00004F0E0000}"/>
    <cellStyle name="Normal 35 18" xfId="3632" xr:uid="{00000000-0005-0000-0000-0000500E0000}"/>
    <cellStyle name="Normal 35 19" xfId="3633" xr:uid="{00000000-0005-0000-0000-0000510E0000}"/>
    <cellStyle name="Normal 35 2" xfId="3634" xr:uid="{00000000-0005-0000-0000-0000520E0000}"/>
    <cellStyle name="Normal 35 20" xfId="3635" xr:uid="{00000000-0005-0000-0000-0000530E0000}"/>
    <cellStyle name="Normal 35 21" xfId="3636" xr:uid="{00000000-0005-0000-0000-0000540E0000}"/>
    <cellStyle name="Normal 35 22" xfId="3637" xr:uid="{00000000-0005-0000-0000-0000550E0000}"/>
    <cellStyle name="Normal 35 23" xfId="3638" xr:uid="{00000000-0005-0000-0000-0000560E0000}"/>
    <cellStyle name="Normal 35 24" xfId="3639" xr:uid="{00000000-0005-0000-0000-0000570E0000}"/>
    <cellStyle name="Normal 35 25" xfId="3640" xr:uid="{00000000-0005-0000-0000-0000580E0000}"/>
    <cellStyle name="Normal 35 26" xfId="3641" xr:uid="{00000000-0005-0000-0000-0000590E0000}"/>
    <cellStyle name="Normal 35 27" xfId="3642" xr:uid="{00000000-0005-0000-0000-00005A0E0000}"/>
    <cellStyle name="Normal 35 28" xfId="3643" xr:uid="{00000000-0005-0000-0000-00005B0E0000}"/>
    <cellStyle name="Normal 35 29" xfId="3644" xr:uid="{00000000-0005-0000-0000-00005C0E0000}"/>
    <cellStyle name="Normal 35 3" xfId="3645" xr:uid="{00000000-0005-0000-0000-00005D0E0000}"/>
    <cellStyle name="Normal 35 30" xfId="3646" xr:uid="{00000000-0005-0000-0000-00005E0E0000}"/>
    <cellStyle name="Normal 35 31" xfId="3647" xr:uid="{00000000-0005-0000-0000-00005F0E0000}"/>
    <cellStyle name="Normal 35 32" xfId="3648" xr:uid="{00000000-0005-0000-0000-0000600E0000}"/>
    <cellStyle name="Normal 35 33" xfId="3649" xr:uid="{00000000-0005-0000-0000-0000610E0000}"/>
    <cellStyle name="Normal 35 34" xfId="3650" xr:uid="{00000000-0005-0000-0000-0000620E0000}"/>
    <cellStyle name="Normal 35 35" xfId="3651" xr:uid="{00000000-0005-0000-0000-0000630E0000}"/>
    <cellStyle name="Normal 35 36" xfId="3652" xr:uid="{00000000-0005-0000-0000-0000640E0000}"/>
    <cellStyle name="Normal 35 37" xfId="3653" xr:uid="{00000000-0005-0000-0000-0000650E0000}"/>
    <cellStyle name="Normal 35 38" xfId="3654" xr:uid="{00000000-0005-0000-0000-0000660E0000}"/>
    <cellStyle name="Normal 35 39" xfId="3655" xr:uid="{00000000-0005-0000-0000-0000670E0000}"/>
    <cellStyle name="Normal 35 4" xfId="3656" xr:uid="{00000000-0005-0000-0000-0000680E0000}"/>
    <cellStyle name="Normal 35 40" xfId="3657" xr:uid="{00000000-0005-0000-0000-0000690E0000}"/>
    <cellStyle name="Normal 35 41" xfId="3658" xr:uid="{00000000-0005-0000-0000-00006A0E0000}"/>
    <cellStyle name="Normal 35 42" xfId="3659" xr:uid="{00000000-0005-0000-0000-00006B0E0000}"/>
    <cellStyle name="Normal 35 43" xfId="3660" xr:uid="{00000000-0005-0000-0000-00006C0E0000}"/>
    <cellStyle name="Normal 35 44" xfId="3661" xr:uid="{00000000-0005-0000-0000-00006D0E0000}"/>
    <cellStyle name="Normal 35 45" xfId="3662" xr:uid="{00000000-0005-0000-0000-00006E0E0000}"/>
    <cellStyle name="Normal 35 46" xfId="3663" xr:uid="{00000000-0005-0000-0000-00006F0E0000}"/>
    <cellStyle name="Normal 35 47" xfId="3664" xr:uid="{00000000-0005-0000-0000-0000700E0000}"/>
    <cellStyle name="Normal 35 48" xfId="3665" xr:uid="{00000000-0005-0000-0000-0000710E0000}"/>
    <cellStyle name="Normal 35 49" xfId="3666" xr:uid="{00000000-0005-0000-0000-0000720E0000}"/>
    <cellStyle name="Normal 35 5" xfId="3667" xr:uid="{00000000-0005-0000-0000-0000730E0000}"/>
    <cellStyle name="Normal 35 50" xfId="3668" xr:uid="{00000000-0005-0000-0000-0000740E0000}"/>
    <cellStyle name="Normal 35 51" xfId="3669" xr:uid="{00000000-0005-0000-0000-0000750E0000}"/>
    <cellStyle name="Normal 35 52" xfId="3670" xr:uid="{00000000-0005-0000-0000-0000760E0000}"/>
    <cellStyle name="Normal 35 53" xfId="3671" xr:uid="{00000000-0005-0000-0000-0000770E0000}"/>
    <cellStyle name="Normal 35 54" xfId="3672" xr:uid="{00000000-0005-0000-0000-0000780E0000}"/>
    <cellStyle name="Normal 35 55" xfId="3673" xr:uid="{00000000-0005-0000-0000-0000790E0000}"/>
    <cellStyle name="Normal 35 56" xfId="3674" xr:uid="{00000000-0005-0000-0000-00007A0E0000}"/>
    <cellStyle name="Normal 35 57" xfId="3675" xr:uid="{00000000-0005-0000-0000-00007B0E0000}"/>
    <cellStyle name="Normal 35 58" xfId="3676" xr:uid="{00000000-0005-0000-0000-00007C0E0000}"/>
    <cellStyle name="Normal 35 59" xfId="3677" xr:uid="{00000000-0005-0000-0000-00007D0E0000}"/>
    <cellStyle name="Normal 35 6" xfId="3678" xr:uid="{00000000-0005-0000-0000-00007E0E0000}"/>
    <cellStyle name="Normal 35 60" xfId="3679" xr:uid="{00000000-0005-0000-0000-00007F0E0000}"/>
    <cellStyle name="Normal 35 61" xfId="3680" xr:uid="{00000000-0005-0000-0000-0000800E0000}"/>
    <cellStyle name="Normal 35 62" xfId="3681" xr:uid="{00000000-0005-0000-0000-0000810E0000}"/>
    <cellStyle name="Normal 35 63" xfId="3682" xr:uid="{00000000-0005-0000-0000-0000820E0000}"/>
    <cellStyle name="Normal 35 64" xfId="3683" xr:uid="{00000000-0005-0000-0000-0000830E0000}"/>
    <cellStyle name="Normal 35 65" xfId="3684" xr:uid="{00000000-0005-0000-0000-0000840E0000}"/>
    <cellStyle name="Normal 35 66" xfId="3685" xr:uid="{00000000-0005-0000-0000-0000850E0000}"/>
    <cellStyle name="Normal 35 67" xfId="3686" xr:uid="{00000000-0005-0000-0000-0000860E0000}"/>
    <cellStyle name="Normal 35 68" xfId="3687" xr:uid="{00000000-0005-0000-0000-0000870E0000}"/>
    <cellStyle name="Normal 35 69" xfId="3688" xr:uid="{00000000-0005-0000-0000-0000880E0000}"/>
    <cellStyle name="Normal 35 7" xfId="3689" xr:uid="{00000000-0005-0000-0000-0000890E0000}"/>
    <cellStyle name="Normal 35 70" xfId="3690" xr:uid="{00000000-0005-0000-0000-00008A0E0000}"/>
    <cellStyle name="Normal 35 71" xfId="3691" xr:uid="{00000000-0005-0000-0000-00008B0E0000}"/>
    <cellStyle name="Normal 35 72" xfId="3692" xr:uid="{00000000-0005-0000-0000-00008C0E0000}"/>
    <cellStyle name="Normal 35 73" xfId="3693" xr:uid="{00000000-0005-0000-0000-00008D0E0000}"/>
    <cellStyle name="Normal 35 74" xfId="3694" xr:uid="{00000000-0005-0000-0000-00008E0E0000}"/>
    <cellStyle name="Normal 35 75" xfId="3695" xr:uid="{00000000-0005-0000-0000-00008F0E0000}"/>
    <cellStyle name="Normal 35 76" xfId="3696" xr:uid="{00000000-0005-0000-0000-0000900E0000}"/>
    <cellStyle name="Normal 35 77" xfId="3697" xr:uid="{00000000-0005-0000-0000-0000910E0000}"/>
    <cellStyle name="Normal 35 78" xfId="3698" xr:uid="{00000000-0005-0000-0000-0000920E0000}"/>
    <cellStyle name="Normal 35 79" xfId="3699" xr:uid="{00000000-0005-0000-0000-0000930E0000}"/>
    <cellStyle name="Normal 35 8" xfId="3700" xr:uid="{00000000-0005-0000-0000-0000940E0000}"/>
    <cellStyle name="Normal 35 80" xfId="3701" xr:uid="{00000000-0005-0000-0000-0000950E0000}"/>
    <cellStyle name="Normal 35 81" xfId="3702" xr:uid="{00000000-0005-0000-0000-0000960E0000}"/>
    <cellStyle name="Normal 35 82" xfId="3703" xr:uid="{00000000-0005-0000-0000-0000970E0000}"/>
    <cellStyle name="Normal 35 83" xfId="3704" xr:uid="{00000000-0005-0000-0000-0000980E0000}"/>
    <cellStyle name="Normal 35 84" xfId="3705" xr:uid="{00000000-0005-0000-0000-0000990E0000}"/>
    <cellStyle name="Normal 35 85" xfId="3706" xr:uid="{00000000-0005-0000-0000-00009A0E0000}"/>
    <cellStyle name="Normal 35 86" xfId="3707" xr:uid="{00000000-0005-0000-0000-00009B0E0000}"/>
    <cellStyle name="Normal 35 87" xfId="3708" xr:uid="{00000000-0005-0000-0000-00009C0E0000}"/>
    <cellStyle name="Normal 35 88" xfId="3709" xr:uid="{00000000-0005-0000-0000-00009D0E0000}"/>
    <cellStyle name="Normal 35 89" xfId="3710" xr:uid="{00000000-0005-0000-0000-00009E0E0000}"/>
    <cellStyle name="Normal 35 9" xfId="3711" xr:uid="{00000000-0005-0000-0000-00009F0E0000}"/>
    <cellStyle name="Normal 35 90" xfId="3712" xr:uid="{00000000-0005-0000-0000-0000A00E0000}"/>
    <cellStyle name="Normal 35 91" xfId="3713" xr:uid="{00000000-0005-0000-0000-0000A10E0000}"/>
    <cellStyle name="Normal 35 92" xfId="3714" xr:uid="{00000000-0005-0000-0000-0000A20E0000}"/>
    <cellStyle name="Normal 35 93" xfId="3715" xr:uid="{00000000-0005-0000-0000-0000A30E0000}"/>
    <cellStyle name="Normal 35 94" xfId="3716" xr:uid="{00000000-0005-0000-0000-0000A40E0000}"/>
    <cellStyle name="Normal 35 95" xfId="3717" xr:uid="{00000000-0005-0000-0000-0000A50E0000}"/>
    <cellStyle name="Normal 35 96" xfId="3718" xr:uid="{00000000-0005-0000-0000-0000A60E0000}"/>
    <cellStyle name="Normal 35 97" xfId="3719" xr:uid="{00000000-0005-0000-0000-0000A70E0000}"/>
    <cellStyle name="Normal 35 98" xfId="3720" xr:uid="{00000000-0005-0000-0000-0000A80E0000}"/>
    <cellStyle name="Normal 35 99" xfId="3721" xr:uid="{00000000-0005-0000-0000-0000A90E0000}"/>
    <cellStyle name="Normal 36" xfId="3722" xr:uid="{00000000-0005-0000-0000-0000AA0E0000}"/>
    <cellStyle name="Normal 36 10" xfId="3723" xr:uid="{00000000-0005-0000-0000-0000AB0E0000}"/>
    <cellStyle name="Normal 36 100" xfId="3724" xr:uid="{00000000-0005-0000-0000-0000AC0E0000}"/>
    <cellStyle name="Normal 36 101" xfId="3725" xr:uid="{00000000-0005-0000-0000-0000AD0E0000}"/>
    <cellStyle name="Normal 36 102" xfId="3726" xr:uid="{00000000-0005-0000-0000-0000AE0E0000}"/>
    <cellStyle name="Normal 36 103" xfId="3727" xr:uid="{00000000-0005-0000-0000-0000AF0E0000}"/>
    <cellStyle name="Normal 36 104" xfId="3728" xr:uid="{00000000-0005-0000-0000-0000B00E0000}"/>
    <cellStyle name="Normal 36 105" xfId="3729" xr:uid="{00000000-0005-0000-0000-0000B10E0000}"/>
    <cellStyle name="Normal 36 106" xfId="3730" xr:uid="{00000000-0005-0000-0000-0000B20E0000}"/>
    <cellStyle name="Normal 36 107" xfId="3731" xr:uid="{00000000-0005-0000-0000-0000B30E0000}"/>
    <cellStyle name="Normal 36 108" xfId="3732" xr:uid="{00000000-0005-0000-0000-0000B40E0000}"/>
    <cellStyle name="Normal 36 109" xfId="3733" xr:uid="{00000000-0005-0000-0000-0000B50E0000}"/>
    <cellStyle name="Normal 36 11" xfId="3734" xr:uid="{00000000-0005-0000-0000-0000B60E0000}"/>
    <cellStyle name="Normal 36 12" xfId="3735" xr:uid="{00000000-0005-0000-0000-0000B70E0000}"/>
    <cellStyle name="Normal 36 13" xfId="3736" xr:uid="{00000000-0005-0000-0000-0000B80E0000}"/>
    <cellStyle name="Normal 36 14" xfId="3737" xr:uid="{00000000-0005-0000-0000-0000B90E0000}"/>
    <cellStyle name="Normal 36 15" xfId="3738" xr:uid="{00000000-0005-0000-0000-0000BA0E0000}"/>
    <cellStyle name="Normal 36 16" xfId="3739" xr:uid="{00000000-0005-0000-0000-0000BB0E0000}"/>
    <cellStyle name="Normal 36 17" xfId="3740" xr:uid="{00000000-0005-0000-0000-0000BC0E0000}"/>
    <cellStyle name="Normal 36 18" xfId="3741" xr:uid="{00000000-0005-0000-0000-0000BD0E0000}"/>
    <cellStyle name="Normal 36 19" xfId="3742" xr:uid="{00000000-0005-0000-0000-0000BE0E0000}"/>
    <cellStyle name="Normal 36 2" xfId="3743" xr:uid="{00000000-0005-0000-0000-0000BF0E0000}"/>
    <cellStyle name="Normal 36 20" xfId="3744" xr:uid="{00000000-0005-0000-0000-0000C00E0000}"/>
    <cellStyle name="Normal 36 21" xfId="3745" xr:uid="{00000000-0005-0000-0000-0000C10E0000}"/>
    <cellStyle name="Normal 36 22" xfId="3746" xr:uid="{00000000-0005-0000-0000-0000C20E0000}"/>
    <cellStyle name="Normal 36 23" xfId="3747" xr:uid="{00000000-0005-0000-0000-0000C30E0000}"/>
    <cellStyle name="Normal 36 24" xfId="3748" xr:uid="{00000000-0005-0000-0000-0000C40E0000}"/>
    <cellStyle name="Normal 36 25" xfId="3749" xr:uid="{00000000-0005-0000-0000-0000C50E0000}"/>
    <cellStyle name="Normal 36 26" xfId="3750" xr:uid="{00000000-0005-0000-0000-0000C60E0000}"/>
    <cellStyle name="Normal 36 27" xfId="3751" xr:uid="{00000000-0005-0000-0000-0000C70E0000}"/>
    <cellStyle name="Normal 36 28" xfId="3752" xr:uid="{00000000-0005-0000-0000-0000C80E0000}"/>
    <cellStyle name="Normal 36 29" xfId="3753" xr:uid="{00000000-0005-0000-0000-0000C90E0000}"/>
    <cellStyle name="Normal 36 3" xfId="3754" xr:uid="{00000000-0005-0000-0000-0000CA0E0000}"/>
    <cellStyle name="Normal 36 30" xfId="3755" xr:uid="{00000000-0005-0000-0000-0000CB0E0000}"/>
    <cellStyle name="Normal 36 31" xfId="3756" xr:uid="{00000000-0005-0000-0000-0000CC0E0000}"/>
    <cellStyle name="Normal 36 32" xfId="3757" xr:uid="{00000000-0005-0000-0000-0000CD0E0000}"/>
    <cellStyle name="Normal 36 33" xfId="3758" xr:uid="{00000000-0005-0000-0000-0000CE0E0000}"/>
    <cellStyle name="Normal 36 34" xfId="3759" xr:uid="{00000000-0005-0000-0000-0000CF0E0000}"/>
    <cellStyle name="Normal 36 35" xfId="3760" xr:uid="{00000000-0005-0000-0000-0000D00E0000}"/>
    <cellStyle name="Normal 36 36" xfId="3761" xr:uid="{00000000-0005-0000-0000-0000D10E0000}"/>
    <cellStyle name="Normal 36 37" xfId="3762" xr:uid="{00000000-0005-0000-0000-0000D20E0000}"/>
    <cellStyle name="Normal 36 38" xfId="3763" xr:uid="{00000000-0005-0000-0000-0000D30E0000}"/>
    <cellStyle name="Normal 36 39" xfId="3764" xr:uid="{00000000-0005-0000-0000-0000D40E0000}"/>
    <cellStyle name="Normal 36 4" xfId="3765" xr:uid="{00000000-0005-0000-0000-0000D50E0000}"/>
    <cellStyle name="Normal 36 40" xfId="3766" xr:uid="{00000000-0005-0000-0000-0000D60E0000}"/>
    <cellStyle name="Normal 36 41" xfId="3767" xr:uid="{00000000-0005-0000-0000-0000D70E0000}"/>
    <cellStyle name="Normal 36 42" xfId="3768" xr:uid="{00000000-0005-0000-0000-0000D80E0000}"/>
    <cellStyle name="Normal 36 43" xfId="3769" xr:uid="{00000000-0005-0000-0000-0000D90E0000}"/>
    <cellStyle name="Normal 36 44" xfId="3770" xr:uid="{00000000-0005-0000-0000-0000DA0E0000}"/>
    <cellStyle name="Normal 36 45" xfId="3771" xr:uid="{00000000-0005-0000-0000-0000DB0E0000}"/>
    <cellStyle name="Normal 36 46" xfId="3772" xr:uid="{00000000-0005-0000-0000-0000DC0E0000}"/>
    <cellStyle name="Normal 36 47" xfId="3773" xr:uid="{00000000-0005-0000-0000-0000DD0E0000}"/>
    <cellStyle name="Normal 36 48" xfId="3774" xr:uid="{00000000-0005-0000-0000-0000DE0E0000}"/>
    <cellStyle name="Normal 36 49" xfId="3775" xr:uid="{00000000-0005-0000-0000-0000DF0E0000}"/>
    <cellStyle name="Normal 36 5" xfId="3776" xr:uid="{00000000-0005-0000-0000-0000E00E0000}"/>
    <cellStyle name="Normal 36 50" xfId="3777" xr:uid="{00000000-0005-0000-0000-0000E10E0000}"/>
    <cellStyle name="Normal 36 51" xfId="3778" xr:uid="{00000000-0005-0000-0000-0000E20E0000}"/>
    <cellStyle name="Normal 36 52" xfId="3779" xr:uid="{00000000-0005-0000-0000-0000E30E0000}"/>
    <cellStyle name="Normal 36 53" xfId="3780" xr:uid="{00000000-0005-0000-0000-0000E40E0000}"/>
    <cellStyle name="Normal 36 54" xfId="3781" xr:uid="{00000000-0005-0000-0000-0000E50E0000}"/>
    <cellStyle name="Normal 36 55" xfId="3782" xr:uid="{00000000-0005-0000-0000-0000E60E0000}"/>
    <cellStyle name="Normal 36 56" xfId="3783" xr:uid="{00000000-0005-0000-0000-0000E70E0000}"/>
    <cellStyle name="Normal 36 57" xfId="3784" xr:uid="{00000000-0005-0000-0000-0000E80E0000}"/>
    <cellStyle name="Normal 36 58" xfId="3785" xr:uid="{00000000-0005-0000-0000-0000E90E0000}"/>
    <cellStyle name="Normal 36 59" xfId="3786" xr:uid="{00000000-0005-0000-0000-0000EA0E0000}"/>
    <cellStyle name="Normal 36 6" xfId="3787" xr:uid="{00000000-0005-0000-0000-0000EB0E0000}"/>
    <cellStyle name="Normal 36 60" xfId="3788" xr:uid="{00000000-0005-0000-0000-0000EC0E0000}"/>
    <cellStyle name="Normal 36 61" xfId="3789" xr:uid="{00000000-0005-0000-0000-0000ED0E0000}"/>
    <cellStyle name="Normal 36 62" xfId="3790" xr:uid="{00000000-0005-0000-0000-0000EE0E0000}"/>
    <cellStyle name="Normal 36 63" xfId="3791" xr:uid="{00000000-0005-0000-0000-0000EF0E0000}"/>
    <cellStyle name="Normal 36 64" xfId="3792" xr:uid="{00000000-0005-0000-0000-0000F00E0000}"/>
    <cellStyle name="Normal 36 65" xfId="3793" xr:uid="{00000000-0005-0000-0000-0000F10E0000}"/>
    <cellStyle name="Normal 36 66" xfId="3794" xr:uid="{00000000-0005-0000-0000-0000F20E0000}"/>
    <cellStyle name="Normal 36 67" xfId="3795" xr:uid="{00000000-0005-0000-0000-0000F30E0000}"/>
    <cellStyle name="Normal 36 68" xfId="3796" xr:uid="{00000000-0005-0000-0000-0000F40E0000}"/>
    <cellStyle name="Normal 36 69" xfId="3797" xr:uid="{00000000-0005-0000-0000-0000F50E0000}"/>
    <cellStyle name="Normal 36 7" xfId="3798" xr:uid="{00000000-0005-0000-0000-0000F60E0000}"/>
    <cellStyle name="Normal 36 70" xfId="3799" xr:uid="{00000000-0005-0000-0000-0000F70E0000}"/>
    <cellStyle name="Normal 36 71" xfId="3800" xr:uid="{00000000-0005-0000-0000-0000F80E0000}"/>
    <cellStyle name="Normal 36 72" xfId="3801" xr:uid="{00000000-0005-0000-0000-0000F90E0000}"/>
    <cellStyle name="Normal 36 73" xfId="3802" xr:uid="{00000000-0005-0000-0000-0000FA0E0000}"/>
    <cellStyle name="Normal 36 74" xfId="3803" xr:uid="{00000000-0005-0000-0000-0000FB0E0000}"/>
    <cellStyle name="Normal 36 75" xfId="3804" xr:uid="{00000000-0005-0000-0000-0000FC0E0000}"/>
    <cellStyle name="Normal 36 76" xfId="3805" xr:uid="{00000000-0005-0000-0000-0000FD0E0000}"/>
    <cellStyle name="Normal 36 77" xfId="3806" xr:uid="{00000000-0005-0000-0000-0000FE0E0000}"/>
    <cellStyle name="Normal 36 78" xfId="3807" xr:uid="{00000000-0005-0000-0000-0000FF0E0000}"/>
    <cellStyle name="Normal 36 79" xfId="3808" xr:uid="{00000000-0005-0000-0000-0000000F0000}"/>
    <cellStyle name="Normal 36 8" xfId="3809" xr:uid="{00000000-0005-0000-0000-0000010F0000}"/>
    <cellStyle name="Normal 36 80" xfId="3810" xr:uid="{00000000-0005-0000-0000-0000020F0000}"/>
    <cellStyle name="Normal 36 81" xfId="3811" xr:uid="{00000000-0005-0000-0000-0000030F0000}"/>
    <cellStyle name="Normal 36 82" xfId="3812" xr:uid="{00000000-0005-0000-0000-0000040F0000}"/>
    <cellStyle name="Normal 36 83" xfId="3813" xr:uid="{00000000-0005-0000-0000-0000050F0000}"/>
    <cellStyle name="Normal 36 84" xfId="3814" xr:uid="{00000000-0005-0000-0000-0000060F0000}"/>
    <cellStyle name="Normal 36 85" xfId="3815" xr:uid="{00000000-0005-0000-0000-0000070F0000}"/>
    <cellStyle name="Normal 36 86" xfId="3816" xr:uid="{00000000-0005-0000-0000-0000080F0000}"/>
    <cellStyle name="Normal 36 87" xfId="3817" xr:uid="{00000000-0005-0000-0000-0000090F0000}"/>
    <cellStyle name="Normal 36 88" xfId="3818" xr:uid="{00000000-0005-0000-0000-00000A0F0000}"/>
    <cellStyle name="Normal 36 89" xfId="3819" xr:uid="{00000000-0005-0000-0000-00000B0F0000}"/>
    <cellStyle name="Normal 36 9" xfId="3820" xr:uid="{00000000-0005-0000-0000-00000C0F0000}"/>
    <cellStyle name="Normal 36 90" xfId="3821" xr:uid="{00000000-0005-0000-0000-00000D0F0000}"/>
    <cellStyle name="Normal 36 91" xfId="3822" xr:uid="{00000000-0005-0000-0000-00000E0F0000}"/>
    <cellStyle name="Normal 36 92" xfId="3823" xr:uid="{00000000-0005-0000-0000-00000F0F0000}"/>
    <cellStyle name="Normal 36 93" xfId="3824" xr:uid="{00000000-0005-0000-0000-0000100F0000}"/>
    <cellStyle name="Normal 36 94" xfId="3825" xr:uid="{00000000-0005-0000-0000-0000110F0000}"/>
    <cellStyle name="Normal 36 95" xfId="3826" xr:uid="{00000000-0005-0000-0000-0000120F0000}"/>
    <cellStyle name="Normal 36 96" xfId="3827" xr:uid="{00000000-0005-0000-0000-0000130F0000}"/>
    <cellStyle name="Normal 36 97" xfId="3828" xr:uid="{00000000-0005-0000-0000-0000140F0000}"/>
    <cellStyle name="Normal 36 98" xfId="3829" xr:uid="{00000000-0005-0000-0000-0000150F0000}"/>
    <cellStyle name="Normal 36 99" xfId="3830" xr:uid="{00000000-0005-0000-0000-0000160F0000}"/>
    <cellStyle name="Normal 37" xfId="3831" xr:uid="{00000000-0005-0000-0000-0000170F0000}"/>
    <cellStyle name="Normal 38" xfId="3832" xr:uid="{00000000-0005-0000-0000-0000180F0000}"/>
    <cellStyle name="Normal 39" xfId="3833" xr:uid="{00000000-0005-0000-0000-0000190F0000}"/>
    <cellStyle name="Normal 4" xfId="3834" xr:uid="{00000000-0005-0000-0000-00001A0F0000}"/>
    <cellStyle name="Normal-- 4" xfId="3835" xr:uid="{00000000-0005-0000-0000-00001B0F0000}"/>
    <cellStyle name="Normal 4 10" xfId="3836" xr:uid="{00000000-0005-0000-0000-00001C0F0000}"/>
    <cellStyle name="Normal 4 10 2" xfId="3837" xr:uid="{00000000-0005-0000-0000-00001D0F0000}"/>
    <cellStyle name="Normal 4 100" xfId="3838" xr:uid="{00000000-0005-0000-0000-00001E0F0000}"/>
    <cellStyle name="Normal 4 101" xfId="3839" xr:uid="{00000000-0005-0000-0000-00001F0F0000}"/>
    <cellStyle name="Normal 4 102" xfId="3840" xr:uid="{00000000-0005-0000-0000-0000200F0000}"/>
    <cellStyle name="Normal 4 103" xfId="3841" xr:uid="{00000000-0005-0000-0000-0000210F0000}"/>
    <cellStyle name="Normal 4 104" xfId="3842" xr:uid="{00000000-0005-0000-0000-0000220F0000}"/>
    <cellStyle name="Normal 4 105" xfId="3843" xr:uid="{00000000-0005-0000-0000-0000230F0000}"/>
    <cellStyle name="Normal 4 106" xfId="3844" xr:uid="{00000000-0005-0000-0000-0000240F0000}"/>
    <cellStyle name="Normal 4 107" xfId="3845" xr:uid="{00000000-0005-0000-0000-0000250F0000}"/>
    <cellStyle name="Normal 4 108" xfId="3846" xr:uid="{00000000-0005-0000-0000-0000260F0000}"/>
    <cellStyle name="Normal 4 109" xfId="3847" xr:uid="{00000000-0005-0000-0000-0000270F0000}"/>
    <cellStyle name="Normal 4 109 2" xfId="3848" xr:uid="{00000000-0005-0000-0000-0000280F0000}"/>
    <cellStyle name="Normal 4 109 2 2" xfId="9381" xr:uid="{00000000-0005-0000-0000-0000C11C0000}"/>
    <cellStyle name="Normal 4 11" xfId="3849" xr:uid="{00000000-0005-0000-0000-0000290F0000}"/>
    <cellStyle name="Normal 4 11 2" xfId="3850" xr:uid="{00000000-0005-0000-0000-00002A0F0000}"/>
    <cellStyle name="Normal 4 110" xfId="3851" xr:uid="{00000000-0005-0000-0000-00002B0F0000}"/>
    <cellStyle name="Normal 4 110 2" xfId="3852" xr:uid="{00000000-0005-0000-0000-00002C0F0000}"/>
    <cellStyle name="Normal 4 110 3" xfId="9384" xr:uid="{00000000-0005-0000-0000-0000C21C0000}"/>
    <cellStyle name="Normal 4 111" xfId="3853" xr:uid="{00000000-0005-0000-0000-00002D0F0000}"/>
    <cellStyle name="Normal 4 111 2" xfId="3854" xr:uid="{00000000-0005-0000-0000-00002E0F0000}"/>
    <cellStyle name="Normal 4 112" xfId="3855" xr:uid="{00000000-0005-0000-0000-00002F0F0000}"/>
    <cellStyle name="Normal 4 112 2" xfId="9388" xr:uid="{00000000-0005-0000-0000-0000C31C0000}"/>
    <cellStyle name="Normal 4 113" xfId="3856" xr:uid="{00000000-0005-0000-0000-0000300F0000}"/>
    <cellStyle name="Normal 4 113 2" xfId="9389" xr:uid="{00000000-0005-0000-0000-0000C41C0000}"/>
    <cellStyle name="Normal 4 114" xfId="3857" xr:uid="{00000000-0005-0000-0000-0000310F0000}"/>
    <cellStyle name="Normal 4 114 2" xfId="9390" xr:uid="{00000000-0005-0000-0000-0000C51C0000}"/>
    <cellStyle name="Normal 4 115" xfId="3858" xr:uid="{00000000-0005-0000-0000-0000320F0000}"/>
    <cellStyle name="Normal 4 115 2" xfId="9391" xr:uid="{00000000-0005-0000-0000-0000C61C0000}"/>
    <cellStyle name="Normal 4 116" xfId="3859" xr:uid="{00000000-0005-0000-0000-0000330F0000}"/>
    <cellStyle name="Normal 4 116 2" xfId="9392" xr:uid="{00000000-0005-0000-0000-0000C71C0000}"/>
    <cellStyle name="Normal 4 117" xfId="3860" xr:uid="{00000000-0005-0000-0000-0000340F0000}"/>
    <cellStyle name="Normal 4 117 2" xfId="9393" xr:uid="{00000000-0005-0000-0000-0000C81C0000}"/>
    <cellStyle name="Normal 4 118" xfId="3861" xr:uid="{00000000-0005-0000-0000-0000350F0000}"/>
    <cellStyle name="Normal 4 119" xfId="3862" xr:uid="{00000000-0005-0000-0000-0000360F0000}"/>
    <cellStyle name="Normal 4 12" xfId="3863" xr:uid="{00000000-0005-0000-0000-0000370F0000}"/>
    <cellStyle name="Normal 4 12 2" xfId="3864" xr:uid="{00000000-0005-0000-0000-0000380F0000}"/>
    <cellStyle name="Normal 4 120" xfId="3865" xr:uid="{00000000-0005-0000-0000-0000390F0000}"/>
    <cellStyle name="Normal 4 121" xfId="3866" xr:uid="{00000000-0005-0000-0000-00003A0F0000}"/>
    <cellStyle name="Normal 4 121 2" xfId="9354" xr:uid="{00000000-0005-0000-0000-000008200000}"/>
    <cellStyle name="Normal 4 122" xfId="3867" xr:uid="{00000000-0005-0000-0000-00003B0F0000}"/>
    <cellStyle name="Normal 4 122 2" xfId="9400" xr:uid="{00000000-0005-0000-0000-0000C91C0000}"/>
    <cellStyle name="Normal 4 123" xfId="11066" xr:uid="{00000000-0005-0000-0000-0000B00B0000}"/>
    <cellStyle name="Normal 4 13" xfId="3868" xr:uid="{00000000-0005-0000-0000-00003C0F0000}"/>
    <cellStyle name="Normal 4 13 2" xfId="3869" xr:uid="{00000000-0005-0000-0000-00003D0F0000}"/>
    <cellStyle name="Normal 4 14" xfId="3870" xr:uid="{00000000-0005-0000-0000-00003E0F0000}"/>
    <cellStyle name="Normal 4 14 2" xfId="3871" xr:uid="{00000000-0005-0000-0000-00003F0F0000}"/>
    <cellStyle name="Normal 4 15" xfId="3872" xr:uid="{00000000-0005-0000-0000-0000400F0000}"/>
    <cellStyle name="Normal 4 15 2" xfId="3873" xr:uid="{00000000-0005-0000-0000-0000410F0000}"/>
    <cellStyle name="Normal 4 16" xfId="3874" xr:uid="{00000000-0005-0000-0000-0000420F0000}"/>
    <cellStyle name="Normal 4 16 2" xfId="3875" xr:uid="{00000000-0005-0000-0000-0000430F0000}"/>
    <cellStyle name="Normal 4 17" xfId="3876" xr:uid="{00000000-0005-0000-0000-0000440F0000}"/>
    <cellStyle name="Normal 4 17 2" xfId="3877" xr:uid="{00000000-0005-0000-0000-0000450F0000}"/>
    <cellStyle name="Normal 4 18" xfId="3878" xr:uid="{00000000-0005-0000-0000-0000460F0000}"/>
    <cellStyle name="Normal 4 18 2" xfId="3879" xr:uid="{00000000-0005-0000-0000-0000470F0000}"/>
    <cellStyle name="Normal 4 19" xfId="3880" xr:uid="{00000000-0005-0000-0000-0000480F0000}"/>
    <cellStyle name="Normal 4 19 2" xfId="3881" xr:uid="{00000000-0005-0000-0000-0000490F0000}"/>
    <cellStyle name="Normal 4 2" xfId="3882" xr:uid="{00000000-0005-0000-0000-00004A0F0000}"/>
    <cellStyle name="Normal 4 2 10" xfId="3883" xr:uid="{00000000-0005-0000-0000-00004B0F0000}"/>
    <cellStyle name="Normal 4 2 10 2" xfId="9414" xr:uid="{00000000-0005-0000-0000-0000CA1C0000}"/>
    <cellStyle name="Normal 4 2 2" xfId="3884" xr:uid="{00000000-0005-0000-0000-00004C0F0000}"/>
    <cellStyle name="Normal 4 2 2 2" xfId="3885" xr:uid="{00000000-0005-0000-0000-00004D0F0000}"/>
    <cellStyle name="Normal 4 2 2 2 2" xfId="9416" xr:uid="{00000000-0005-0000-0000-0000CB1C0000}"/>
    <cellStyle name="Normal 4 2 3" xfId="3886" xr:uid="{00000000-0005-0000-0000-00004E0F0000}"/>
    <cellStyle name="Normal 4 2 3 2" xfId="3887" xr:uid="{00000000-0005-0000-0000-00004F0F0000}"/>
    <cellStyle name="Normal 4 2 4" xfId="3888" xr:uid="{00000000-0005-0000-0000-0000500F0000}"/>
    <cellStyle name="Normal 4 2 4 2" xfId="3889" xr:uid="{00000000-0005-0000-0000-0000510F0000}"/>
    <cellStyle name="Normal 4 2 5" xfId="3890" xr:uid="{00000000-0005-0000-0000-0000520F0000}"/>
    <cellStyle name="Normal 4 2 6" xfId="3891" xr:uid="{00000000-0005-0000-0000-0000530F0000}"/>
    <cellStyle name="Normal 4 2 7" xfId="3892" xr:uid="{00000000-0005-0000-0000-0000540F0000}"/>
    <cellStyle name="Normal 4 2 8" xfId="3893" xr:uid="{00000000-0005-0000-0000-0000550F0000}"/>
    <cellStyle name="Normal 4 2 8 2" xfId="9424" xr:uid="{00000000-0005-0000-0000-0000CC1C0000}"/>
    <cellStyle name="Normal 4 2 9" xfId="3894" xr:uid="{00000000-0005-0000-0000-0000560F0000}"/>
    <cellStyle name="Normal 4 20" xfId="3895" xr:uid="{00000000-0005-0000-0000-0000570F0000}"/>
    <cellStyle name="Normal 4 20 2" xfId="3896" xr:uid="{00000000-0005-0000-0000-0000580F0000}"/>
    <cellStyle name="Normal 4 21" xfId="3897" xr:uid="{00000000-0005-0000-0000-0000590F0000}"/>
    <cellStyle name="Normal 4 21 2" xfId="3898" xr:uid="{00000000-0005-0000-0000-00005A0F0000}"/>
    <cellStyle name="Normal 4 21 2 2" xfId="3899" xr:uid="{00000000-0005-0000-0000-00005B0F0000}"/>
    <cellStyle name="Normal 4 21 2 2 2" xfId="3900" xr:uid="{00000000-0005-0000-0000-00005C0F0000}"/>
    <cellStyle name="Normal 4 21 2 2 2 2" xfId="3901" xr:uid="{00000000-0005-0000-0000-00005D0F0000}"/>
    <cellStyle name="Normal 4 21 2 2 2 2 2" xfId="9432" xr:uid="{00000000-0005-0000-0000-0000D01C0000}"/>
    <cellStyle name="Normal 4 21 2 2 2 3" xfId="9431" xr:uid="{00000000-0005-0000-0000-0000CF1C0000}"/>
    <cellStyle name="Normal 4 21 2 2 3" xfId="3902" xr:uid="{00000000-0005-0000-0000-00005E0F0000}"/>
    <cellStyle name="Normal 4 21 2 2 3 2" xfId="9433" xr:uid="{00000000-0005-0000-0000-0000D11C0000}"/>
    <cellStyle name="Normal 4 21 2 2 4" xfId="9430" xr:uid="{00000000-0005-0000-0000-0000CE1C0000}"/>
    <cellStyle name="Normal 4 21 2 3" xfId="3903" xr:uid="{00000000-0005-0000-0000-00005F0F0000}"/>
    <cellStyle name="Normal 4 21 2 3 2" xfId="3904" xr:uid="{00000000-0005-0000-0000-0000600F0000}"/>
    <cellStyle name="Normal 4 21 2 3 2 2" xfId="9435" xr:uid="{00000000-0005-0000-0000-0000D31C0000}"/>
    <cellStyle name="Normal 4 21 2 3 3" xfId="9434" xr:uid="{00000000-0005-0000-0000-0000D21C0000}"/>
    <cellStyle name="Normal 4 21 2 4" xfId="3905" xr:uid="{00000000-0005-0000-0000-0000610F0000}"/>
    <cellStyle name="Normal 4 21 2 4 2" xfId="9436" xr:uid="{00000000-0005-0000-0000-0000D41C0000}"/>
    <cellStyle name="Normal 4 21 2 5" xfId="9429" xr:uid="{00000000-0005-0000-0000-0000CD1C0000}"/>
    <cellStyle name="Normal 4 21 3" xfId="3906" xr:uid="{00000000-0005-0000-0000-0000620F0000}"/>
    <cellStyle name="Normal 4 21 3 2" xfId="3907" xr:uid="{00000000-0005-0000-0000-0000630F0000}"/>
    <cellStyle name="Normal 4 21 3 2 2" xfId="3908" xr:uid="{00000000-0005-0000-0000-0000640F0000}"/>
    <cellStyle name="Normal 4 21 3 2 2 2" xfId="3909" xr:uid="{00000000-0005-0000-0000-0000650F0000}"/>
    <cellStyle name="Normal 4 21 3 2 2 2 2" xfId="9440" xr:uid="{00000000-0005-0000-0000-0000D81C0000}"/>
    <cellStyle name="Normal 4 21 3 2 2 3" xfId="9439" xr:uid="{00000000-0005-0000-0000-0000D71C0000}"/>
    <cellStyle name="Normal 4 21 3 2 3" xfId="3910" xr:uid="{00000000-0005-0000-0000-0000660F0000}"/>
    <cellStyle name="Normal 4 21 3 2 3 2" xfId="9441" xr:uid="{00000000-0005-0000-0000-0000D91C0000}"/>
    <cellStyle name="Normal 4 21 3 2 4" xfId="9438" xr:uid="{00000000-0005-0000-0000-0000D61C0000}"/>
    <cellStyle name="Normal 4 21 3 3" xfId="3911" xr:uid="{00000000-0005-0000-0000-0000670F0000}"/>
    <cellStyle name="Normal 4 21 3 3 2" xfId="3912" xr:uid="{00000000-0005-0000-0000-0000680F0000}"/>
    <cellStyle name="Normal 4 21 3 3 2 2" xfId="9443" xr:uid="{00000000-0005-0000-0000-0000DB1C0000}"/>
    <cellStyle name="Normal 4 21 3 3 3" xfId="9442" xr:uid="{00000000-0005-0000-0000-0000DA1C0000}"/>
    <cellStyle name="Normal 4 21 3 4" xfId="3913" xr:uid="{00000000-0005-0000-0000-0000690F0000}"/>
    <cellStyle name="Normal 4 21 3 4 2" xfId="9444" xr:uid="{00000000-0005-0000-0000-0000DC1C0000}"/>
    <cellStyle name="Normal 4 21 3 5" xfId="9437" xr:uid="{00000000-0005-0000-0000-0000D51C0000}"/>
    <cellStyle name="Normal 4 21 4" xfId="3914" xr:uid="{00000000-0005-0000-0000-00006A0F0000}"/>
    <cellStyle name="Normal 4 21 4 2" xfId="3915" xr:uid="{00000000-0005-0000-0000-00006B0F0000}"/>
    <cellStyle name="Normal 4 21 4 2 2" xfId="3916" xr:uid="{00000000-0005-0000-0000-00006C0F0000}"/>
    <cellStyle name="Normal 4 21 4 2 2 2" xfId="3917" xr:uid="{00000000-0005-0000-0000-00006D0F0000}"/>
    <cellStyle name="Normal 4 21 4 2 2 2 2" xfId="9448" xr:uid="{00000000-0005-0000-0000-0000E01C0000}"/>
    <cellStyle name="Normal 4 21 4 2 2 3" xfId="9447" xr:uid="{00000000-0005-0000-0000-0000DF1C0000}"/>
    <cellStyle name="Normal 4 21 4 2 3" xfId="3918" xr:uid="{00000000-0005-0000-0000-00006E0F0000}"/>
    <cellStyle name="Normal 4 21 4 2 3 2" xfId="9449" xr:uid="{00000000-0005-0000-0000-0000E11C0000}"/>
    <cellStyle name="Normal 4 21 4 2 4" xfId="9446" xr:uid="{00000000-0005-0000-0000-0000DE1C0000}"/>
    <cellStyle name="Normal 4 21 4 3" xfId="3919" xr:uid="{00000000-0005-0000-0000-00006F0F0000}"/>
    <cellStyle name="Normal 4 21 4 3 2" xfId="3920" xr:uid="{00000000-0005-0000-0000-0000700F0000}"/>
    <cellStyle name="Normal 4 21 4 3 2 2" xfId="9451" xr:uid="{00000000-0005-0000-0000-0000E31C0000}"/>
    <cellStyle name="Normal 4 21 4 3 3" xfId="9450" xr:uid="{00000000-0005-0000-0000-0000E21C0000}"/>
    <cellStyle name="Normal 4 21 4 4" xfId="3921" xr:uid="{00000000-0005-0000-0000-0000710F0000}"/>
    <cellStyle name="Normal 4 21 4 4 2" xfId="9452" xr:uid="{00000000-0005-0000-0000-0000E41C0000}"/>
    <cellStyle name="Normal 4 21 4 5" xfId="9445" xr:uid="{00000000-0005-0000-0000-0000DD1C0000}"/>
    <cellStyle name="Normal 4 21 5" xfId="3922" xr:uid="{00000000-0005-0000-0000-0000720F0000}"/>
    <cellStyle name="Normal 4 21 5 2" xfId="3923" xr:uid="{00000000-0005-0000-0000-0000730F0000}"/>
    <cellStyle name="Normal 4 21 5 2 2" xfId="3924" xr:uid="{00000000-0005-0000-0000-0000740F0000}"/>
    <cellStyle name="Normal 4 21 5 2 2 2" xfId="9455" xr:uid="{00000000-0005-0000-0000-0000E71C0000}"/>
    <cellStyle name="Normal 4 21 5 2 3" xfId="9454" xr:uid="{00000000-0005-0000-0000-0000E61C0000}"/>
    <cellStyle name="Normal 4 21 5 3" xfId="3925" xr:uid="{00000000-0005-0000-0000-0000750F0000}"/>
    <cellStyle name="Normal 4 21 5 3 2" xfId="9456" xr:uid="{00000000-0005-0000-0000-0000E81C0000}"/>
    <cellStyle name="Normal 4 21 5 4" xfId="9453" xr:uid="{00000000-0005-0000-0000-0000E51C0000}"/>
    <cellStyle name="Normal 4 21 6" xfId="3926" xr:uid="{00000000-0005-0000-0000-0000760F0000}"/>
    <cellStyle name="Normal 4 21 6 2" xfId="3927" xr:uid="{00000000-0005-0000-0000-0000770F0000}"/>
    <cellStyle name="Normal 4 21 6 2 2" xfId="9458" xr:uid="{00000000-0005-0000-0000-0000EA1C0000}"/>
    <cellStyle name="Normal 4 21 6 3" xfId="9457" xr:uid="{00000000-0005-0000-0000-0000E91C0000}"/>
    <cellStyle name="Normal 4 21 7" xfId="3928" xr:uid="{00000000-0005-0000-0000-0000780F0000}"/>
    <cellStyle name="Normal 4 21 7 2" xfId="9459" xr:uid="{00000000-0005-0000-0000-0000EB1C0000}"/>
    <cellStyle name="Normal 4 21 8" xfId="3929" xr:uid="{00000000-0005-0000-0000-0000790F0000}"/>
    <cellStyle name="Normal 4 22" xfId="3930" xr:uid="{00000000-0005-0000-0000-00007A0F0000}"/>
    <cellStyle name="Normal 4 22 2" xfId="3931" xr:uid="{00000000-0005-0000-0000-00007B0F0000}"/>
    <cellStyle name="Normal 4 22 2 2" xfId="3932" xr:uid="{00000000-0005-0000-0000-00007C0F0000}"/>
    <cellStyle name="Normal 4 22 2 2 2" xfId="3933" xr:uid="{00000000-0005-0000-0000-00007D0F0000}"/>
    <cellStyle name="Normal 4 22 2 2 2 2" xfId="9464" xr:uid="{00000000-0005-0000-0000-0000EE1C0000}"/>
    <cellStyle name="Normal 4 22 2 2 3" xfId="9463" xr:uid="{00000000-0005-0000-0000-0000ED1C0000}"/>
    <cellStyle name="Normal 4 22 2 3" xfId="3934" xr:uid="{00000000-0005-0000-0000-00007E0F0000}"/>
    <cellStyle name="Normal 4 22 2 3 2" xfId="9465" xr:uid="{00000000-0005-0000-0000-0000EF1C0000}"/>
    <cellStyle name="Normal 4 22 2 4" xfId="9462" xr:uid="{00000000-0005-0000-0000-0000EC1C0000}"/>
    <cellStyle name="Normal 4 22 3" xfId="3935" xr:uid="{00000000-0005-0000-0000-00007F0F0000}"/>
    <cellStyle name="Normal 4 22 3 2" xfId="3936" xr:uid="{00000000-0005-0000-0000-0000800F0000}"/>
    <cellStyle name="Normal 4 22 3 2 2" xfId="9467" xr:uid="{00000000-0005-0000-0000-0000F11C0000}"/>
    <cellStyle name="Normal 4 22 3 3" xfId="9466" xr:uid="{00000000-0005-0000-0000-0000F01C0000}"/>
    <cellStyle name="Normal 4 22 4" xfId="3937" xr:uid="{00000000-0005-0000-0000-0000810F0000}"/>
    <cellStyle name="Normal 4 22 4 2" xfId="9468" xr:uid="{00000000-0005-0000-0000-0000F21C0000}"/>
    <cellStyle name="Normal 4 22 5" xfId="3938" xr:uid="{00000000-0005-0000-0000-0000820F0000}"/>
    <cellStyle name="Normal 4 23" xfId="3939" xr:uid="{00000000-0005-0000-0000-0000830F0000}"/>
    <cellStyle name="Normal 4 23 2" xfId="3940" xr:uid="{00000000-0005-0000-0000-0000840F0000}"/>
    <cellStyle name="Normal 4 23 2 2" xfId="3941" xr:uid="{00000000-0005-0000-0000-0000850F0000}"/>
    <cellStyle name="Normal 4 23 2 2 2" xfId="3942" xr:uid="{00000000-0005-0000-0000-0000860F0000}"/>
    <cellStyle name="Normal 4 23 2 2 2 2" xfId="9473" xr:uid="{00000000-0005-0000-0000-0000F51C0000}"/>
    <cellStyle name="Normal 4 23 2 2 3" xfId="9472" xr:uid="{00000000-0005-0000-0000-0000F41C0000}"/>
    <cellStyle name="Normal 4 23 2 3" xfId="3943" xr:uid="{00000000-0005-0000-0000-0000870F0000}"/>
    <cellStyle name="Normal 4 23 2 3 2" xfId="9474" xr:uid="{00000000-0005-0000-0000-0000F61C0000}"/>
    <cellStyle name="Normal 4 23 2 4" xfId="9471" xr:uid="{00000000-0005-0000-0000-0000F31C0000}"/>
    <cellStyle name="Normal 4 23 3" xfId="3944" xr:uid="{00000000-0005-0000-0000-0000880F0000}"/>
    <cellStyle name="Normal 4 23 3 2" xfId="3945" xr:uid="{00000000-0005-0000-0000-0000890F0000}"/>
    <cellStyle name="Normal 4 23 3 2 2" xfId="9476" xr:uid="{00000000-0005-0000-0000-0000F81C0000}"/>
    <cellStyle name="Normal 4 23 3 3" xfId="9475" xr:uid="{00000000-0005-0000-0000-0000F71C0000}"/>
    <cellStyle name="Normal 4 23 4" xfId="3946" xr:uid="{00000000-0005-0000-0000-00008A0F0000}"/>
    <cellStyle name="Normal 4 23 4 2" xfId="9477" xr:uid="{00000000-0005-0000-0000-0000F91C0000}"/>
    <cellStyle name="Normal 4 23 5" xfId="3947" xr:uid="{00000000-0005-0000-0000-00008B0F0000}"/>
    <cellStyle name="Normal 4 24" xfId="3948" xr:uid="{00000000-0005-0000-0000-00008C0F0000}"/>
    <cellStyle name="Normal 4 24 2" xfId="3949" xr:uid="{00000000-0005-0000-0000-00008D0F0000}"/>
    <cellStyle name="Normal 4 24 2 2" xfId="3950" xr:uid="{00000000-0005-0000-0000-00008E0F0000}"/>
    <cellStyle name="Normal 4 24 2 2 2" xfId="3951" xr:uid="{00000000-0005-0000-0000-00008F0F0000}"/>
    <cellStyle name="Normal 4 24 2 2 2 2" xfId="9482" xr:uid="{00000000-0005-0000-0000-0000FC1C0000}"/>
    <cellStyle name="Normal 4 24 2 2 3" xfId="9481" xr:uid="{00000000-0005-0000-0000-0000FB1C0000}"/>
    <cellStyle name="Normal 4 24 2 3" xfId="3952" xr:uid="{00000000-0005-0000-0000-0000900F0000}"/>
    <cellStyle name="Normal 4 24 2 3 2" xfId="9483" xr:uid="{00000000-0005-0000-0000-0000FD1C0000}"/>
    <cellStyle name="Normal 4 24 2 4" xfId="9480" xr:uid="{00000000-0005-0000-0000-0000FA1C0000}"/>
    <cellStyle name="Normal 4 24 3" xfId="3953" xr:uid="{00000000-0005-0000-0000-0000910F0000}"/>
    <cellStyle name="Normal 4 24 3 2" xfId="3954" xr:uid="{00000000-0005-0000-0000-0000920F0000}"/>
    <cellStyle name="Normal 4 24 3 2 2" xfId="9485" xr:uid="{00000000-0005-0000-0000-0000FF1C0000}"/>
    <cellStyle name="Normal 4 24 3 3" xfId="9484" xr:uid="{00000000-0005-0000-0000-0000FE1C0000}"/>
    <cellStyle name="Normal 4 24 4" xfId="3955" xr:uid="{00000000-0005-0000-0000-0000930F0000}"/>
    <cellStyle name="Normal 4 24 4 2" xfId="9486" xr:uid="{00000000-0005-0000-0000-0000001D0000}"/>
    <cellStyle name="Normal 4 24 5" xfId="3956" xr:uid="{00000000-0005-0000-0000-0000940F0000}"/>
    <cellStyle name="Normal 4 25" xfId="3957" xr:uid="{00000000-0005-0000-0000-0000950F0000}"/>
    <cellStyle name="Normal 4 25 2" xfId="3958" xr:uid="{00000000-0005-0000-0000-0000960F0000}"/>
    <cellStyle name="Normal 4 25 2 2" xfId="3959" xr:uid="{00000000-0005-0000-0000-0000970F0000}"/>
    <cellStyle name="Normal 4 25 2 2 2" xfId="9490" xr:uid="{00000000-0005-0000-0000-0000021D0000}"/>
    <cellStyle name="Normal 4 25 2 3" xfId="9489" xr:uid="{00000000-0005-0000-0000-0000011D0000}"/>
    <cellStyle name="Normal 4 25 3" xfId="3960" xr:uid="{00000000-0005-0000-0000-0000980F0000}"/>
    <cellStyle name="Normal 4 25 3 2" xfId="9491" xr:uid="{00000000-0005-0000-0000-0000031D0000}"/>
    <cellStyle name="Normal 4 25 4" xfId="3961" xr:uid="{00000000-0005-0000-0000-0000990F0000}"/>
    <cellStyle name="Normal 4 26" xfId="3962" xr:uid="{00000000-0005-0000-0000-00009A0F0000}"/>
    <cellStyle name="Normal 4 26 2" xfId="3963" xr:uid="{00000000-0005-0000-0000-00009B0F0000}"/>
    <cellStyle name="Normal 4 27" xfId="3964" xr:uid="{00000000-0005-0000-0000-00009C0F0000}"/>
    <cellStyle name="Normal 4 27 2" xfId="3965" xr:uid="{00000000-0005-0000-0000-00009D0F0000}"/>
    <cellStyle name="Normal 4 27 2 2" xfId="3966" xr:uid="{00000000-0005-0000-0000-00009E0F0000}"/>
    <cellStyle name="Normal 4 27 2 2 2" xfId="9497" xr:uid="{00000000-0005-0000-0000-0000051D0000}"/>
    <cellStyle name="Normal 4 27 2 3" xfId="9496" xr:uid="{00000000-0005-0000-0000-0000041D0000}"/>
    <cellStyle name="Normal 4 27 3" xfId="3967" xr:uid="{00000000-0005-0000-0000-00009F0F0000}"/>
    <cellStyle name="Normal 4 27 3 2" xfId="9498" xr:uid="{00000000-0005-0000-0000-0000061D0000}"/>
    <cellStyle name="Normal 4 27 4" xfId="3968" xr:uid="{00000000-0005-0000-0000-0000A00F0000}"/>
    <cellStyle name="Normal 4 28" xfId="3969" xr:uid="{00000000-0005-0000-0000-0000A10F0000}"/>
    <cellStyle name="Normal 4 28 2" xfId="3970" xr:uid="{00000000-0005-0000-0000-0000A20F0000}"/>
    <cellStyle name="Normal 4 28 2 2" xfId="9501" xr:uid="{00000000-0005-0000-0000-0000071D0000}"/>
    <cellStyle name="Normal 4 28 3" xfId="3971" xr:uid="{00000000-0005-0000-0000-0000A30F0000}"/>
    <cellStyle name="Normal 4 29" xfId="3972" xr:uid="{00000000-0005-0000-0000-0000A40F0000}"/>
    <cellStyle name="Normal 4 29 2" xfId="3973" xr:uid="{00000000-0005-0000-0000-0000A50F0000}"/>
    <cellStyle name="Normal 4 3" xfId="3974" xr:uid="{00000000-0005-0000-0000-0000A60F0000}"/>
    <cellStyle name="Normal 4 3 2" xfId="3975" xr:uid="{00000000-0005-0000-0000-0000A70F0000}"/>
    <cellStyle name="Normal 4 3 2 2" xfId="3976" xr:uid="{00000000-0005-0000-0000-0000A80F0000}"/>
    <cellStyle name="Normal 4 3 2 2 2" xfId="3977" xr:uid="{00000000-0005-0000-0000-0000A90F0000}"/>
    <cellStyle name="Normal 4 3 2 3" xfId="3978" xr:uid="{00000000-0005-0000-0000-0000AA0F0000}"/>
    <cellStyle name="Normal 4 3 2 4" xfId="3979" xr:uid="{00000000-0005-0000-0000-0000AB0F0000}"/>
    <cellStyle name="Normal 4 3 3" xfId="3980" xr:uid="{00000000-0005-0000-0000-0000AC0F0000}"/>
    <cellStyle name="Normal 4 3 4" xfId="3981" xr:uid="{00000000-0005-0000-0000-0000AD0F0000}"/>
    <cellStyle name="Normal 4 3 5" xfId="3982" xr:uid="{00000000-0005-0000-0000-0000AE0F0000}"/>
    <cellStyle name="Normal 4 3 5 2" xfId="9512" xr:uid="{00000000-0005-0000-0000-0000081D0000}"/>
    <cellStyle name="Normal 4 30" xfId="3983" xr:uid="{00000000-0005-0000-0000-0000AF0F0000}"/>
    <cellStyle name="Normal 4 30 2" xfId="3984" xr:uid="{00000000-0005-0000-0000-0000B00F0000}"/>
    <cellStyle name="Normal 4 31" xfId="3985" xr:uid="{00000000-0005-0000-0000-0000B10F0000}"/>
    <cellStyle name="Normal 4 31 2" xfId="3986" xr:uid="{00000000-0005-0000-0000-0000B20F0000}"/>
    <cellStyle name="Normal 4 32" xfId="3987" xr:uid="{00000000-0005-0000-0000-0000B30F0000}"/>
    <cellStyle name="Normal 4 32 2" xfId="3988" xr:uid="{00000000-0005-0000-0000-0000B40F0000}"/>
    <cellStyle name="Normal 4 33" xfId="3989" xr:uid="{00000000-0005-0000-0000-0000B50F0000}"/>
    <cellStyle name="Normal 4 33 2" xfId="3990" xr:uid="{00000000-0005-0000-0000-0000B60F0000}"/>
    <cellStyle name="Normal 4 33 3" xfId="9517" xr:uid="{00000000-0005-0000-0000-0000091D0000}"/>
    <cellStyle name="Normal 4 34" xfId="3991" xr:uid="{00000000-0005-0000-0000-0000B70F0000}"/>
    <cellStyle name="Normal 4 35" xfId="3992" xr:uid="{00000000-0005-0000-0000-0000B80F0000}"/>
    <cellStyle name="Normal 4 36" xfId="3993" xr:uid="{00000000-0005-0000-0000-0000B90F0000}"/>
    <cellStyle name="Normal 4 37" xfId="3994" xr:uid="{00000000-0005-0000-0000-0000BA0F0000}"/>
    <cellStyle name="Normal 4 37 2" xfId="9519" xr:uid="{00000000-0005-0000-0000-00000A1D0000}"/>
    <cellStyle name="Normal 4 38" xfId="3995" xr:uid="{00000000-0005-0000-0000-0000BB0F0000}"/>
    <cellStyle name="Normal 4 38 2" xfId="9520" xr:uid="{00000000-0005-0000-0000-00000B1D0000}"/>
    <cellStyle name="Normal 4 39" xfId="3996" xr:uid="{00000000-0005-0000-0000-0000BC0F0000}"/>
    <cellStyle name="Normal 4 39 2" xfId="9521" xr:uid="{00000000-0005-0000-0000-00000C1D0000}"/>
    <cellStyle name="Normal 4 39 3" xfId="5572" xr:uid="{00000000-0005-0000-0000-0000480C0000}"/>
    <cellStyle name="Normal 4 4" xfId="3997" xr:uid="{00000000-0005-0000-0000-0000BD0F0000}"/>
    <cellStyle name="Normal 4 4 2" xfId="3998" xr:uid="{00000000-0005-0000-0000-0000BE0F0000}"/>
    <cellStyle name="Normal 4 4 2 2" xfId="9523" xr:uid="{00000000-0005-0000-0000-00000E1D0000}"/>
    <cellStyle name="Normal 4 4 2 3" xfId="5574" xr:uid="{00000000-0005-0000-0000-00004A0C0000}"/>
    <cellStyle name="Normal 4 4 3" xfId="3999" xr:uid="{00000000-0005-0000-0000-0000BF0F0000}"/>
    <cellStyle name="Normal 4 4 3 2" xfId="9524" xr:uid="{00000000-0005-0000-0000-00000F1D0000}"/>
    <cellStyle name="Normal 4 4 3 3" xfId="5575" xr:uid="{00000000-0005-0000-0000-00004B0C0000}"/>
    <cellStyle name="Normal 4 4 4" xfId="4000" xr:uid="{00000000-0005-0000-0000-0000C00F0000}"/>
    <cellStyle name="Normal 4 4 4 2" xfId="9525" xr:uid="{00000000-0005-0000-0000-0000101D0000}"/>
    <cellStyle name="Normal 4 4 4 3" xfId="5576" xr:uid="{00000000-0005-0000-0000-00004C0C0000}"/>
    <cellStyle name="Normal 4 4 5" xfId="9522" xr:uid="{00000000-0005-0000-0000-00000D1D0000}"/>
    <cellStyle name="Normal 4 4 6" xfId="5573" xr:uid="{00000000-0005-0000-0000-0000490C0000}"/>
    <cellStyle name="Normal 4 40" xfId="4001" xr:uid="{00000000-0005-0000-0000-0000C10F0000}"/>
    <cellStyle name="Normal 4 40 2" xfId="9526" xr:uid="{00000000-0005-0000-0000-0000111D0000}"/>
    <cellStyle name="Normal 4 40 3" xfId="5577" xr:uid="{00000000-0005-0000-0000-00004D0C0000}"/>
    <cellStyle name="Normal 4 41" xfId="4002" xr:uid="{00000000-0005-0000-0000-0000C20F0000}"/>
    <cellStyle name="Normal 4 41 2" xfId="9527" xr:uid="{00000000-0005-0000-0000-0000121D0000}"/>
    <cellStyle name="Normal 4 41 3" xfId="5578" xr:uid="{00000000-0005-0000-0000-00004E0C0000}"/>
    <cellStyle name="Normal 4 42" xfId="4003" xr:uid="{00000000-0005-0000-0000-0000C30F0000}"/>
    <cellStyle name="Normal 4 42 2" xfId="9528" xr:uid="{00000000-0005-0000-0000-0000131D0000}"/>
    <cellStyle name="Normal 4 42 3" xfId="5579" xr:uid="{00000000-0005-0000-0000-00004F0C0000}"/>
    <cellStyle name="Normal 4 43" xfId="4004" xr:uid="{00000000-0005-0000-0000-0000C40F0000}"/>
    <cellStyle name="Normal 4 43 2" xfId="9529" xr:uid="{00000000-0005-0000-0000-0000141D0000}"/>
    <cellStyle name="Normal 4 43 3" xfId="5580" xr:uid="{00000000-0005-0000-0000-0000500C0000}"/>
    <cellStyle name="Normal 4 44" xfId="4005" xr:uid="{00000000-0005-0000-0000-0000C50F0000}"/>
    <cellStyle name="Normal 4 44 2" xfId="9530" xr:uid="{00000000-0005-0000-0000-0000151D0000}"/>
    <cellStyle name="Normal 4 44 3" xfId="5581" xr:uid="{00000000-0005-0000-0000-0000510C0000}"/>
    <cellStyle name="Normal 4 45" xfId="4006" xr:uid="{00000000-0005-0000-0000-0000C60F0000}"/>
    <cellStyle name="Normal 4 45 2" xfId="9531" xr:uid="{00000000-0005-0000-0000-0000161D0000}"/>
    <cellStyle name="Normal 4 45 3" xfId="5582" xr:uid="{00000000-0005-0000-0000-0000520C0000}"/>
    <cellStyle name="Normal 4 46" xfId="4007" xr:uid="{00000000-0005-0000-0000-0000C70F0000}"/>
    <cellStyle name="Normal 4 46 2" xfId="9532" xr:uid="{00000000-0005-0000-0000-0000171D0000}"/>
    <cellStyle name="Normal 4 46 3" xfId="5583" xr:uid="{00000000-0005-0000-0000-0000530C0000}"/>
    <cellStyle name="Normal 4 47" xfId="4008" xr:uid="{00000000-0005-0000-0000-0000C80F0000}"/>
    <cellStyle name="Normal 4 47 2" xfId="9533" xr:uid="{00000000-0005-0000-0000-0000181D0000}"/>
    <cellStyle name="Normal 4 47 3" xfId="5584" xr:uid="{00000000-0005-0000-0000-0000540C0000}"/>
    <cellStyle name="Normal 4 48" xfId="4009" xr:uid="{00000000-0005-0000-0000-0000C90F0000}"/>
    <cellStyle name="Normal 4 48 2" xfId="9534" xr:uid="{00000000-0005-0000-0000-0000191D0000}"/>
    <cellStyle name="Normal 4 48 3" xfId="5585" xr:uid="{00000000-0005-0000-0000-0000550C0000}"/>
    <cellStyle name="Normal 4 49" xfId="4010" xr:uid="{00000000-0005-0000-0000-0000CA0F0000}"/>
    <cellStyle name="Normal 4 49 2" xfId="9535" xr:uid="{00000000-0005-0000-0000-00001A1D0000}"/>
    <cellStyle name="Normal 4 49 3" xfId="5586" xr:uid="{00000000-0005-0000-0000-0000560C0000}"/>
    <cellStyle name="Normal 4 5" xfId="4011" xr:uid="{00000000-0005-0000-0000-0000CB0F0000}"/>
    <cellStyle name="Normal 4 5 2" xfId="4012" xr:uid="{00000000-0005-0000-0000-0000CC0F0000}"/>
    <cellStyle name="Normal 4 5 2 2" xfId="9537" xr:uid="{00000000-0005-0000-0000-00001C1D0000}"/>
    <cellStyle name="Normal 4 5 2 3" xfId="5588" xr:uid="{00000000-0005-0000-0000-0000580C0000}"/>
    <cellStyle name="Normal 4 5 3" xfId="9536" xr:uid="{00000000-0005-0000-0000-00001B1D0000}"/>
    <cellStyle name="Normal 4 5 4" xfId="5587" xr:uid="{00000000-0005-0000-0000-0000570C0000}"/>
    <cellStyle name="Normal 4 50" xfId="4013" xr:uid="{00000000-0005-0000-0000-0000CD0F0000}"/>
    <cellStyle name="Normal 4 50 2" xfId="9538" xr:uid="{00000000-0005-0000-0000-00001D1D0000}"/>
    <cellStyle name="Normal 4 50 3" xfId="5589" xr:uid="{00000000-0005-0000-0000-0000590C0000}"/>
    <cellStyle name="Normal 4 51" xfId="4014" xr:uid="{00000000-0005-0000-0000-0000CE0F0000}"/>
    <cellStyle name="Normal 4 51 2" xfId="9539" xr:uid="{00000000-0005-0000-0000-00001E1D0000}"/>
    <cellStyle name="Normal 4 51 3" xfId="5590" xr:uid="{00000000-0005-0000-0000-00005A0C0000}"/>
    <cellStyle name="Normal 4 52" xfId="4015" xr:uid="{00000000-0005-0000-0000-0000CF0F0000}"/>
    <cellStyle name="Normal 4 52 2" xfId="9540" xr:uid="{00000000-0005-0000-0000-00001F1D0000}"/>
    <cellStyle name="Normal 4 52 3" xfId="5591" xr:uid="{00000000-0005-0000-0000-00005B0C0000}"/>
    <cellStyle name="Normal 4 53" xfId="4016" xr:uid="{00000000-0005-0000-0000-0000D00F0000}"/>
    <cellStyle name="Normal 4 53 2" xfId="9541" xr:uid="{00000000-0005-0000-0000-0000201D0000}"/>
    <cellStyle name="Normal 4 53 3" xfId="5592" xr:uid="{00000000-0005-0000-0000-00005C0C0000}"/>
    <cellStyle name="Normal 4 54" xfId="4017" xr:uid="{00000000-0005-0000-0000-0000D10F0000}"/>
    <cellStyle name="Normal 4 54 2" xfId="9542" xr:uid="{00000000-0005-0000-0000-0000211D0000}"/>
    <cellStyle name="Normal 4 54 3" xfId="5595" xr:uid="{00000000-0005-0000-0000-00005D0C0000}"/>
    <cellStyle name="Normal 4 55" xfId="4018" xr:uid="{00000000-0005-0000-0000-0000D20F0000}"/>
    <cellStyle name="Normal 4 55 2" xfId="9543" xr:uid="{00000000-0005-0000-0000-0000221D0000}"/>
    <cellStyle name="Normal 4 55 3" xfId="5596" xr:uid="{00000000-0005-0000-0000-00005E0C0000}"/>
    <cellStyle name="Normal 4 56" xfId="4019" xr:uid="{00000000-0005-0000-0000-0000D30F0000}"/>
    <cellStyle name="Normal 4 56 2" xfId="9544" xr:uid="{00000000-0005-0000-0000-0000231D0000}"/>
    <cellStyle name="Normal 4 56 3" xfId="5597" xr:uid="{00000000-0005-0000-0000-00005F0C0000}"/>
    <cellStyle name="Normal 4 57" xfId="4020" xr:uid="{00000000-0005-0000-0000-0000D40F0000}"/>
    <cellStyle name="Normal 4 57 2" xfId="9545" xr:uid="{00000000-0005-0000-0000-0000241D0000}"/>
    <cellStyle name="Normal 4 57 3" xfId="5598" xr:uid="{00000000-0005-0000-0000-0000600C0000}"/>
    <cellStyle name="Normal 4 58" xfId="4021" xr:uid="{00000000-0005-0000-0000-0000D50F0000}"/>
    <cellStyle name="Normal 4 58 2" xfId="9546" xr:uid="{00000000-0005-0000-0000-0000251D0000}"/>
    <cellStyle name="Normal 4 58 3" xfId="5599" xr:uid="{00000000-0005-0000-0000-0000610C0000}"/>
    <cellStyle name="Normal 4 59" xfId="4022" xr:uid="{00000000-0005-0000-0000-0000D60F0000}"/>
    <cellStyle name="Normal 4 59 2" xfId="9547" xr:uid="{00000000-0005-0000-0000-0000261D0000}"/>
    <cellStyle name="Normal 4 59 3" xfId="5600" xr:uid="{00000000-0005-0000-0000-0000620C0000}"/>
    <cellStyle name="Normal 4 6" xfId="4023" xr:uid="{00000000-0005-0000-0000-0000D70F0000}"/>
    <cellStyle name="Normal 4 6 2" xfId="4024" xr:uid="{00000000-0005-0000-0000-0000D80F0000}"/>
    <cellStyle name="Normal 4 6 2 2" xfId="9549" xr:uid="{00000000-0005-0000-0000-0000281D0000}"/>
    <cellStyle name="Normal 4 6 2 3" xfId="5606" xr:uid="{00000000-0005-0000-0000-0000640C0000}"/>
    <cellStyle name="Normal 4 6 3" xfId="9548" xr:uid="{00000000-0005-0000-0000-0000271D0000}"/>
    <cellStyle name="Normal 4 6 4" xfId="5605" xr:uid="{00000000-0005-0000-0000-0000630C0000}"/>
    <cellStyle name="Normal 4 60" xfId="4025" xr:uid="{00000000-0005-0000-0000-0000D90F0000}"/>
    <cellStyle name="Normal 4 60 2" xfId="9550" xr:uid="{00000000-0005-0000-0000-0000291D0000}"/>
    <cellStyle name="Normal 4 60 3" xfId="5607" xr:uid="{00000000-0005-0000-0000-0000650C0000}"/>
    <cellStyle name="Normal 4 61" xfId="4026" xr:uid="{00000000-0005-0000-0000-0000DA0F0000}"/>
    <cellStyle name="Normal 4 61 2" xfId="9551" xr:uid="{00000000-0005-0000-0000-00002A1D0000}"/>
    <cellStyle name="Normal 4 61 3" xfId="5610" xr:uid="{00000000-0005-0000-0000-0000660C0000}"/>
    <cellStyle name="Normal 4 62" xfId="4027" xr:uid="{00000000-0005-0000-0000-0000DB0F0000}"/>
    <cellStyle name="Normal 4 62 2" xfId="9552" xr:uid="{00000000-0005-0000-0000-00002B1D0000}"/>
    <cellStyle name="Normal 4 62 3" xfId="5611" xr:uid="{00000000-0005-0000-0000-0000670C0000}"/>
    <cellStyle name="Normal 4 63" xfId="4028" xr:uid="{00000000-0005-0000-0000-0000DC0F0000}"/>
    <cellStyle name="Normal 4 63 2" xfId="9553" xr:uid="{00000000-0005-0000-0000-00002C1D0000}"/>
    <cellStyle name="Normal 4 63 3" xfId="5613" xr:uid="{00000000-0005-0000-0000-0000680C0000}"/>
    <cellStyle name="Normal 4 64" xfId="4029" xr:uid="{00000000-0005-0000-0000-0000DD0F0000}"/>
    <cellStyle name="Normal 4 64 2" xfId="9554" xr:uid="{00000000-0005-0000-0000-00002D1D0000}"/>
    <cellStyle name="Normal 4 64 3" xfId="5614" xr:uid="{00000000-0005-0000-0000-0000690C0000}"/>
    <cellStyle name="Normal 4 65" xfId="4030" xr:uid="{00000000-0005-0000-0000-0000DE0F0000}"/>
    <cellStyle name="Normal 4 65 2" xfId="9555" xr:uid="{00000000-0005-0000-0000-00002E1D0000}"/>
    <cellStyle name="Normal 4 65 3" xfId="5615" xr:uid="{00000000-0005-0000-0000-00006A0C0000}"/>
    <cellStyle name="Normal 4 66" xfId="4031" xr:uid="{00000000-0005-0000-0000-0000DF0F0000}"/>
    <cellStyle name="Normal 4 66 2" xfId="9556" xr:uid="{00000000-0005-0000-0000-00002F1D0000}"/>
    <cellStyle name="Normal 4 66 3" xfId="5616" xr:uid="{00000000-0005-0000-0000-00006B0C0000}"/>
    <cellStyle name="Normal 4 67" xfId="4032" xr:uid="{00000000-0005-0000-0000-0000E00F0000}"/>
    <cellStyle name="Normal 4 67 2" xfId="9557" xr:uid="{00000000-0005-0000-0000-0000301D0000}"/>
    <cellStyle name="Normal 4 67 3" xfId="5617" xr:uid="{00000000-0005-0000-0000-00006C0C0000}"/>
    <cellStyle name="Normal 4 68" xfId="4033" xr:uid="{00000000-0005-0000-0000-0000E10F0000}"/>
    <cellStyle name="Normal 4 68 2" xfId="9558" xr:uid="{00000000-0005-0000-0000-0000311D0000}"/>
    <cellStyle name="Normal 4 68 3" xfId="5618" xr:uid="{00000000-0005-0000-0000-00006D0C0000}"/>
    <cellStyle name="Normal 4 69" xfId="4034" xr:uid="{00000000-0005-0000-0000-0000E20F0000}"/>
    <cellStyle name="Normal 4 69 2" xfId="9559" xr:uid="{00000000-0005-0000-0000-0000321D0000}"/>
    <cellStyle name="Normal 4 69 3" xfId="5619" xr:uid="{00000000-0005-0000-0000-00006E0C0000}"/>
    <cellStyle name="Normal 4 7" xfId="4035" xr:uid="{00000000-0005-0000-0000-0000E30F0000}"/>
    <cellStyle name="Normal 4 7 2" xfId="4036" xr:uid="{00000000-0005-0000-0000-0000E40F0000}"/>
    <cellStyle name="Normal 4 7 2 2" xfId="9561" xr:uid="{00000000-0005-0000-0000-0000341D0000}"/>
    <cellStyle name="Normal 4 7 2 3" xfId="5622" xr:uid="{00000000-0005-0000-0000-0000700C0000}"/>
    <cellStyle name="Normal 4 7 3" xfId="9560" xr:uid="{00000000-0005-0000-0000-0000331D0000}"/>
    <cellStyle name="Normal 4 7 4" xfId="5620" xr:uid="{00000000-0005-0000-0000-00006F0C0000}"/>
    <cellStyle name="Normal 4 70" xfId="4037" xr:uid="{00000000-0005-0000-0000-0000E50F0000}"/>
    <cellStyle name="Normal 4 70 2" xfId="9562" xr:uid="{00000000-0005-0000-0000-0000351D0000}"/>
    <cellStyle name="Normal 4 70 3" xfId="5623" xr:uid="{00000000-0005-0000-0000-0000710C0000}"/>
    <cellStyle name="Normal 4 71" xfId="4038" xr:uid="{00000000-0005-0000-0000-0000E60F0000}"/>
    <cellStyle name="Normal 4 71 2" xfId="9563" xr:uid="{00000000-0005-0000-0000-0000361D0000}"/>
    <cellStyle name="Normal 4 71 3" xfId="5624" xr:uid="{00000000-0005-0000-0000-0000720C0000}"/>
    <cellStyle name="Normal 4 72" xfId="4039" xr:uid="{00000000-0005-0000-0000-0000E70F0000}"/>
    <cellStyle name="Normal 4 72 2" xfId="9564" xr:uid="{00000000-0005-0000-0000-0000371D0000}"/>
    <cellStyle name="Normal 4 72 3" xfId="5625" xr:uid="{00000000-0005-0000-0000-0000730C0000}"/>
    <cellStyle name="Normal 4 73" xfId="4040" xr:uid="{00000000-0005-0000-0000-0000E80F0000}"/>
    <cellStyle name="Normal 4 73 2" xfId="9565" xr:uid="{00000000-0005-0000-0000-0000381D0000}"/>
    <cellStyle name="Normal 4 73 3" xfId="5626" xr:uid="{00000000-0005-0000-0000-0000740C0000}"/>
    <cellStyle name="Normal 4 74" xfId="4041" xr:uid="{00000000-0005-0000-0000-0000E90F0000}"/>
    <cellStyle name="Normal 4 74 2" xfId="9566" xr:uid="{00000000-0005-0000-0000-0000391D0000}"/>
    <cellStyle name="Normal 4 74 3" xfId="5627" xr:uid="{00000000-0005-0000-0000-0000750C0000}"/>
    <cellStyle name="Normal 4 75" xfId="4042" xr:uid="{00000000-0005-0000-0000-0000EA0F0000}"/>
    <cellStyle name="Normal 4 75 2" xfId="9567" xr:uid="{00000000-0005-0000-0000-00003A1D0000}"/>
    <cellStyle name="Normal 4 75 3" xfId="5628" xr:uid="{00000000-0005-0000-0000-0000760C0000}"/>
    <cellStyle name="Normal 4 76" xfId="4043" xr:uid="{00000000-0005-0000-0000-0000EB0F0000}"/>
    <cellStyle name="Normal 4 76 2" xfId="9568" xr:uid="{00000000-0005-0000-0000-00003B1D0000}"/>
    <cellStyle name="Normal 4 76 3" xfId="5629" xr:uid="{00000000-0005-0000-0000-0000770C0000}"/>
    <cellStyle name="Normal 4 77" xfId="4044" xr:uid="{00000000-0005-0000-0000-0000EC0F0000}"/>
    <cellStyle name="Normal 4 77 2" xfId="9569" xr:uid="{00000000-0005-0000-0000-00003C1D0000}"/>
    <cellStyle name="Normal 4 77 3" xfId="5630" xr:uid="{00000000-0005-0000-0000-0000780C0000}"/>
    <cellStyle name="Normal 4 78" xfId="4045" xr:uid="{00000000-0005-0000-0000-0000ED0F0000}"/>
    <cellStyle name="Normal 4 78 2" xfId="9570" xr:uid="{00000000-0005-0000-0000-00003D1D0000}"/>
    <cellStyle name="Normal 4 78 3" xfId="5631" xr:uid="{00000000-0005-0000-0000-0000790C0000}"/>
    <cellStyle name="Normal 4 79" xfId="4046" xr:uid="{00000000-0005-0000-0000-0000EE0F0000}"/>
    <cellStyle name="Normal 4 79 2" xfId="9571" xr:uid="{00000000-0005-0000-0000-00003E1D0000}"/>
    <cellStyle name="Normal 4 79 3" xfId="5632" xr:uid="{00000000-0005-0000-0000-00007A0C0000}"/>
    <cellStyle name="Normal 4 8" xfId="4047" xr:uid="{00000000-0005-0000-0000-0000EF0F0000}"/>
    <cellStyle name="Normal 4 8 2" xfId="4048" xr:uid="{00000000-0005-0000-0000-0000F00F0000}"/>
    <cellStyle name="Normal 4 8 2 2" xfId="9573" xr:uid="{00000000-0005-0000-0000-0000401D0000}"/>
    <cellStyle name="Normal 4 8 2 3" xfId="5635" xr:uid="{00000000-0005-0000-0000-00007C0C0000}"/>
    <cellStyle name="Normal 4 8 3" xfId="9572" xr:uid="{00000000-0005-0000-0000-00003F1D0000}"/>
    <cellStyle name="Normal 4 8 4" xfId="5633" xr:uid="{00000000-0005-0000-0000-00007B0C0000}"/>
    <cellStyle name="Normal 4 80" xfId="4049" xr:uid="{00000000-0005-0000-0000-0000F10F0000}"/>
    <cellStyle name="Normal 4 80 2" xfId="9574" xr:uid="{00000000-0005-0000-0000-0000411D0000}"/>
    <cellStyle name="Normal 4 80 3" xfId="5638" xr:uid="{00000000-0005-0000-0000-00007D0C0000}"/>
    <cellStyle name="Normal 4 81" xfId="4050" xr:uid="{00000000-0005-0000-0000-0000F20F0000}"/>
    <cellStyle name="Normal 4 81 2" xfId="9575" xr:uid="{00000000-0005-0000-0000-0000421D0000}"/>
    <cellStyle name="Normal 4 81 3" xfId="5640" xr:uid="{00000000-0005-0000-0000-00007E0C0000}"/>
    <cellStyle name="Normal 4 82" xfId="4051" xr:uid="{00000000-0005-0000-0000-0000F30F0000}"/>
    <cellStyle name="Normal 4 82 2" xfId="9576" xr:uid="{00000000-0005-0000-0000-0000431D0000}"/>
    <cellStyle name="Normal 4 82 3" xfId="5641" xr:uid="{00000000-0005-0000-0000-00007F0C0000}"/>
    <cellStyle name="Normal 4 83" xfId="4052" xr:uid="{00000000-0005-0000-0000-0000F40F0000}"/>
    <cellStyle name="Normal 4 83 2" xfId="9577" xr:uid="{00000000-0005-0000-0000-0000441D0000}"/>
    <cellStyle name="Normal 4 83 3" xfId="5642" xr:uid="{00000000-0005-0000-0000-0000800C0000}"/>
    <cellStyle name="Normal 4 84" xfId="4053" xr:uid="{00000000-0005-0000-0000-0000F50F0000}"/>
    <cellStyle name="Normal 4 84 2" xfId="9578" xr:uid="{00000000-0005-0000-0000-0000451D0000}"/>
    <cellStyle name="Normal 4 84 3" xfId="5643" xr:uid="{00000000-0005-0000-0000-0000810C0000}"/>
    <cellStyle name="Normal 4 85" xfId="4054" xr:uid="{00000000-0005-0000-0000-0000F60F0000}"/>
    <cellStyle name="Normal 4 85 2" xfId="9579" xr:uid="{00000000-0005-0000-0000-0000461D0000}"/>
    <cellStyle name="Normal 4 85 3" xfId="5644" xr:uid="{00000000-0005-0000-0000-0000820C0000}"/>
    <cellStyle name="Normal 4 86" xfId="4055" xr:uid="{00000000-0005-0000-0000-0000F70F0000}"/>
    <cellStyle name="Normal 4 86 2" xfId="9580" xr:uid="{00000000-0005-0000-0000-0000471D0000}"/>
    <cellStyle name="Normal 4 86 3" xfId="5645" xr:uid="{00000000-0005-0000-0000-0000830C0000}"/>
    <cellStyle name="Normal 4 87" xfId="4056" xr:uid="{00000000-0005-0000-0000-0000F80F0000}"/>
    <cellStyle name="Normal 4 87 2" xfId="9581" xr:uid="{00000000-0005-0000-0000-0000481D0000}"/>
    <cellStyle name="Normal 4 87 3" xfId="5676" xr:uid="{00000000-0005-0000-0000-0000840C0000}"/>
    <cellStyle name="Normal 4 88" xfId="4057" xr:uid="{00000000-0005-0000-0000-0000F90F0000}"/>
    <cellStyle name="Normal 4 88 2" xfId="9582" xr:uid="{00000000-0005-0000-0000-0000491D0000}"/>
    <cellStyle name="Normal 4 88 3" xfId="5678" xr:uid="{00000000-0005-0000-0000-0000850C0000}"/>
    <cellStyle name="Normal 4 89" xfId="4058" xr:uid="{00000000-0005-0000-0000-0000FA0F0000}"/>
    <cellStyle name="Normal 4 89 2" xfId="9583" xr:uid="{00000000-0005-0000-0000-00004A1D0000}"/>
    <cellStyle name="Normal 4 89 3" xfId="5681" xr:uid="{00000000-0005-0000-0000-0000860C0000}"/>
    <cellStyle name="Normal 4 9" xfId="4059" xr:uid="{00000000-0005-0000-0000-0000FB0F0000}"/>
    <cellStyle name="Normal 4 9 2" xfId="4060" xr:uid="{00000000-0005-0000-0000-0000FC0F0000}"/>
    <cellStyle name="Normal 4 9 2 2" xfId="9585" xr:uid="{00000000-0005-0000-0000-00004C1D0000}"/>
    <cellStyle name="Normal 4 9 2 3" xfId="5684" xr:uid="{00000000-0005-0000-0000-0000880C0000}"/>
    <cellStyle name="Normal 4 9 3" xfId="9584" xr:uid="{00000000-0005-0000-0000-00004B1D0000}"/>
    <cellStyle name="Normal 4 9 4" xfId="5683" xr:uid="{00000000-0005-0000-0000-0000870C0000}"/>
    <cellStyle name="Normal 4 90" xfId="4061" xr:uid="{00000000-0005-0000-0000-0000FD0F0000}"/>
    <cellStyle name="Normal 4 90 2" xfId="9586" xr:uid="{00000000-0005-0000-0000-00004D1D0000}"/>
    <cellStyle name="Normal 4 90 3" xfId="5685" xr:uid="{00000000-0005-0000-0000-0000890C0000}"/>
    <cellStyle name="Normal 4 91" xfId="4062" xr:uid="{00000000-0005-0000-0000-0000FE0F0000}"/>
    <cellStyle name="Normal 4 91 2" xfId="9587" xr:uid="{00000000-0005-0000-0000-00004E1D0000}"/>
    <cellStyle name="Normal 4 91 3" xfId="5686" xr:uid="{00000000-0005-0000-0000-00008A0C0000}"/>
    <cellStyle name="Normal 4 92" xfId="4063" xr:uid="{00000000-0005-0000-0000-0000FF0F0000}"/>
    <cellStyle name="Normal 4 92 2" xfId="9588" xr:uid="{00000000-0005-0000-0000-00004F1D0000}"/>
    <cellStyle name="Normal 4 92 3" xfId="5687" xr:uid="{00000000-0005-0000-0000-00008B0C0000}"/>
    <cellStyle name="Normal 4 93" xfId="4064" xr:uid="{00000000-0005-0000-0000-000000100000}"/>
    <cellStyle name="Normal 4 93 2" xfId="9589" xr:uid="{00000000-0005-0000-0000-0000501D0000}"/>
    <cellStyle name="Normal 4 93 3" xfId="5688" xr:uid="{00000000-0005-0000-0000-00008C0C0000}"/>
    <cellStyle name="Normal 4 94" xfId="4065" xr:uid="{00000000-0005-0000-0000-000001100000}"/>
    <cellStyle name="Normal 4 94 2" xfId="9590" xr:uid="{00000000-0005-0000-0000-0000511D0000}"/>
    <cellStyle name="Normal 4 94 3" xfId="5719" xr:uid="{00000000-0005-0000-0000-00008D0C0000}"/>
    <cellStyle name="Normal 4 95" xfId="4066" xr:uid="{00000000-0005-0000-0000-000002100000}"/>
    <cellStyle name="Normal 4 95 2" xfId="9591" xr:uid="{00000000-0005-0000-0000-0000521D0000}"/>
    <cellStyle name="Normal 4 95 3" xfId="5721" xr:uid="{00000000-0005-0000-0000-00008E0C0000}"/>
    <cellStyle name="Normal 4 96" xfId="4067" xr:uid="{00000000-0005-0000-0000-000003100000}"/>
    <cellStyle name="Normal 4 96 2" xfId="9592" xr:uid="{00000000-0005-0000-0000-0000531D0000}"/>
    <cellStyle name="Normal 4 96 3" xfId="5724" xr:uid="{00000000-0005-0000-0000-00008F0C0000}"/>
    <cellStyle name="Normal 4 97" xfId="4068" xr:uid="{00000000-0005-0000-0000-000004100000}"/>
    <cellStyle name="Normal 4 97 2" xfId="9593" xr:uid="{00000000-0005-0000-0000-0000541D0000}"/>
    <cellStyle name="Normal 4 97 3" xfId="5726" xr:uid="{00000000-0005-0000-0000-0000900C0000}"/>
    <cellStyle name="Normal 4 98" xfId="4069" xr:uid="{00000000-0005-0000-0000-000005100000}"/>
    <cellStyle name="Normal 4 98 2" xfId="9594" xr:uid="{00000000-0005-0000-0000-0000551D0000}"/>
    <cellStyle name="Normal 4 98 3" xfId="5727" xr:uid="{00000000-0005-0000-0000-0000910C0000}"/>
    <cellStyle name="Normal 4 99" xfId="4070" xr:uid="{00000000-0005-0000-0000-000006100000}"/>
    <cellStyle name="Normal 4 99 2" xfId="9595" xr:uid="{00000000-0005-0000-0000-0000561D0000}"/>
    <cellStyle name="Normal 4 99 3" xfId="5728" xr:uid="{00000000-0005-0000-0000-0000920C0000}"/>
    <cellStyle name="Normal 40" xfId="4071" xr:uid="{00000000-0005-0000-0000-000007100000}"/>
    <cellStyle name="Normal 40 2" xfId="9596" xr:uid="{00000000-0005-0000-0000-0000571D0000}"/>
    <cellStyle name="Normal 40 3" xfId="5729" xr:uid="{00000000-0005-0000-0000-0000930C0000}"/>
    <cellStyle name="Normal 41" xfId="4072" xr:uid="{00000000-0005-0000-0000-000008100000}"/>
    <cellStyle name="Normal 41 2" xfId="9597" xr:uid="{00000000-0005-0000-0000-0000581D0000}"/>
    <cellStyle name="Normal 41 3" xfId="5730" xr:uid="{00000000-0005-0000-0000-0000940C0000}"/>
    <cellStyle name="Normal 42" xfId="4073" xr:uid="{00000000-0005-0000-0000-000009100000}"/>
    <cellStyle name="Normal 42 2" xfId="9598" xr:uid="{00000000-0005-0000-0000-0000591D0000}"/>
    <cellStyle name="Normal 42 3" xfId="5731" xr:uid="{00000000-0005-0000-0000-0000950C0000}"/>
    <cellStyle name="Normal 43" xfId="4074" xr:uid="{00000000-0005-0000-0000-00000A100000}"/>
    <cellStyle name="Normal 43 2" xfId="9599" xr:uid="{00000000-0005-0000-0000-00005A1D0000}"/>
    <cellStyle name="Normal 43 3" xfId="5762" xr:uid="{00000000-0005-0000-0000-0000960C0000}"/>
    <cellStyle name="Normal 44" xfId="4075" xr:uid="{00000000-0005-0000-0000-00000B100000}"/>
    <cellStyle name="Normal 44 2" xfId="9600" xr:uid="{00000000-0005-0000-0000-00005B1D0000}"/>
    <cellStyle name="Normal 44 3" xfId="5764" xr:uid="{00000000-0005-0000-0000-0000970C0000}"/>
    <cellStyle name="Normal 45" xfId="4076" xr:uid="{00000000-0005-0000-0000-00000C100000}"/>
    <cellStyle name="Normal 45 2" xfId="9601" xr:uid="{00000000-0005-0000-0000-00005C1D0000}"/>
    <cellStyle name="Normal 45 3" xfId="5767" xr:uid="{00000000-0005-0000-0000-0000980C0000}"/>
    <cellStyle name="Normal 46" xfId="4077" xr:uid="{00000000-0005-0000-0000-00000D100000}"/>
    <cellStyle name="Normal 46 2" xfId="9602" xr:uid="{00000000-0005-0000-0000-00005D1D0000}"/>
    <cellStyle name="Normal 46 3" xfId="5769" xr:uid="{00000000-0005-0000-0000-0000990C0000}"/>
    <cellStyle name="Normal 47" xfId="4078" xr:uid="{00000000-0005-0000-0000-00000E100000}"/>
    <cellStyle name="Normal 47 10" xfId="4079" xr:uid="{00000000-0005-0000-0000-00000F100000}"/>
    <cellStyle name="Normal 47 10 2" xfId="9604" xr:uid="{00000000-0005-0000-0000-00005F1D0000}"/>
    <cellStyle name="Normal 47 10 3" xfId="5771" xr:uid="{00000000-0005-0000-0000-00009B0C0000}"/>
    <cellStyle name="Normal 47 11" xfId="4080" xr:uid="{00000000-0005-0000-0000-000010100000}"/>
    <cellStyle name="Normal 47 11 10" xfId="5772" xr:uid="{00000000-0005-0000-0000-00009C0C0000}"/>
    <cellStyle name="Normal 47 11 2" xfId="4081" xr:uid="{00000000-0005-0000-0000-000011100000}"/>
    <cellStyle name="Normal 47 11 2 2" xfId="9606" xr:uid="{00000000-0005-0000-0000-0000611D0000}"/>
    <cellStyle name="Normal 47 11 2 3" xfId="5773" xr:uid="{00000000-0005-0000-0000-00009D0C0000}"/>
    <cellStyle name="Normal 47 11 3" xfId="4082" xr:uid="{00000000-0005-0000-0000-000012100000}"/>
    <cellStyle name="Normal 47 11 3 2" xfId="9607" xr:uid="{00000000-0005-0000-0000-0000621D0000}"/>
    <cellStyle name="Normal 47 11 3 3" xfId="5774" xr:uid="{00000000-0005-0000-0000-00009E0C0000}"/>
    <cellStyle name="Normal 47 11 4" xfId="4083" xr:uid="{00000000-0005-0000-0000-000013100000}"/>
    <cellStyle name="Normal 47 11 4 2" xfId="9608" xr:uid="{00000000-0005-0000-0000-0000631D0000}"/>
    <cellStyle name="Normal 47 11 4 3" xfId="5805" xr:uid="{00000000-0005-0000-0000-00009F0C0000}"/>
    <cellStyle name="Normal 47 11 5" xfId="4084" xr:uid="{00000000-0005-0000-0000-000014100000}"/>
    <cellStyle name="Normal 47 11 5 2" xfId="9609" xr:uid="{00000000-0005-0000-0000-0000641D0000}"/>
    <cellStyle name="Normal 47 11 5 3" xfId="5807" xr:uid="{00000000-0005-0000-0000-0000A00C0000}"/>
    <cellStyle name="Normal 47 11 6" xfId="4085" xr:uid="{00000000-0005-0000-0000-000015100000}"/>
    <cellStyle name="Normal 47 11 6 2" xfId="9610" xr:uid="{00000000-0005-0000-0000-0000651D0000}"/>
    <cellStyle name="Normal 47 11 6 3" xfId="5810" xr:uid="{00000000-0005-0000-0000-0000A10C0000}"/>
    <cellStyle name="Normal 47 11 7" xfId="4086" xr:uid="{00000000-0005-0000-0000-000016100000}"/>
    <cellStyle name="Normal 47 11 7 2" xfId="9611" xr:uid="{00000000-0005-0000-0000-0000661D0000}"/>
    <cellStyle name="Normal 47 11 7 3" xfId="5812" xr:uid="{00000000-0005-0000-0000-0000A20C0000}"/>
    <cellStyle name="Normal 47 11 8" xfId="4087" xr:uid="{00000000-0005-0000-0000-000017100000}"/>
    <cellStyle name="Normal 47 11 8 2" xfId="9612" xr:uid="{00000000-0005-0000-0000-0000671D0000}"/>
    <cellStyle name="Normal 47 11 8 3" xfId="5813" xr:uid="{00000000-0005-0000-0000-0000A30C0000}"/>
    <cellStyle name="Normal 47 11 9" xfId="9605" xr:uid="{00000000-0005-0000-0000-0000601D0000}"/>
    <cellStyle name="Normal 47 12" xfId="4088" xr:uid="{00000000-0005-0000-0000-000018100000}"/>
    <cellStyle name="Normal 47 12 2" xfId="9613" xr:uid="{00000000-0005-0000-0000-0000681D0000}"/>
    <cellStyle name="Normal 47 12 3" xfId="5814" xr:uid="{00000000-0005-0000-0000-0000A40C0000}"/>
    <cellStyle name="Normal 47 13" xfId="4089" xr:uid="{00000000-0005-0000-0000-000019100000}"/>
    <cellStyle name="Normal 47 13 2" xfId="9614" xr:uid="{00000000-0005-0000-0000-0000691D0000}"/>
    <cellStyle name="Normal 47 13 3" xfId="5815" xr:uid="{00000000-0005-0000-0000-0000A50C0000}"/>
    <cellStyle name="Normal 47 14" xfId="4090" xr:uid="{00000000-0005-0000-0000-00001A100000}"/>
    <cellStyle name="Normal 47 14 2" xfId="9615" xr:uid="{00000000-0005-0000-0000-00006A1D0000}"/>
    <cellStyle name="Normal 47 14 3" xfId="5816" xr:uid="{00000000-0005-0000-0000-0000A60C0000}"/>
    <cellStyle name="Normal 47 15" xfId="4091" xr:uid="{00000000-0005-0000-0000-00001B100000}"/>
    <cellStyle name="Normal 47 15 2" xfId="9616" xr:uid="{00000000-0005-0000-0000-00006B1D0000}"/>
    <cellStyle name="Normal 47 15 3" xfId="5817" xr:uid="{00000000-0005-0000-0000-0000A70C0000}"/>
    <cellStyle name="Normal 47 16" xfId="4092" xr:uid="{00000000-0005-0000-0000-00001C100000}"/>
    <cellStyle name="Normal 47 16 2" xfId="9617" xr:uid="{00000000-0005-0000-0000-00006C1D0000}"/>
    <cellStyle name="Normal 47 16 3" xfId="5848" xr:uid="{00000000-0005-0000-0000-0000A80C0000}"/>
    <cellStyle name="Normal 47 17" xfId="4093" xr:uid="{00000000-0005-0000-0000-00001D100000}"/>
    <cellStyle name="Normal 47 17 2" xfId="9618" xr:uid="{00000000-0005-0000-0000-00006D1D0000}"/>
    <cellStyle name="Normal 47 17 3" xfId="5850" xr:uid="{00000000-0005-0000-0000-0000A90C0000}"/>
    <cellStyle name="Normal 47 18" xfId="9603" xr:uid="{00000000-0005-0000-0000-00005E1D0000}"/>
    <cellStyle name="Normal 47 19" xfId="5770" xr:uid="{00000000-0005-0000-0000-00009A0C0000}"/>
    <cellStyle name="Normal 47 2" xfId="4094" xr:uid="{00000000-0005-0000-0000-00001E100000}"/>
    <cellStyle name="Normal 47 2 2" xfId="9619" xr:uid="{00000000-0005-0000-0000-00006E1D0000}"/>
    <cellStyle name="Normal 47 2 3" xfId="5853" xr:uid="{00000000-0005-0000-0000-0000AA0C0000}"/>
    <cellStyle name="Normal 47 3" xfId="4095" xr:uid="{00000000-0005-0000-0000-00001F100000}"/>
    <cellStyle name="Normal 47 3 10" xfId="5855" xr:uid="{00000000-0005-0000-0000-0000AB0C0000}"/>
    <cellStyle name="Normal 47 3 2" xfId="4096" xr:uid="{00000000-0005-0000-0000-000020100000}"/>
    <cellStyle name="Normal 47 3 2 2" xfId="9621" xr:uid="{00000000-0005-0000-0000-0000701D0000}"/>
    <cellStyle name="Normal 47 3 2 3" xfId="5856" xr:uid="{00000000-0005-0000-0000-0000AC0C0000}"/>
    <cellStyle name="Normal 47 3 3" xfId="4097" xr:uid="{00000000-0005-0000-0000-000021100000}"/>
    <cellStyle name="Normal 47 3 3 2" xfId="9622" xr:uid="{00000000-0005-0000-0000-0000711D0000}"/>
    <cellStyle name="Normal 47 3 3 3" xfId="5857" xr:uid="{00000000-0005-0000-0000-0000AD0C0000}"/>
    <cellStyle name="Normal 47 3 4" xfId="4098" xr:uid="{00000000-0005-0000-0000-000022100000}"/>
    <cellStyle name="Normal 47 3 4 2" xfId="9623" xr:uid="{00000000-0005-0000-0000-0000721D0000}"/>
    <cellStyle name="Normal 47 3 4 3" xfId="5858" xr:uid="{00000000-0005-0000-0000-0000AE0C0000}"/>
    <cellStyle name="Normal 47 3 5" xfId="4099" xr:uid="{00000000-0005-0000-0000-000023100000}"/>
    <cellStyle name="Normal 47 3 5 2" xfId="9624" xr:uid="{00000000-0005-0000-0000-0000731D0000}"/>
    <cellStyle name="Normal 47 3 5 3" xfId="5859" xr:uid="{00000000-0005-0000-0000-0000AF0C0000}"/>
    <cellStyle name="Normal 47 3 6" xfId="4100" xr:uid="{00000000-0005-0000-0000-000024100000}"/>
    <cellStyle name="Normal 47 3 6 2" xfId="9625" xr:uid="{00000000-0005-0000-0000-0000741D0000}"/>
    <cellStyle name="Normal 47 3 6 3" xfId="5860" xr:uid="{00000000-0005-0000-0000-0000B00C0000}"/>
    <cellStyle name="Normal 47 3 7" xfId="4101" xr:uid="{00000000-0005-0000-0000-000025100000}"/>
    <cellStyle name="Normal 47 3 7 2" xfId="9626" xr:uid="{00000000-0005-0000-0000-0000751D0000}"/>
    <cellStyle name="Normal 47 3 7 3" xfId="5891" xr:uid="{00000000-0005-0000-0000-0000B10C0000}"/>
    <cellStyle name="Normal 47 3 8" xfId="4102" xr:uid="{00000000-0005-0000-0000-000026100000}"/>
    <cellStyle name="Normal 47 3 8 2" xfId="9627" xr:uid="{00000000-0005-0000-0000-0000761D0000}"/>
    <cellStyle name="Normal 47 3 8 3" xfId="5892" xr:uid="{00000000-0005-0000-0000-0000B20C0000}"/>
    <cellStyle name="Normal 47 3 9" xfId="9620" xr:uid="{00000000-0005-0000-0000-00006F1D0000}"/>
    <cellStyle name="Normal 47 4" xfId="4103" xr:uid="{00000000-0005-0000-0000-000027100000}"/>
    <cellStyle name="Normal 47 4 10" xfId="5893" xr:uid="{00000000-0005-0000-0000-0000B30C0000}"/>
    <cellStyle name="Normal 47 4 2" xfId="4104" xr:uid="{00000000-0005-0000-0000-000028100000}"/>
    <cellStyle name="Normal 47 4 2 2" xfId="9629" xr:uid="{00000000-0005-0000-0000-0000781D0000}"/>
    <cellStyle name="Normal 47 4 2 3" xfId="5894" xr:uid="{00000000-0005-0000-0000-0000B40C0000}"/>
    <cellStyle name="Normal 47 4 3" xfId="4105" xr:uid="{00000000-0005-0000-0000-000029100000}"/>
    <cellStyle name="Normal 47 4 3 2" xfId="9630" xr:uid="{00000000-0005-0000-0000-0000791D0000}"/>
    <cellStyle name="Normal 47 4 3 3" xfId="5895" xr:uid="{00000000-0005-0000-0000-0000B50C0000}"/>
    <cellStyle name="Normal 47 4 4" xfId="4106" xr:uid="{00000000-0005-0000-0000-00002A100000}"/>
    <cellStyle name="Normal 47 4 4 2" xfId="9631" xr:uid="{00000000-0005-0000-0000-00007A1D0000}"/>
    <cellStyle name="Normal 47 4 4 3" xfId="5896" xr:uid="{00000000-0005-0000-0000-0000B60C0000}"/>
    <cellStyle name="Normal 47 4 5" xfId="4107" xr:uid="{00000000-0005-0000-0000-00002B100000}"/>
    <cellStyle name="Normal 47 4 5 2" xfId="9632" xr:uid="{00000000-0005-0000-0000-00007B1D0000}"/>
    <cellStyle name="Normal 47 4 5 3" xfId="5897" xr:uid="{00000000-0005-0000-0000-0000B70C0000}"/>
    <cellStyle name="Normal 47 4 6" xfId="4108" xr:uid="{00000000-0005-0000-0000-00002C100000}"/>
    <cellStyle name="Normal 47 4 6 2" xfId="9633" xr:uid="{00000000-0005-0000-0000-00007C1D0000}"/>
    <cellStyle name="Normal 47 4 6 3" xfId="5899" xr:uid="{00000000-0005-0000-0000-0000B80C0000}"/>
    <cellStyle name="Normal 47 4 7" xfId="4109" xr:uid="{00000000-0005-0000-0000-00002D100000}"/>
    <cellStyle name="Normal 47 4 7 2" xfId="9634" xr:uid="{00000000-0005-0000-0000-00007D1D0000}"/>
    <cellStyle name="Normal 47 4 7 3" xfId="5902" xr:uid="{00000000-0005-0000-0000-0000B90C0000}"/>
    <cellStyle name="Normal 47 4 8" xfId="4110" xr:uid="{00000000-0005-0000-0000-00002E100000}"/>
    <cellStyle name="Normal 47 4 8 2" xfId="9635" xr:uid="{00000000-0005-0000-0000-00007E1D0000}"/>
    <cellStyle name="Normal 47 4 8 3" xfId="5904" xr:uid="{00000000-0005-0000-0000-0000BA0C0000}"/>
    <cellStyle name="Normal 47 4 9" xfId="9628" xr:uid="{00000000-0005-0000-0000-0000771D0000}"/>
    <cellStyle name="Normal 47 5" xfId="4111" xr:uid="{00000000-0005-0000-0000-00002F100000}"/>
    <cellStyle name="Normal 47 5 10" xfId="5905" xr:uid="{00000000-0005-0000-0000-0000BB0C0000}"/>
    <cellStyle name="Normal 47 5 2" xfId="4112" xr:uid="{00000000-0005-0000-0000-000030100000}"/>
    <cellStyle name="Normal 47 5 2 2" xfId="9637" xr:uid="{00000000-0005-0000-0000-0000801D0000}"/>
    <cellStyle name="Normal 47 5 2 3" xfId="5906" xr:uid="{00000000-0005-0000-0000-0000BC0C0000}"/>
    <cellStyle name="Normal 47 5 3" xfId="4113" xr:uid="{00000000-0005-0000-0000-000031100000}"/>
    <cellStyle name="Normal 47 5 3 2" xfId="9638" xr:uid="{00000000-0005-0000-0000-0000811D0000}"/>
    <cellStyle name="Normal 47 5 3 3" xfId="5907" xr:uid="{00000000-0005-0000-0000-0000BD0C0000}"/>
    <cellStyle name="Normal 47 5 4" xfId="4114" xr:uid="{00000000-0005-0000-0000-000032100000}"/>
    <cellStyle name="Normal 47 5 4 2" xfId="9639" xr:uid="{00000000-0005-0000-0000-0000821D0000}"/>
    <cellStyle name="Normal 47 5 4 3" xfId="5908" xr:uid="{00000000-0005-0000-0000-0000BE0C0000}"/>
    <cellStyle name="Normal 47 5 5" xfId="4115" xr:uid="{00000000-0005-0000-0000-000033100000}"/>
    <cellStyle name="Normal 47 5 5 2" xfId="9640" xr:uid="{00000000-0005-0000-0000-0000831D0000}"/>
    <cellStyle name="Normal 47 5 5 3" xfId="5909" xr:uid="{00000000-0005-0000-0000-0000BF0C0000}"/>
    <cellStyle name="Normal 47 5 6" xfId="4116" xr:uid="{00000000-0005-0000-0000-000034100000}"/>
    <cellStyle name="Normal 47 5 6 2" xfId="9641" xr:uid="{00000000-0005-0000-0000-0000841D0000}"/>
    <cellStyle name="Normal 47 5 6 3" xfId="5940" xr:uid="{00000000-0005-0000-0000-0000C00C0000}"/>
    <cellStyle name="Normal 47 5 7" xfId="4117" xr:uid="{00000000-0005-0000-0000-000035100000}"/>
    <cellStyle name="Normal 47 5 7 2" xfId="9642" xr:uid="{00000000-0005-0000-0000-0000851D0000}"/>
    <cellStyle name="Normal 47 5 7 3" xfId="5942" xr:uid="{00000000-0005-0000-0000-0000C10C0000}"/>
    <cellStyle name="Normal 47 5 8" xfId="4118" xr:uid="{00000000-0005-0000-0000-000036100000}"/>
    <cellStyle name="Normal 47 5 8 2" xfId="9643" xr:uid="{00000000-0005-0000-0000-0000861D0000}"/>
    <cellStyle name="Normal 47 5 8 3" xfId="5945" xr:uid="{00000000-0005-0000-0000-0000C20C0000}"/>
    <cellStyle name="Normal 47 5 9" xfId="9636" xr:uid="{00000000-0005-0000-0000-00007F1D0000}"/>
    <cellStyle name="Normal 47 6" xfId="4119" xr:uid="{00000000-0005-0000-0000-000037100000}"/>
    <cellStyle name="Normal 47 6 10" xfId="5947" xr:uid="{00000000-0005-0000-0000-0000C30C0000}"/>
    <cellStyle name="Normal 47 6 2" xfId="4120" xr:uid="{00000000-0005-0000-0000-000038100000}"/>
    <cellStyle name="Normal 47 6 2 2" xfId="9645" xr:uid="{00000000-0005-0000-0000-0000881D0000}"/>
    <cellStyle name="Normal 47 6 2 3" xfId="5948" xr:uid="{00000000-0005-0000-0000-0000C40C0000}"/>
    <cellStyle name="Normal 47 6 3" xfId="4121" xr:uid="{00000000-0005-0000-0000-000039100000}"/>
    <cellStyle name="Normal 47 6 3 2" xfId="9646" xr:uid="{00000000-0005-0000-0000-0000891D0000}"/>
    <cellStyle name="Normal 47 6 3 3" xfId="5949" xr:uid="{00000000-0005-0000-0000-0000C50C0000}"/>
    <cellStyle name="Normal 47 6 4" xfId="4122" xr:uid="{00000000-0005-0000-0000-00003A100000}"/>
    <cellStyle name="Normal 47 6 4 2" xfId="9647" xr:uid="{00000000-0005-0000-0000-00008A1D0000}"/>
    <cellStyle name="Normal 47 6 4 3" xfId="5950" xr:uid="{00000000-0005-0000-0000-0000C60C0000}"/>
    <cellStyle name="Normal 47 6 5" xfId="4123" xr:uid="{00000000-0005-0000-0000-00003B100000}"/>
    <cellStyle name="Normal 47 6 5 2" xfId="9648" xr:uid="{00000000-0005-0000-0000-00008B1D0000}"/>
    <cellStyle name="Normal 47 6 5 3" xfId="5951" xr:uid="{00000000-0005-0000-0000-0000C70C0000}"/>
    <cellStyle name="Normal 47 6 6" xfId="4124" xr:uid="{00000000-0005-0000-0000-00003C100000}"/>
    <cellStyle name="Normal 47 6 6 2" xfId="9649" xr:uid="{00000000-0005-0000-0000-00008C1D0000}"/>
    <cellStyle name="Normal 47 6 6 3" xfId="5952" xr:uid="{00000000-0005-0000-0000-0000C80C0000}"/>
    <cellStyle name="Normal 47 6 7" xfId="4125" xr:uid="{00000000-0005-0000-0000-00003D100000}"/>
    <cellStyle name="Normal 47 6 7 2" xfId="9650" xr:uid="{00000000-0005-0000-0000-00008D1D0000}"/>
    <cellStyle name="Normal 47 6 7 3" xfId="5983" xr:uid="{00000000-0005-0000-0000-0000C90C0000}"/>
    <cellStyle name="Normal 47 6 8" xfId="4126" xr:uid="{00000000-0005-0000-0000-00003E100000}"/>
    <cellStyle name="Normal 47 6 8 2" xfId="9651" xr:uid="{00000000-0005-0000-0000-00008E1D0000}"/>
    <cellStyle name="Normal 47 6 8 3" xfId="5985" xr:uid="{00000000-0005-0000-0000-0000CA0C0000}"/>
    <cellStyle name="Normal 47 6 9" xfId="9644" xr:uid="{00000000-0005-0000-0000-0000871D0000}"/>
    <cellStyle name="Normal 47 7" xfId="4127" xr:uid="{00000000-0005-0000-0000-00003F100000}"/>
    <cellStyle name="Normal 47 7 10" xfId="5988" xr:uid="{00000000-0005-0000-0000-0000CB0C0000}"/>
    <cellStyle name="Normal 47 7 2" xfId="4128" xr:uid="{00000000-0005-0000-0000-000040100000}"/>
    <cellStyle name="Normal 47 7 2 2" xfId="9653" xr:uid="{00000000-0005-0000-0000-0000901D0000}"/>
    <cellStyle name="Normal 47 7 2 3" xfId="5990" xr:uid="{00000000-0005-0000-0000-0000CC0C0000}"/>
    <cellStyle name="Normal 47 7 3" xfId="4129" xr:uid="{00000000-0005-0000-0000-000041100000}"/>
    <cellStyle name="Normal 47 7 3 2" xfId="9654" xr:uid="{00000000-0005-0000-0000-0000911D0000}"/>
    <cellStyle name="Normal 47 7 3 3" xfId="5991" xr:uid="{00000000-0005-0000-0000-0000CD0C0000}"/>
    <cellStyle name="Normal 47 7 4" xfId="4130" xr:uid="{00000000-0005-0000-0000-000042100000}"/>
    <cellStyle name="Normal 47 7 4 2" xfId="9655" xr:uid="{00000000-0005-0000-0000-0000921D0000}"/>
    <cellStyle name="Normal 47 7 4 3" xfId="5992" xr:uid="{00000000-0005-0000-0000-0000CE0C0000}"/>
    <cellStyle name="Normal 47 7 5" xfId="4131" xr:uid="{00000000-0005-0000-0000-000043100000}"/>
    <cellStyle name="Normal 47 7 5 2" xfId="9656" xr:uid="{00000000-0005-0000-0000-0000931D0000}"/>
    <cellStyle name="Normal 47 7 5 3" xfId="5993" xr:uid="{00000000-0005-0000-0000-0000CF0C0000}"/>
    <cellStyle name="Normal 47 7 6" xfId="4132" xr:uid="{00000000-0005-0000-0000-000044100000}"/>
    <cellStyle name="Normal 47 7 6 2" xfId="9657" xr:uid="{00000000-0005-0000-0000-0000941D0000}"/>
    <cellStyle name="Normal 47 7 6 3" xfId="5994" xr:uid="{00000000-0005-0000-0000-0000D00C0000}"/>
    <cellStyle name="Normal 47 7 7" xfId="4133" xr:uid="{00000000-0005-0000-0000-000045100000}"/>
    <cellStyle name="Normal 47 7 7 2" xfId="9658" xr:uid="{00000000-0005-0000-0000-0000951D0000}"/>
    <cellStyle name="Normal 47 7 7 3" xfId="5995" xr:uid="{00000000-0005-0000-0000-0000D10C0000}"/>
    <cellStyle name="Normal 47 7 8" xfId="4134" xr:uid="{00000000-0005-0000-0000-000046100000}"/>
    <cellStyle name="Normal 47 7 8 2" xfId="9659" xr:uid="{00000000-0005-0000-0000-0000961D0000}"/>
    <cellStyle name="Normal 47 7 8 3" xfId="6026" xr:uid="{00000000-0005-0000-0000-0000D20C0000}"/>
    <cellStyle name="Normal 47 7 9" xfId="9652" xr:uid="{00000000-0005-0000-0000-00008F1D0000}"/>
    <cellStyle name="Normal 47 8" xfId="4135" xr:uid="{00000000-0005-0000-0000-000047100000}"/>
    <cellStyle name="Normal 47 8 10" xfId="6028" xr:uid="{00000000-0005-0000-0000-0000D30C0000}"/>
    <cellStyle name="Normal 47 8 2" xfId="4136" xr:uid="{00000000-0005-0000-0000-000048100000}"/>
    <cellStyle name="Normal 47 8 2 2" xfId="9661" xr:uid="{00000000-0005-0000-0000-0000981D0000}"/>
    <cellStyle name="Normal 47 8 2 3" xfId="6031" xr:uid="{00000000-0005-0000-0000-0000D40C0000}"/>
    <cellStyle name="Normal 47 8 3" xfId="4137" xr:uid="{00000000-0005-0000-0000-000049100000}"/>
    <cellStyle name="Normal 47 8 3 2" xfId="9662" xr:uid="{00000000-0005-0000-0000-0000991D0000}"/>
    <cellStyle name="Normal 47 8 3 3" xfId="6033" xr:uid="{00000000-0005-0000-0000-0000D50C0000}"/>
    <cellStyle name="Normal 47 8 4" xfId="4138" xr:uid="{00000000-0005-0000-0000-00004A100000}"/>
    <cellStyle name="Normal 47 8 4 2" xfId="9663" xr:uid="{00000000-0005-0000-0000-00009A1D0000}"/>
    <cellStyle name="Normal 47 8 4 3" xfId="6034" xr:uid="{00000000-0005-0000-0000-0000D60C0000}"/>
    <cellStyle name="Normal 47 8 5" xfId="4139" xr:uid="{00000000-0005-0000-0000-00004B100000}"/>
    <cellStyle name="Normal 47 8 5 2" xfId="9664" xr:uid="{00000000-0005-0000-0000-00009B1D0000}"/>
    <cellStyle name="Normal 47 8 5 3" xfId="6035" xr:uid="{00000000-0005-0000-0000-0000D70C0000}"/>
    <cellStyle name="Normal 47 8 6" xfId="4140" xr:uid="{00000000-0005-0000-0000-00004C100000}"/>
    <cellStyle name="Normal 47 8 6 2" xfId="9665" xr:uid="{00000000-0005-0000-0000-00009C1D0000}"/>
    <cellStyle name="Normal 47 8 6 3" xfId="6036" xr:uid="{00000000-0005-0000-0000-0000D80C0000}"/>
    <cellStyle name="Normal 47 8 7" xfId="4141" xr:uid="{00000000-0005-0000-0000-00004D100000}"/>
    <cellStyle name="Normal 47 8 7 2" xfId="9666" xr:uid="{00000000-0005-0000-0000-00009D1D0000}"/>
    <cellStyle name="Normal 47 8 7 3" xfId="6037" xr:uid="{00000000-0005-0000-0000-0000D90C0000}"/>
    <cellStyle name="Normal 47 8 8" xfId="4142" xr:uid="{00000000-0005-0000-0000-00004E100000}"/>
    <cellStyle name="Normal 47 8 8 2" xfId="9667" xr:uid="{00000000-0005-0000-0000-00009E1D0000}"/>
    <cellStyle name="Normal 47 8 8 3" xfId="6038" xr:uid="{00000000-0005-0000-0000-0000DA0C0000}"/>
    <cellStyle name="Normal 47 8 9" xfId="9660" xr:uid="{00000000-0005-0000-0000-0000971D0000}"/>
    <cellStyle name="Normal 47 9" xfId="4143" xr:uid="{00000000-0005-0000-0000-00004F100000}"/>
    <cellStyle name="Normal 47 9 2" xfId="9668" xr:uid="{00000000-0005-0000-0000-00009F1D0000}"/>
    <cellStyle name="Normal 47 9 3" xfId="6069" xr:uid="{00000000-0005-0000-0000-0000DB0C0000}"/>
    <cellStyle name="Normal 48" xfId="4144" xr:uid="{00000000-0005-0000-0000-000050100000}"/>
    <cellStyle name="Normal 48 2" xfId="9669" xr:uid="{00000000-0005-0000-0000-0000A01D0000}"/>
    <cellStyle name="Normal 48 3" xfId="6071" xr:uid="{00000000-0005-0000-0000-0000DC0C0000}"/>
    <cellStyle name="Normal 49" xfId="4145" xr:uid="{00000000-0005-0000-0000-000051100000}"/>
    <cellStyle name="Normal 49 10" xfId="6074" xr:uid="{00000000-0005-0000-0000-0000DD0C0000}"/>
    <cellStyle name="Normal 49 2" xfId="4146" xr:uid="{00000000-0005-0000-0000-000052100000}"/>
    <cellStyle name="Normal 49 2 2" xfId="4147" xr:uid="{00000000-0005-0000-0000-000053100000}"/>
    <cellStyle name="Normal 49 2 2 2" xfId="4148" xr:uid="{00000000-0005-0000-0000-000054100000}"/>
    <cellStyle name="Normal 49 2 2 2 2" xfId="4149" xr:uid="{00000000-0005-0000-0000-000055100000}"/>
    <cellStyle name="Normal 49 2 2 2 2 2" xfId="9674" xr:uid="{00000000-0005-0000-0000-0000A51D0000}"/>
    <cellStyle name="Normal 49 2 2 2 2 3" xfId="6079" xr:uid="{00000000-0005-0000-0000-0000E10C0000}"/>
    <cellStyle name="Normal 49 2 2 2 3" xfId="9673" xr:uid="{00000000-0005-0000-0000-0000A41D0000}"/>
    <cellStyle name="Normal 49 2 2 2 4" xfId="6078" xr:uid="{00000000-0005-0000-0000-0000E00C0000}"/>
    <cellStyle name="Normal 49 2 2 3" xfId="4150" xr:uid="{00000000-0005-0000-0000-000056100000}"/>
    <cellStyle name="Normal 49 2 2 3 2" xfId="9675" xr:uid="{00000000-0005-0000-0000-0000A61D0000}"/>
    <cellStyle name="Normal 49 2 2 3 3" xfId="6080" xr:uid="{00000000-0005-0000-0000-0000E20C0000}"/>
    <cellStyle name="Normal 49 2 2 4" xfId="9672" xr:uid="{00000000-0005-0000-0000-0000A31D0000}"/>
    <cellStyle name="Normal 49 2 2 5" xfId="6077" xr:uid="{00000000-0005-0000-0000-0000DF0C0000}"/>
    <cellStyle name="Normal 49 2 3" xfId="4151" xr:uid="{00000000-0005-0000-0000-000057100000}"/>
    <cellStyle name="Normal 49 2 3 2" xfId="4152" xr:uid="{00000000-0005-0000-0000-000058100000}"/>
    <cellStyle name="Normal 49 2 3 2 2" xfId="9677" xr:uid="{00000000-0005-0000-0000-0000A81D0000}"/>
    <cellStyle name="Normal 49 2 3 2 3" xfId="6112" xr:uid="{00000000-0005-0000-0000-0000E40C0000}"/>
    <cellStyle name="Normal 49 2 3 3" xfId="9676" xr:uid="{00000000-0005-0000-0000-0000A71D0000}"/>
    <cellStyle name="Normal 49 2 3 4" xfId="6081" xr:uid="{00000000-0005-0000-0000-0000E30C0000}"/>
    <cellStyle name="Normal 49 2 4" xfId="4153" xr:uid="{00000000-0005-0000-0000-000059100000}"/>
    <cellStyle name="Normal 49 2 4 2" xfId="9678" xr:uid="{00000000-0005-0000-0000-0000A91D0000}"/>
    <cellStyle name="Normal 49 2 4 3" xfId="6114" xr:uid="{00000000-0005-0000-0000-0000E50C0000}"/>
    <cellStyle name="Normal 49 2 5" xfId="9671" xr:uid="{00000000-0005-0000-0000-0000A21D0000}"/>
    <cellStyle name="Normal 49 2 6" xfId="6076" xr:uid="{00000000-0005-0000-0000-0000DE0C0000}"/>
    <cellStyle name="Normal 49 3" xfId="4154" xr:uid="{00000000-0005-0000-0000-00005A100000}"/>
    <cellStyle name="Normal 49 3 2" xfId="4155" xr:uid="{00000000-0005-0000-0000-00005B100000}"/>
    <cellStyle name="Normal 49 3 2 2" xfId="4156" xr:uid="{00000000-0005-0000-0000-00005C100000}"/>
    <cellStyle name="Normal 49 3 2 2 2" xfId="4157" xr:uid="{00000000-0005-0000-0000-00005D100000}"/>
    <cellStyle name="Normal 49 3 2 2 2 2" xfId="9682" xr:uid="{00000000-0005-0000-0000-0000AD1D0000}"/>
    <cellStyle name="Normal 49 3 2 2 2 3" xfId="6121" xr:uid="{00000000-0005-0000-0000-0000E90C0000}"/>
    <cellStyle name="Normal 49 3 2 2 3" xfId="9681" xr:uid="{00000000-0005-0000-0000-0000AC1D0000}"/>
    <cellStyle name="Normal 49 3 2 2 4" xfId="6120" xr:uid="{00000000-0005-0000-0000-0000E80C0000}"/>
    <cellStyle name="Normal 49 3 2 3" xfId="4158" xr:uid="{00000000-0005-0000-0000-00005E100000}"/>
    <cellStyle name="Normal 49 3 2 3 2" xfId="9683" xr:uid="{00000000-0005-0000-0000-0000AE1D0000}"/>
    <cellStyle name="Normal 49 3 2 3 3" xfId="6122" xr:uid="{00000000-0005-0000-0000-0000EA0C0000}"/>
    <cellStyle name="Normal 49 3 2 4" xfId="9680" xr:uid="{00000000-0005-0000-0000-0000AB1D0000}"/>
    <cellStyle name="Normal 49 3 2 5" xfId="6119" xr:uid="{00000000-0005-0000-0000-0000E70C0000}"/>
    <cellStyle name="Normal 49 3 3" xfId="4159" xr:uid="{00000000-0005-0000-0000-00005F100000}"/>
    <cellStyle name="Normal 49 3 3 2" xfId="4160" xr:uid="{00000000-0005-0000-0000-000060100000}"/>
    <cellStyle name="Normal 49 3 3 2 2" xfId="9685" xr:uid="{00000000-0005-0000-0000-0000B01D0000}"/>
    <cellStyle name="Normal 49 3 3 2 3" xfId="6124" xr:uid="{00000000-0005-0000-0000-0000EC0C0000}"/>
    <cellStyle name="Normal 49 3 3 3" xfId="9684" xr:uid="{00000000-0005-0000-0000-0000AF1D0000}"/>
    <cellStyle name="Normal 49 3 3 4" xfId="6123" xr:uid="{00000000-0005-0000-0000-0000EB0C0000}"/>
    <cellStyle name="Normal 49 3 4" xfId="4161" xr:uid="{00000000-0005-0000-0000-000061100000}"/>
    <cellStyle name="Normal 49 3 4 2" xfId="9686" xr:uid="{00000000-0005-0000-0000-0000B11D0000}"/>
    <cellStyle name="Normal 49 3 4 3" xfId="6155" xr:uid="{00000000-0005-0000-0000-0000ED0C0000}"/>
    <cellStyle name="Normal 49 3 5" xfId="9679" xr:uid="{00000000-0005-0000-0000-0000AA1D0000}"/>
    <cellStyle name="Normal 49 3 6" xfId="6117" xr:uid="{00000000-0005-0000-0000-0000E60C0000}"/>
    <cellStyle name="Normal 49 4" xfId="4162" xr:uid="{00000000-0005-0000-0000-000062100000}"/>
    <cellStyle name="Normal 49 4 2" xfId="4163" xr:uid="{00000000-0005-0000-0000-000063100000}"/>
    <cellStyle name="Normal 49 4 2 2" xfId="4164" xr:uid="{00000000-0005-0000-0000-000064100000}"/>
    <cellStyle name="Normal 49 4 2 2 2" xfId="4165" xr:uid="{00000000-0005-0000-0000-000065100000}"/>
    <cellStyle name="Normal 49 4 2 2 2 2" xfId="9690" xr:uid="{00000000-0005-0000-0000-0000B51D0000}"/>
    <cellStyle name="Normal 49 4 2 2 2 3" xfId="6159" xr:uid="{00000000-0005-0000-0000-0000F10C0000}"/>
    <cellStyle name="Normal 49 4 2 2 3" xfId="9689" xr:uid="{00000000-0005-0000-0000-0000B41D0000}"/>
    <cellStyle name="Normal 49 4 2 2 4" xfId="6158" xr:uid="{00000000-0005-0000-0000-0000F00C0000}"/>
    <cellStyle name="Normal 49 4 2 3" xfId="4166" xr:uid="{00000000-0005-0000-0000-000066100000}"/>
    <cellStyle name="Normal 49 4 2 3 2" xfId="9691" xr:uid="{00000000-0005-0000-0000-0000B61D0000}"/>
    <cellStyle name="Normal 49 4 2 3 3" xfId="6160" xr:uid="{00000000-0005-0000-0000-0000F20C0000}"/>
    <cellStyle name="Normal 49 4 2 4" xfId="9688" xr:uid="{00000000-0005-0000-0000-0000B31D0000}"/>
    <cellStyle name="Normal 49 4 2 5" xfId="6157" xr:uid="{00000000-0005-0000-0000-0000EF0C0000}"/>
    <cellStyle name="Normal 49 4 3" xfId="4167" xr:uid="{00000000-0005-0000-0000-000067100000}"/>
    <cellStyle name="Normal 49 4 3 2" xfId="4168" xr:uid="{00000000-0005-0000-0000-000068100000}"/>
    <cellStyle name="Normal 49 4 3 2 2" xfId="9693" xr:uid="{00000000-0005-0000-0000-0000B81D0000}"/>
    <cellStyle name="Normal 49 4 3 2 3" xfId="6162" xr:uid="{00000000-0005-0000-0000-0000F40C0000}"/>
    <cellStyle name="Normal 49 4 3 3" xfId="9692" xr:uid="{00000000-0005-0000-0000-0000B71D0000}"/>
    <cellStyle name="Normal 49 4 3 4" xfId="6161" xr:uid="{00000000-0005-0000-0000-0000F30C0000}"/>
    <cellStyle name="Normal 49 4 4" xfId="4169" xr:uid="{00000000-0005-0000-0000-000069100000}"/>
    <cellStyle name="Normal 49 4 4 2" xfId="9694" xr:uid="{00000000-0005-0000-0000-0000B91D0000}"/>
    <cellStyle name="Normal 49 4 4 3" xfId="6163" xr:uid="{00000000-0005-0000-0000-0000F50C0000}"/>
    <cellStyle name="Normal 49 4 5" xfId="9687" xr:uid="{00000000-0005-0000-0000-0000B21D0000}"/>
    <cellStyle name="Normal 49 4 6" xfId="6156" xr:uid="{00000000-0005-0000-0000-0000EE0C0000}"/>
    <cellStyle name="Normal 49 5" xfId="4170" xr:uid="{00000000-0005-0000-0000-00006A100000}"/>
    <cellStyle name="Normal 49 5 2" xfId="4171" xr:uid="{00000000-0005-0000-0000-00006B100000}"/>
    <cellStyle name="Normal 49 5 2 2" xfId="4172" xr:uid="{00000000-0005-0000-0000-00006C100000}"/>
    <cellStyle name="Normal 49 5 2 2 2" xfId="9697" xr:uid="{00000000-0005-0000-0000-0000BC1D0000}"/>
    <cellStyle name="Normal 49 5 2 2 3" xfId="6166" xr:uid="{00000000-0005-0000-0000-0000F80C0000}"/>
    <cellStyle name="Normal 49 5 2 3" xfId="9696" xr:uid="{00000000-0005-0000-0000-0000BB1D0000}"/>
    <cellStyle name="Normal 49 5 2 4" xfId="6165" xr:uid="{00000000-0005-0000-0000-0000F70C0000}"/>
    <cellStyle name="Normal 49 5 3" xfId="4173" xr:uid="{00000000-0005-0000-0000-00006D100000}"/>
    <cellStyle name="Normal 49 5 3 2" xfId="9698" xr:uid="{00000000-0005-0000-0000-0000BD1D0000}"/>
    <cellStyle name="Normal 49 5 3 3" xfId="6167" xr:uid="{00000000-0005-0000-0000-0000F90C0000}"/>
    <cellStyle name="Normal 49 5 4" xfId="9695" xr:uid="{00000000-0005-0000-0000-0000BA1D0000}"/>
    <cellStyle name="Normal 49 5 5" xfId="6164" xr:uid="{00000000-0005-0000-0000-0000F60C0000}"/>
    <cellStyle name="Normal 49 6" xfId="4174" xr:uid="{00000000-0005-0000-0000-00006E100000}"/>
    <cellStyle name="Normal 49 6 2" xfId="4175" xr:uid="{00000000-0005-0000-0000-00006F100000}"/>
    <cellStyle name="Normal 49 6 2 2" xfId="9700" xr:uid="{00000000-0005-0000-0000-0000BF1D0000}"/>
    <cellStyle name="Normal 49 6 2 3" xfId="6169" xr:uid="{00000000-0005-0000-0000-0000FB0C0000}"/>
    <cellStyle name="Normal 49 6 3" xfId="9699" xr:uid="{00000000-0005-0000-0000-0000BE1D0000}"/>
    <cellStyle name="Normal 49 6 4" xfId="6168" xr:uid="{00000000-0005-0000-0000-0000FA0C0000}"/>
    <cellStyle name="Normal 49 7" xfId="4176" xr:uid="{00000000-0005-0000-0000-000070100000}"/>
    <cellStyle name="Normal 49 7 2" xfId="9701" xr:uid="{00000000-0005-0000-0000-0000C01D0000}"/>
    <cellStyle name="Normal 49 7 3" xfId="6170" xr:uid="{00000000-0005-0000-0000-0000FC0C0000}"/>
    <cellStyle name="Normal 49 8" xfId="4177" xr:uid="{00000000-0005-0000-0000-000071100000}"/>
    <cellStyle name="Normal 49 8 2" xfId="9702" xr:uid="{00000000-0005-0000-0000-0000C11D0000}"/>
    <cellStyle name="Normal 49 8 3" xfId="6171" xr:uid="{00000000-0005-0000-0000-0000FD0C0000}"/>
    <cellStyle name="Normal 49 9" xfId="9670" xr:uid="{00000000-0005-0000-0000-0000A11D0000}"/>
    <cellStyle name="Normal 5" xfId="4178" xr:uid="{00000000-0005-0000-0000-000072100000}"/>
    <cellStyle name="Normal-- 5" xfId="4179" xr:uid="{00000000-0005-0000-0000-000073100000}"/>
    <cellStyle name="Normal 5 10" xfId="4180" xr:uid="{00000000-0005-0000-0000-000074100000}"/>
    <cellStyle name="Normal-- 5 10" xfId="8131" xr:uid="{00000000-0005-0000-0000-0000DC230000}"/>
    <cellStyle name="Normal 5 10 10" xfId="12112" xr:uid="{00000000-0005-0000-0000-000073250000}"/>
    <cellStyle name="Normal 5 10 11" xfId="8172" xr:uid="{00000000-0005-0000-0000-0000BD250000}"/>
    <cellStyle name="Normal 5 10 12" xfId="12127" xr:uid="{00000000-0005-0000-0000-00000B260000}"/>
    <cellStyle name="Normal 5 10 13" xfId="8177" xr:uid="{00000000-0005-0000-0000-00005D260000}"/>
    <cellStyle name="Normal 5 10 14" xfId="12141" xr:uid="{00000000-0005-0000-0000-0000B3260000}"/>
    <cellStyle name="Normal 5 10 15" xfId="8192" xr:uid="{00000000-0005-0000-0000-00000D270000}"/>
    <cellStyle name="Normal 5 10 16" xfId="12158" xr:uid="{00000000-0005-0000-0000-00006B270000}"/>
    <cellStyle name="Normal 5 10 17" xfId="6174" xr:uid="{00000000-0005-0000-0000-0000000D0000}"/>
    <cellStyle name="Normal 5 10 18" xfId="12994" xr:uid="{00000000-0005-0000-0000-00008C300000}"/>
    <cellStyle name="Normal 5 10 19" xfId="11654" xr:uid="{00000000-0005-0000-0000-0000F6300000}"/>
    <cellStyle name="Normal 5 10 2" xfId="4181" xr:uid="{00000000-0005-0000-0000-000075100000}"/>
    <cellStyle name="Normal 5 10 2 2" xfId="9706" xr:uid="{00000000-0005-0000-0000-0000C51D0000}"/>
    <cellStyle name="Normal 5 10 2 3" xfId="6175" xr:uid="{00000000-0005-0000-0000-0000010D0000}"/>
    <cellStyle name="Normal 5 10 20" xfId="12997" xr:uid="{00000000-0005-0000-0000-000064310000}"/>
    <cellStyle name="Normal 5 10 21" xfId="11651" xr:uid="{00000000-0005-0000-0000-0000D6310000}"/>
    <cellStyle name="Normal 5 10 22" xfId="13001" xr:uid="{00000000-0005-0000-0000-00004C320000}"/>
    <cellStyle name="Normal 5 10 23" xfId="11647" xr:uid="{00000000-0005-0000-0000-0000C6320000}"/>
    <cellStyle name="Normal 5 10 24" xfId="13008" xr:uid="{00000000-0005-0000-0000-000044330000}"/>
    <cellStyle name="Normal 5 10 25" xfId="11642" xr:uid="{00000000-0005-0000-0000-0000C6330000}"/>
    <cellStyle name="Normal 5 10 26" xfId="13021" xr:uid="{00000000-0005-0000-0000-00004C340000}"/>
    <cellStyle name="Normal 5 10 27" xfId="11629" xr:uid="{00000000-0005-0000-0000-0000D6340000}"/>
    <cellStyle name="Normal 5 10 3" xfId="9705" xr:uid="{00000000-0005-0000-0000-0000C41D0000}"/>
    <cellStyle name="Normal 5 10 4" xfId="12090" xr:uid="{00000000-0005-0000-0000-00000B240000}"/>
    <cellStyle name="Normal 5 10 5" xfId="8138" xr:uid="{00000000-0005-0000-0000-00003D240000}"/>
    <cellStyle name="Normal 5 10 6" xfId="12097" xr:uid="{00000000-0005-0000-0000-000073240000}"/>
    <cellStyle name="Normal 5 10 7" xfId="8144" xr:uid="{00000000-0005-0000-0000-0000AD240000}"/>
    <cellStyle name="Normal 5 10 8" xfId="12105" xr:uid="{00000000-0005-0000-0000-0000EB240000}"/>
    <cellStyle name="Normal 5 10 9" xfId="8153" xr:uid="{00000000-0005-0000-0000-00002D250000}"/>
    <cellStyle name="Normal 5 100" xfId="4182" xr:uid="{00000000-0005-0000-0000-000076100000}"/>
    <cellStyle name="Normal 5 100 2" xfId="9707" xr:uid="{00000000-0005-0000-0000-0000C61D0000}"/>
    <cellStyle name="Normal 5 100 3" xfId="6176" xr:uid="{00000000-0005-0000-0000-0000020D0000}"/>
    <cellStyle name="Normal 5 101" xfId="4183" xr:uid="{00000000-0005-0000-0000-000077100000}"/>
    <cellStyle name="Normal 5 101 2" xfId="9708" xr:uid="{00000000-0005-0000-0000-0000C71D0000}"/>
    <cellStyle name="Normal 5 101 3" xfId="6177" xr:uid="{00000000-0005-0000-0000-0000030D0000}"/>
    <cellStyle name="Normal 5 102" xfId="4184" xr:uid="{00000000-0005-0000-0000-000078100000}"/>
    <cellStyle name="Normal 5 102 2" xfId="9709" xr:uid="{00000000-0005-0000-0000-0000C81D0000}"/>
    <cellStyle name="Normal 5 102 3" xfId="6178" xr:uid="{00000000-0005-0000-0000-0000040D0000}"/>
    <cellStyle name="Normal 5 103" xfId="4185" xr:uid="{00000000-0005-0000-0000-000079100000}"/>
    <cellStyle name="Normal 5 103 2" xfId="9710" xr:uid="{00000000-0005-0000-0000-0000C91D0000}"/>
    <cellStyle name="Normal 5 103 3" xfId="6179" xr:uid="{00000000-0005-0000-0000-0000050D0000}"/>
    <cellStyle name="Normal 5 104" xfId="4186" xr:uid="{00000000-0005-0000-0000-00007A100000}"/>
    <cellStyle name="Normal 5 104 2" xfId="9711" xr:uid="{00000000-0005-0000-0000-0000CA1D0000}"/>
    <cellStyle name="Normal 5 104 3" xfId="6180" xr:uid="{00000000-0005-0000-0000-0000060D0000}"/>
    <cellStyle name="Normal 5 105" xfId="4187" xr:uid="{00000000-0005-0000-0000-00007B100000}"/>
    <cellStyle name="Normal 5 105 2" xfId="9712" xr:uid="{00000000-0005-0000-0000-0000CB1D0000}"/>
    <cellStyle name="Normal 5 105 3" xfId="6181" xr:uid="{00000000-0005-0000-0000-0000070D0000}"/>
    <cellStyle name="Normal 5 106" xfId="4188" xr:uid="{00000000-0005-0000-0000-00007C100000}"/>
    <cellStyle name="Normal 5 106 2" xfId="9713" xr:uid="{00000000-0005-0000-0000-0000CC1D0000}"/>
    <cellStyle name="Normal 5 106 3" xfId="6182" xr:uid="{00000000-0005-0000-0000-0000080D0000}"/>
    <cellStyle name="Normal 5 107" xfId="4189" xr:uid="{00000000-0005-0000-0000-00007D100000}"/>
    <cellStyle name="Normal 5 107 2" xfId="9714" xr:uid="{00000000-0005-0000-0000-0000CD1D0000}"/>
    <cellStyle name="Normal 5 107 3" xfId="6183" xr:uid="{00000000-0005-0000-0000-0000090D0000}"/>
    <cellStyle name="Normal 5 108" xfId="4190" xr:uid="{00000000-0005-0000-0000-00007E100000}"/>
    <cellStyle name="Normal 5 108 2" xfId="9715" xr:uid="{00000000-0005-0000-0000-0000CE1D0000}"/>
    <cellStyle name="Normal 5 108 3" xfId="6184" xr:uid="{00000000-0005-0000-0000-00000A0D0000}"/>
    <cellStyle name="Normal 5 109" xfId="4191" xr:uid="{00000000-0005-0000-0000-00007F100000}"/>
    <cellStyle name="Normal 5 109 2" xfId="4192" xr:uid="{00000000-0005-0000-0000-000080100000}"/>
    <cellStyle name="Normal 5 109 2 2" xfId="9717" xr:uid="{00000000-0005-0000-0000-0000D01D0000}"/>
    <cellStyle name="Normal 5 109 3" xfId="9716" xr:uid="{00000000-0005-0000-0000-0000CF1D0000}"/>
    <cellStyle name="Normal 5 109 4" xfId="6185" xr:uid="{00000000-0005-0000-0000-00000B0D0000}"/>
    <cellStyle name="Normal 5 11" xfId="4193" xr:uid="{00000000-0005-0000-0000-000081100000}"/>
    <cellStyle name="Normal-- 5 11" xfId="12089" xr:uid="{00000000-0005-0000-0000-00000A240000}"/>
    <cellStyle name="Normal 5 11 10" xfId="8198" xr:uid="{00000000-0005-0000-0000-0000BE250000}"/>
    <cellStyle name="Normal 5 11 11" xfId="12154" xr:uid="{00000000-0005-0000-0000-00000C260000}"/>
    <cellStyle name="Normal 5 11 12" xfId="8207" xr:uid="{00000000-0005-0000-0000-00005E260000}"/>
    <cellStyle name="Normal 5 11 13" xfId="12167" xr:uid="{00000000-0005-0000-0000-0000B4260000}"/>
    <cellStyle name="Normal 5 11 14" xfId="8226" xr:uid="{00000000-0005-0000-0000-00000E270000}"/>
    <cellStyle name="Normal 5 11 15" xfId="12193" xr:uid="{00000000-0005-0000-0000-00006C270000}"/>
    <cellStyle name="Normal 5 11 16" xfId="6186" xr:uid="{00000000-0005-0000-0000-00000C0D0000}"/>
    <cellStyle name="Normal 5 11 17" xfId="12999" xr:uid="{00000000-0005-0000-0000-00008D300000}"/>
    <cellStyle name="Normal 5 11 18" xfId="11649" xr:uid="{00000000-0005-0000-0000-0000F7300000}"/>
    <cellStyle name="Normal 5 11 19" xfId="13004" xr:uid="{00000000-0005-0000-0000-000065310000}"/>
    <cellStyle name="Normal 5 11 2" xfId="4194" xr:uid="{00000000-0005-0000-0000-000082100000}"/>
    <cellStyle name="Normal 5 11 2 2" xfId="9719" xr:uid="{00000000-0005-0000-0000-0000D21D0000}"/>
    <cellStyle name="Normal 5 11 2 3" xfId="6187" xr:uid="{00000000-0005-0000-0000-00000D0D0000}"/>
    <cellStyle name="Normal 5 11 20" xfId="11658" xr:uid="{00000000-0005-0000-0000-0000D7310000}"/>
    <cellStyle name="Normal 5 11 21" xfId="13017" xr:uid="{00000000-0005-0000-0000-00004D320000}"/>
    <cellStyle name="Normal 5 11 22" xfId="11633" xr:uid="{00000000-0005-0000-0000-0000C7320000}"/>
    <cellStyle name="Normal 5 11 23" xfId="13034" xr:uid="{00000000-0005-0000-0000-000045330000}"/>
    <cellStyle name="Normal 5 11 24" xfId="11613" xr:uid="{00000000-0005-0000-0000-0000C7330000}"/>
    <cellStyle name="Normal 5 11 25" xfId="13052" xr:uid="{00000000-0005-0000-0000-00004D340000}"/>
    <cellStyle name="Normal 5 11 26" xfId="11585" xr:uid="{00000000-0005-0000-0000-0000D7340000}"/>
    <cellStyle name="Normal 5 11 3" xfId="9718" xr:uid="{00000000-0005-0000-0000-0000D11D0000}"/>
    <cellStyle name="Normal 5 11 4" xfId="8151" xr:uid="{00000000-0005-0000-0000-00003E240000}"/>
    <cellStyle name="Normal 5 11 5" xfId="12110" xr:uid="{00000000-0005-0000-0000-000074240000}"/>
    <cellStyle name="Normal 5 11 6" xfId="8170" xr:uid="{00000000-0005-0000-0000-0000AE240000}"/>
    <cellStyle name="Normal 5 11 7" xfId="12120" xr:uid="{00000000-0005-0000-0000-0000EC240000}"/>
    <cellStyle name="Normal 5 11 8" xfId="8182" xr:uid="{00000000-0005-0000-0000-00002E250000}"/>
    <cellStyle name="Normal 5 11 9" xfId="12131" xr:uid="{00000000-0005-0000-0000-000074250000}"/>
    <cellStyle name="Normal 5 110" xfId="4195" xr:uid="{00000000-0005-0000-0000-000083100000}"/>
    <cellStyle name="Normal 5 110 2" xfId="4196" xr:uid="{00000000-0005-0000-0000-000084100000}"/>
    <cellStyle name="Normal 5 110 2 2" xfId="9721" xr:uid="{00000000-0005-0000-0000-0000D41D0000}"/>
    <cellStyle name="Normal 5 110 3" xfId="9720" xr:uid="{00000000-0005-0000-0000-0000D31D0000}"/>
    <cellStyle name="Normal 5 110 4" xfId="6188" xr:uid="{00000000-0005-0000-0000-00000E0D0000}"/>
    <cellStyle name="Normal 5 111" xfId="4197" xr:uid="{00000000-0005-0000-0000-000085100000}"/>
    <cellStyle name="Normal 5 111 2" xfId="9722" xr:uid="{00000000-0005-0000-0000-0000D51D0000}"/>
    <cellStyle name="Normal 5 111 3" xfId="6189" xr:uid="{00000000-0005-0000-0000-00000F0D0000}"/>
    <cellStyle name="Normal 5 112" xfId="4198" xr:uid="{00000000-0005-0000-0000-000086100000}"/>
    <cellStyle name="Normal 5 112 2" xfId="9723" xr:uid="{00000000-0005-0000-0000-0000D61D0000}"/>
    <cellStyle name="Normal 5 112 3" xfId="6190" xr:uid="{00000000-0005-0000-0000-0000100D0000}"/>
    <cellStyle name="Normal 5 113" xfId="4199" xr:uid="{00000000-0005-0000-0000-000087100000}"/>
    <cellStyle name="Normal 5 113 2" xfId="9724" xr:uid="{00000000-0005-0000-0000-0000D71D0000}"/>
    <cellStyle name="Normal 5 113 3" xfId="6191" xr:uid="{00000000-0005-0000-0000-0000110D0000}"/>
    <cellStyle name="Normal 5 114" xfId="4200" xr:uid="{00000000-0005-0000-0000-000088100000}"/>
    <cellStyle name="Normal 5 114 2" xfId="9725" xr:uid="{00000000-0005-0000-0000-0000D81D0000}"/>
    <cellStyle name="Normal 5 114 3" xfId="9353" xr:uid="{00000000-0005-0000-0000-000056210000}"/>
    <cellStyle name="Normal 5 115" xfId="9703" xr:uid="{00000000-0005-0000-0000-0000C21D0000}"/>
    <cellStyle name="Normal 5 116" xfId="12064" xr:uid="{00000000-0005-0000-0000-000009230000}"/>
    <cellStyle name="Normal 5 117" xfId="8111" xr:uid="{00000000-0005-0000-0000-00001B230000}"/>
    <cellStyle name="Normal 5 118" xfId="12070" xr:uid="{00000000-0005-0000-0000-000031230000}"/>
    <cellStyle name="Normal 5 119" xfId="8118" xr:uid="{00000000-0005-0000-0000-00004B230000}"/>
    <cellStyle name="Normal 5 12" xfId="4201" xr:uid="{00000000-0005-0000-0000-000089100000}"/>
    <cellStyle name="Normal-- 5 12" xfId="8137" xr:uid="{00000000-0005-0000-0000-00003C240000}"/>
    <cellStyle name="Normal 5 12 10" xfId="12166" xr:uid="{00000000-0005-0000-0000-00000D260000}"/>
    <cellStyle name="Normal 5 12 11" xfId="8223" xr:uid="{00000000-0005-0000-0000-00005F260000}"/>
    <cellStyle name="Normal 5 12 12" xfId="12185" xr:uid="{00000000-0005-0000-0000-0000B5260000}"/>
    <cellStyle name="Normal 5 12 13" xfId="8253" xr:uid="{00000000-0005-0000-0000-00000F270000}"/>
    <cellStyle name="Normal 5 12 14" xfId="12212" xr:uid="{00000000-0005-0000-0000-00006D270000}"/>
    <cellStyle name="Normal 5 12 15" xfId="6192" xr:uid="{00000000-0005-0000-0000-0000120D0000}"/>
    <cellStyle name="Normal 5 12 16" xfId="13003" xr:uid="{00000000-0005-0000-0000-00008E300000}"/>
    <cellStyle name="Normal 5 12 17" xfId="11645" xr:uid="{00000000-0005-0000-0000-0000F8300000}"/>
    <cellStyle name="Normal 5 12 18" xfId="13016" xr:uid="{00000000-0005-0000-0000-000066310000}"/>
    <cellStyle name="Normal 5 12 19" xfId="11634" xr:uid="{00000000-0005-0000-0000-0000D8310000}"/>
    <cellStyle name="Normal 5 12 2" xfId="4202" xr:uid="{00000000-0005-0000-0000-00008A100000}"/>
    <cellStyle name="Normal 5 12 2 2" xfId="9727" xr:uid="{00000000-0005-0000-0000-0000DA1D0000}"/>
    <cellStyle name="Normal 5 12 2 3" xfId="6193" xr:uid="{00000000-0005-0000-0000-0000130D0000}"/>
    <cellStyle name="Normal 5 12 20" xfId="13033" xr:uid="{00000000-0005-0000-0000-00004E320000}"/>
    <cellStyle name="Normal 5 12 21" xfId="11614" xr:uid="{00000000-0005-0000-0000-0000C8320000}"/>
    <cellStyle name="Normal 5 12 22" xfId="13051" xr:uid="{00000000-0005-0000-0000-000046330000}"/>
    <cellStyle name="Normal 5 12 23" xfId="11588" xr:uid="{00000000-0005-0000-0000-0000C8330000}"/>
    <cellStyle name="Normal 5 12 24" xfId="13074" xr:uid="{00000000-0005-0000-0000-00004E340000}"/>
    <cellStyle name="Normal 5 12 25" xfId="11563" xr:uid="{00000000-0005-0000-0000-0000D8340000}"/>
    <cellStyle name="Normal 5 12 3" xfId="9726" xr:uid="{00000000-0005-0000-0000-0000D91D0000}"/>
    <cellStyle name="Normal 5 12 4" xfId="12119" xr:uid="{00000000-0005-0000-0000-000075240000}"/>
    <cellStyle name="Normal 5 12 5" xfId="8181" xr:uid="{00000000-0005-0000-0000-0000AF240000}"/>
    <cellStyle name="Normal 5 12 6" xfId="12130" xr:uid="{00000000-0005-0000-0000-0000ED240000}"/>
    <cellStyle name="Normal 5 12 7" xfId="8197" xr:uid="{00000000-0005-0000-0000-00002F250000}"/>
    <cellStyle name="Normal 5 12 8" xfId="12143" xr:uid="{00000000-0005-0000-0000-000075250000}"/>
    <cellStyle name="Normal 5 12 9" xfId="8211" xr:uid="{00000000-0005-0000-0000-0000BF250000}"/>
    <cellStyle name="Normal 5 120" xfId="12076" xr:uid="{00000000-0005-0000-0000-000069230000}"/>
    <cellStyle name="Normal 5 121" xfId="8124" xr:uid="{00000000-0005-0000-0000-00008B230000}"/>
    <cellStyle name="Normal 5 122" xfId="12082" xr:uid="{00000000-0005-0000-0000-0000B1230000}"/>
    <cellStyle name="Normal 5 123" xfId="8130" xr:uid="{00000000-0005-0000-0000-0000DB230000}"/>
    <cellStyle name="Normal 5 124" xfId="12088" xr:uid="{00000000-0005-0000-0000-000009240000}"/>
    <cellStyle name="Normal 5 125" xfId="8136" xr:uid="{00000000-0005-0000-0000-00003B240000}"/>
    <cellStyle name="Normal 5 126" xfId="12095" xr:uid="{00000000-0005-0000-0000-000071240000}"/>
    <cellStyle name="Normal 5 127" xfId="8142" xr:uid="{00000000-0005-0000-0000-0000AB240000}"/>
    <cellStyle name="Normal 5 128" xfId="12102" xr:uid="{00000000-0005-0000-0000-0000E9240000}"/>
    <cellStyle name="Normal 5 129" xfId="8149" xr:uid="{00000000-0005-0000-0000-00002B250000}"/>
    <cellStyle name="Normal 5 13" xfId="4203" xr:uid="{00000000-0005-0000-0000-00008B100000}"/>
    <cellStyle name="Normal-- 5 13" xfId="12096" xr:uid="{00000000-0005-0000-0000-000072240000}"/>
    <cellStyle name="Normal 5 13 10" xfId="8227" xr:uid="{00000000-0005-0000-0000-000060260000}"/>
    <cellStyle name="Normal 5 13 11" xfId="12191" xr:uid="{00000000-0005-0000-0000-0000B6260000}"/>
    <cellStyle name="Normal 5 13 12" xfId="8255" xr:uid="{00000000-0005-0000-0000-000010270000}"/>
    <cellStyle name="Normal 5 13 13" xfId="12218" xr:uid="{00000000-0005-0000-0000-00006E270000}"/>
    <cellStyle name="Normal 5 13 14" xfId="6194" xr:uid="{00000000-0005-0000-0000-0000140D0000}"/>
    <cellStyle name="Normal 5 13 15" xfId="13005" xr:uid="{00000000-0005-0000-0000-00008F300000}"/>
    <cellStyle name="Normal 5 13 16" xfId="9283" xr:uid="{00000000-0005-0000-0000-0000F9300000}"/>
    <cellStyle name="Normal 5 13 17" xfId="13018" xr:uid="{00000000-0005-0000-0000-000067310000}"/>
    <cellStyle name="Normal 5 13 18" xfId="11632" xr:uid="{00000000-0005-0000-0000-0000D9310000}"/>
    <cellStyle name="Normal 5 13 19" xfId="13035" xr:uid="{00000000-0005-0000-0000-00004F320000}"/>
    <cellStyle name="Normal 5 13 2" xfId="4204" xr:uid="{00000000-0005-0000-0000-00008C100000}"/>
    <cellStyle name="Normal 5 13 2 2" xfId="9729" xr:uid="{00000000-0005-0000-0000-0000DC1D0000}"/>
    <cellStyle name="Normal 5 13 2 3" xfId="6195" xr:uid="{00000000-0005-0000-0000-0000150D0000}"/>
    <cellStyle name="Normal 5 13 20" xfId="11612" xr:uid="{00000000-0005-0000-0000-0000C9320000}"/>
    <cellStyle name="Normal 5 13 21" xfId="13053" xr:uid="{00000000-0005-0000-0000-000047330000}"/>
    <cellStyle name="Normal 5 13 22" xfId="11584" xr:uid="{00000000-0005-0000-0000-0000C9330000}"/>
    <cellStyle name="Normal 5 13 23" xfId="13076" xr:uid="{00000000-0005-0000-0000-00004F340000}"/>
    <cellStyle name="Normal 5 13 24" xfId="11560" xr:uid="{00000000-0005-0000-0000-0000D9340000}"/>
    <cellStyle name="Normal 5 13 3" xfId="9728" xr:uid="{00000000-0005-0000-0000-0000DB1D0000}"/>
    <cellStyle name="Normal 5 13 4" xfId="8184" xr:uid="{00000000-0005-0000-0000-0000B0240000}"/>
    <cellStyle name="Normal 5 13 5" xfId="12132" xr:uid="{00000000-0005-0000-0000-0000EE240000}"/>
    <cellStyle name="Normal 5 13 6" xfId="8199" xr:uid="{00000000-0005-0000-0000-000030250000}"/>
    <cellStyle name="Normal 5 13 7" xfId="12145" xr:uid="{00000000-0005-0000-0000-000076250000}"/>
    <cellStyle name="Normal 5 13 8" xfId="8214" xr:uid="{00000000-0005-0000-0000-0000C0250000}"/>
    <cellStyle name="Normal 5 13 9" xfId="12169" xr:uid="{00000000-0005-0000-0000-00000E260000}"/>
    <cellStyle name="Normal 5 130" xfId="12109" xr:uid="{00000000-0005-0000-0000-000071250000}"/>
    <cellStyle name="Normal 5 131" xfId="8165" xr:uid="{00000000-0005-0000-0000-0000BB250000}"/>
    <cellStyle name="Normal 5 132" xfId="12125" xr:uid="{00000000-0005-0000-0000-000009260000}"/>
    <cellStyle name="Normal 5 133" xfId="8173" xr:uid="{00000000-0005-0000-0000-00005B260000}"/>
    <cellStyle name="Normal 5 134" xfId="12138" xr:uid="{00000000-0005-0000-0000-0000B1260000}"/>
    <cellStyle name="Normal 5 135" xfId="8188" xr:uid="{00000000-0005-0000-0000-00000B270000}"/>
    <cellStyle name="Normal 5 136" xfId="12156" xr:uid="{00000000-0005-0000-0000-000069270000}"/>
    <cellStyle name="Normal 5 137" xfId="6172" xr:uid="{00000000-0005-0000-0000-0000FE0C0000}"/>
    <cellStyle name="Normal 5 138" xfId="12992" xr:uid="{00000000-0005-0000-0000-00008A300000}"/>
    <cellStyle name="Normal 5 139" xfId="11656" xr:uid="{00000000-0005-0000-0000-0000F4300000}"/>
    <cellStyle name="Normal 5 14" xfId="4205" xr:uid="{00000000-0005-0000-0000-00008D100000}"/>
    <cellStyle name="Normal-- 5 14" xfId="8143" xr:uid="{00000000-0005-0000-0000-0000AC240000}"/>
    <cellStyle name="Normal 5 14 10" xfId="12194" xr:uid="{00000000-0005-0000-0000-0000B7260000}"/>
    <cellStyle name="Normal 5 14 11" xfId="8258" xr:uid="{00000000-0005-0000-0000-000011270000}"/>
    <cellStyle name="Normal 5 14 12" xfId="12220" xr:uid="{00000000-0005-0000-0000-00006F270000}"/>
    <cellStyle name="Normal 5 14 13" xfId="6196" xr:uid="{00000000-0005-0000-0000-0000160D0000}"/>
    <cellStyle name="Normal 5 14 14" xfId="13007" xr:uid="{00000000-0005-0000-0000-000090300000}"/>
    <cellStyle name="Normal 5 14 15" xfId="11643" xr:uid="{00000000-0005-0000-0000-0000FA300000}"/>
    <cellStyle name="Normal 5 14 16" xfId="13020" xr:uid="{00000000-0005-0000-0000-000068310000}"/>
    <cellStyle name="Normal 5 14 17" xfId="11630" xr:uid="{00000000-0005-0000-0000-0000DA310000}"/>
    <cellStyle name="Normal 5 14 18" xfId="13036" xr:uid="{00000000-0005-0000-0000-000050320000}"/>
    <cellStyle name="Normal 5 14 19" xfId="11610" xr:uid="{00000000-0005-0000-0000-0000CA320000}"/>
    <cellStyle name="Normal 5 14 2" xfId="4206" xr:uid="{00000000-0005-0000-0000-00008E100000}"/>
    <cellStyle name="Normal 5 14 2 2" xfId="9731" xr:uid="{00000000-0005-0000-0000-0000DE1D0000}"/>
    <cellStyle name="Normal 5 14 2 3" xfId="6197" xr:uid="{00000000-0005-0000-0000-0000170D0000}"/>
    <cellStyle name="Normal 5 14 20" xfId="13055" xr:uid="{00000000-0005-0000-0000-000048330000}"/>
    <cellStyle name="Normal 5 14 21" xfId="11582" xr:uid="{00000000-0005-0000-0000-0000CA330000}"/>
    <cellStyle name="Normal 5 14 22" xfId="13078" xr:uid="{00000000-0005-0000-0000-000050340000}"/>
    <cellStyle name="Normal 5 14 23" xfId="11557" xr:uid="{00000000-0005-0000-0000-0000DA340000}"/>
    <cellStyle name="Normal 5 14 3" xfId="9730" xr:uid="{00000000-0005-0000-0000-0000DD1D0000}"/>
    <cellStyle name="Normal 5 14 4" xfId="12134" xr:uid="{00000000-0005-0000-0000-0000EF240000}"/>
    <cellStyle name="Normal 5 14 5" xfId="8201" xr:uid="{00000000-0005-0000-0000-000031250000}"/>
    <cellStyle name="Normal 5 14 6" xfId="12148" xr:uid="{00000000-0005-0000-0000-000077250000}"/>
    <cellStyle name="Normal 5 14 7" xfId="8217" xr:uid="{00000000-0005-0000-0000-0000C1250000}"/>
    <cellStyle name="Normal 5 14 8" xfId="12171" xr:uid="{00000000-0005-0000-0000-00000F260000}"/>
    <cellStyle name="Normal 5 14 9" xfId="8230" xr:uid="{00000000-0005-0000-0000-000061260000}"/>
    <cellStyle name="Normal 5 140" xfId="12995" xr:uid="{00000000-0005-0000-0000-000062310000}"/>
    <cellStyle name="Normal 5 141" xfId="11653" xr:uid="{00000000-0005-0000-0000-0000D4310000}"/>
    <cellStyle name="Normal 5 142" xfId="12998" xr:uid="{00000000-0005-0000-0000-00004A320000}"/>
    <cellStyle name="Normal 5 143" xfId="11650" xr:uid="{00000000-0005-0000-0000-0000C4320000}"/>
    <cellStyle name="Normal 5 144" xfId="13002" xr:uid="{00000000-0005-0000-0000-000042330000}"/>
    <cellStyle name="Normal 5 145" xfId="11646" xr:uid="{00000000-0005-0000-0000-0000C4330000}"/>
    <cellStyle name="Normal 5 146" xfId="13014" xr:uid="{00000000-0005-0000-0000-00004A340000}"/>
    <cellStyle name="Normal 5 147" xfId="11636" xr:uid="{00000000-0005-0000-0000-0000D4340000}"/>
    <cellStyle name="Normal 5 15" xfId="4207" xr:uid="{00000000-0005-0000-0000-00008F100000}"/>
    <cellStyle name="Normal-- 5 15" xfId="12104" xr:uid="{00000000-0005-0000-0000-0000EA240000}"/>
    <cellStyle name="Normal 5 15 10" xfId="8263" xr:uid="{00000000-0005-0000-0000-000012270000}"/>
    <cellStyle name="Normal 5 15 11" xfId="12223" xr:uid="{00000000-0005-0000-0000-000070270000}"/>
    <cellStyle name="Normal 5 15 12" xfId="6198" xr:uid="{00000000-0005-0000-0000-0000180D0000}"/>
    <cellStyle name="Normal 5 15 13" xfId="13009" xr:uid="{00000000-0005-0000-0000-000091300000}"/>
    <cellStyle name="Normal 5 15 14" xfId="11641" xr:uid="{00000000-0005-0000-0000-0000FB300000}"/>
    <cellStyle name="Normal 5 15 15" xfId="13022" xr:uid="{00000000-0005-0000-0000-000069310000}"/>
    <cellStyle name="Normal 5 15 16" xfId="11628" xr:uid="{00000000-0005-0000-0000-0000DB310000}"/>
    <cellStyle name="Normal 5 15 17" xfId="13037" xr:uid="{00000000-0005-0000-0000-000051320000}"/>
    <cellStyle name="Normal 5 15 18" xfId="11609" xr:uid="{00000000-0005-0000-0000-0000CB320000}"/>
    <cellStyle name="Normal 5 15 19" xfId="13057" xr:uid="{00000000-0005-0000-0000-000049330000}"/>
    <cellStyle name="Normal 5 15 2" xfId="4208" xr:uid="{00000000-0005-0000-0000-000090100000}"/>
    <cellStyle name="Normal 5 15 2 2" xfId="9733" xr:uid="{00000000-0005-0000-0000-0000E01D0000}"/>
    <cellStyle name="Normal 5 15 2 3" xfId="6199" xr:uid="{00000000-0005-0000-0000-0000190D0000}"/>
    <cellStyle name="Normal 5 15 20" xfId="11580" xr:uid="{00000000-0005-0000-0000-0000CB330000}"/>
    <cellStyle name="Normal 5 15 21" xfId="13079" xr:uid="{00000000-0005-0000-0000-000051340000}"/>
    <cellStyle name="Normal 5 15 22" xfId="11556" xr:uid="{00000000-0005-0000-0000-0000DB340000}"/>
    <cellStyle name="Normal 5 15 3" xfId="9732" xr:uid="{00000000-0005-0000-0000-0000DF1D0000}"/>
    <cellStyle name="Normal 5 15 4" xfId="8205" xr:uid="{00000000-0005-0000-0000-000032250000}"/>
    <cellStyle name="Normal 5 15 5" xfId="12151" xr:uid="{00000000-0005-0000-0000-000078250000}"/>
    <cellStyle name="Normal 5 15 6" xfId="8219" xr:uid="{00000000-0005-0000-0000-0000C2250000}"/>
    <cellStyle name="Normal 5 15 7" xfId="12173" xr:uid="{00000000-0005-0000-0000-000010260000}"/>
    <cellStyle name="Normal 5 15 8" xfId="8235" xr:uid="{00000000-0005-0000-0000-000062260000}"/>
    <cellStyle name="Normal 5 15 9" xfId="12196" xr:uid="{00000000-0005-0000-0000-0000B8260000}"/>
    <cellStyle name="Normal 5 16" xfId="4209" xr:uid="{00000000-0005-0000-0000-000091100000}"/>
    <cellStyle name="Normal-- 5 16" xfId="8152" xr:uid="{00000000-0005-0000-0000-00002C250000}"/>
    <cellStyle name="Normal 5 16 10" xfId="12225" xr:uid="{00000000-0005-0000-0000-000071270000}"/>
    <cellStyle name="Normal 5 16 11" xfId="6200" xr:uid="{00000000-0005-0000-0000-00001A0D0000}"/>
    <cellStyle name="Normal 5 16 12" xfId="13010" xr:uid="{00000000-0005-0000-0000-000092300000}"/>
    <cellStyle name="Normal 5 16 13" xfId="11640" xr:uid="{00000000-0005-0000-0000-0000FC300000}"/>
    <cellStyle name="Normal 5 16 14" xfId="13025" xr:uid="{00000000-0005-0000-0000-00006A310000}"/>
    <cellStyle name="Normal 5 16 15" xfId="11625" xr:uid="{00000000-0005-0000-0000-0000DC310000}"/>
    <cellStyle name="Normal 5 16 16" xfId="13041" xr:uid="{00000000-0005-0000-0000-000052320000}"/>
    <cellStyle name="Normal 5 16 17" xfId="11604" xr:uid="{00000000-0005-0000-0000-0000CC320000}"/>
    <cellStyle name="Normal 5 16 18" xfId="13060" xr:uid="{00000000-0005-0000-0000-00004A330000}"/>
    <cellStyle name="Normal 5 16 19" xfId="11577" xr:uid="{00000000-0005-0000-0000-0000CC330000}"/>
    <cellStyle name="Normal 5 16 2" xfId="4210" xr:uid="{00000000-0005-0000-0000-000092100000}"/>
    <cellStyle name="Normal 5 16 2 2" xfId="9735" xr:uid="{00000000-0005-0000-0000-0000E21D0000}"/>
    <cellStyle name="Normal 5 16 2 3" xfId="6201" xr:uid="{00000000-0005-0000-0000-00001B0D0000}"/>
    <cellStyle name="Normal 5 16 20" xfId="13084" xr:uid="{00000000-0005-0000-0000-000052340000}"/>
    <cellStyle name="Normal 5 16 21" xfId="11552" xr:uid="{00000000-0005-0000-0000-0000DC340000}"/>
    <cellStyle name="Normal 5 16 3" xfId="9734" xr:uid="{00000000-0005-0000-0000-0000E11D0000}"/>
    <cellStyle name="Normal 5 16 4" xfId="12153" xr:uid="{00000000-0005-0000-0000-000079250000}"/>
    <cellStyle name="Normal 5 16 5" xfId="8222" xr:uid="{00000000-0005-0000-0000-0000C3250000}"/>
    <cellStyle name="Normal 5 16 6" xfId="12176" xr:uid="{00000000-0005-0000-0000-000011260000}"/>
    <cellStyle name="Normal 5 16 7" xfId="8238" xr:uid="{00000000-0005-0000-0000-000063260000}"/>
    <cellStyle name="Normal 5 16 8" xfId="12198" xr:uid="{00000000-0005-0000-0000-0000B9260000}"/>
    <cellStyle name="Normal 5 16 9" xfId="8265" xr:uid="{00000000-0005-0000-0000-000013270000}"/>
    <cellStyle name="Normal 5 17" xfId="4211" xr:uid="{00000000-0005-0000-0000-000093100000}"/>
    <cellStyle name="Normal-- 5 17" xfId="12111" xr:uid="{00000000-0005-0000-0000-000072250000}"/>
    <cellStyle name="Normal 5 17 10" xfId="6202" xr:uid="{00000000-0005-0000-0000-00001C0D0000}"/>
    <cellStyle name="Normal 5 17 11" xfId="13011" xr:uid="{00000000-0005-0000-0000-000093300000}"/>
    <cellStyle name="Normal 5 17 12" xfId="11639" xr:uid="{00000000-0005-0000-0000-0000FD300000}"/>
    <cellStyle name="Normal 5 17 13" xfId="13027" xr:uid="{00000000-0005-0000-0000-00006B310000}"/>
    <cellStyle name="Normal 5 17 14" xfId="11623" xr:uid="{00000000-0005-0000-0000-0000DD310000}"/>
    <cellStyle name="Normal 5 17 15" xfId="13043" xr:uid="{00000000-0005-0000-0000-000053320000}"/>
    <cellStyle name="Normal 5 17 16" xfId="11601" xr:uid="{00000000-0005-0000-0000-0000CD320000}"/>
    <cellStyle name="Normal 5 17 17" xfId="13063" xr:uid="{00000000-0005-0000-0000-00004B330000}"/>
    <cellStyle name="Normal 5 17 18" xfId="11574" xr:uid="{00000000-0005-0000-0000-0000CD330000}"/>
    <cellStyle name="Normal 5 17 19" xfId="13086" xr:uid="{00000000-0005-0000-0000-000053340000}"/>
    <cellStyle name="Normal 5 17 2" xfId="4212" xr:uid="{00000000-0005-0000-0000-000094100000}"/>
    <cellStyle name="Normal 5 17 2 2" xfId="9737" xr:uid="{00000000-0005-0000-0000-0000E41D0000}"/>
    <cellStyle name="Normal 5 17 2 3" xfId="6203" xr:uid="{00000000-0005-0000-0000-00001D0D0000}"/>
    <cellStyle name="Normal 5 17 20" xfId="11550" xr:uid="{00000000-0005-0000-0000-0000DD340000}"/>
    <cellStyle name="Normal 5 17 3" xfId="9736" xr:uid="{00000000-0005-0000-0000-0000E31D0000}"/>
    <cellStyle name="Normal 5 17 4" xfId="8225" xr:uid="{00000000-0005-0000-0000-0000C4250000}"/>
    <cellStyle name="Normal 5 17 5" xfId="12179" xr:uid="{00000000-0005-0000-0000-000012260000}"/>
    <cellStyle name="Normal 5 17 6" xfId="8240" xr:uid="{00000000-0005-0000-0000-000064260000}"/>
    <cellStyle name="Normal 5 17 7" xfId="12202" xr:uid="{00000000-0005-0000-0000-0000BA260000}"/>
    <cellStyle name="Normal 5 17 8" xfId="8267" xr:uid="{00000000-0005-0000-0000-000014270000}"/>
    <cellStyle name="Normal 5 17 9" xfId="12230" xr:uid="{00000000-0005-0000-0000-000072270000}"/>
    <cellStyle name="Normal 5 18" xfId="4213" xr:uid="{00000000-0005-0000-0000-000095100000}"/>
    <cellStyle name="Normal-- 5 18" xfId="8171" xr:uid="{00000000-0005-0000-0000-0000BC250000}"/>
    <cellStyle name="Normal 5 18 10" xfId="13012" xr:uid="{00000000-0005-0000-0000-000094300000}"/>
    <cellStyle name="Normal 5 18 11" xfId="11638" xr:uid="{00000000-0005-0000-0000-0000FE300000}"/>
    <cellStyle name="Normal 5 18 12" xfId="13028" xr:uid="{00000000-0005-0000-0000-00006C310000}"/>
    <cellStyle name="Normal 5 18 13" xfId="11622" xr:uid="{00000000-0005-0000-0000-0000DE310000}"/>
    <cellStyle name="Normal 5 18 14" xfId="13044" xr:uid="{00000000-0005-0000-0000-000054320000}"/>
    <cellStyle name="Normal 5 18 15" xfId="11599" xr:uid="{00000000-0005-0000-0000-0000CE320000}"/>
    <cellStyle name="Normal 5 18 16" xfId="13064" xr:uid="{00000000-0005-0000-0000-00004C330000}"/>
    <cellStyle name="Normal 5 18 17" xfId="11573" xr:uid="{00000000-0005-0000-0000-0000CE330000}"/>
    <cellStyle name="Normal 5 18 18" xfId="13087" xr:uid="{00000000-0005-0000-0000-000054340000}"/>
    <cellStyle name="Normal 5 18 19" xfId="11548" xr:uid="{00000000-0005-0000-0000-0000DE340000}"/>
    <cellStyle name="Normal 5 18 2" xfId="4214" xr:uid="{00000000-0005-0000-0000-000096100000}"/>
    <cellStyle name="Normal 5 18 2 2" xfId="9739" xr:uid="{00000000-0005-0000-0000-0000E61D0000}"/>
    <cellStyle name="Normal 5 18 2 3" xfId="6205" xr:uid="{00000000-0005-0000-0000-00001F0D0000}"/>
    <cellStyle name="Normal 5 18 3" xfId="9738" xr:uid="{00000000-0005-0000-0000-0000E51D0000}"/>
    <cellStyle name="Normal 5 18 4" xfId="12182" xr:uid="{00000000-0005-0000-0000-000013260000}"/>
    <cellStyle name="Normal 5 18 5" xfId="8246" xr:uid="{00000000-0005-0000-0000-000065260000}"/>
    <cellStyle name="Normal 5 18 6" xfId="12205" xr:uid="{00000000-0005-0000-0000-0000BB260000}"/>
    <cellStyle name="Normal 5 18 7" xfId="8269" xr:uid="{00000000-0005-0000-0000-000015270000}"/>
    <cellStyle name="Normal 5 18 8" xfId="12235" xr:uid="{00000000-0005-0000-0000-000073270000}"/>
    <cellStyle name="Normal 5 18 9" xfId="6204" xr:uid="{00000000-0005-0000-0000-00001E0D0000}"/>
    <cellStyle name="Normal 5 19" xfId="4215" xr:uid="{00000000-0005-0000-0000-000097100000}"/>
    <cellStyle name="Normal-- 5 19" xfId="12126" xr:uid="{00000000-0005-0000-0000-00000A260000}"/>
    <cellStyle name="Normal 5 19 10" xfId="11637" xr:uid="{00000000-0005-0000-0000-0000FF300000}"/>
    <cellStyle name="Normal 5 19 11" xfId="13031" xr:uid="{00000000-0005-0000-0000-00006D310000}"/>
    <cellStyle name="Normal 5 19 12" xfId="11618" xr:uid="{00000000-0005-0000-0000-0000DF310000}"/>
    <cellStyle name="Normal 5 19 13" xfId="13047" xr:uid="{00000000-0005-0000-0000-000055320000}"/>
    <cellStyle name="Normal 5 19 14" xfId="11595" xr:uid="{00000000-0005-0000-0000-0000CF320000}"/>
    <cellStyle name="Normal 5 19 15" xfId="13067" xr:uid="{00000000-0005-0000-0000-00004D330000}"/>
    <cellStyle name="Normal 5 19 16" xfId="11570" xr:uid="{00000000-0005-0000-0000-0000CF330000}"/>
    <cellStyle name="Normal 5 19 17" xfId="13091" xr:uid="{00000000-0005-0000-0000-000055340000}"/>
    <cellStyle name="Normal 5 19 18" xfId="11544" xr:uid="{00000000-0005-0000-0000-0000DF340000}"/>
    <cellStyle name="Normal 5 19 2" xfId="4216" xr:uid="{00000000-0005-0000-0000-000098100000}"/>
    <cellStyle name="Normal 5 19 2 2" xfId="9741" xr:uid="{00000000-0005-0000-0000-0000E81D0000}"/>
    <cellStyle name="Normal 5 19 2 3" xfId="6207" xr:uid="{00000000-0005-0000-0000-0000210D0000}"/>
    <cellStyle name="Normal 5 19 3" xfId="9740" xr:uid="{00000000-0005-0000-0000-0000E71D0000}"/>
    <cellStyle name="Normal 5 19 4" xfId="8249" xr:uid="{00000000-0005-0000-0000-000066260000}"/>
    <cellStyle name="Normal 5 19 5" xfId="12208" xr:uid="{00000000-0005-0000-0000-0000BC260000}"/>
    <cellStyle name="Normal 5 19 6" xfId="8274" xr:uid="{00000000-0005-0000-0000-000016270000}"/>
    <cellStyle name="Normal 5 19 7" xfId="12237" xr:uid="{00000000-0005-0000-0000-000074270000}"/>
    <cellStyle name="Normal 5 19 8" xfId="6206" xr:uid="{00000000-0005-0000-0000-0000200D0000}"/>
    <cellStyle name="Normal 5 19 9" xfId="13013" xr:uid="{00000000-0005-0000-0000-000095300000}"/>
    <cellStyle name="Normal 5 2" xfId="4217" xr:uid="{00000000-0005-0000-0000-000099100000}"/>
    <cellStyle name="Normal-- 5 2" xfId="9704" xr:uid="{00000000-0005-0000-0000-0000C31D0000}"/>
    <cellStyle name="Normal 5 2 10" xfId="12108" xr:uid="{00000000-0005-0000-0000-000033230000}"/>
    <cellStyle name="Normal 5 2 11" xfId="8163" xr:uid="{00000000-0005-0000-0000-00004D230000}"/>
    <cellStyle name="Normal 5 2 12" xfId="12115" xr:uid="{00000000-0005-0000-0000-00006B230000}"/>
    <cellStyle name="Normal 5 2 13" xfId="8175" xr:uid="{00000000-0005-0000-0000-00008D230000}"/>
    <cellStyle name="Normal 5 2 14" xfId="12122" xr:uid="{00000000-0005-0000-0000-0000B3230000}"/>
    <cellStyle name="Normal 5 2 15" xfId="8183" xr:uid="{00000000-0005-0000-0000-0000DD230000}"/>
    <cellStyle name="Normal 5 2 16" xfId="12129" xr:uid="{00000000-0005-0000-0000-00000C240000}"/>
    <cellStyle name="Normal 5 2 17" xfId="8193" xr:uid="{00000000-0005-0000-0000-00003F240000}"/>
    <cellStyle name="Normal 5 2 18" xfId="12137" xr:uid="{00000000-0005-0000-0000-000076240000}"/>
    <cellStyle name="Normal 5 2 19" xfId="8203" xr:uid="{00000000-0005-0000-0000-0000B1240000}"/>
    <cellStyle name="Normal 5 2 2" xfId="4218" xr:uid="{00000000-0005-0000-0000-00009A100000}"/>
    <cellStyle name="Normal 5 2 2 2" xfId="4219" xr:uid="{00000000-0005-0000-0000-00009B100000}"/>
    <cellStyle name="Normal 5 2 2 2 2" xfId="9744" xr:uid="{00000000-0005-0000-0000-0000EB1D0000}"/>
    <cellStyle name="Normal 5 2 2 3" xfId="9743" xr:uid="{00000000-0005-0000-0000-0000EA1D0000}"/>
    <cellStyle name="Normal 5 2 2 4" xfId="6209" xr:uid="{00000000-0005-0000-0000-0000230D0000}"/>
    <cellStyle name="Normal 5 2 20" xfId="12149" xr:uid="{00000000-0005-0000-0000-0000F0240000}"/>
    <cellStyle name="Normal 5 2 21" xfId="8216" xr:uid="{00000000-0005-0000-0000-000033250000}"/>
    <cellStyle name="Normal 5 2 22" xfId="12163" xr:uid="{00000000-0005-0000-0000-00007A250000}"/>
    <cellStyle name="Normal 5 2 23" xfId="8233" xr:uid="{00000000-0005-0000-0000-0000C5250000}"/>
    <cellStyle name="Normal 5 2 24" xfId="12186" xr:uid="{00000000-0005-0000-0000-000014260000}"/>
    <cellStyle name="Normal 5 2 25" xfId="8252" xr:uid="{00000000-0005-0000-0000-000067260000}"/>
    <cellStyle name="Normal 5 2 26" xfId="12210" xr:uid="{00000000-0005-0000-0000-0000BD260000}"/>
    <cellStyle name="Normal 5 2 27" xfId="8276" xr:uid="{00000000-0005-0000-0000-000017270000}"/>
    <cellStyle name="Normal 5 2 28" xfId="12239" xr:uid="{00000000-0005-0000-0000-000075270000}"/>
    <cellStyle name="Normal 5 2 29" xfId="6208" xr:uid="{00000000-0005-0000-0000-0000220D0000}"/>
    <cellStyle name="Normal 5 2 3" xfId="4220" xr:uid="{00000000-0005-0000-0000-00009C100000}"/>
    <cellStyle name="Normal 5 2 3 2" xfId="4221" xr:uid="{00000000-0005-0000-0000-00009D100000}"/>
    <cellStyle name="Normal 5 2 3 2 2" xfId="9746" xr:uid="{00000000-0005-0000-0000-0000ED1D0000}"/>
    <cellStyle name="Normal 5 2 3 3" xfId="9745" xr:uid="{00000000-0005-0000-0000-0000EC1D0000}"/>
    <cellStyle name="Normal 5 2 3 4" xfId="6210" xr:uid="{00000000-0005-0000-0000-0000240D0000}"/>
    <cellStyle name="Normal 5 2 30" xfId="13015" xr:uid="{00000000-0005-0000-0000-000096300000}"/>
    <cellStyle name="Normal 5 2 31" xfId="11635" xr:uid="{00000000-0005-0000-0000-000000310000}"/>
    <cellStyle name="Normal 5 2 32" xfId="13032" xr:uid="{00000000-0005-0000-0000-00006E310000}"/>
    <cellStyle name="Normal 5 2 33" xfId="11616" xr:uid="{00000000-0005-0000-0000-0000E0310000}"/>
    <cellStyle name="Normal 5 2 34" xfId="13050" xr:uid="{00000000-0005-0000-0000-000056320000}"/>
    <cellStyle name="Normal 5 2 35" xfId="11591" xr:uid="{00000000-0005-0000-0000-0000D0320000}"/>
    <cellStyle name="Normal 5 2 36" xfId="13070" xr:uid="{00000000-0005-0000-0000-00004E330000}"/>
    <cellStyle name="Normal 5 2 37" xfId="11566" xr:uid="{00000000-0005-0000-0000-0000D0330000}"/>
    <cellStyle name="Normal 5 2 38" xfId="13096" xr:uid="{00000000-0005-0000-0000-000056340000}"/>
    <cellStyle name="Normal 5 2 39" xfId="11539" xr:uid="{00000000-0005-0000-0000-0000E0340000}"/>
    <cellStyle name="Normal 5 2 4" xfId="4222" xr:uid="{00000000-0005-0000-0000-00009E100000}"/>
    <cellStyle name="Normal 5 2 4 2" xfId="9747" xr:uid="{00000000-0005-0000-0000-0000EE1D0000}"/>
    <cellStyle name="Normal 5 2 4 3" xfId="6211" xr:uid="{00000000-0005-0000-0000-0000250D0000}"/>
    <cellStyle name="Normal 5 2 5" xfId="4223" xr:uid="{00000000-0005-0000-0000-00009F100000}"/>
    <cellStyle name="Normal 5 2 5 2" xfId="9748" xr:uid="{00000000-0005-0000-0000-0000EF1D0000}"/>
    <cellStyle name="Normal 5 2 5 3" xfId="6212" xr:uid="{00000000-0005-0000-0000-0000260D0000}"/>
    <cellStyle name="Normal 5 2 6" xfId="4224" xr:uid="{00000000-0005-0000-0000-0000A0100000}"/>
    <cellStyle name="Normal 5 2 6 2" xfId="9749" xr:uid="{00000000-0005-0000-0000-0000F01D0000}"/>
    <cellStyle name="Normal 5 2 7" xfId="9742" xr:uid="{00000000-0005-0000-0000-0000E91D0000}"/>
    <cellStyle name="Normal 5 2 8" xfId="12103" xr:uid="{00000000-0005-0000-0000-00000B230000}"/>
    <cellStyle name="Normal 5 2 9" xfId="8150" xr:uid="{00000000-0005-0000-0000-00001D230000}"/>
    <cellStyle name="Normal 5 20" xfId="4225" xr:uid="{00000000-0005-0000-0000-0000A1100000}"/>
    <cellStyle name="Normal-- 5 20" xfId="8176" xr:uid="{00000000-0005-0000-0000-00005C260000}"/>
    <cellStyle name="Normal 5 20 10" xfId="13038" xr:uid="{00000000-0005-0000-0000-00006F310000}"/>
    <cellStyle name="Normal 5 20 11" xfId="11607" xr:uid="{00000000-0005-0000-0000-0000E1310000}"/>
    <cellStyle name="Normal 5 20 12" xfId="13058" xr:uid="{00000000-0005-0000-0000-000057320000}"/>
    <cellStyle name="Normal 5 20 13" xfId="11579" xr:uid="{00000000-0005-0000-0000-0000D1320000}"/>
    <cellStyle name="Normal 5 20 14" xfId="13081" xr:uid="{00000000-0005-0000-0000-00004F330000}"/>
    <cellStyle name="Normal 5 20 15" xfId="11554" xr:uid="{00000000-0005-0000-0000-0000D1330000}"/>
    <cellStyle name="Normal 5 20 16" xfId="13105" xr:uid="{00000000-0005-0000-0000-000057340000}"/>
    <cellStyle name="Normal 5 20 17" xfId="11530" xr:uid="{00000000-0005-0000-0000-0000E1340000}"/>
    <cellStyle name="Normal 5 20 2" xfId="4226" xr:uid="{00000000-0005-0000-0000-0000A2100000}"/>
    <cellStyle name="Normal 5 20 2 2" xfId="9751" xr:uid="{00000000-0005-0000-0000-0000F21D0000}"/>
    <cellStyle name="Normal 5 20 2 3" xfId="6214" xr:uid="{00000000-0005-0000-0000-0000280D0000}"/>
    <cellStyle name="Normal 5 20 3" xfId="9750" xr:uid="{00000000-0005-0000-0000-0000F11D0000}"/>
    <cellStyle name="Normal 5 20 4" xfId="12222" xr:uid="{00000000-0005-0000-0000-0000BE260000}"/>
    <cellStyle name="Normal 5 20 5" xfId="8288" xr:uid="{00000000-0005-0000-0000-000018270000}"/>
    <cellStyle name="Normal 5 20 6" xfId="12248" xr:uid="{00000000-0005-0000-0000-000076270000}"/>
    <cellStyle name="Normal 5 20 7" xfId="6213" xr:uid="{00000000-0005-0000-0000-0000270D0000}"/>
    <cellStyle name="Normal 5 20 8" xfId="13023" xr:uid="{00000000-0005-0000-0000-000097300000}"/>
    <cellStyle name="Normal 5 20 9" xfId="11627" xr:uid="{00000000-0005-0000-0000-000001310000}"/>
    <cellStyle name="Normal 5 21" xfId="4227" xr:uid="{00000000-0005-0000-0000-0000A3100000}"/>
    <cellStyle name="Normal-- 5 21" xfId="12140" xr:uid="{00000000-0005-0000-0000-0000B2260000}"/>
    <cellStyle name="Normal 5 21 10" xfId="11605" xr:uid="{00000000-0005-0000-0000-0000E2310000}"/>
    <cellStyle name="Normal 5 21 11" xfId="13059" xr:uid="{00000000-0005-0000-0000-000058320000}"/>
    <cellStyle name="Normal 5 21 12" xfId="11578" xr:uid="{00000000-0005-0000-0000-0000D2320000}"/>
    <cellStyle name="Normal 5 21 13" xfId="13083" xr:uid="{00000000-0005-0000-0000-000050330000}"/>
    <cellStyle name="Normal 5 21 14" xfId="11553" xr:uid="{00000000-0005-0000-0000-0000D2330000}"/>
    <cellStyle name="Normal 5 21 15" xfId="13106" xr:uid="{00000000-0005-0000-0000-000058340000}"/>
    <cellStyle name="Normal 5 21 16" xfId="11528" xr:uid="{00000000-0005-0000-0000-0000E2340000}"/>
    <cellStyle name="Normal 5 21 2" xfId="4228" xr:uid="{00000000-0005-0000-0000-0000A4100000}"/>
    <cellStyle name="Normal 5 21 2 2" xfId="9753" xr:uid="{00000000-0005-0000-0000-0000F41D0000}"/>
    <cellStyle name="Normal 5 21 2 3" xfId="6216" xr:uid="{00000000-0005-0000-0000-00002A0D0000}"/>
    <cellStyle name="Normal 5 21 3" xfId="9752" xr:uid="{00000000-0005-0000-0000-0000F31D0000}"/>
    <cellStyle name="Normal 5 21 4" xfId="8291" xr:uid="{00000000-0005-0000-0000-000019270000}"/>
    <cellStyle name="Normal 5 21 5" xfId="12250" xr:uid="{00000000-0005-0000-0000-000077270000}"/>
    <cellStyle name="Normal 5 21 6" xfId="6215" xr:uid="{00000000-0005-0000-0000-0000290D0000}"/>
    <cellStyle name="Normal 5 21 7" xfId="13024" xr:uid="{00000000-0005-0000-0000-000098300000}"/>
    <cellStyle name="Normal 5 21 8" xfId="11626" xr:uid="{00000000-0005-0000-0000-000002310000}"/>
    <cellStyle name="Normal 5 21 9" xfId="13040" xr:uid="{00000000-0005-0000-0000-000070310000}"/>
    <cellStyle name="Normal 5 22" xfId="4229" xr:uid="{00000000-0005-0000-0000-0000A5100000}"/>
    <cellStyle name="Normal-- 5 22" xfId="8190" xr:uid="{00000000-0005-0000-0000-00000C270000}"/>
    <cellStyle name="Normal 5 22 10" xfId="13042" xr:uid="{00000000-0005-0000-0000-000071310000}"/>
    <cellStyle name="Normal 5 22 11" xfId="11603" xr:uid="{00000000-0005-0000-0000-0000E3310000}"/>
    <cellStyle name="Normal 5 22 12" xfId="13061" xr:uid="{00000000-0005-0000-0000-000059320000}"/>
    <cellStyle name="Normal 5 22 13" xfId="11575" xr:uid="{00000000-0005-0000-0000-0000D3320000}"/>
    <cellStyle name="Normal 5 22 14" xfId="13085" xr:uid="{00000000-0005-0000-0000-000051330000}"/>
    <cellStyle name="Normal 5 22 15" xfId="11551" xr:uid="{00000000-0005-0000-0000-0000D3330000}"/>
    <cellStyle name="Normal 5 22 16" xfId="13108" xr:uid="{00000000-0005-0000-0000-000059340000}"/>
    <cellStyle name="Normal 5 22 17" xfId="11527" xr:uid="{00000000-0005-0000-0000-0000E3340000}"/>
    <cellStyle name="Normal 5 22 2" xfId="4230" xr:uid="{00000000-0005-0000-0000-0000A6100000}"/>
    <cellStyle name="Normal 5 22 2 2" xfId="4231" xr:uid="{00000000-0005-0000-0000-0000A7100000}"/>
    <cellStyle name="Normal 5 22 2 2 2" xfId="9756" xr:uid="{00000000-0005-0000-0000-0000F71D0000}"/>
    <cellStyle name="Normal 5 22 2 2 3" xfId="6219" xr:uid="{00000000-0005-0000-0000-00002D0D0000}"/>
    <cellStyle name="Normal 5 22 2 3" xfId="9755" xr:uid="{00000000-0005-0000-0000-0000F61D0000}"/>
    <cellStyle name="Normal 5 22 2 4" xfId="6218" xr:uid="{00000000-0005-0000-0000-00002C0D0000}"/>
    <cellStyle name="Normal 5 22 3" xfId="4232" xr:uid="{00000000-0005-0000-0000-0000A8100000}"/>
    <cellStyle name="Normal 5 22 3 2" xfId="9757" xr:uid="{00000000-0005-0000-0000-0000F81D0000}"/>
    <cellStyle name="Normal 5 22 3 3" xfId="6220" xr:uid="{00000000-0005-0000-0000-00002E0D0000}"/>
    <cellStyle name="Normal 5 22 4" xfId="4233" xr:uid="{00000000-0005-0000-0000-0000A9100000}"/>
    <cellStyle name="Normal 5 22 4 2" xfId="9758" xr:uid="{00000000-0005-0000-0000-0000F91D0000}"/>
    <cellStyle name="Normal 5 22 4 3" xfId="6221" xr:uid="{00000000-0005-0000-0000-00002F0D0000}"/>
    <cellStyle name="Normal 5 22 5" xfId="9754" xr:uid="{00000000-0005-0000-0000-0000F51D0000}"/>
    <cellStyle name="Normal 5 22 6" xfId="12253" xr:uid="{00000000-0005-0000-0000-000078270000}"/>
    <cellStyle name="Normal 5 22 7" xfId="6217" xr:uid="{00000000-0005-0000-0000-00002B0D0000}"/>
    <cellStyle name="Normal 5 22 8" xfId="13026" xr:uid="{00000000-0005-0000-0000-000099300000}"/>
    <cellStyle name="Normal 5 22 9" xfId="11624" xr:uid="{00000000-0005-0000-0000-000003310000}"/>
    <cellStyle name="Normal 5 23" xfId="4234" xr:uid="{00000000-0005-0000-0000-0000AA100000}"/>
    <cellStyle name="Normal-- 5 23" xfId="12157" xr:uid="{00000000-0005-0000-0000-00006A270000}"/>
    <cellStyle name="Normal 5 23 10" xfId="11572" xr:uid="{00000000-0005-0000-0000-0000D4320000}"/>
    <cellStyle name="Normal 5 23 11" xfId="13088" xr:uid="{00000000-0005-0000-0000-000052330000}"/>
    <cellStyle name="Normal 5 23 12" xfId="11547" xr:uid="{00000000-0005-0000-0000-0000D4330000}"/>
    <cellStyle name="Normal 5 23 13" xfId="13110" xr:uid="{00000000-0005-0000-0000-00005A340000}"/>
    <cellStyle name="Normal 5 23 14" xfId="11525" xr:uid="{00000000-0005-0000-0000-0000E4340000}"/>
    <cellStyle name="Normal 5 23 2" xfId="4235" xr:uid="{00000000-0005-0000-0000-0000AB100000}"/>
    <cellStyle name="Normal 5 23 2 2" xfId="9760" xr:uid="{00000000-0005-0000-0000-0000FB1D0000}"/>
    <cellStyle name="Normal 5 23 2 3" xfId="6223" xr:uid="{00000000-0005-0000-0000-0000310D0000}"/>
    <cellStyle name="Normal 5 23 3" xfId="9759" xr:uid="{00000000-0005-0000-0000-0000FA1D0000}"/>
    <cellStyle name="Normal 5 23 4" xfId="6222" xr:uid="{00000000-0005-0000-0000-0000300D0000}"/>
    <cellStyle name="Normal 5 23 5" xfId="13029" xr:uid="{00000000-0005-0000-0000-00009A300000}"/>
    <cellStyle name="Normal 5 23 6" xfId="11621" xr:uid="{00000000-0005-0000-0000-000004310000}"/>
    <cellStyle name="Normal 5 23 7" xfId="13045" xr:uid="{00000000-0005-0000-0000-000072310000}"/>
    <cellStyle name="Normal 5 23 8" xfId="11598" xr:uid="{00000000-0005-0000-0000-0000E4310000}"/>
    <cellStyle name="Normal 5 23 9" xfId="13065" xr:uid="{00000000-0005-0000-0000-00005A320000}"/>
    <cellStyle name="Normal 5 24" xfId="4236" xr:uid="{00000000-0005-0000-0000-0000AC100000}"/>
    <cellStyle name="Normal-- 5 24" xfId="6173" xr:uid="{00000000-0005-0000-0000-0000FF0C0000}"/>
    <cellStyle name="Normal 5 24 10" xfId="11571" xr:uid="{00000000-0005-0000-0000-0000D5320000}"/>
    <cellStyle name="Normal 5 24 11" xfId="13090" xr:uid="{00000000-0005-0000-0000-000053330000}"/>
    <cellStyle name="Normal 5 24 12" xfId="11545" xr:uid="{00000000-0005-0000-0000-0000D5330000}"/>
    <cellStyle name="Normal 5 24 13" xfId="13111" xr:uid="{00000000-0005-0000-0000-00005B340000}"/>
    <cellStyle name="Normal 5 24 14" xfId="11523" xr:uid="{00000000-0005-0000-0000-0000E5340000}"/>
    <cellStyle name="Normal 5 24 2" xfId="4237" xr:uid="{00000000-0005-0000-0000-0000AD100000}"/>
    <cellStyle name="Normal 5 24 2 2" xfId="9762" xr:uid="{00000000-0005-0000-0000-0000FD1D0000}"/>
    <cellStyle name="Normal 5 24 2 3" xfId="6225" xr:uid="{00000000-0005-0000-0000-0000330D0000}"/>
    <cellStyle name="Normal 5 24 3" xfId="9761" xr:uid="{00000000-0005-0000-0000-0000FC1D0000}"/>
    <cellStyle name="Normal 5 24 4" xfId="6224" xr:uid="{00000000-0005-0000-0000-0000320D0000}"/>
    <cellStyle name="Normal 5 24 5" xfId="13030" xr:uid="{00000000-0005-0000-0000-00009B300000}"/>
    <cellStyle name="Normal 5 24 6" xfId="11620" xr:uid="{00000000-0005-0000-0000-000005310000}"/>
    <cellStyle name="Normal 5 24 7" xfId="13046" xr:uid="{00000000-0005-0000-0000-000073310000}"/>
    <cellStyle name="Normal 5 24 8" xfId="11596" xr:uid="{00000000-0005-0000-0000-0000E5310000}"/>
    <cellStyle name="Normal 5 24 9" xfId="13066" xr:uid="{00000000-0005-0000-0000-00005B320000}"/>
    <cellStyle name="Normal 5 25" xfId="4238" xr:uid="{00000000-0005-0000-0000-0000AE100000}"/>
    <cellStyle name="Normal-- 5 25" xfId="12993" xr:uid="{00000000-0005-0000-0000-00008B300000}"/>
    <cellStyle name="Normal 5 25 10" xfId="13093" xr:uid="{00000000-0005-0000-0000-000054330000}"/>
    <cellStyle name="Normal 5 25 11" xfId="11543" xr:uid="{00000000-0005-0000-0000-0000D6330000}"/>
    <cellStyle name="Normal 5 25 12" xfId="13112" xr:uid="{00000000-0005-0000-0000-00005C340000}"/>
    <cellStyle name="Normal 5 25 13" xfId="11521" xr:uid="{00000000-0005-0000-0000-0000E6340000}"/>
    <cellStyle name="Normal 5 25 2" xfId="4239" xr:uid="{00000000-0005-0000-0000-0000AF100000}"/>
    <cellStyle name="Normal 5 25 2 2" xfId="9764" xr:uid="{00000000-0005-0000-0000-0000FF1D0000}"/>
    <cellStyle name="Normal 5 25 2 3" xfId="6227" xr:uid="{00000000-0005-0000-0000-0000350D0000}"/>
    <cellStyle name="Normal 5 25 3" xfId="9763" xr:uid="{00000000-0005-0000-0000-0000FE1D0000}"/>
    <cellStyle name="Normal 5 25 4" xfId="6226" xr:uid="{00000000-0005-0000-0000-0000340D0000}"/>
    <cellStyle name="Normal 5 25 5" xfId="11617" xr:uid="{00000000-0005-0000-0000-000006310000}"/>
    <cellStyle name="Normal 5 25 6" xfId="13048" xr:uid="{00000000-0005-0000-0000-000074310000}"/>
    <cellStyle name="Normal 5 25 7" xfId="11594" xr:uid="{00000000-0005-0000-0000-0000E6310000}"/>
    <cellStyle name="Normal 5 25 8" xfId="13068" xr:uid="{00000000-0005-0000-0000-00005C320000}"/>
    <cellStyle name="Normal 5 25 9" xfId="11569" xr:uid="{00000000-0005-0000-0000-0000D6320000}"/>
    <cellStyle name="Normal 5 26" xfId="4240" xr:uid="{00000000-0005-0000-0000-0000B0100000}"/>
    <cellStyle name="Normal-- 5 26" xfId="11655" xr:uid="{00000000-0005-0000-0000-0000F5300000}"/>
    <cellStyle name="Normal 5 26 10" xfId="11541" xr:uid="{00000000-0005-0000-0000-0000D7330000}"/>
    <cellStyle name="Normal 5 26 11" xfId="13115" xr:uid="{00000000-0005-0000-0000-00005D340000}"/>
    <cellStyle name="Normal 5 26 12" xfId="11520" xr:uid="{00000000-0005-0000-0000-0000E7340000}"/>
    <cellStyle name="Normal 5 26 2" xfId="4241" xr:uid="{00000000-0005-0000-0000-0000B1100000}"/>
    <cellStyle name="Normal 5 26 2 2" xfId="9766" xr:uid="{00000000-0005-0000-0000-0000011E0000}"/>
    <cellStyle name="Normal 5 26 2 3" xfId="6229" xr:uid="{00000000-0005-0000-0000-0000370D0000}"/>
    <cellStyle name="Normal 5 26 3" xfId="9765" xr:uid="{00000000-0005-0000-0000-0000001E0000}"/>
    <cellStyle name="Normal 5 26 4" xfId="6228" xr:uid="{00000000-0005-0000-0000-0000360D0000}"/>
    <cellStyle name="Normal 5 26 5" xfId="13049" xr:uid="{00000000-0005-0000-0000-000075310000}"/>
    <cellStyle name="Normal 5 26 6" xfId="11592" xr:uid="{00000000-0005-0000-0000-0000E7310000}"/>
    <cellStyle name="Normal 5 26 7" xfId="13069" xr:uid="{00000000-0005-0000-0000-00005D320000}"/>
    <cellStyle name="Normal 5 26 8" xfId="11567" xr:uid="{00000000-0005-0000-0000-0000D7320000}"/>
    <cellStyle name="Normal 5 26 9" xfId="13094" xr:uid="{00000000-0005-0000-0000-000055330000}"/>
    <cellStyle name="Normal 5 27" xfId="4242" xr:uid="{00000000-0005-0000-0000-0000B2100000}"/>
    <cellStyle name="Normal-- 5 27" xfId="12996" xr:uid="{00000000-0005-0000-0000-000063310000}"/>
    <cellStyle name="Normal 5 27 10" xfId="13116" xr:uid="{00000000-0005-0000-0000-00005E340000}"/>
    <cellStyle name="Normal 5 27 11" xfId="11518" xr:uid="{00000000-0005-0000-0000-0000E8340000}"/>
    <cellStyle name="Normal 5 27 2" xfId="4243" xr:uid="{00000000-0005-0000-0000-0000B3100000}"/>
    <cellStyle name="Normal 5 27 2 2" xfId="9768" xr:uid="{00000000-0005-0000-0000-0000031E0000}"/>
    <cellStyle name="Normal 5 27 2 3" xfId="6231" xr:uid="{00000000-0005-0000-0000-0000390D0000}"/>
    <cellStyle name="Normal 5 27 3" xfId="9767" xr:uid="{00000000-0005-0000-0000-0000021E0000}"/>
    <cellStyle name="Normal 5 27 4" xfId="6230" xr:uid="{00000000-0005-0000-0000-0000380D0000}"/>
    <cellStyle name="Normal 5 27 5" xfId="11589" xr:uid="{00000000-0005-0000-0000-0000E8310000}"/>
    <cellStyle name="Normal 5 27 6" xfId="13072" xr:uid="{00000000-0005-0000-0000-00005E320000}"/>
    <cellStyle name="Normal 5 27 7" xfId="11564" xr:uid="{00000000-0005-0000-0000-0000D8320000}"/>
    <cellStyle name="Normal 5 27 8" xfId="13097" xr:uid="{00000000-0005-0000-0000-000056330000}"/>
    <cellStyle name="Normal 5 27 9" xfId="11538" xr:uid="{00000000-0005-0000-0000-0000D8330000}"/>
    <cellStyle name="Normal 5 28" xfId="4244" xr:uid="{00000000-0005-0000-0000-0000B4100000}"/>
    <cellStyle name="Normal-- 5 28" xfId="11652" xr:uid="{00000000-0005-0000-0000-0000D5310000}"/>
    <cellStyle name="Normal 5 28 10" xfId="11517" xr:uid="{00000000-0005-0000-0000-0000E9340000}"/>
    <cellStyle name="Normal 5 28 2" xfId="4245" xr:uid="{00000000-0005-0000-0000-0000B5100000}"/>
    <cellStyle name="Normal 5 28 2 2" xfId="9770" xr:uid="{00000000-0005-0000-0000-0000051E0000}"/>
    <cellStyle name="Normal 5 28 2 3" xfId="6233" xr:uid="{00000000-0005-0000-0000-00003B0D0000}"/>
    <cellStyle name="Normal 5 28 3" xfId="9769" xr:uid="{00000000-0005-0000-0000-0000041E0000}"/>
    <cellStyle name="Normal 5 28 4" xfId="6232" xr:uid="{00000000-0005-0000-0000-00003A0D0000}"/>
    <cellStyle name="Normal 5 28 5" xfId="13075" xr:uid="{00000000-0005-0000-0000-00005F320000}"/>
    <cellStyle name="Normal 5 28 6" xfId="11562" xr:uid="{00000000-0005-0000-0000-0000D9320000}"/>
    <cellStyle name="Normal 5 28 7" xfId="13099" xr:uid="{00000000-0005-0000-0000-000057330000}"/>
    <cellStyle name="Normal 5 28 8" xfId="11537" xr:uid="{00000000-0005-0000-0000-0000D9330000}"/>
    <cellStyle name="Normal 5 28 9" xfId="13118" xr:uid="{00000000-0005-0000-0000-00005F340000}"/>
    <cellStyle name="Normal 5 29" xfId="4246" xr:uid="{00000000-0005-0000-0000-0000B6100000}"/>
    <cellStyle name="Normal-- 5 29" xfId="13000" xr:uid="{00000000-0005-0000-0000-00004B320000}"/>
    <cellStyle name="Normal 5 29 2" xfId="4247" xr:uid="{00000000-0005-0000-0000-0000B7100000}"/>
    <cellStyle name="Normal 5 29 2 2" xfId="9772" xr:uid="{00000000-0005-0000-0000-0000071E0000}"/>
    <cellStyle name="Normal 5 29 2 3" xfId="6235" xr:uid="{00000000-0005-0000-0000-00003D0D0000}"/>
    <cellStyle name="Normal 5 29 3" xfId="9771" xr:uid="{00000000-0005-0000-0000-0000061E0000}"/>
    <cellStyle name="Normal 5 29 4" xfId="6234" xr:uid="{00000000-0005-0000-0000-00003C0D0000}"/>
    <cellStyle name="Normal 5 29 5" xfId="11561" xr:uid="{00000000-0005-0000-0000-0000DA320000}"/>
    <cellStyle name="Normal 5 29 6" xfId="13100" xr:uid="{00000000-0005-0000-0000-000058330000}"/>
    <cellStyle name="Normal 5 29 7" xfId="11535" xr:uid="{00000000-0005-0000-0000-0000DA330000}"/>
    <cellStyle name="Normal 5 29 8" xfId="13119" xr:uid="{00000000-0005-0000-0000-000060340000}"/>
    <cellStyle name="Normal 5 29 9" xfId="11516" xr:uid="{00000000-0005-0000-0000-0000EA340000}"/>
    <cellStyle name="Normal 5 3" xfId="4248" xr:uid="{00000000-0005-0000-0000-0000B8100000}"/>
    <cellStyle name="Normal-- 5 3" xfId="12065" xr:uid="{00000000-0005-0000-0000-00000A230000}"/>
    <cellStyle name="Normal 5 3 10" xfId="8220" xr:uid="{00000000-0005-0000-0000-0000DE230000}"/>
    <cellStyle name="Normal 5 3 11" xfId="12164" xr:uid="{00000000-0005-0000-0000-00000D240000}"/>
    <cellStyle name="Normal 5 3 12" xfId="8229" xr:uid="{00000000-0005-0000-0000-000040240000}"/>
    <cellStyle name="Normal 5 3 13" xfId="12174" xr:uid="{00000000-0005-0000-0000-000077240000}"/>
    <cellStyle name="Normal 5 3 14" xfId="8242" xr:uid="{00000000-0005-0000-0000-0000B2240000}"/>
    <cellStyle name="Normal 5 3 15" xfId="12188" xr:uid="{00000000-0005-0000-0000-0000F1240000}"/>
    <cellStyle name="Normal 5 3 16" xfId="8261" xr:uid="{00000000-0005-0000-0000-000034250000}"/>
    <cellStyle name="Normal 5 3 17" xfId="12206" xr:uid="{00000000-0005-0000-0000-00007B250000}"/>
    <cellStyle name="Normal 5 3 18" xfId="8279" xr:uid="{00000000-0005-0000-0000-0000C6250000}"/>
    <cellStyle name="Normal 5 3 19" xfId="12233" xr:uid="{00000000-0005-0000-0000-000015260000}"/>
    <cellStyle name="Normal 5 3 2" xfId="4249" xr:uid="{00000000-0005-0000-0000-0000B9100000}"/>
    <cellStyle name="Normal 5 3 2 2" xfId="9774" xr:uid="{00000000-0005-0000-0000-0000091E0000}"/>
    <cellStyle name="Normal 5 3 2 3" xfId="6237" xr:uid="{00000000-0005-0000-0000-00003F0D0000}"/>
    <cellStyle name="Normal 5 3 20" xfId="8295" xr:uid="{00000000-0005-0000-0000-000068260000}"/>
    <cellStyle name="Normal 5 3 21" xfId="12252" xr:uid="{00000000-0005-0000-0000-0000BF260000}"/>
    <cellStyle name="Normal 5 3 22" xfId="8321" xr:uid="{00000000-0005-0000-0000-00001A270000}"/>
    <cellStyle name="Normal 5 3 23" xfId="12270" xr:uid="{00000000-0005-0000-0000-000079270000}"/>
    <cellStyle name="Normal 5 3 24" xfId="6236" xr:uid="{00000000-0005-0000-0000-00003E0D0000}"/>
    <cellStyle name="Normal 5 3 25" xfId="13039" xr:uid="{00000000-0005-0000-0000-00009C300000}"/>
    <cellStyle name="Normal 5 3 26" xfId="11608" xr:uid="{00000000-0005-0000-0000-000007310000}"/>
    <cellStyle name="Normal 5 3 27" xfId="13056" xr:uid="{00000000-0005-0000-0000-000076310000}"/>
    <cellStyle name="Normal 5 3 28" xfId="11581" xr:uid="{00000000-0005-0000-0000-0000E9310000}"/>
    <cellStyle name="Normal 5 3 29" xfId="13077" xr:uid="{00000000-0005-0000-0000-000060320000}"/>
    <cellStyle name="Normal 5 3 3" xfId="9773" xr:uid="{00000000-0005-0000-0000-0000081E0000}"/>
    <cellStyle name="Normal 5 3 30" xfId="11559" xr:uid="{00000000-0005-0000-0000-0000DB320000}"/>
    <cellStyle name="Normal 5 3 31" xfId="13102" xr:uid="{00000000-0005-0000-0000-000059330000}"/>
    <cellStyle name="Normal 5 3 32" xfId="11534" xr:uid="{00000000-0005-0000-0000-0000DB330000}"/>
    <cellStyle name="Normal 5 3 33" xfId="13120" xr:uid="{00000000-0005-0000-0000-000061340000}"/>
    <cellStyle name="Normal 5 3 34" xfId="11515" xr:uid="{00000000-0005-0000-0000-0000EB340000}"/>
    <cellStyle name="Normal 5 3 4" xfId="8196" xr:uid="{00000000-0005-0000-0000-00001E230000}"/>
    <cellStyle name="Normal 5 3 5" xfId="12139" xr:uid="{00000000-0005-0000-0000-000034230000}"/>
    <cellStyle name="Normal 5 3 6" xfId="8204" xr:uid="{00000000-0005-0000-0000-00004E230000}"/>
    <cellStyle name="Normal 5 3 7" xfId="12147" xr:uid="{00000000-0005-0000-0000-00006C230000}"/>
    <cellStyle name="Normal 5 3 8" xfId="8212" xr:uid="{00000000-0005-0000-0000-00008E230000}"/>
    <cellStyle name="Normal 5 3 9" xfId="12155" xr:uid="{00000000-0005-0000-0000-0000B4230000}"/>
    <cellStyle name="Normal 5 30" xfId="4250" xr:uid="{00000000-0005-0000-0000-0000BA100000}"/>
    <cellStyle name="Normal-- 5 30" xfId="11648" xr:uid="{00000000-0005-0000-0000-0000C5320000}"/>
    <cellStyle name="Normal 5 30 2" xfId="4251" xr:uid="{00000000-0005-0000-0000-0000BB100000}"/>
    <cellStyle name="Normal 5 30 2 2" xfId="9776" xr:uid="{00000000-0005-0000-0000-00000B1E0000}"/>
    <cellStyle name="Normal 5 30 2 3" xfId="6239" xr:uid="{00000000-0005-0000-0000-0000410D0000}"/>
    <cellStyle name="Normal 5 30 3" xfId="9775" xr:uid="{00000000-0005-0000-0000-00000A1E0000}"/>
    <cellStyle name="Normal 5 30 4" xfId="6238" xr:uid="{00000000-0005-0000-0000-0000400D0000}"/>
    <cellStyle name="Normal 5 30 5" xfId="13103" xr:uid="{00000000-0005-0000-0000-00005A330000}"/>
    <cellStyle name="Normal 5 30 6" xfId="11533" xr:uid="{00000000-0005-0000-0000-0000DC330000}"/>
    <cellStyle name="Normal 5 30 7" xfId="13122" xr:uid="{00000000-0005-0000-0000-000062340000}"/>
    <cellStyle name="Normal 5 30 8" xfId="11513" xr:uid="{00000000-0005-0000-0000-0000EC340000}"/>
    <cellStyle name="Normal 5 31" xfId="4252" xr:uid="{00000000-0005-0000-0000-0000BC100000}"/>
    <cellStyle name="Normal-- 5 31" xfId="13006" xr:uid="{00000000-0005-0000-0000-000043330000}"/>
    <cellStyle name="Normal 5 31 2" xfId="4253" xr:uid="{00000000-0005-0000-0000-0000BD100000}"/>
    <cellStyle name="Normal 5 31 2 2" xfId="9778" xr:uid="{00000000-0005-0000-0000-00000D1E0000}"/>
    <cellStyle name="Normal 5 31 2 3" xfId="6241" xr:uid="{00000000-0005-0000-0000-0000430D0000}"/>
    <cellStyle name="Normal 5 31 3" xfId="9777" xr:uid="{00000000-0005-0000-0000-00000C1E0000}"/>
    <cellStyle name="Normal 5 31 4" xfId="6240" xr:uid="{00000000-0005-0000-0000-0000420D0000}"/>
    <cellStyle name="Normal 5 31 5" xfId="11531" xr:uid="{00000000-0005-0000-0000-0000DD330000}"/>
    <cellStyle name="Normal 5 31 6" xfId="13123" xr:uid="{00000000-0005-0000-0000-000063340000}"/>
    <cellStyle name="Normal 5 31 7" xfId="11511" xr:uid="{00000000-0005-0000-0000-0000ED340000}"/>
    <cellStyle name="Normal 5 32" xfId="4254" xr:uid="{00000000-0005-0000-0000-0000BE100000}"/>
    <cellStyle name="Normal-- 5 32" xfId="11644" xr:uid="{00000000-0005-0000-0000-0000C5330000}"/>
    <cellStyle name="Normal 5 32 2" xfId="4255" xr:uid="{00000000-0005-0000-0000-0000BF100000}"/>
    <cellStyle name="Normal 5 32 2 2" xfId="9780" xr:uid="{00000000-0005-0000-0000-00000F1E0000}"/>
    <cellStyle name="Normal 5 32 2 3" xfId="6243" xr:uid="{00000000-0005-0000-0000-0000450D0000}"/>
    <cellStyle name="Normal 5 32 3" xfId="9779" xr:uid="{00000000-0005-0000-0000-00000E1E0000}"/>
    <cellStyle name="Normal 5 32 4" xfId="6242" xr:uid="{00000000-0005-0000-0000-0000440D0000}"/>
    <cellStyle name="Normal 5 32 5" xfId="13125" xr:uid="{00000000-0005-0000-0000-000064340000}"/>
    <cellStyle name="Normal 5 32 6" xfId="11510" xr:uid="{00000000-0005-0000-0000-0000EE340000}"/>
    <cellStyle name="Normal 5 33" xfId="4256" xr:uid="{00000000-0005-0000-0000-0000C0100000}"/>
    <cellStyle name="Normal-- 5 33" xfId="13019" xr:uid="{00000000-0005-0000-0000-00004B340000}"/>
    <cellStyle name="Normal 5 33 2" xfId="4257" xr:uid="{00000000-0005-0000-0000-0000C1100000}"/>
    <cellStyle name="Normal 5 33 2 2" xfId="9782" xr:uid="{00000000-0005-0000-0000-0000111E0000}"/>
    <cellStyle name="Normal 5 33 2 3" xfId="6245" xr:uid="{00000000-0005-0000-0000-0000470D0000}"/>
    <cellStyle name="Normal 5 33 3" xfId="9781" xr:uid="{00000000-0005-0000-0000-0000101E0000}"/>
    <cellStyle name="Normal 5 33 4" xfId="6244" xr:uid="{00000000-0005-0000-0000-0000460D0000}"/>
    <cellStyle name="Normal 5 33 5" xfId="11509" xr:uid="{00000000-0005-0000-0000-0000EF340000}"/>
    <cellStyle name="Normal 5 34" xfId="4258" xr:uid="{00000000-0005-0000-0000-0000C2100000}"/>
    <cellStyle name="Normal-- 5 34" xfId="11631" xr:uid="{00000000-0005-0000-0000-0000D5340000}"/>
    <cellStyle name="Normal 5 34 2" xfId="4259" xr:uid="{00000000-0005-0000-0000-0000C3100000}"/>
    <cellStyle name="Normal 5 34 2 2" xfId="9784" xr:uid="{00000000-0005-0000-0000-0000131E0000}"/>
    <cellStyle name="Normal 5 34 2 3" xfId="6247" xr:uid="{00000000-0005-0000-0000-0000490D0000}"/>
    <cellStyle name="Normal 5 34 3" xfId="9783" xr:uid="{00000000-0005-0000-0000-0000121E0000}"/>
    <cellStyle name="Normal 5 34 4" xfId="6246" xr:uid="{00000000-0005-0000-0000-0000480D0000}"/>
    <cellStyle name="Normal 5 35" xfId="4260" xr:uid="{00000000-0005-0000-0000-0000C4100000}"/>
    <cellStyle name="Normal 5 35 2" xfId="4261" xr:uid="{00000000-0005-0000-0000-0000C5100000}"/>
    <cellStyle name="Normal 5 35 2 2" xfId="9786" xr:uid="{00000000-0005-0000-0000-0000151E0000}"/>
    <cellStyle name="Normal 5 35 2 3" xfId="6249" xr:uid="{00000000-0005-0000-0000-00004B0D0000}"/>
    <cellStyle name="Normal 5 35 3" xfId="9785" xr:uid="{00000000-0005-0000-0000-0000141E0000}"/>
    <cellStyle name="Normal 5 35 4" xfId="6248" xr:uid="{00000000-0005-0000-0000-00004A0D0000}"/>
    <cellStyle name="Normal 5 36" xfId="4262" xr:uid="{00000000-0005-0000-0000-0000C6100000}"/>
    <cellStyle name="Normal 5 36 2" xfId="4263" xr:uid="{00000000-0005-0000-0000-0000C7100000}"/>
    <cellStyle name="Normal 5 36 2 2" xfId="9788" xr:uid="{00000000-0005-0000-0000-0000171E0000}"/>
    <cellStyle name="Normal 5 36 2 3" xfId="6251" xr:uid="{00000000-0005-0000-0000-00004D0D0000}"/>
    <cellStyle name="Normal 5 36 3" xfId="9787" xr:uid="{00000000-0005-0000-0000-0000161E0000}"/>
    <cellStyle name="Normal 5 36 4" xfId="6250" xr:uid="{00000000-0005-0000-0000-00004C0D0000}"/>
    <cellStyle name="Normal 5 37" xfId="4264" xr:uid="{00000000-0005-0000-0000-0000C8100000}"/>
    <cellStyle name="Normal 5 37 2" xfId="4265" xr:uid="{00000000-0005-0000-0000-0000C9100000}"/>
    <cellStyle name="Normal 5 37 2 2" xfId="9790" xr:uid="{00000000-0005-0000-0000-0000191E0000}"/>
    <cellStyle name="Normal 5 37 2 3" xfId="6253" xr:uid="{00000000-0005-0000-0000-00004F0D0000}"/>
    <cellStyle name="Normal 5 37 3" xfId="9789" xr:uid="{00000000-0005-0000-0000-0000181E0000}"/>
    <cellStyle name="Normal 5 37 4" xfId="6252" xr:uid="{00000000-0005-0000-0000-00004E0D0000}"/>
    <cellStyle name="Normal 5 38" xfId="4266" xr:uid="{00000000-0005-0000-0000-0000CA100000}"/>
    <cellStyle name="Normal 5 38 2" xfId="9791" xr:uid="{00000000-0005-0000-0000-00001A1E0000}"/>
    <cellStyle name="Normal 5 38 3" xfId="6254" xr:uid="{00000000-0005-0000-0000-0000500D0000}"/>
    <cellStyle name="Normal 5 39" xfId="4267" xr:uid="{00000000-0005-0000-0000-0000CB100000}"/>
    <cellStyle name="Normal 5 39 2" xfId="9792" xr:uid="{00000000-0005-0000-0000-00001B1E0000}"/>
    <cellStyle name="Normal 5 39 3" xfId="6255" xr:uid="{00000000-0005-0000-0000-0000510D0000}"/>
    <cellStyle name="Normal 5 4" xfId="4268" xr:uid="{00000000-0005-0000-0000-0000CC100000}"/>
    <cellStyle name="Normal-- 5 4" xfId="8113" xr:uid="{00000000-0005-0000-0000-00001C230000}"/>
    <cellStyle name="Normal 5 4 10" xfId="12187" xr:uid="{00000000-0005-0000-0000-00000E240000}"/>
    <cellStyle name="Normal 5 4 11" xfId="8257" xr:uid="{00000000-0005-0000-0000-000041240000}"/>
    <cellStyle name="Normal 5 4 12" xfId="12199" xr:uid="{00000000-0005-0000-0000-000078240000}"/>
    <cellStyle name="Normal 5 4 13" xfId="8270" xr:uid="{00000000-0005-0000-0000-0000B3240000}"/>
    <cellStyle name="Normal 5 4 14" xfId="12216" xr:uid="{00000000-0005-0000-0000-0000F2240000}"/>
    <cellStyle name="Normal 5 4 15" xfId="8287" xr:uid="{00000000-0005-0000-0000-000035250000}"/>
    <cellStyle name="Normal 5 4 16" xfId="12234" xr:uid="{00000000-0005-0000-0000-00007C250000}"/>
    <cellStyle name="Normal 5 4 17" xfId="8307" xr:uid="{00000000-0005-0000-0000-0000C7250000}"/>
    <cellStyle name="Normal 5 4 18" xfId="12255" xr:uid="{00000000-0005-0000-0000-000016260000}"/>
    <cellStyle name="Normal 5 4 19" xfId="8325" xr:uid="{00000000-0005-0000-0000-000069260000}"/>
    <cellStyle name="Normal 5 4 2" xfId="4269" xr:uid="{00000000-0005-0000-0000-0000CD100000}"/>
    <cellStyle name="Normal 5 4 2 2" xfId="9794" xr:uid="{00000000-0005-0000-0000-00001D1E0000}"/>
    <cellStyle name="Normal 5 4 2 3" xfId="6257" xr:uid="{00000000-0005-0000-0000-0000530D0000}"/>
    <cellStyle name="Normal 5 4 20" xfId="12269" xr:uid="{00000000-0005-0000-0000-0000C0260000}"/>
    <cellStyle name="Normal 5 4 21" xfId="8349" xr:uid="{00000000-0005-0000-0000-00001B270000}"/>
    <cellStyle name="Normal 5 4 22" xfId="12294" xr:uid="{00000000-0005-0000-0000-00007A270000}"/>
    <cellStyle name="Normal 5 4 23" xfId="6256" xr:uid="{00000000-0005-0000-0000-0000520D0000}"/>
    <cellStyle name="Normal 5 4 24" xfId="13054" xr:uid="{00000000-0005-0000-0000-00009D300000}"/>
    <cellStyle name="Normal 5 4 25" xfId="11587" xr:uid="{00000000-0005-0000-0000-000008310000}"/>
    <cellStyle name="Normal 5 4 26" xfId="13073" xr:uid="{00000000-0005-0000-0000-000077310000}"/>
    <cellStyle name="Normal 5 4 27" xfId="11565" xr:uid="{00000000-0005-0000-0000-0000EA310000}"/>
    <cellStyle name="Normal 5 4 28" xfId="13095" xr:uid="{00000000-0005-0000-0000-000061320000}"/>
    <cellStyle name="Normal 5 4 29" xfId="11542" xr:uid="{00000000-0005-0000-0000-0000DC320000}"/>
    <cellStyle name="Normal 5 4 3" xfId="9793" xr:uid="{00000000-0005-0000-0000-00001C1E0000}"/>
    <cellStyle name="Normal 5 4 30" xfId="13114" xr:uid="{00000000-0005-0000-0000-00005B330000}"/>
    <cellStyle name="Normal 5 4 31" xfId="11522" xr:uid="{00000000-0005-0000-0000-0000DE330000}"/>
    <cellStyle name="Normal 5 4 32" xfId="13128" xr:uid="{00000000-0005-0000-0000-000065340000}"/>
    <cellStyle name="Normal 5 4 33" xfId="11506" xr:uid="{00000000-0005-0000-0000-0000F0340000}"/>
    <cellStyle name="Normal 5 4 4" xfId="12159" xr:uid="{00000000-0005-0000-0000-000035230000}"/>
    <cellStyle name="Normal 5 4 5" xfId="8224" xr:uid="{00000000-0005-0000-0000-00004F230000}"/>
    <cellStyle name="Normal 5 4 6" xfId="12168" xr:uid="{00000000-0005-0000-0000-00006D230000}"/>
    <cellStyle name="Normal 5 4 7" xfId="8234" xr:uid="{00000000-0005-0000-0000-00008F230000}"/>
    <cellStyle name="Normal 5 4 8" xfId="12177" xr:uid="{00000000-0005-0000-0000-0000B5230000}"/>
    <cellStyle name="Normal 5 4 9" xfId="8247" xr:uid="{00000000-0005-0000-0000-0000DF230000}"/>
    <cellStyle name="Normal 5 40" xfId="4270" xr:uid="{00000000-0005-0000-0000-0000CE100000}"/>
    <cellStyle name="Normal 5 40 2" xfId="9795" xr:uid="{00000000-0005-0000-0000-00001E1E0000}"/>
    <cellStyle name="Normal 5 40 3" xfId="6258" xr:uid="{00000000-0005-0000-0000-0000540D0000}"/>
    <cellStyle name="Normal 5 41" xfId="4271" xr:uid="{00000000-0005-0000-0000-0000CF100000}"/>
    <cellStyle name="Normal 5 41 2" xfId="9796" xr:uid="{00000000-0005-0000-0000-00001F1E0000}"/>
    <cellStyle name="Normal 5 41 3" xfId="6259" xr:uid="{00000000-0005-0000-0000-0000550D0000}"/>
    <cellStyle name="Normal 5 42" xfId="4272" xr:uid="{00000000-0005-0000-0000-0000D0100000}"/>
    <cellStyle name="Normal 5 42 2" xfId="9797" xr:uid="{00000000-0005-0000-0000-0000201E0000}"/>
    <cellStyle name="Normal 5 42 3" xfId="6260" xr:uid="{00000000-0005-0000-0000-0000560D0000}"/>
    <cellStyle name="Normal 5 43" xfId="4273" xr:uid="{00000000-0005-0000-0000-0000D1100000}"/>
    <cellStyle name="Normal 5 43 2" xfId="9798" xr:uid="{00000000-0005-0000-0000-0000211E0000}"/>
    <cellStyle name="Normal 5 43 3" xfId="6261" xr:uid="{00000000-0005-0000-0000-0000570D0000}"/>
    <cellStyle name="Normal 5 44" xfId="4274" xr:uid="{00000000-0005-0000-0000-0000D2100000}"/>
    <cellStyle name="Normal 5 44 2" xfId="9799" xr:uid="{00000000-0005-0000-0000-0000221E0000}"/>
    <cellStyle name="Normal 5 44 3" xfId="6262" xr:uid="{00000000-0005-0000-0000-0000580D0000}"/>
    <cellStyle name="Normal 5 45" xfId="4275" xr:uid="{00000000-0005-0000-0000-0000D3100000}"/>
    <cellStyle name="Normal 5 45 2" xfId="9800" xr:uid="{00000000-0005-0000-0000-0000231E0000}"/>
    <cellStyle name="Normal 5 45 3" xfId="6263" xr:uid="{00000000-0005-0000-0000-0000590D0000}"/>
    <cellStyle name="Normal 5 46" xfId="4276" xr:uid="{00000000-0005-0000-0000-0000D4100000}"/>
    <cellStyle name="Normal 5 46 2" xfId="9801" xr:uid="{00000000-0005-0000-0000-0000241E0000}"/>
    <cellStyle name="Normal 5 46 3" xfId="6264" xr:uid="{00000000-0005-0000-0000-00005A0D0000}"/>
    <cellStyle name="Normal 5 47" xfId="4277" xr:uid="{00000000-0005-0000-0000-0000D5100000}"/>
    <cellStyle name="Normal 5 47 2" xfId="9802" xr:uid="{00000000-0005-0000-0000-0000251E0000}"/>
    <cellStyle name="Normal 5 47 3" xfId="6265" xr:uid="{00000000-0005-0000-0000-00005B0D0000}"/>
    <cellStyle name="Normal 5 48" xfId="4278" xr:uid="{00000000-0005-0000-0000-0000D6100000}"/>
    <cellStyle name="Normal 5 48 2" xfId="9803" xr:uid="{00000000-0005-0000-0000-0000261E0000}"/>
    <cellStyle name="Normal 5 48 3" xfId="6266" xr:uid="{00000000-0005-0000-0000-00005C0D0000}"/>
    <cellStyle name="Normal 5 49" xfId="4279" xr:uid="{00000000-0005-0000-0000-0000D7100000}"/>
    <cellStyle name="Normal 5 49 2" xfId="9804" xr:uid="{00000000-0005-0000-0000-0000271E0000}"/>
    <cellStyle name="Normal 5 49 3" xfId="6267" xr:uid="{00000000-0005-0000-0000-00005D0D0000}"/>
    <cellStyle name="Normal 5 5" xfId="4280" xr:uid="{00000000-0005-0000-0000-0000D8100000}"/>
    <cellStyle name="Normal-- 5 5" xfId="12071" xr:uid="{00000000-0005-0000-0000-000032230000}"/>
    <cellStyle name="Normal 5 5 10" xfId="8271" xr:uid="{00000000-0005-0000-0000-000042240000}"/>
    <cellStyle name="Normal 5 5 11" xfId="12213" xr:uid="{00000000-0005-0000-0000-000079240000}"/>
    <cellStyle name="Normal 5 5 12" xfId="8285" xr:uid="{00000000-0005-0000-0000-0000B4240000}"/>
    <cellStyle name="Normal 5 5 13" xfId="12231" xr:uid="{00000000-0005-0000-0000-0000F3240000}"/>
    <cellStyle name="Normal 5 5 14" xfId="8303" xr:uid="{00000000-0005-0000-0000-000036250000}"/>
    <cellStyle name="Normal 5 5 15" xfId="12247" xr:uid="{00000000-0005-0000-0000-00007D250000}"/>
    <cellStyle name="Normal 5 5 16" xfId="8323" xr:uid="{00000000-0005-0000-0000-0000C8250000}"/>
    <cellStyle name="Normal 5 5 17" xfId="12264" xr:uid="{00000000-0005-0000-0000-000017260000}"/>
    <cellStyle name="Normal 5 5 18" xfId="8340" xr:uid="{00000000-0005-0000-0000-00006A260000}"/>
    <cellStyle name="Normal 5 5 19" xfId="12283" xr:uid="{00000000-0005-0000-0000-0000C1260000}"/>
    <cellStyle name="Normal 5 5 2" xfId="4281" xr:uid="{00000000-0005-0000-0000-0000D9100000}"/>
    <cellStyle name="Normal 5 5 2 2" xfId="9806" xr:uid="{00000000-0005-0000-0000-0000291E0000}"/>
    <cellStyle name="Normal 5 5 2 3" xfId="6269" xr:uid="{00000000-0005-0000-0000-00005F0D0000}"/>
    <cellStyle name="Normal 5 5 20" xfId="8365" xr:uid="{00000000-0005-0000-0000-00001C270000}"/>
    <cellStyle name="Normal 5 5 21" xfId="12310" xr:uid="{00000000-0005-0000-0000-00007B270000}"/>
    <cellStyle name="Normal 5 5 22" xfId="6268" xr:uid="{00000000-0005-0000-0000-00005E0D0000}"/>
    <cellStyle name="Normal 5 5 23" xfId="13062" xr:uid="{00000000-0005-0000-0000-00009E300000}"/>
    <cellStyle name="Normal 5 5 24" xfId="11576" xr:uid="{00000000-0005-0000-0000-000009310000}"/>
    <cellStyle name="Normal 5 5 25" xfId="13082" xr:uid="{00000000-0005-0000-0000-000078310000}"/>
    <cellStyle name="Normal 5 5 26" xfId="11555" xr:uid="{00000000-0005-0000-0000-0000EB310000}"/>
    <cellStyle name="Normal 5 5 27" xfId="13104" xr:uid="{00000000-0005-0000-0000-000062320000}"/>
    <cellStyle name="Normal 5 5 28" xfId="11532" xr:uid="{00000000-0005-0000-0000-0000DD320000}"/>
    <cellStyle name="Normal 5 5 29" xfId="13121" xr:uid="{00000000-0005-0000-0000-00005C330000}"/>
    <cellStyle name="Normal 5 5 3" xfId="9805" xr:uid="{00000000-0005-0000-0000-0000281E0000}"/>
    <cellStyle name="Normal 5 5 30" xfId="11514" xr:uid="{00000000-0005-0000-0000-0000DF330000}"/>
    <cellStyle name="Normal 5 5 31" xfId="13130" xr:uid="{00000000-0005-0000-0000-000066340000}"/>
    <cellStyle name="Normal 5 5 32" xfId="11504" xr:uid="{00000000-0005-0000-0000-0000F1340000}"/>
    <cellStyle name="Normal 5 5 4" xfId="8237" xr:uid="{00000000-0005-0000-0000-000050230000}"/>
    <cellStyle name="Normal 5 5 5" xfId="12180" xr:uid="{00000000-0005-0000-0000-00006E230000}"/>
    <cellStyle name="Normal 5 5 6" xfId="8250" xr:uid="{00000000-0005-0000-0000-000090230000}"/>
    <cellStyle name="Normal 5 5 7" xfId="12190" xr:uid="{00000000-0005-0000-0000-0000B6230000}"/>
    <cellStyle name="Normal 5 5 8" xfId="8260" xr:uid="{00000000-0005-0000-0000-0000E0230000}"/>
    <cellStyle name="Normal 5 5 9" xfId="12201" xr:uid="{00000000-0005-0000-0000-00000F240000}"/>
    <cellStyle name="Normal 5 50" xfId="4282" xr:uid="{00000000-0005-0000-0000-0000DA100000}"/>
    <cellStyle name="Normal 5 50 2" xfId="9807" xr:uid="{00000000-0005-0000-0000-00002A1E0000}"/>
    <cellStyle name="Normal 5 50 3" xfId="6270" xr:uid="{00000000-0005-0000-0000-0000600D0000}"/>
    <cellStyle name="Normal 5 51" xfId="4283" xr:uid="{00000000-0005-0000-0000-0000DB100000}"/>
    <cellStyle name="Normal 5 51 2" xfId="9808" xr:uid="{00000000-0005-0000-0000-00002B1E0000}"/>
    <cellStyle name="Normal 5 51 3" xfId="6271" xr:uid="{00000000-0005-0000-0000-0000610D0000}"/>
    <cellStyle name="Normal 5 52" xfId="4284" xr:uid="{00000000-0005-0000-0000-0000DC100000}"/>
    <cellStyle name="Normal 5 52 2" xfId="9809" xr:uid="{00000000-0005-0000-0000-00002C1E0000}"/>
    <cellStyle name="Normal 5 52 3" xfId="6272" xr:uid="{00000000-0005-0000-0000-0000620D0000}"/>
    <cellStyle name="Normal 5 53" xfId="4285" xr:uid="{00000000-0005-0000-0000-0000DD100000}"/>
    <cellStyle name="Normal 5 53 2" xfId="9810" xr:uid="{00000000-0005-0000-0000-00002D1E0000}"/>
    <cellStyle name="Normal 5 53 3" xfId="6273" xr:uid="{00000000-0005-0000-0000-0000630D0000}"/>
    <cellStyle name="Normal 5 54" xfId="4286" xr:uid="{00000000-0005-0000-0000-0000DE100000}"/>
    <cellStyle name="Normal 5 54 2" xfId="9811" xr:uid="{00000000-0005-0000-0000-00002E1E0000}"/>
    <cellStyle name="Normal 5 54 3" xfId="6274" xr:uid="{00000000-0005-0000-0000-0000640D0000}"/>
    <cellStyle name="Normal 5 55" xfId="4287" xr:uid="{00000000-0005-0000-0000-0000DF100000}"/>
    <cellStyle name="Normal 5 55 2" xfId="9812" xr:uid="{00000000-0005-0000-0000-00002F1E0000}"/>
    <cellStyle name="Normal 5 55 3" xfId="6275" xr:uid="{00000000-0005-0000-0000-0000650D0000}"/>
    <cellStyle name="Normal 5 56" xfId="4288" xr:uid="{00000000-0005-0000-0000-0000E0100000}"/>
    <cellStyle name="Normal 5 56 2" xfId="9813" xr:uid="{00000000-0005-0000-0000-0000301E0000}"/>
    <cellStyle name="Normal 5 56 3" xfId="6276" xr:uid="{00000000-0005-0000-0000-0000660D0000}"/>
    <cellStyle name="Normal 5 57" xfId="4289" xr:uid="{00000000-0005-0000-0000-0000E1100000}"/>
    <cellStyle name="Normal 5 57 2" xfId="9814" xr:uid="{00000000-0005-0000-0000-0000311E0000}"/>
    <cellStyle name="Normal 5 57 3" xfId="6277" xr:uid="{00000000-0005-0000-0000-0000670D0000}"/>
    <cellStyle name="Normal 5 58" xfId="4290" xr:uid="{00000000-0005-0000-0000-0000E2100000}"/>
    <cellStyle name="Normal 5 58 2" xfId="9815" xr:uid="{00000000-0005-0000-0000-0000321E0000}"/>
    <cellStyle name="Normal 5 58 3" xfId="6278" xr:uid="{00000000-0005-0000-0000-0000680D0000}"/>
    <cellStyle name="Normal 5 59" xfId="4291" xr:uid="{00000000-0005-0000-0000-0000E3100000}"/>
    <cellStyle name="Normal 5 59 2" xfId="9816" xr:uid="{00000000-0005-0000-0000-0000331E0000}"/>
    <cellStyle name="Normal 5 59 3" xfId="6279" xr:uid="{00000000-0005-0000-0000-0000690D0000}"/>
    <cellStyle name="Normal 5 6" xfId="4292" xr:uid="{00000000-0005-0000-0000-0000E4100000}"/>
    <cellStyle name="Normal-- 5 6" xfId="8119" xr:uid="{00000000-0005-0000-0000-00004C230000}"/>
    <cellStyle name="Normal 5 6 10" xfId="12229" xr:uid="{00000000-0005-0000-0000-00007A240000}"/>
    <cellStyle name="Normal 5 6 11" xfId="8300" xr:uid="{00000000-0005-0000-0000-0000B5240000}"/>
    <cellStyle name="Normal 5 6 12" xfId="12245" xr:uid="{00000000-0005-0000-0000-0000F4240000}"/>
    <cellStyle name="Normal 5 6 13" xfId="8317" xr:uid="{00000000-0005-0000-0000-000037250000}"/>
    <cellStyle name="Normal 5 6 14" xfId="12256" xr:uid="{00000000-0005-0000-0000-00007E250000}"/>
    <cellStyle name="Normal 5 6 15" xfId="8336" xr:uid="{00000000-0005-0000-0000-0000C9250000}"/>
    <cellStyle name="Normal 5 6 16" xfId="12274" xr:uid="{00000000-0005-0000-0000-000018260000}"/>
    <cellStyle name="Normal 5 6 17" xfId="8354" xr:uid="{00000000-0005-0000-0000-00006B260000}"/>
    <cellStyle name="Normal 5 6 18" xfId="12296" xr:uid="{00000000-0005-0000-0000-0000C2260000}"/>
    <cellStyle name="Normal 5 6 19" xfId="8379" xr:uid="{00000000-0005-0000-0000-00001D270000}"/>
    <cellStyle name="Normal 5 6 2" xfId="4293" xr:uid="{00000000-0005-0000-0000-0000E5100000}"/>
    <cellStyle name="Normal 5 6 2 2" xfId="9818" xr:uid="{00000000-0005-0000-0000-0000351E0000}"/>
    <cellStyle name="Normal 5 6 2 3" xfId="6281" xr:uid="{00000000-0005-0000-0000-00006B0D0000}"/>
    <cellStyle name="Normal 5 6 20" xfId="12329" xr:uid="{00000000-0005-0000-0000-00007C270000}"/>
    <cellStyle name="Normal 5 6 21" xfId="6280" xr:uid="{00000000-0005-0000-0000-00006A0D0000}"/>
    <cellStyle name="Normal 5 6 22" xfId="13071" xr:uid="{00000000-0005-0000-0000-00009F300000}"/>
    <cellStyle name="Normal 5 6 23" xfId="11568" xr:uid="{00000000-0005-0000-0000-00000A310000}"/>
    <cellStyle name="Normal 5 6 24" xfId="13092" xr:uid="{00000000-0005-0000-0000-000079310000}"/>
    <cellStyle name="Normal 5 6 25" xfId="11546" xr:uid="{00000000-0005-0000-0000-0000EC310000}"/>
    <cellStyle name="Normal 5 6 26" xfId="13109" xr:uid="{00000000-0005-0000-0000-000063320000}"/>
    <cellStyle name="Normal 5 6 27" xfId="11526" xr:uid="{00000000-0005-0000-0000-0000DE320000}"/>
    <cellStyle name="Normal 5 6 28" xfId="13126" xr:uid="{00000000-0005-0000-0000-00005D330000}"/>
    <cellStyle name="Normal 5 6 29" xfId="11508" xr:uid="{00000000-0005-0000-0000-0000E0330000}"/>
    <cellStyle name="Normal 5 6 3" xfId="9817" xr:uid="{00000000-0005-0000-0000-0000341E0000}"/>
    <cellStyle name="Normal 5 6 30" xfId="13132" xr:uid="{00000000-0005-0000-0000-000067340000}"/>
    <cellStyle name="Normal 5 6 31" xfId="11502" xr:uid="{00000000-0005-0000-0000-0000F2340000}"/>
    <cellStyle name="Normal 5 6 4" xfId="12192" xr:uid="{00000000-0005-0000-0000-00006F230000}"/>
    <cellStyle name="Normal 5 6 5" xfId="8262" xr:uid="{00000000-0005-0000-0000-000091230000}"/>
    <cellStyle name="Normal 5 6 6" xfId="12203" xr:uid="{00000000-0005-0000-0000-0000B7230000}"/>
    <cellStyle name="Normal 5 6 7" xfId="8272" xr:uid="{00000000-0005-0000-0000-0000E1230000}"/>
    <cellStyle name="Normal 5 6 8" xfId="12214" xr:uid="{00000000-0005-0000-0000-000010240000}"/>
    <cellStyle name="Normal 5 6 9" xfId="8283" xr:uid="{00000000-0005-0000-0000-000043240000}"/>
    <cellStyle name="Normal 5 60" xfId="4294" xr:uid="{00000000-0005-0000-0000-0000E6100000}"/>
    <cellStyle name="Normal 5 60 2" xfId="9819" xr:uid="{00000000-0005-0000-0000-0000361E0000}"/>
    <cellStyle name="Normal 5 60 3" xfId="6282" xr:uid="{00000000-0005-0000-0000-00006C0D0000}"/>
    <cellStyle name="Normal 5 61" xfId="4295" xr:uid="{00000000-0005-0000-0000-0000E7100000}"/>
    <cellStyle name="Normal 5 61 2" xfId="9820" xr:uid="{00000000-0005-0000-0000-0000371E0000}"/>
    <cellStyle name="Normal 5 61 3" xfId="6283" xr:uid="{00000000-0005-0000-0000-00006D0D0000}"/>
    <cellStyle name="Normal 5 62" xfId="4296" xr:uid="{00000000-0005-0000-0000-0000E8100000}"/>
    <cellStyle name="Normal 5 62 2" xfId="9821" xr:uid="{00000000-0005-0000-0000-0000381E0000}"/>
    <cellStyle name="Normal 5 62 3" xfId="6284" xr:uid="{00000000-0005-0000-0000-00006E0D0000}"/>
    <cellStyle name="Normal 5 63" xfId="4297" xr:uid="{00000000-0005-0000-0000-0000E9100000}"/>
    <cellStyle name="Normal 5 63 2" xfId="9822" xr:uid="{00000000-0005-0000-0000-0000391E0000}"/>
    <cellStyle name="Normal 5 63 3" xfId="6285" xr:uid="{00000000-0005-0000-0000-00006F0D0000}"/>
    <cellStyle name="Normal 5 64" xfId="4298" xr:uid="{00000000-0005-0000-0000-0000EA100000}"/>
    <cellStyle name="Normal 5 64 2" xfId="9823" xr:uid="{00000000-0005-0000-0000-00003A1E0000}"/>
    <cellStyle name="Normal 5 64 3" xfId="6286" xr:uid="{00000000-0005-0000-0000-0000700D0000}"/>
    <cellStyle name="Normal 5 65" xfId="4299" xr:uid="{00000000-0005-0000-0000-0000EB100000}"/>
    <cellStyle name="Normal 5 65 2" xfId="9824" xr:uid="{00000000-0005-0000-0000-00003B1E0000}"/>
    <cellStyle name="Normal 5 65 3" xfId="6287" xr:uid="{00000000-0005-0000-0000-0000710D0000}"/>
    <cellStyle name="Normal 5 66" xfId="4300" xr:uid="{00000000-0005-0000-0000-0000EC100000}"/>
    <cellStyle name="Normal 5 66 2" xfId="9825" xr:uid="{00000000-0005-0000-0000-00003C1E0000}"/>
    <cellStyle name="Normal 5 66 3" xfId="6288" xr:uid="{00000000-0005-0000-0000-0000720D0000}"/>
    <cellStyle name="Normal 5 67" xfId="4301" xr:uid="{00000000-0005-0000-0000-0000ED100000}"/>
    <cellStyle name="Normal 5 67 2" xfId="9826" xr:uid="{00000000-0005-0000-0000-00003D1E0000}"/>
    <cellStyle name="Normal 5 67 3" xfId="6289" xr:uid="{00000000-0005-0000-0000-0000730D0000}"/>
    <cellStyle name="Normal 5 68" xfId="4302" xr:uid="{00000000-0005-0000-0000-0000EE100000}"/>
    <cellStyle name="Normal 5 68 2" xfId="9827" xr:uid="{00000000-0005-0000-0000-00003E1E0000}"/>
    <cellStyle name="Normal 5 68 3" xfId="6290" xr:uid="{00000000-0005-0000-0000-0000740D0000}"/>
    <cellStyle name="Normal 5 69" xfId="4303" xr:uid="{00000000-0005-0000-0000-0000EF100000}"/>
    <cellStyle name="Normal 5 69 2" xfId="9828" xr:uid="{00000000-0005-0000-0000-00003F1E0000}"/>
    <cellStyle name="Normal 5 69 3" xfId="6291" xr:uid="{00000000-0005-0000-0000-0000750D0000}"/>
    <cellStyle name="Normal 5 7" xfId="4304" xr:uid="{00000000-0005-0000-0000-0000F0100000}"/>
    <cellStyle name="Normal-- 5 7" xfId="12077" xr:uid="{00000000-0005-0000-0000-00006A230000}"/>
    <cellStyle name="Normal 5 7 10" xfId="8313" xr:uid="{00000000-0005-0000-0000-0000B6240000}"/>
    <cellStyle name="Normal 5 7 11" xfId="12254" xr:uid="{00000000-0005-0000-0000-0000F5240000}"/>
    <cellStyle name="Normal 5 7 12" xfId="8330" xr:uid="{00000000-0005-0000-0000-000038250000}"/>
    <cellStyle name="Normal 5 7 13" xfId="12266" xr:uid="{00000000-0005-0000-0000-00007F250000}"/>
    <cellStyle name="Normal 5 7 14" xfId="8350" xr:uid="{00000000-0005-0000-0000-0000CA250000}"/>
    <cellStyle name="Normal 5 7 15" xfId="12288" xr:uid="{00000000-0005-0000-0000-000019260000}"/>
    <cellStyle name="Normal 5 7 16" xfId="8368" xr:uid="{00000000-0005-0000-0000-00006C260000}"/>
    <cellStyle name="Normal 5 7 17" xfId="12311" xr:uid="{00000000-0005-0000-0000-0000C3260000}"/>
    <cellStyle name="Normal 5 7 18" xfId="8394" xr:uid="{00000000-0005-0000-0000-00001E270000}"/>
    <cellStyle name="Normal 5 7 19" xfId="12343" xr:uid="{00000000-0005-0000-0000-00007D270000}"/>
    <cellStyle name="Normal 5 7 2" xfId="4305" xr:uid="{00000000-0005-0000-0000-0000F1100000}"/>
    <cellStyle name="Normal 5 7 2 2" xfId="9830" xr:uid="{00000000-0005-0000-0000-0000411E0000}"/>
    <cellStyle name="Normal 5 7 2 3" xfId="6293" xr:uid="{00000000-0005-0000-0000-0000770D0000}"/>
    <cellStyle name="Normal 5 7 20" xfId="6292" xr:uid="{00000000-0005-0000-0000-0000760D0000}"/>
    <cellStyle name="Normal 5 7 21" xfId="13080" xr:uid="{00000000-0005-0000-0000-0000A0300000}"/>
    <cellStyle name="Normal 5 7 22" xfId="11558" xr:uid="{00000000-0005-0000-0000-00000B310000}"/>
    <cellStyle name="Normal 5 7 23" xfId="13101" xr:uid="{00000000-0005-0000-0000-00007A310000}"/>
    <cellStyle name="Normal 5 7 24" xfId="11536" xr:uid="{00000000-0005-0000-0000-0000ED310000}"/>
    <cellStyle name="Normal 5 7 25" xfId="13117" xr:uid="{00000000-0005-0000-0000-000064320000}"/>
    <cellStyle name="Normal 5 7 26" xfId="11519" xr:uid="{00000000-0005-0000-0000-0000DF320000}"/>
    <cellStyle name="Normal 5 7 27" xfId="13129" xr:uid="{00000000-0005-0000-0000-00005E330000}"/>
    <cellStyle name="Normal 5 7 28" xfId="11505" xr:uid="{00000000-0005-0000-0000-0000E1330000}"/>
    <cellStyle name="Normal 5 7 29" xfId="13134" xr:uid="{00000000-0005-0000-0000-000068340000}"/>
    <cellStyle name="Normal 5 7 3" xfId="9829" xr:uid="{00000000-0005-0000-0000-0000401E0000}"/>
    <cellStyle name="Normal 5 7 30" xfId="11497" xr:uid="{00000000-0005-0000-0000-0000F3340000}"/>
    <cellStyle name="Normal 5 7 4" xfId="8273" xr:uid="{00000000-0005-0000-0000-000092230000}"/>
    <cellStyle name="Normal 5 7 5" xfId="12215" xr:uid="{00000000-0005-0000-0000-0000B8230000}"/>
    <cellStyle name="Normal 5 7 6" xfId="8284" xr:uid="{00000000-0005-0000-0000-0000E2230000}"/>
    <cellStyle name="Normal 5 7 7" xfId="12228" xr:uid="{00000000-0005-0000-0000-000011240000}"/>
    <cellStyle name="Normal 5 7 8" xfId="8298" xr:uid="{00000000-0005-0000-0000-000044240000}"/>
    <cellStyle name="Normal 5 7 9" xfId="12242" xr:uid="{00000000-0005-0000-0000-00007B240000}"/>
    <cellStyle name="Normal 5 70" xfId="4306" xr:uid="{00000000-0005-0000-0000-0000F2100000}"/>
    <cellStyle name="Normal 5 70 2" xfId="9831" xr:uid="{00000000-0005-0000-0000-0000421E0000}"/>
    <cellStyle name="Normal 5 70 3" xfId="6294" xr:uid="{00000000-0005-0000-0000-0000780D0000}"/>
    <cellStyle name="Normal 5 71" xfId="4307" xr:uid="{00000000-0005-0000-0000-0000F3100000}"/>
    <cellStyle name="Normal 5 71 2" xfId="9832" xr:uid="{00000000-0005-0000-0000-0000431E0000}"/>
    <cellStyle name="Normal 5 71 3" xfId="6295" xr:uid="{00000000-0005-0000-0000-0000790D0000}"/>
    <cellStyle name="Normal 5 72" xfId="4308" xr:uid="{00000000-0005-0000-0000-0000F4100000}"/>
    <cellStyle name="Normal 5 72 2" xfId="9833" xr:uid="{00000000-0005-0000-0000-0000441E0000}"/>
    <cellStyle name="Normal 5 72 3" xfId="6296" xr:uid="{00000000-0005-0000-0000-00007A0D0000}"/>
    <cellStyle name="Normal 5 73" xfId="4309" xr:uid="{00000000-0005-0000-0000-0000F5100000}"/>
    <cellStyle name="Normal 5 73 2" xfId="9834" xr:uid="{00000000-0005-0000-0000-0000451E0000}"/>
    <cellStyle name="Normal 5 73 3" xfId="6297" xr:uid="{00000000-0005-0000-0000-00007B0D0000}"/>
    <cellStyle name="Normal 5 74" xfId="4310" xr:uid="{00000000-0005-0000-0000-0000F6100000}"/>
    <cellStyle name="Normal 5 74 2" xfId="9835" xr:uid="{00000000-0005-0000-0000-0000461E0000}"/>
    <cellStyle name="Normal 5 74 3" xfId="6298" xr:uid="{00000000-0005-0000-0000-00007C0D0000}"/>
    <cellStyle name="Normal 5 75" xfId="4311" xr:uid="{00000000-0005-0000-0000-0000F7100000}"/>
    <cellStyle name="Normal 5 75 2" xfId="9836" xr:uid="{00000000-0005-0000-0000-0000471E0000}"/>
    <cellStyle name="Normal 5 75 3" xfId="6299" xr:uid="{00000000-0005-0000-0000-00007D0D0000}"/>
    <cellStyle name="Normal 5 76" xfId="4312" xr:uid="{00000000-0005-0000-0000-0000F8100000}"/>
    <cellStyle name="Normal 5 76 2" xfId="9837" xr:uid="{00000000-0005-0000-0000-0000481E0000}"/>
    <cellStyle name="Normal 5 76 3" xfId="6300" xr:uid="{00000000-0005-0000-0000-00007E0D0000}"/>
    <cellStyle name="Normal 5 77" xfId="4313" xr:uid="{00000000-0005-0000-0000-0000F9100000}"/>
    <cellStyle name="Normal 5 77 2" xfId="9838" xr:uid="{00000000-0005-0000-0000-0000491E0000}"/>
    <cellStyle name="Normal 5 77 3" xfId="6301" xr:uid="{00000000-0005-0000-0000-00007F0D0000}"/>
    <cellStyle name="Normal 5 78" xfId="4314" xr:uid="{00000000-0005-0000-0000-0000FA100000}"/>
    <cellStyle name="Normal 5 78 2" xfId="9839" xr:uid="{00000000-0005-0000-0000-00004A1E0000}"/>
    <cellStyle name="Normal 5 78 3" xfId="6302" xr:uid="{00000000-0005-0000-0000-0000800D0000}"/>
    <cellStyle name="Normal 5 79" xfId="4315" xr:uid="{00000000-0005-0000-0000-0000FB100000}"/>
    <cellStyle name="Normal 5 79 2" xfId="9840" xr:uid="{00000000-0005-0000-0000-00004B1E0000}"/>
    <cellStyle name="Normal 5 79 3" xfId="6303" xr:uid="{00000000-0005-0000-0000-0000810D0000}"/>
    <cellStyle name="Normal 5 8" xfId="4316" xr:uid="{00000000-0005-0000-0000-0000FC100000}"/>
    <cellStyle name="Normal-- 5 8" xfId="8125" xr:uid="{00000000-0005-0000-0000-00008C230000}"/>
    <cellStyle name="Normal 5 8 10" xfId="12260" xr:uid="{00000000-0005-0000-0000-0000F6240000}"/>
    <cellStyle name="Normal 5 8 11" xfId="8343" xr:uid="{00000000-0005-0000-0000-000039250000}"/>
    <cellStyle name="Normal 5 8 12" xfId="12275" xr:uid="{00000000-0005-0000-0000-000080250000}"/>
    <cellStyle name="Normal 5 8 13" xfId="8363" xr:uid="{00000000-0005-0000-0000-0000CB250000}"/>
    <cellStyle name="Normal 5 8 14" xfId="12299" xr:uid="{00000000-0005-0000-0000-00001A260000}"/>
    <cellStyle name="Normal 5 8 15" xfId="8381" xr:uid="{00000000-0005-0000-0000-00006D260000}"/>
    <cellStyle name="Normal 5 8 16" xfId="12328" xr:uid="{00000000-0005-0000-0000-0000C4260000}"/>
    <cellStyle name="Normal 5 8 17" xfId="8411" xr:uid="{00000000-0005-0000-0000-00001F270000}"/>
    <cellStyle name="Normal 5 8 18" xfId="12360" xr:uid="{00000000-0005-0000-0000-00007E270000}"/>
    <cellStyle name="Normal 5 8 19" xfId="6304" xr:uid="{00000000-0005-0000-0000-0000820D0000}"/>
    <cellStyle name="Normal 5 8 2" xfId="4317" xr:uid="{00000000-0005-0000-0000-0000FD100000}"/>
    <cellStyle name="Normal 5 8 2 2" xfId="9842" xr:uid="{00000000-0005-0000-0000-00004D1E0000}"/>
    <cellStyle name="Normal 5 8 2 3" xfId="6305" xr:uid="{00000000-0005-0000-0000-0000830D0000}"/>
    <cellStyle name="Normal 5 8 20" xfId="13089" xr:uid="{00000000-0005-0000-0000-0000A1300000}"/>
    <cellStyle name="Normal 5 8 21" xfId="11549" xr:uid="{00000000-0005-0000-0000-00000C310000}"/>
    <cellStyle name="Normal 5 8 22" xfId="13107" xr:uid="{00000000-0005-0000-0000-00007B310000}"/>
    <cellStyle name="Normal 5 8 23" xfId="11529" xr:uid="{00000000-0005-0000-0000-0000EE310000}"/>
    <cellStyle name="Normal 5 8 24" xfId="13124" xr:uid="{00000000-0005-0000-0000-000065320000}"/>
    <cellStyle name="Normal 5 8 25" xfId="11512" xr:uid="{00000000-0005-0000-0000-0000E0320000}"/>
    <cellStyle name="Normal 5 8 26" xfId="13131" xr:uid="{00000000-0005-0000-0000-00005F330000}"/>
    <cellStyle name="Normal 5 8 27" xfId="11503" xr:uid="{00000000-0005-0000-0000-0000E2330000}"/>
    <cellStyle name="Normal 5 8 28" xfId="13138" xr:uid="{00000000-0005-0000-0000-000069340000}"/>
    <cellStyle name="Normal 5 8 29" xfId="11495" xr:uid="{00000000-0005-0000-0000-0000F4340000}"/>
    <cellStyle name="Normal 5 8 3" xfId="9841" xr:uid="{00000000-0005-0000-0000-00004C1E0000}"/>
    <cellStyle name="Normal 5 8 4" xfId="12227" xr:uid="{00000000-0005-0000-0000-0000B9230000}"/>
    <cellStyle name="Normal 5 8 5" xfId="8297" xr:uid="{00000000-0005-0000-0000-0000E3230000}"/>
    <cellStyle name="Normal 5 8 6" xfId="12240" xr:uid="{00000000-0005-0000-0000-000012240000}"/>
    <cellStyle name="Normal 5 8 7" xfId="8311" xr:uid="{00000000-0005-0000-0000-000045240000}"/>
    <cellStyle name="Normal 5 8 8" xfId="12251" xr:uid="{00000000-0005-0000-0000-00007C240000}"/>
    <cellStyle name="Normal 5 8 9" xfId="8326" xr:uid="{00000000-0005-0000-0000-0000B7240000}"/>
    <cellStyle name="Normal 5 80" xfId="4318" xr:uid="{00000000-0005-0000-0000-0000FE100000}"/>
    <cellStyle name="Normal 5 80 2" xfId="9843" xr:uid="{00000000-0005-0000-0000-00004E1E0000}"/>
    <cellStyle name="Normal 5 80 3" xfId="6306" xr:uid="{00000000-0005-0000-0000-0000840D0000}"/>
    <cellStyle name="Normal 5 81" xfId="4319" xr:uid="{00000000-0005-0000-0000-0000FF100000}"/>
    <cellStyle name="Normal 5 81 2" xfId="9844" xr:uid="{00000000-0005-0000-0000-00004F1E0000}"/>
    <cellStyle name="Normal 5 81 3" xfId="6307" xr:uid="{00000000-0005-0000-0000-0000850D0000}"/>
    <cellStyle name="Normal 5 82" xfId="4320" xr:uid="{00000000-0005-0000-0000-000000110000}"/>
    <cellStyle name="Normal 5 82 2" xfId="9845" xr:uid="{00000000-0005-0000-0000-0000501E0000}"/>
    <cellStyle name="Normal 5 82 3" xfId="6308" xr:uid="{00000000-0005-0000-0000-0000860D0000}"/>
    <cellStyle name="Normal 5 83" xfId="4321" xr:uid="{00000000-0005-0000-0000-000001110000}"/>
    <cellStyle name="Normal 5 83 2" xfId="9846" xr:uid="{00000000-0005-0000-0000-0000511E0000}"/>
    <cellStyle name="Normal 5 83 3" xfId="6309" xr:uid="{00000000-0005-0000-0000-0000870D0000}"/>
    <cellStyle name="Normal 5 84" xfId="4322" xr:uid="{00000000-0005-0000-0000-000002110000}"/>
    <cellStyle name="Normal 5 84 2" xfId="9847" xr:uid="{00000000-0005-0000-0000-0000521E0000}"/>
    <cellStyle name="Normal 5 84 3" xfId="6310" xr:uid="{00000000-0005-0000-0000-0000880D0000}"/>
    <cellStyle name="Normal 5 85" xfId="4323" xr:uid="{00000000-0005-0000-0000-000003110000}"/>
    <cellStyle name="Normal 5 85 2" xfId="9848" xr:uid="{00000000-0005-0000-0000-0000531E0000}"/>
    <cellStyle name="Normal 5 85 3" xfId="6311" xr:uid="{00000000-0005-0000-0000-0000890D0000}"/>
    <cellStyle name="Normal 5 86" xfId="4324" xr:uid="{00000000-0005-0000-0000-000004110000}"/>
    <cellStyle name="Normal 5 86 2" xfId="9849" xr:uid="{00000000-0005-0000-0000-0000541E0000}"/>
    <cellStyle name="Normal 5 86 3" xfId="6312" xr:uid="{00000000-0005-0000-0000-00008A0D0000}"/>
    <cellStyle name="Normal 5 87" xfId="4325" xr:uid="{00000000-0005-0000-0000-000005110000}"/>
    <cellStyle name="Normal 5 87 2" xfId="9850" xr:uid="{00000000-0005-0000-0000-0000551E0000}"/>
    <cellStyle name="Normal 5 87 3" xfId="6313" xr:uid="{00000000-0005-0000-0000-00008B0D0000}"/>
    <cellStyle name="Normal 5 88" xfId="4326" xr:uid="{00000000-0005-0000-0000-000006110000}"/>
    <cellStyle name="Normal 5 88 2" xfId="9851" xr:uid="{00000000-0005-0000-0000-0000561E0000}"/>
    <cellStyle name="Normal 5 88 3" xfId="6314" xr:uid="{00000000-0005-0000-0000-00008C0D0000}"/>
    <cellStyle name="Normal 5 89" xfId="4327" xr:uid="{00000000-0005-0000-0000-000007110000}"/>
    <cellStyle name="Normal 5 89 2" xfId="9852" xr:uid="{00000000-0005-0000-0000-0000571E0000}"/>
    <cellStyle name="Normal 5 89 3" xfId="6315" xr:uid="{00000000-0005-0000-0000-00008D0D0000}"/>
    <cellStyle name="Normal 5 9" xfId="4328" xr:uid="{00000000-0005-0000-0000-000008110000}"/>
    <cellStyle name="Normal-- 5 9" xfId="12083" xr:uid="{00000000-0005-0000-0000-0000B2230000}"/>
    <cellStyle name="Normal 5 9 10" xfId="8355" xr:uid="{00000000-0005-0000-0000-00003A250000}"/>
    <cellStyle name="Normal 5 9 11" xfId="12287" xr:uid="{00000000-0005-0000-0000-000081250000}"/>
    <cellStyle name="Normal 5 9 12" xfId="8375" xr:uid="{00000000-0005-0000-0000-0000CC250000}"/>
    <cellStyle name="Normal 5 9 13" xfId="12315" xr:uid="{00000000-0005-0000-0000-00001B260000}"/>
    <cellStyle name="Normal 5 9 14" xfId="8397" xr:uid="{00000000-0005-0000-0000-00006E260000}"/>
    <cellStyle name="Normal 5 9 15" xfId="12341" xr:uid="{00000000-0005-0000-0000-0000C5260000}"/>
    <cellStyle name="Normal 5 9 16" xfId="8425" xr:uid="{00000000-0005-0000-0000-000020270000}"/>
    <cellStyle name="Normal 5 9 17" xfId="12376" xr:uid="{00000000-0005-0000-0000-00007F270000}"/>
    <cellStyle name="Normal 5 9 18" xfId="6316" xr:uid="{00000000-0005-0000-0000-00008E0D0000}"/>
    <cellStyle name="Normal 5 9 19" xfId="13098" xr:uid="{00000000-0005-0000-0000-0000A2300000}"/>
    <cellStyle name="Normal 5 9 2" xfId="4329" xr:uid="{00000000-0005-0000-0000-000009110000}"/>
    <cellStyle name="Normal 5 9 2 2" xfId="9854" xr:uid="{00000000-0005-0000-0000-0000591E0000}"/>
    <cellStyle name="Normal 5 9 2 3" xfId="6317" xr:uid="{00000000-0005-0000-0000-00008F0D0000}"/>
    <cellStyle name="Normal 5 9 20" xfId="11540" xr:uid="{00000000-0005-0000-0000-00000D310000}"/>
    <cellStyle name="Normal 5 9 21" xfId="13113" xr:uid="{00000000-0005-0000-0000-00007C310000}"/>
    <cellStyle name="Normal 5 9 22" xfId="11524" xr:uid="{00000000-0005-0000-0000-0000EF310000}"/>
    <cellStyle name="Normal 5 9 23" xfId="13127" xr:uid="{00000000-0005-0000-0000-000066320000}"/>
    <cellStyle name="Normal 5 9 24" xfId="11507" xr:uid="{00000000-0005-0000-0000-0000E1320000}"/>
    <cellStyle name="Normal 5 9 25" xfId="13133" xr:uid="{00000000-0005-0000-0000-000060330000}"/>
    <cellStyle name="Normal 5 9 26" xfId="11501" xr:uid="{00000000-0005-0000-0000-0000E3330000}"/>
    <cellStyle name="Normal 5 9 27" xfId="13140" xr:uid="{00000000-0005-0000-0000-00006A340000}"/>
    <cellStyle name="Normal 5 9 28" xfId="11494" xr:uid="{00000000-0005-0000-0000-0000F5340000}"/>
    <cellStyle name="Normal 5 9 3" xfId="9853" xr:uid="{00000000-0005-0000-0000-0000581E0000}"/>
    <cellStyle name="Normal 5 9 4" xfId="8309" xr:uid="{00000000-0005-0000-0000-0000E4230000}"/>
    <cellStyle name="Normal 5 9 5" xfId="12249" xr:uid="{00000000-0005-0000-0000-000013240000}"/>
    <cellStyle name="Normal 5 9 6" xfId="8322" xr:uid="{00000000-0005-0000-0000-000046240000}"/>
    <cellStyle name="Normal 5 9 7" xfId="12257" xr:uid="{00000000-0005-0000-0000-00007D240000}"/>
    <cellStyle name="Normal 5 9 8" xfId="8337" xr:uid="{00000000-0005-0000-0000-0000B8240000}"/>
    <cellStyle name="Normal 5 9 9" xfId="12268" xr:uid="{00000000-0005-0000-0000-0000F7240000}"/>
    <cellStyle name="Normal 5 90" xfId="4330" xr:uid="{00000000-0005-0000-0000-00000A110000}"/>
    <cellStyle name="Normal 5 90 2" xfId="9855" xr:uid="{00000000-0005-0000-0000-00005A1E0000}"/>
    <cellStyle name="Normal 5 90 3" xfId="6318" xr:uid="{00000000-0005-0000-0000-0000900D0000}"/>
    <cellStyle name="Normal 5 91" xfId="4331" xr:uid="{00000000-0005-0000-0000-00000B110000}"/>
    <cellStyle name="Normal 5 91 2" xfId="9856" xr:uid="{00000000-0005-0000-0000-00005B1E0000}"/>
    <cellStyle name="Normal 5 91 3" xfId="6319" xr:uid="{00000000-0005-0000-0000-0000910D0000}"/>
    <cellStyle name="Normal 5 92" xfId="4332" xr:uid="{00000000-0005-0000-0000-00000C110000}"/>
    <cellStyle name="Normal 5 92 2" xfId="9857" xr:uid="{00000000-0005-0000-0000-00005C1E0000}"/>
    <cellStyle name="Normal 5 92 3" xfId="6320" xr:uid="{00000000-0005-0000-0000-0000920D0000}"/>
    <cellStyle name="Normal 5 93" xfId="4333" xr:uid="{00000000-0005-0000-0000-00000D110000}"/>
    <cellStyle name="Normal 5 93 2" xfId="9858" xr:uid="{00000000-0005-0000-0000-00005D1E0000}"/>
    <cellStyle name="Normal 5 93 3" xfId="6321" xr:uid="{00000000-0005-0000-0000-0000930D0000}"/>
    <cellStyle name="Normal 5 94" xfId="4334" xr:uid="{00000000-0005-0000-0000-00000E110000}"/>
    <cellStyle name="Normal 5 94 2" xfId="9859" xr:uid="{00000000-0005-0000-0000-00005E1E0000}"/>
    <cellStyle name="Normal 5 94 3" xfId="6322" xr:uid="{00000000-0005-0000-0000-0000940D0000}"/>
    <cellStyle name="Normal 5 95" xfId="4335" xr:uid="{00000000-0005-0000-0000-00000F110000}"/>
    <cellStyle name="Normal 5 95 2" xfId="9860" xr:uid="{00000000-0005-0000-0000-00005F1E0000}"/>
    <cellStyle name="Normal 5 95 3" xfId="6323" xr:uid="{00000000-0005-0000-0000-0000950D0000}"/>
    <cellStyle name="Normal 5 96" xfId="4336" xr:uid="{00000000-0005-0000-0000-000010110000}"/>
    <cellStyle name="Normal 5 96 2" xfId="9861" xr:uid="{00000000-0005-0000-0000-0000601E0000}"/>
    <cellStyle name="Normal 5 96 3" xfId="6324" xr:uid="{00000000-0005-0000-0000-0000960D0000}"/>
    <cellStyle name="Normal 5 97" xfId="4337" xr:uid="{00000000-0005-0000-0000-000011110000}"/>
    <cellStyle name="Normal 5 97 2" xfId="9862" xr:uid="{00000000-0005-0000-0000-0000611E0000}"/>
    <cellStyle name="Normal 5 97 3" xfId="6325" xr:uid="{00000000-0005-0000-0000-0000970D0000}"/>
    <cellStyle name="Normal 5 98" xfId="4338" xr:uid="{00000000-0005-0000-0000-000012110000}"/>
    <cellStyle name="Normal 5 98 2" xfId="9863" xr:uid="{00000000-0005-0000-0000-0000621E0000}"/>
    <cellStyle name="Normal 5 98 3" xfId="6326" xr:uid="{00000000-0005-0000-0000-0000980D0000}"/>
    <cellStyle name="Normal 5 99" xfId="4339" xr:uid="{00000000-0005-0000-0000-000013110000}"/>
    <cellStyle name="Normal 5 99 2" xfId="9864" xr:uid="{00000000-0005-0000-0000-0000631E0000}"/>
    <cellStyle name="Normal 5 99 3" xfId="6327" xr:uid="{00000000-0005-0000-0000-0000990D0000}"/>
    <cellStyle name="Normal 50" xfId="4340" xr:uid="{00000000-0005-0000-0000-000014110000}"/>
    <cellStyle name="Normal 50 10" xfId="6328" xr:uid="{00000000-0005-0000-0000-00009A0D0000}"/>
    <cellStyle name="Normal 50 2" xfId="4341" xr:uid="{00000000-0005-0000-0000-000015110000}"/>
    <cellStyle name="Normal 50 2 2" xfId="9866" xr:uid="{00000000-0005-0000-0000-0000651E0000}"/>
    <cellStyle name="Normal 50 2 3" xfId="6329" xr:uid="{00000000-0005-0000-0000-00009B0D0000}"/>
    <cellStyle name="Normal 50 3" xfId="4342" xr:uid="{00000000-0005-0000-0000-000016110000}"/>
    <cellStyle name="Normal 50 3 2" xfId="9867" xr:uid="{00000000-0005-0000-0000-0000661E0000}"/>
    <cellStyle name="Normal 50 3 3" xfId="6330" xr:uid="{00000000-0005-0000-0000-00009C0D0000}"/>
    <cellStyle name="Normal 50 4" xfId="4343" xr:uid="{00000000-0005-0000-0000-000017110000}"/>
    <cellStyle name="Normal 50 4 2" xfId="9868" xr:uid="{00000000-0005-0000-0000-0000671E0000}"/>
    <cellStyle name="Normal 50 4 3" xfId="6331" xr:uid="{00000000-0005-0000-0000-00009D0D0000}"/>
    <cellStyle name="Normal 50 5" xfId="4344" xr:uid="{00000000-0005-0000-0000-000018110000}"/>
    <cellStyle name="Normal 50 5 2" xfId="9869" xr:uid="{00000000-0005-0000-0000-0000681E0000}"/>
    <cellStyle name="Normal 50 5 3" xfId="6332" xr:uid="{00000000-0005-0000-0000-00009E0D0000}"/>
    <cellStyle name="Normal 50 6" xfId="4345" xr:uid="{00000000-0005-0000-0000-000019110000}"/>
    <cellStyle name="Normal 50 6 2" xfId="9870" xr:uid="{00000000-0005-0000-0000-0000691E0000}"/>
    <cellStyle name="Normal 50 6 3" xfId="6333" xr:uid="{00000000-0005-0000-0000-00009F0D0000}"/>
    <cellStyle name="Normal 50 7" xfId="4346" xr:uid="{00000000-0005-0000-0000-00001A110000}"/>
    <cellStyle name="Normal 50 7 2" xfId="9871" xr:uid="{00000000-0005-0000-0000-00006A1E0000}"/>
    <cellStyle name="Normal 50 7 3" xfId="6334" xr:uid="{00000000-0005-0000-0000-0000A00D0000}"/>
    <cellStyle name="Normal 50 8" xfId="4347" xr:uid="{00000000-0005-0000-0000-00001B110000}"/>
    <cellStyle name="Normal 50 8 2" xfId="9872" xr:uid="{00000000-0005-0000-0000-00006B1E0000}"/>
    <cellStyle name="Normal 50 8 3" xfId="6335" xr:uid="{00000000-0005-0000-0000-0000A10D0000}"/>
    <cellStyle name="Normal 50 9" xfId="9865" xr:uid="{00000000-0005-0000-0000-0000641E0000}"/>
    <cellStyle name="Normal 51" xfId="4348" xr:uid="{00000000-0005-0000-0000-00001C110000}"/>
    <cellStyle name="Normal 51 10" xfId="6336" xr:uid="{00000000-0005-0000-0000-0000A20D0000}"/>
    <cellStyle name="Normal 51 2" xfId="4349" xr:uid="{00000000-0005-0000-0000-00001D110000}"/>
    <cellStyle name="Normal 51 2 2" xfId="4350" xr:uid="{00000000-0005-0000-0000-00001E110000}"/>
    <cellStyle name="Normal 51 2 2 2" xfId="4351" xr:uid="{00000000-0005-0000-0000-00001F110000}"/>
    <cellStyle name="Normal 51 2 2 2 2" xfId="4352" xr:uid="{00000000-0005-0000-0000-000020110000}"/>
    <cellStyle name="Normal 51 2 2 2 2 2" xfId="9877" xr:uid="{00000000-0005-0000-0000-0000701E0000}"/>
    <cellStyle name="Normal 51 2 2 2 2 3" xfId="6340" xr:uid="{00000000-0005-0000-0000-0000A60D0000}"/>
    <cellStyle name="Normal 51 2 2 2 3" xfId="9876" xr:uid="{00000000-0005-0000-0000-00006F1E0000}"/>
    <cellStyle name="Normal 51 2 2 2 4" xfId="6339" xr:uid="{00000000-0005-0000-0000-0000A50D0000}"/>
    <cellStyle name="Normal 51 2 2 3" xfId="4353" xr:uid="{00000000-0005-0000-0000-000021110000}"/>
    <cellStyle name="Normal 51 2 2 3 2" xfId="9878" xr:uid="{00000000-0005-0000-0000-0000711E0000}"/>
    <cellStyle name="Normal 51 2 2 3 3" xfId="6341" xr:uid="{00000000-0005-0000-0000-0000A70D0000}"/>
    <cellStyle name="Normal 51 2 2 4" xfId="9875" xr:uid="{00000000-0005-0000-0000-00006E1E0000}"/>
    <cellStyle name="Normal 51 2 2 5" xfId="6338" xr:uid="{00000000-0005-0000-0000-0000A40D0000}"/>
    <cellStyle name="Normal 51 2 3" xfId="4354" xr:uid="{00000000-0005-0000-0000-000022110000}"/>
    <cellStyle name="Normal 51 2 3 2" xfId="4355" xr:uid="{00000000-0005-0000-0000-000023110000}"/>
    <cellStyle name="Normal 51 2 3 2 2" xfId="9880" xr:uid="{00000000-0005-0000-0000-0000731E0000}"/>
    <cellStyle name="Normal 51 2 3 2 3" xfId="6348" xr:uid="{00000000-0005-0000-0000-0000A90D0000}"/>
    <cellStyle name="Normal 51 2 3 3" xfId="9879" xr:uid="{00000000-0005-0000-0000-0000721E0000}"/>
    <cellStyle name="Normal 51 2 3 4" xfId="6343" xr:uid="{00000000-0005-0000-0000-0000A80D0000}"/>
    <cellStyle name="Normal 51 2 4" xfId="4356" xr:uid="{00000000-0005-0000-0000-000024110000}"/>
    <cellStyle name="Normal 51 2 4 2" xfId="9881" xr:uid="{00000000-0005-0000-0000-0000741E0000}"/>
    <cellStyle name="Normal 51 2 4 3" xfId="6350" xr:uid="{00000000-0005-0000-0000-0000AA0D0000}"/>
    <cellStyle name="Normal 51 2 5" xfId="9874" xr:uid="{00000000-0005-0000-0000-00006D1E0000}"/>
    <cellStyle name="Normal 51 2 6" xfId="6337" xr:uid="{00000000-0005-0000-0000-0000A30D0000}"/>
    <cellStyle name="Normal 51 3" xfId="4357" xr:uid="{00000000-0005-0000-0000-000025110000}"/>
    <cellStyle name="Normal 51 3 2" xfId="4358" xr:uid="{00000000-0005-0000-0000-000026110000}"/>
    <cellStyle name="Normal 51 3 2 2" xfId="4359" xr:uid="{00000000-0005-0000-0000-000027110000}"/>
    <cellStyle name="Normal 51 3 2 2 2" xfId="9884" xr:uid="{00000000-0005-0000-0000-0000771E0000}"/>
    <cellStyle name="Normal 51 3 2 2 3" xfId="6354" xr:uid="{00000000-0005-0000-0000-0000AD0D0000}"/>
    <cellStyle name="Normal 51 3 2 3" xfId="9883" xr:uid="{00000000-0005-0000-0000-0000761E0000}"/>
    <cellStyle name="Normal 51 3 2 4" xfId="6353" xr:uid="{00000000-0005-0000-0000-0000AC0D0000}"/>
    <cellStyle name="Normal 51 3 3" xfId="4360" xr:uid="{00000000-0005-0000-0000-000028110000}"/>
    <cellStyle name="Normal 51 3 3 2" xfId="9885" xr:uid="{00000000-0005-0000-0000-0000781E0000}"/>
    <cellStyle name="Normal 51 3 3 3" xfId="6355" xr:uid="{00000000-0005-0000-0000-0000AE0D0000}"/>
    <cellStyle name="Normal 51 3 4" xfId="9882" xr:uid="{00000000-0005-0000-0000-0000751E0000}"/>
    <cellStyle name="Normal 51 3 5" xfId="6352" xr:uid="{00000000-0005-0000-0000-0000AB0D0000}"/>
    <cellStyle name="Normal 51 4" xfId="4361" xr:uid="{00000000-0005-0000-0000-000029110000}"/>
    <cellStyle name="Normal 51 4 2" xfId="4362" xr:uid="{00000000-0005-0000-0000-00002A110000}"/>
    <cellStyle name="Normal 51 4 2 2" xfId="9887" xr:uid="{00000000-0005-0000-0000-00007A1E0000}"/>
    <cellStyle name="Normal 51 4 2 3" xfId="6357" xr:uid="{00000000-0005-0000-0000-0000B00D0000}"/>
    <cellStyle name="Normal 51 4 3" xfId="9886" xr:uid="{00000000-0005-0000-0000-0000791E0000}"/>
    <cellStyle name="Normal 51 4 4" xfId="6356" xr:uid="{00000000-0005-0000-0000-0000AF0D0000}"/>
    <cellStyle name="Normal 51 5" xfId="4363" xr:uid="{00000000-0005-0000-0000-00002B110000}"/>
    <cellStyle name="Normal 51 5 2" xfId="9888" xr:uid="{00000000-0005-0000-0000-00007B1E0000}"/>
    <cellStyle name="Normal 51 5 3" xfId="6358" xr:uid="{00000000-0005-0000-0000-0000B10D0000}"/>
    <cellStyle name="Normal 51 6" xfId="4364" xr:uid="{00000000-0005-0000-0000-00002C110000}"/>
    <cellStyle name="Normal 51 6 2" xfId="9889" xr:uid="{00000000-0005-0000-0000-00007C1E0000}"/>
    <cellStyle name="Normal 51 6 3" xfId="6359" xr:uid="{00000000-0005-0000-0000-0000B20D0000}"/>
    <cellStyle name="Normal 51 7" xfId="4365" xr:uid="{00000000-0005-0000-0000-00002D110000}"/>
    <cellStyle name="Normal 51 7 2" xfId="9890" xr:uid="{00000000-0005-0000-0000-00007D1E0000}"/>
    <cellStyle name="Normal 51 7 3" xfId="6360" xr:uid="{00000000-0005-0000-0000-0000B30D0000}"/>
    <cellStyle name="Normal 51 8" xfId="4366" xr:uid="{00000000-0005-0000-0000-00002E110000}"/>
    <cellStyle name="Normal 51 8 2" xfId="9891" xr:uid="{00000000-0005-0000-0000-00007E1E0000}"/>
    <cellStyle name="Normal 51 8 3" xfId="6361" xr:uid="{00000000-0005-0000-0000-0000B40D0000}"/>
    <cellStyle name="Normal 51 9" xfId="9873" xr:uid="{00000000-0005-0000-0000-00006C1E0000}"/>
    <cellStyle name="Normal 52" xfId="4367" xr:uid="{00000000-0005-0000-0000-00002F110000}"/>
    <cellStyle name="Normal 52 10" xfId="6362" xr:uid="{00000000-0005-0000-0000-0000B50D0000}"/>
    <cellStyle name="Normal 52 2" xfId="4368" xr:uid="{00000000-0005-0000-0000-000030110000}"/>
    <cellStyle name="Normal 52 2 2" xfId="4369" xr:uid="{00000000-0005-0000-0000-000031110000}"/>
    <cellStyle name="Normal 52 2 2 2" xfId="9894" xr:uid="{00000000-0005-0000-0000-0000811E0000}"/>
    <cellStyle name="Normal 52 2 2 3" xfId="6364" xr:uid="{00000000-0005-0000-0000-0000B70D0000}"/>
    <cellStyle name="Normal 52 2 3" xfId="9893" xr:uid="{00000000-0005-0000-0000-0000801E0000}"/>
    <cellStyle name="Normal 52 2 4" xfId="6363" xr:uid="{00000000-0005-0000-0000-0000B60D0000}"/>
    <cellStyle name="Normal 52 3" xfId="4370" xr:uid="{00000000-0005-0000-0000-000032110000}"/>
    <cellStyle name="Normal 52 3 2" xfId="9895" xr:uid="{00000000-0005-0000-0000-0000821E0000}"/>
    <cellStyle name="Normal 52 3 3" xfId="6365" xr:uid="{00000000-0005-0000-0000-0000B80D0000}"/>
    <cellStyle name="Normal 52 4" xfId="4371" xr:uid="{00000000-0005-0000-0000-000033110000}"/>
    <cellStyle name="Normal 52 4 2" xfId="9896" xr:uid="{00000000-0005-0000-0000-0000831E0000}"/>
    <cellStyle name="Normal 52 4 3" xfId="6366" xr:uid="{00000000-0005-0000-0000-0000B90D0000}"/>
    <cellStyle name="Normal 52 5" xfId="4372" xr:uid="{00000000-0005-0000-0000-000034110000}"/>
    <cellStyle name="Normal 52 5 2" xfId="9897" xr:uid="{00000000-0005-0000-0000-0000841E0000}"/>
    <cellStyle name="Normal 52 5 3" xfId="6367" xr:uid="{00000000-0005-0000-0000-0000BA0D0000}"/>
    <cellStyle name="Normal 52 6" xfId="4373" xr:uid="{00000000-0005-0000-0000-000035110000}"/>
    <cellStyle name="Normal 52 6 2" xfId="9898" xr:uid="{00000000-0005-0000-0000-0000851E0000}"/>
    <cellStyle name="Normal 52 6 3" xfId="6368" xr:uid="{00000000-0005-0000-0000-0000BB0D0000}"/>
    <cellStyle name="Normal 52 7" xfId="4374" xr:uid="{00000000-0005-0000-0000-000036110000}"/>
    <cellStyle name="Normal 52 7 2" xfId="9899" xr:uid="{00000000-0005-0000-0000-0000861E0000}"/>
    <cellStyle name="Normal 52 7 3" xfId="6369" xr:uid="{00000000-0005-0000-0000-0000BC0D0000}"/>
    <cellStyle name="Normal 52 8" xfId="4375" xr:uid="{00000000-0005-0000-0000-000037110000}"/>
    <cellStyle name="Normal 52 8 2" xfId="9900" xr:uid="{00000000-0005-0000-0000-0000871E0000}"/>
    <cellStyle name="Normal 52 8 3" xfId="6370" xr:uid="{00000000-0005-0000-0000-0000BD0D0000}"/>
    <cellStyle name="Normal 52 9" xfId="9892" xr:uid="{00000000-0005-0000-0000-00007F1E0000}"/>
    <cellStyle name="Normal 53" xfId="4376" xr:uid="{00000000-0005-0000-0000-000038110000}"/>
    <cellStyle name="Normal 53 10" xfId="6371" xr:uid="{00000000-0005-0000-0000-0000BE0D0000}"/>
    <cellStyle name="Normal 53 2" xfId="4377" xr:uid="{00000000-0005-0000-0000-000039110000}"/>
    <cellStyle name="Normal 53 2 2" xfId="4378" xr:uid="{00000000-0005-0000-0000-00003A110000}"/>
    <cellStyle name="Normal 53 2 2 2" xfId="4379" xr:uid="{00000000-0005-0000-0000-00003B110000}"/>
    <cellStyle name="Normal 53 2 2 2 2" xfId="9904" xr:uid="{00000000-0005-0000-0000-00008B1E0000}"/>
    <cellStyle name="Normal 53 2 2 2 3" xfId="6374" xr:uid="{00000000-0005-0000-0000-0000C10D0000}"/>
    <cellStyle name="Normal 53 2 2 3" xfId="9903" xr:uid="{00000000-0005-0000-0000-00008A1E0000}"/>
    <cellStyle name="Normal 53 2 2 4" xfId="6373" xr:uid="{00000000-0005-0000-0000-0000C00D0000}"/>
    <cellStyle name="Normal 53 2 3" xfId="4380" xr:uid="{00000000-0005-0000-0000-00003C110000}"/>
    <cellStyle name="Normal 53 2 3 2" xfId="9905" xr:uid="{00000000-0005-0000-0000-00008C1E0000}"/>
    <cellStyle name="Normal 53 2 3 3" xfId="6375" xr:uid="{00000000-0005-0000-0000-0000C20D0000}"/>
    <cellStyle name="Normal 53 2 4" xfId="9902" xr:uid="{00000000-0005-0000-0000-0000891E0000}"/>
    <cellStyle name="Normal 53 2 5" xfId="6372" xr:uid="{00000000-0005-0000-0000-0000BF0D0000}"/>
    <cellStyle name="Normal 53 3" xfId="4381" xr:uid="{00000000-0005-0000-0000-00003D110000}"/>
    <cellStyle name="Normal 53 3 2" xfId="4382" xr:uid="{00000000-0005-0000-0000-00003E110000}"/>
    <cellStyle name="Normal 53 3 2 2" xfId="9907" xr:uid="{00000000-0005-0000-0000-00008E1E0000}"/>
    <cellStyle name="Normal 53 3 2 3" xfId="6377" xr:uid="{00000000-0005-0000-0000-0000C40D0000}"/>
    <cellStyle name="Normal 53 3 3" xfId="9906" xr:uid="{00000000-0005-0000-0000-00008D1E0000}"/>
    <cellStyle name="Normal 53 3 4" xfId="6376" xr:uid="{00000000-0005-0000-0000-0000C30D0000}"/>
    <cellStyle name="Normal 53 4" xfId="4383" xr:uid="{00000000-0005-0000-0000-00003F110000}"/>
    <cellStyle name="Normal 53 4 2" xfId="9908" xr:uid="{00000000-0005-0000-0000-00008F1E0000}"/>
    <cellStyle name="Normal 53 4 3" xfId="6378" xr:uid="{00000000-0005-0000-0000-0000C50D0000}"/>
    <cellStyle name="Normal 53 5" xfId="4384" xr:uid="{00000000-0005-0000-0000-000040110000}"/>
    <cellStyle name="Normal 53 5 2" xfId="9909" xr:uid="{00000000-0005-0000-0000-0000901E0000}"/>
    <cellStyle name="Normal 53 5 3" xfId="6379" xr:uid="{00000000-0005-0000-0000-0000C60D0000}"/>
    <cellStyle name="Normal 53 6" xfId="4385" xr:uid="{00000000-0005-0000-0000-000041110000}"/>
    <cellStyle name="Normal 53 6 2" xfId="9910" xr:uid="{00000000-0005-0000-0000-0000911E0000}"/>
    <cellStyle name="Normal 53 6 3" xfId="6380" xr:uid="{00000000-0005-0000-0000-0000C70D0000}"/>
    <cellStyle name="Normal 53 7" xfId="4386" xr:uid="{00000000-0005-0000-0000-000042110000}"/>
    <cellStyle name="Normal 53 7 2" xfId="9911" xr:uid="{00000000-0005-0000-0000-0000921E0000}"/>
    <cellStyle name="Normal 53 7 3" xfId="6381" xr:uid="{00000000-0005-0000-0000-0000C80D0000}"/>
    <cellStyle name="Normal 53 8" xfId="4387" xr:uid="{00000000-0005-0000-0000-000043110000}"/>
    <cellStyle name="Normal 53 8 2" xfId="9912" xr:uid="{00000000-0005-0000-0000-0000931E0000}"/>
    <cellStyle name="Normal 53 8 3" xfId="6382" xr:uid="{00000000-0005-0000-0000-0000C90D0000}"/>
    <cellStyle name="Normal 53 9" xfId="9901" xr:uid="{00000000-0005-0000-0000-0000881E0000}"/>
    <cellStyle name="Normal 54" xfId="4388" xr:uid="{00000000-0005-0000-0000-000044110000}"/>
    <cellStyle name="Normal 54 10" xfId="6383" xr:uid="{00000000-0005-0000-0000-0000CA0D0000}"/>
    <cellStyle name="Normal 54 2" xfId="4389" xr:uid="{00000000-0005-0000-0000-000045110000}"/>
    <cellStyle name="Normal 54 2 2" xfId="9914" xr:uid="{00000000-0005-0000-0000-0000951E0000}"/>
    <cellStyle name="Normal 54 2 3" xfId="6384" xr:uid="{00000000-0005-0000-0000-0000CB0D0000}"/>
    <cellStyle name="Normal 54 3" xfId="4390" xr:uid="{00000000-0005-0000-0000-000046110000}"/>
    <cellStyle name="Normal 54 3 2" xfId="9915" xr:uid="{00000000-0005-0000-0000-0000961E0000}"/>
    <cellStyle name="Normal 54 3 3" xfId="6385" xr:uid="{00000000-0005-0000-0000-0000CC0D0000}"/>
    <cellStyle name="Normal 54 4" xfId="4391" xr:uid="{00000000-0005-0000-0000-000047110000}"/>
    <cellStyle name="Normal 54 4 2" xfId="9916" xr:uid="{00000000-0005-0000-0000-0000971E0000}"/>
    <cellStyle name="Normal 54 4 3" xfId="6386" xr:uid="{00000000-0005-0000-0000-0000CD0D0000}"/>
    <cellStyle name="Normal 54 5" xfId="4392" xr:uid="{00000000-0005-0000-0000-000048110000}"/>
    <cellStyle name="Normal 54 5 2" xfId="9917" xr:uid="{00000000-0005-0000-0000-0000981E0000}"/>
    <cellStyle name="Normal 54 5 3" xfId="6387" xr:uid="{00000000-0005-0000-0000-0000CE0D0000}"/>
    <cellStyle name="Normal 54 6" xfId="4393" xr:uid="{00000000-0005-0000-0000-000049110000}"/>
    <cellStyle name="Normal 54 6 2" xfId="9918" xr:uid="{00000000-0005-0000-0000-0000991E0000}"/>
    <cellStyle name="Normal 54 6 3" xfId="6388" xr:uid="{00000000-0005-0000-0000-0000CF0D0000}"/>
    <cellStyle name="Normal 54 7" xfId="4394" xr:uid="{00000000-0005-0000-0000-00004A110000}"/>
    <cellStyle name="Normal 54 7 2" xfId="9919" xr:uid="{00000000-0005-0000-0000-00009A1E0000}"/>
    <cellStyle name="Normal 54 7 3" xfId="6389" xr:uid="{00000000-0005-0000-0000-0000D00D0000}"/>
    <cellStyle name="Normal 54 8" xfId="4395" xr:uid="{00000000-0005-0000-0000-00004B110000}"/>
    <cellStyle name="Normal 54 8 2" xfId="9920" xr:uid="{00000000-0005-0000-0000-00009B1E0000}"/>
    <cellStyle name="Normal 54 8 3" xfId="6390" xr:uid="{00000000-0005-0000-0000-0000D10D0000}"/>
    <cellStyle name="Normal 54 9" xfId="9913" xr:uid="{00000000-0005-0000-0000-0000941E0000}"/>
    <cellStyle name="Normal 55" xfId="4396" xr:uid="{00000000-0005-0000-0000-00004C110000}"/>
    <cellStyle name="Normal 55 10" xfId="6391" xr:uid="{00000000-0005-0000-0000-0000D20D0000}"/>
    <cellStyle name="Normal 55 2" xfId="4397" xr:uid="{00000000-0005-0000-0000-00004D110000}"/>
    <cellStyle name="Normal 55 2 2" xfId="9922" xr:uid="{00000000-0005-0000-0000-00009D1E0000}"/>
    <cellStyle name="Normal 55 2 3" xfId="6392" xr:uid="{00000000-0005-0000-0000-0000D30D0000}"/>
    <cellStyle name="Normal 55 3" xfId="4398" xr:uid="{00000000-0005-0000-0000-00004E110000}"/>
    <cellStyle name="Normal 55 3 2" xfId="9923" xr:uid="{00000000-0005-0000-0000-00009E1E0000}"/>
    <cellStyle name="Normal 55 3 3" xfId="6393" xr:uid="{00000000-0005-0000-0000-0000D40D0000}"/>
    <cellStyle name="Normal 55 4" xfId="4399" xr:uid="{00000000-0005-0000-0000-00004F110000}"/>
    <cellStyle name="Normal 55 4 2" xfId="9924" xr:uid="{00000000-0005-0000-0000-00009F1E0000}"/>
    <cellStyle name="Normal 55 4 3" xfId="6394" xr:uid="{00000000-0005-0000-0000-0000D50D0000}"/>
    <cellStyle name="Normal 55 5" xfId="4400" xr:uid="{00000000-0005-0000-0000-000050110000}"/>
    <cellStyle name="Normal 55 5 2" xfId="9925" xr:uid="{00000000-0005-0000-0000-0000A01E0000}"/>
    <cellStyle name="Normal 55 5 3" xfId="6395" xr:uid="{00000000-0005-0000-0000-0000D60D0000}"/>
    <cellStyle name="Normal 55 6" xfId="4401" xr:uid="{00000000-0005-0000-0000-000051110000}"/>
    <cellStyle name="Normal 55 6 2" xfId="9926" xr:uid="{00000000-0005-0000-0000-0000A11E0000}"/>
    <cellStyle name="Normal 55 6 3" xfId="6396" xr:uid="{00000000-0005-0000-0000-0000D70D0000}"/>
    <cellStyle name="Normal 55 7" xfId="4402" xr:uid="{00000000-0005-0000-0000-000052110000}"/>
    <cellStyle name="Normal 55 7 2" xfId="9927" xr:uid="{00000000-0005-0000-0000-0000A21E0000}"/>
    <cellStyle name="Normal 55 7 3" xfId="6397" xr:uid="{00000000-0005-0000-0000-0000D80D0000}"/>
    <cellStyle name="Normal 55 8" xfId="4403" xr:uid="{00000000-0005-0000-0000-000053110000}"/>
    <cellStyle name="Normal 55 8 2" xfId="9928" xr:uid="{00000000-0005-0000-0000-0000A31E0000}"/>
    <cellStyle name="Normal 55 8 3" xfId="6398" xr:uid="{00000000-0005-0000-0000-0000D90D0000}"/>
    <cellStyle name="Normal 55 9" xfId="9921" xr:uid="{00000000-0005-0000-0000-00009C1E0000}"/>
    <cellStyle name="Normal 56" xfId="4404" xr:uid="{00000000-0005-0000-0000-000054110000}"/>
    <cellStyle name="Normal 56 10" xfId="6399" xr:uid="{00000000-0005-0000-0000-0000DA0D0000}"/>
    <cellStyle name="Normal 56 2" xfId="4405" xr:uid="{00000000-0005-0000-0000-000055110000}"/>
    <cellStyle name="Normal 56 2 2" xfId="9930" xr:uid="{00000000-0005-0000-0000-0000A51E0000}"/>
    <cellStyle name="Normal 56 2 3" xfId="6408" xr:uid="{00000000-0005-0000-0000-0000DB0D0000}"/>
    <cellStyle name="Normal 56 3" xfId="4406" xr:uid="{00000000-0005-0000-0000-000056110000}"/>
    <cellStyle name="Normal 56 3 2" xfId="9931" xr:uid="{00000000-0005-0000-0000-0000A61E0000}"/>
    <cellStyle name="Normal 56 3 3" xfId="6409" xr:uid="{00000000-0005-0000-0000-0000DC0D0000}"/>
    <cellStyle name="Normal 56 4" xfId="4407" xr:uid="{00000000-0005-0000-0000-000057110000}"/>
    <cellStyle name="Normal 56 4 2" xfId="9932" xr:uid="{00000000-0005-0000-0000-0000A71E0000}"/>
    <cellStyle name="Normal 56 4 3" xfId="6411" xr:uid="{00000000-0005-0000-0000-0000DD0D0000}"/>
    <cellStyle name="Normal 56 5" xfId="4408" xr:uid="{00000000-0005-0000-0000-000058110000}"/>
    <cellStyle name="Normal 56 5 2" xfId="9933" xr:uid="{00000000-0005-0000-0000-0000A81E0000}"/>
    <cellStyle name="Normal 56 5 3" xfId="6412" xr:uid="{00000000-0005-0000-0000-0000DE0D0000}"/>
    <cellStyle name="Normal 56 6" xfId="4409" xr:uid="{00000000-0005-0000-0000-000059110000}"/>
    <cellStyle name="Normal 56 6 2" xfId="9934" xr:uid="{00000000-0005-0000-0000-0000A91E0000}"/>
    <cellStyle name="Normal 56 6 3" xfId="6413" xr:uid="{00000000-0005-0000-0000-0000DF0D0000}"/>
    <cellStyle name="Normal 56 7" xfId="4410" xr:uid="{00000000-0005-0000-0000-00005A110000}"/>
    <cellStyle name="Normal 56 7 2" xfId="9935" xr:uid="{00000000-0005-0000-0000-0000AA1E0000}"/>
    <cellStyle name="Normal 56 7 3" xfId="6414" xr:uid="{00000000-0005-0000-0000-0000E00D0000}"/>
    <cellStyle name="Normal 56 8" xfId="4411" xr:uid="{00000000-0005-0000-0000-00005B110000}"/>
    <cellStyle name="Normal 56 8 2" xfId="9936" xr:uid="{00000000-0005-0000-0000-0000AB1E0000}"/>
    <cellStyle name="Normal 56 8 3" xfId="6415" xr:uid="{00000000-0005-0000-0000-0000E10D0000}"/>
    <cellStyle name="Normal 56 9" xfId="9929" xr:uid="{00000000-0005-0000-0000-0000A41E0000}"/>
    <cellStyle name="Normal 57" xfId="4412" xr:uid="{00000000-0005-0000-0000-00005C110000}"/>
    <cellStyle name="Normal 57 10" xfId="6416" xr:uid="{00000000-0005-0000-0000-0000E20D0000}"/>
    <cellStyle name="Normal 57 2" xfId="4413" xr:uid="{00000000-0005-0000-0000-00005D110000}"/>
    <cellStyle name="Normal 57 2 2" xfId="9938" xr:uid="{00000000-0005-0000-0000-0000AD1E0000}"/>
    <cellStyle name="Normal 57 2 3" xfId="6418" xr:uid="{00000000-0005-0000-0000-0000E30D0000}"/>
    <cellStyle name="Normal 57 3" xfId="4414" xr:uid="{00000000-0005-0000-0000-00005E110000}"/>
    <cellStyle name="Normal 57 3 2" xfId="9939" xr:uid="{00000000-0005-0000-0000-0000AE1E0000}"/>
    <cellStyle name="Normal 57 3 3" xfId="6419" xr:uid="{00000000-0005-0000-0000-0000E40D0000}"/>
    <cellStyle name="Normal 57 4" xfId="4415" xr:uid="{00000000-0005-0000-0000-00005F110000}"/>
    <cellStyle name="Normal 57 4 2" xfId="9940" xr:uid="{00000000-0005-0000-0000-0000AF1E0000}"/>
    <cellStyle name="Normal 57 4 3" xfId="6420" xr:uid="{00000000-0005-0000-0000-0000E50D0000}"/>
    <cellStyle name="Normal 57 5" xfId="4416" xr:uid="{00000000-0005-0000-0000-000060110000}"/>
    <cellStyle name="Normal 57 5 2" xfId="9941" xr:uid="{00000000-0005-0000-0000-0000B01E0000}"/>
    <cellStyle name="Normal 57 5 3" xfId="6421" xr:uid="{00000000-0005-0000-0000-0000E60D0000}"/>
    <cellStyle name="Normal 57 6" xfId="4417" xr:uid="{00000000-0005-0000-0000-000061110000}"/>
    <cellStyle name="Normal 57 6 2" xfId="9942" xr:uid="{00000000-0005-0000-0000-0000B11E0000}"/>
    <cellStyle name="Normal 57 6 3" xfId="6422" xr:uid="{00000000-0005-0000-0000-0000E70D0000}"/>
    <cellStyle name="Normal 57 7" xfId="4418" xr:uid="{00000000-0005-0000-0000-000062110000}"/>
    <cellStyle name="Normal 57 7 2" xfId="9943" xr:uid="{00000000-0005-0000-0000-0000B21E0000}"/>
    <cellStyle name="Normal 57 7 3" xfId="6423" xr:uid="{00000000-0005-0000-0000-0000E80D0000}"/>
    <cellStyle name="Normal 57 8" xfId="4419" xr:uid="{00000000-0005-0000-0000-000063110000}"/>
    <cellStyle name="Normal 57 8 2" xfId="9944" xr:uid="{00000000-0005-0000-0000-0000B31E0000}"/>
    <cellStyle name="Normal 57 8 3" xfId="6424" xr:uid="{00000000-0005-0000-0000-0000E90D0000}"/>
    <cellStyle name="Normal 57 9" xfId="9937" xr:uid="{00000000-0005-0000-0000-0000AC1E0000}"/>
    <cellStyle name="Normal 58" xfId="4420" xr:uid="{00000000-0005-0000-0000-000064110000}"/>
    <cellStyle name="Normal 58 10" xfId="6425" xr:uid="{00000000-0005-0000-0000-0000EA0D0000}"/>
    <cellStyle name="Normal 58 2" xfId="4421" xr:uid="{00000000-0005-0000-0000-000065110000}"/>
    <cellStyle name="Normal 58 2 2" xfId="9946" xr:uid="{00000000-0005-0000-0000-0000B51E0000}"/>
    <cellStyle name="Normal 58 2 3" xfId="6426" xr:uid="{00000000-0005-0000-0000-0000EB0D0000}"/>
    <cellStyle name="Normal 58 3" xfId="4422" xr:uid="{00000000-0005-0000-0000-000066110000}"/>
    <cellStyle name="Normal 58 3 2" xfId="9947" xr:uid="{00000000-0005-0000-0000-0000B61E0000}"/>
    <cellStyle name="Normal 58 3 3" xfId="6431" xr:uid="{00000000-0005-0000-0000-0000EC0D0000}"/>
    <cellStyle name="Normal 58 4" xfId="4423" xr:uid="{00000000-0005-0000-0000-000067110000}"/>
    <cellStyle name="Normal 58 4 2" xfId="9948" xr:uid="{00000000-0005-0000-0000-0000B71E0000}"/>
    <cellStyle name="Normal 58 4 3" xfId="6432" xr:uid="{00000000-0005-0000-0000-0000ED0D0000}"/>
    <cellStyle name="Normal 58 5" xfId="4424" xr:uid="{00000000-0005-0000-0000-000068110000}"/>
    <cellStyle name="Normal 58 5 2" xfId="9949" xr:uid="{00000000-0005-0000-0000-0000B81E0000}"/>
    <cellStyle name="Normal 58 5 3" xfId="6437" xr:uid="{00000000-0005-0000-0000-0000EE0D0000}"/>
    <cellStyle name="Normal 58 6" xfId="4425" xr:uid="{00000000-0005-0000-0000-000069110000}"/>
    <cellStyle name="Normal 58 6 2" xfId="9950" xr:uid="{00000000-0005-0000-0000-0000B91E0000}"/>
    <cellStyle name="Normal 58 6 3" xfId="6438" xr:uid="{00000000-0005-0000-0000-0000EF0D0000}"/>
    <cellStyle name="Normal 58 7" xfId="4426" xr:uid="{00000000-0005-0000-0000-00006A110000}"/>
    <cellStyle name="Normal 58 7 2" xfId="9951" xr:uid="{00000000-0005-0000-0000-0000BA1E0000}"/>
    <cellStyle name="Normal 58 7 3" xfId="6451" xr:uid="{00000000-0005-0000-0000-0000F00D0000}"/>
    <cellStyle name="Normal 58 8" xfId="4427" xr:uid="{00000000-0005-0000-0000-00006B110000}"/>
    <cellStyle name="Normal 58 8 2" xfId="9952" xr:uid="{00000000-0005-0000-0000-0000BB1E0000}"/>
    <cellStyle name="Normal 58 8 3" xfId="6452" xr:uid="{00000000-0005-0000-0000-0000F10D0000}"/>
    <cellStyle name="Normal 58 9" xfId="9945" xr:uid="{00000000-0005-0000-0000-0000B41E0000}"/>
    <cellStyle name="Normal 59" xfId="4428" xr:uid="{00000000-0005-0000-0000-00006C110000}"/>
    <cellStyle name="Normal 59 10" xfId="6453" xr:uid="{00000000-0005-0000-0000-0000F20D0000}"/>
    <cellStyle name="Normal 59 2" xfId="4429" xr:uid="{00000000-0005-0000-0000-00006D110000}"/>
    <cellStyle name="Normal 59 2 2" xfId="9954" xr:uid="{00000000-0005-0000-0000-0000BD1E0000}"/>
    <cellStyle name="Normal 59 2 3" xfId="6454" xr:uid="{00000000-0005-0000-0000-0000F30D0000}"/>
    <cellStyle name="Normal 59 3" xfId="4430" xr:uid="{00000000-0005-0000-0000-00006E110000}"/>
    <cellStyle name="Normal 59 3 2" xfId="9955" xr:uid="{00000000-0005-0000-0000-0000BE1E0000}"/>
    <cellStyle name="Normal 59 3 3" xfId="6455" xr:uid="{00000000-0005-0000-0000-0000F40D0000}"/>
    <cellStyle name="Normal 59 4" xfId="4431" xr:uid="{00000000-0005-0000-0000-00006F110000}"/>
    <cellStyle name="Normal 59 4 2" xfId="9956" xr:uid="{00000000-0005-0000-0000-0000BF1E0000}"/>
    <cellStyle name="Normal 59 4 3" xfId="6456" xr:uid="{00000000-0005-0000-0000-0000F50D0000}"/>
    <cellStyle name="Normal 59 5" xfId="4432" xr:uid="{00000000-0005-0000-0000-000070110000}"/>
    <cellStyle name="Normal 59 5 2" xfId="9957" xr:uid="{00000000-0005-0000-0000-0000C01E0000}"/>
    <cellStyle name="Normal 59 5 3" xfId="6457" xr:uid="{00000000-0005-0000-0000-0000F60D0000}"/>
    <cellStyle name="Normal 59 6" xfId="4433" xr:uid="{00000000-0005-0000-0000-000071110000}"/>
    <cellStyle name="Normal 59 6 2" xfId="9958" xr:uid="{00000000-0005-0000-0000-0000C11E0000}"/>
    <cellStyle name="Normal 59 6 3" xfId="6458" xr:uid="{00000000-0005-0000-0000-0000F70D0000}"/>
    <cellStyle name="Normal 59 7" xfId="4434" xr:uid="{00000000-0005-0000-0000-000072110000}"/>
    <cellStyle name="Normal 59 7 2" xfId="9959" xr:uid="{00000000-0005-0000-0000-0000C21E0000}"/>
    <cellStyle name="Normal 59 7 3" xfId="6463" xr:uid="{00000000-0005-0000-0000-0000F80D0000}"/>
    <cellStyle name="Normal 59 8" xfId="4435" xr:uid="{00000000-0005-0000-0000-000073110000}"/>
    <cellStyle name="Normal 59 8 2" xfId="9960" xr:uid="{00000000-0005-0000-0000-0000C31E0000}"/>
    <cellStyle name="Normal 59 8 3" xfId="6464" xr:uid="{00000000-0005-0000-0000-0000F90D0000}"/>
    <cellStyle name="Normal 59 9" xfId="9953" xr:uid="{00000000-0005-0000-0000-0000BC1E0000}"/>
    <cellStyle name="Normal 6" xfId="4436" xr:uid="{00000000-0005-0000-0000-000074110000}"/>
    <cellStyle name="Normal-- 6" xfId="4437" xr:uid="{00000000-0005-0000-0000-000075110000}"/>
    <cellStyle name="Normal 6 10" xfId="4438" xr:uid="{00000000-0005-0000-0000-000076110000}"/>
    <cellStyle name="Normal-- 6 10" xfId="8422" xr:uid="{00000000-0005-0000-0000-0000E6230000}"/>
    <cellStyle name="Normal 6 10 10" xfId="12420" xr:uid="{00000000-0005-0000-0000-000084250000}"/>
    <cellStyle name="Normal 6 10 11" xfId="8521" xr:uid="{00000000-0005-0000-0000-0000CF250000}"/>
    <cellStyle name="Normal 6 10 12" xfId="12459" xr:uid="{00000000-0005-0000-0000-00001E260000}"/>
    <cellStyle name="Normal 6 10 13" xfId="8554" xr:uid="{00000000-0005-0000-0000-000071260000}"/>
    <cellStyle name="Normal 6 10 14" xfId="12498" xr:uid="{00000000-0005-0000-0000-0000C8260000}"/>
    <cellStyle name="Normal 6 10 15" xfId="8600" xr:uid="{00000000-0005-0000-0000-000023270000}"/>
    <cellStyle name="Normal 6 10 16" xfId="12544" xr:uid="{00000000-0005-0000-0000-000082270000}"/>
    <cellStyle name="Normal 6 10 17" xfId="6468" xr:uid="{00000000-0005-0000-0000-0000FC0D0000}"/>
    <cellStyle name="Normal 6 10 18" xfId="13137" xr:uid="{00000000-0005-0000-0000-0000A5300000}"/>
    <cellStyle name="Normal 6 10 19" xfId="11498" xr:uid="{00000000-0005-0000-0000-000010310000}"/>
    <cellStyle name="Normal 6 10 2" xfId="4439" xr:uid="{00000000-0005-0000-0000-000077110000}"/>
    <cellStyle name="Normal 6 10 2 2" xfId="9964" xr:uid="{00000000-0005-0000-0000-0000C71E0000}"/>
    <cellStyle name="Normal 6 10 2 3" xfId="6469" xr:uid="{00000000-0005-0000-0000-0000FD0D0000}"/>
    <cellStyle name="Normal 6 10 20" xfId="13149" xr:uid="{00000000-0005-0000-0000-00007F310000}"/>
    <cellStyle name="Normal 6 10 21" xfId="11484" xr:uid="{00000000-0005-0000-0000-0000F2310000}"/>
    <cellStyle name="Normal 6 10 22" xfId="13170" xr:uid="{00000000-0005-0000-0000-000069320000}"/>
    <cellStyle name="Normal 6 10 23" xfId="11461" xr:uid="{00000000-0005-0000-0000-0000E4320000}"/>
    <cellStyle name="Normal 6 10 24" xfId="13198" xr:uid="{00000000-0005-0000-0000-000063330000}"/>
    <cellStyle name="Normal 6 10 25" xfId="11433" xr:uid="{00000000-0005-0000-0000-0000E6330000}"/>
    <cellStyle name="Normal 6 10 26" xfId="13229" xr:uid="{00000000-0005-0000-0000-00006D340000}"/>
    <cellStyle name="Normal 6 10 27" xfId="11407" xr:uid="{00000000-0005-0000-0000-0000F8340000}"/>
    <cellStyle name="Normal 6 10 3" xfId="9963" xr:uid="{00000000-0005-0000-0000-0000C61E0000}"/>
    <cellStyle name="Normal 6 10 4" xfId="12353" xr:uid="{00000000-0005-0000-0000-000016240000}"/>
    <cellStyle name="Normal 6 10 5" xfId="8440" xr:uid="{00000000-0005-0000-0000-000049240000}"/>
    <cellStyle name="Normal 6 10 6" xfId="12373" xr:uid="{00000000-0005-0000-0000-000080240000}"/>
    <cellStyle name="Normal 6 10 7" xfId="8462" xr:uid="{00000000-0005-0000-0000-0000BB240000}"/>
    <cellStyle name="Normal 6 10 8" xfId="12395" xr:uid="{00000000-0005-0000-0000-0000FA240000}"/>
    <cellStyle name="Normal 6 10 9" xfId="8487" xr:uid="{00000000-0005-0000-0000-00003D250000}"/>
    <cellStyle name="Normal 6 100" xfId="4440" xr:uid="{00000000-0005-0000-0000-000078110000}"/>
    <cellStyle name="Normal 6 100 2" xfId="9965" xr:uid="{00000000-0005-0000-0000-0000C81E0000}"/>
    <cellStyle name="Normal 6 100 3" xfId="6473" xr:uid="{00000000-0005-0000-0000-0000FE0D0000}"/>
    <cellStyle name="Normal 6 101" xfId="4441" xr:uid="{00000000-0005-0000-0000-000079110000}"/>
    <cellStyle name="Normal 6 101 2" xfId="9966" xr:uid="{00000000-0005-0000-0000-0000C91E0000}"/>
    <cellStyle name="Normal 6 101 3" xfId="6474" xr:uid="{00000000-0005-0000-0000-0000FF0D0000}"/>
    <cellStyle name="Normal 6 102" xfId="4442" xr:uid="{00000000-0005-0000-0000-00007A110000}"/>
    <cellStyle name="Normal 6 102 2" xfId="9967" xr:uid="{00000000-0005-0000-0000-0000CA1E0000}"/>
    <cellStyle name="Normal 6 102 3" xfId="6475" xr:uid="{00000000-0005-0000-0000-0000000E0000}"/>
    <cellStyle name="Normal 6 103" xfId="4443" xr:uid="{00000000-0005-0000-0000-00007B110000}"/>
    <cellStyle name="Normal 6 103 2" xfId="9968" xr:uid="{00000000-0005-0000-0000-0000CB1E0000}"/>
    <cellStyle name="Normal 6 103 3" xfId="6476" xr:uid="{00000000-0005-0000-0000-0000010E0000}"/>
    <cellStyle name="Normal 6 104" xfId="4444" xr:uid="{00000000-0005-0000-0000-00007C110000}"/>
    <cellStyle name="Normal 6 104 2" xfId="9969" xr:uid="{00000000-0005-0000-0000-0000CC1E0000}"/>
    <cellStyle name="Normal 6 104 3" xfId="6477" xr:uid="{00000000-0005-0000-0000-0000020E0000}"/>
    <cellStyle name="Normal 6 105" xfId="4445" xr:uid="{00000000-0005-0000-0000-00007D110000}"/>
    <cellStyle name="Normal 6 105 2" xfId="9970" xr:uid="{00000000-0005-0000-0000-0000CD1E0000}"/>
    <cellStyle name="Normal 6 105 3" xfId="6478" xr:uid="{00000000-0005-0000-0000-0000030E0000}"/>
    <cellStyle name="Normal 6 106" xfId="4446" xr:uid="{00000000-0005-0000-0000-00007E110000}"/>
    <cellStyle name="Normal 6 106 2" xfId="9971" xr:uid="{00000000-0005-0000-0000-0000CE1E0000}"/>
    <cellStyle name="Normal 6 106 3" xfId="6479" xr:uid="{00000000-0005-0000-0000-0000040E0000}"/>
    <cellStyle name="Normal 6 107" xfId="4447" xr:uid="{00000000-0005-0000-0000-00007F110000}"/>
    <cellStyle name="Normal 6 107 2" xfId="9972" xr:uid="{00000000-0005-0000-0000-0000CF1E0000}"/>
    <cellStyle name="Normal 6 107 3" xfId="6483" xr:uid="{00000000-0005-0000-0000-0000050E0000}"/>
    <cellStyle name="Normal 6 108" xfId="4448" xr:uid="{00000000-0005-0000-0000-000080110000}"/>
    <cellStyle name="Normal 6 108 2" xfId="9973" xr:uid="{00000000-0005-0000-0000-0000D01E0000}"/>
    <cellStyle name="Normal 6 108 3" xfId="6484" xr:uid="{00000000-0005-0000-0000-0000060E0000}"/>
    <cellStyle name="Normal 6 109" xfId="4449" xr:uid="{00000000-0005-0000-0000-000081110000}"/>
    <cellStyle name="Normal 6 109 2" xfId="4450" xr:uid="{00000000-0005-0000-0000-000082110000}"/>
    <cellStyle name="Normal 6 109 2 2" xfId="9975" xr:uid="{00000000-0005-0000-0000-0000D21E0000}"/>
    <cellStyle name="Normal 6 109 3" xfId="9974" xr:uid="{00000000-0005-0000-0000-0000D11E0000}"/>
    <cellStyle name="Normal 6 109 4" xfId="6485" xr:uid="{00000000-0005-0000-0000-0000070E0000}"/>
    <cellStyle name="Normal 6 11" xfId="4451" xr:uid="{00000000-0005-0000-0000-000083110000}"/>
    <cellStyle name="Normal-- 6 11" xfId="12352" xr:uid="{00000000-0005-0000-0000-000015240000}"/>
    <cellStyle name="Normal 6 11 10" xfId="8542" xr:uid="{00000000-0005-0000-0000-0000D0250000}"/>
    <cellStyle name="Normal 6 11 11" xfId="12481" xr:uid="{00000000-0005-0000-0000-00001F260000}"/>
    <cellStyle name="Normal 6 11 12" xfId="8578" xr:uid="{00000000-0005-0000-0000-000072260000}"/>
    <cellStyle name="Normal 6 11 13" xfId="12522" xr:uid="{00000000-0005-0000-0000-0000C9260000}"/>
    <cellStyle name="Normal 6 11 14" xfId="8633" xr:uid="{00000000-0005-0000-0000-000024270000}"/>
    <cellStyle name="Normal 6 11 15" xfId="12569" xr:uid="{00000000-0005-0000-0000-000083270000}"/>
    <cellStyle name="Normal 6 11 16" xfId="6486" xr:uid="{00000000-0005-0000-0000-0000080E0000}"/>
    <cellStyle name="Normal 6 11 17" xfId="13139" xr:uid="{00000000-0005-0000-0000-0000A6300000}"/>
    <cellStyle name="Normal 6 11 18" xfId="11496" xr:uid="{00000000-0005-0000-0000-000011310000}"/>
    <cellStyle name="Normal 6 11 19" xfId="13155" xr:uid="{00000000-0005-0000-0000-000080310000}"/>
    <cellStyle name="Normal 6 11 2" xfId="4452" xr:uid="{00000000-0005-0000-0000-000084110000}"/>
    <cellStyle name="Normal 6 11 2 2" xfId="9977" xr:uid="{00000000-0005-0000-0000-0000D41E0000}"/>
    <cellStyle name="Normal 6 11 2 3" xfId="6487" xr:uid="{00000000-0005-0000-0000-0000090E0000}"/>
    <cellStyle name="Normal 6 11 20" xfId="11479" xr:uid="{00000000-0005-0000-0000-0000F3310000}"/>
    <cellStyle name="Normal 6 11 21" xfId="13176" xr:uid="{00000000-0005-0000-0000-00006A320000}"/>
    <cellStyle name="Normal 6 11 22" xfId="11456" xr:uid="{00000000-0005-0000-0000-0000E5320000}"/>
    <cellStyle name="Normal 6 11 23" xfId="13204" xr:uid="{00000000-0005-0000-0000-000064330000}"/>
    <cellStyle name="Normal 6 11 24" xfId="11427" xr:uid="{00000000-0005-0000-0000-0000E7330000}"/>
    <cellStyle name="Normal 6 11 25" xfId="13253" xr:uid="{00000000-0005-0000-0000-00006E340000}"/>
    <cellStyle name="Normal 6 11 26" xfId="11383" xr:uid="{00000000-0005-0000-0000-0000F9340000}"/>
    <cellStyle name="Normal 6 11 3" xfId="9976" xr:uid="{00000000-0005-0000-0000-0000D31E0000}"/>
    <cellStyle name="Normal 6 11 4" xfId="8454" xr:uid="{00000000-0005-0000-0000-00004A240000}"/>
    <cellStyle name="Normal 6 11 5" xfId="12386" xr:uid="{00000000-0005-0000-0000-000081240000}"/>
    <cellStyle name="Normal 6 11 6" xfId="8477" xr:uid="{00000000-0005-0000-0000-0000BC240000}"/>
    <cellStyle name="Normal 6 11 7" xfId="12408" xr:uid="{00000000-0005-0000-0000-0000FB240000}"/>
    <cellStyle name="Normal 6 11 8" xfId="8506" xr:uid="{00000000-0005-0000-0000-00003E250000}"/>
    <cellStyle name="Normal 6 11 9" xfId="12436" xr:uid="{00000000-0005-0000-0000-000085250000}"/>
    <cellStyle name="Normal 6 110" xfId="4453" xr:uid="{00000000-0005-0000-0000-000085110000}"/>
    <cellStyle name="Normal 6 110 2" xfId="4454" xr:uid="{00000000-0005-0000-0000-000086110000}"/>
    <cellStyle name="Normal 6 110 2 2" xfId="9979" xr:uid="{00000000-0005-0000-0000-0000D61E0000}"/>
    <cellStyle name="Normal 6 110 3" xfId="9978" xr:uid="{00000000-0005-0000-0000-0000D51E0000}"/>
    <cellStyle name="Normal 6 110 4" xfId="6488" xr:uid="{00000000-0005-0000-0000-00000A0E0000}"/>
    <cellStyle name="Normal 6 111" xfId="4455" xr:uid="{00000000-0005-0000-0000-000087110000}"/>
    <cellStyle name="Normal 6 111 2" xfId="9980" xr:uid="{00000000-0005-0000-0000-0000D71E0000}"/>
    <cellStyle name="Normal 6 111 3" xfId="6489" xr:uid="{00000000-0005-0000-0000-00000B0E0000}"/>
    <cellStyle name="Normal 6 112" xfId="4456" xr:uid="{00000000-0005-0000-0000-000088110000}"/>
    <cellStyle name="Normal 6 112 2" xfId="9981" xr:uid="{00000000-0005-0000-0000-0000D81E0000}"/>
    <cellStyle name="Normal 6 112 3" xfId="6490" xr:uid="{00000000-0005-0000-0000-00000C0E0000}"/>
    <cellStyle name="Normal 6 113" xfId="4457" xr:uid="{00000000-0005-0000-0000-000089110000}"/>
    <cellStyle name="Normal 6 113 2" xfId="9982" xr:uid="{00000000-0005-0000-0000-0000D91E0000}"/>
    <cellStyle name="Normal 6 113 3" xfId="6491" xr:uid="{00000000-0005-0000-0000-00000D0E0000}"/>
    <cellStyle name="Normal 6 114" xfId="4458" xr:uid="{00000000-0005-0000-0000-00008A110000}"/>
    <cellStyle name="Normal 6 114 2" xfId="4459" xr:uid="{00000000-0005-0000-0000-00008B110000}"/>
    <cellStyle name="Normal 6 114 2 2" xfId="9984" xr:uid="{00000000-0005-0000-0000-0000DB1E0000}"/>
    <cellStyle name="Normal 6 114 3" xfId="9983" xr:uid="{00000000-0005-0000-0000-0000DA1E0000}"/>
    <cellStyle name="Normal 6 114 4" xfId="6494" xr:uid="{00000000-0005-0000-0000-00000E0E0000}"/>
    <cellStyle name="Normal 6 115" xfId="4460" xr:uid="{00000000-0005-0000-0000-00008C110000}"/>
    <cellStyle name="Normal 6 115 2" xfId="4461" xr:uid="{00000000-0005-0000-0000-00008D110000}"/>
    <cellStyle name="Normal 6 115 2 2" xfId="9986" xr:uid="{00000000-0005-0000-0000-0000DD1E0000}"/>
    <cellStyle name="Normal 6 115 3" xfId="9985" xr:uid="{00000000-0005-0000-0000-0000DC1E0000}"/>
    <cellStyle name="Normal 6 115 4" xfId="6495" xr:uid="{00000000-0005-0000-0000-00000F0E0000}"/>
    <cellStyle name="Normal 6 116" xfId="4462" xr:uid="{00000000-0005-0000-0000-00008E110000}"/>
    <cellStyle name="Normal 6 116 2" xfId="4463" xr:uid="{00000000-0005-0000-0000-00008F110000}"/>
    <cellStyle name="Normal 6 116 2 2" xfId="9988" xr:uid="{00000000-0005-0000-0000-0000DF1E0000}"/>
    <cellStyle name="Normal 6 116 3" xfId="9987" xr:uid="{00000000-0005-0000-0000-0000DE1E0000}"/>
    <cellStyle name="Normal 6 116 4" xfId="6496" xr:uid="{00000000-0005-0000-0000-0000100E0000}"/>
    <cellStyle name="Normal 6 117" xfId="4464" xr:uid="{00000000-0005-0000-0000-000090110000}"/>
    <cellStyle name="Normal 6 117 2" xfId="9989" xr:uid="{00000000-0005-0000-0000-0000E01E0000}"/>
    <cellStyle name="Normal 6 117 3" xfId="6497" xr:uid="{00000000-0005-0000-0000-0000110E0000}"/>
    <cellStyle name="Normal 6 118" xfId="4465" xr:uid="{00000000-0005-0000-0000-000091110000}"/>
    <cellStyle name="Normal 6 118 2" xfId="9990" xr:uid="{00000000-0005-0000-0000-0000E11E0000}"/>
    <cellStyle name="Normal 6 118 3" xfId="9302" xr:uid="{00000000-0005-0000-0000-000052220000}"/>
    <cellStyle name="Normal 6 119" xfId="9961" xr:uid="{00000000-0005-0000-0000-0000C41E0000}"/>
    <cellStyle name="Normal 6 12" xfId="4466" xr:uid="{00000000-0005-0000-0000-000092110000}"/>
    <cellStyle name="Normal-- 6 12" xfId="8439" xr:uid="{00000000-0005-0000-0000-000048240000}"/>
    <cellStyle name="Normal 6 12 10" xfId="12501" xr:uid="{00000000-0005-0000-0000-000020260000}"/>
    <cellStyle name="Normal 6 12 11" xfId="8599" xr:uid="{00000000-0005-0000-0000-000073260000}"/>
    <cellStyle name="Normal 6 12 12" xfId="12537" xr:uid="{00000000-0005-0000-0000-0000CA260000}"/>
    <cellStyle name="Normal 6 12 13" xfId="8657" xr:uid="{00000000-0005-0000-0000-000025270000}"/>
    <cellStyle name="Normal 6 12 14" xfId="12596" xr:uid="{00000000-0005-0000-0000-000084270000}"/>
    <cellStyle name="Normal 6 12 15" xfId="6498" xr:uid="{00000000-0005-0000-0000-0000120E0000}"/>
    <cellStyle name="Normal 6 12 16" xfId="13141" xr:uid="{00000000-0005-0000-0000-0000A7300000}"/>
    <cellStyle name="Normal 6 12 17" xfId="11493" xr:uid="{00000000-0005-0000-0000-000012310000}"/>
    <cellStyle name="Normal 6 12 18" xfId="13159" xr:uid="{00000000-0005-0000-0000-000081310000}"/>
    <cellStyle name="Normal 6 12 19" xfId="11474" xr:uid="{00000000-0005-0000-0000-0000F4310000}"/>
    <cellStyle name="Normal 6 12 2" xfId="4467" xr:uid="{00000000-0005-0000-0000-000093110000}"/>
    <cellStyle name="Normal 6 12 2 2" xfId="9992" xr:uid="{00000000-0005-0000-0000-0000E31E0000}"/>
    <cellStyle name="Normal 6 12 2 3" xfId="6499" xr:uid="{00000000-0005-0000-0000-0000130E0000}"/>
    <cellStyle name="Normal 6 12 20" xfId="13185" xr:uid="{00000000-0005-0000-0000-00006B320000}"/>
    <cellStyle name="Normal 6 12 21" xfId="11447" xr:uid="{00000000-0005-0000-0000-0000E6320000}"/>
    <cellStyle name="Normal 6 12 22" xfId="13214" xr:uid="{00000000-0005-0000-0000-000065330000}"/>
    <cellStyle name="Normal 6 12 23" xfId="11417" xr:uid="{00000000-0005-0000-0000-0000E8330000}"/>
    <cellStyle name="Normal 6 12 24" xfId="13271" xr:uid="{00000000-0005-0000-0000-00006F340000}"/>
    <cellStyle name="Normal 6 12 25" xfId="11364" xr:uid="{00000000-0005-0000-0000-0000FA340000}"/>
    <cellStyle name="Normal 6 12 3" xfId="9991" xr:uid="{00000000-0005-0000-0000-0000E21E0000}"/>
    <cellStyle name="Normal 6 12 4" xfId="12401" xr:uid="{00000000-0005-0000-0000-000082240000}"/>
    <cellStyle name="Normal 6 12 5" xfId="8496" xr:uid="{00000000-0005-0000-0000-0000BD240000}"/>
    <cellStyle name="Normal 6 12 6" xfId="12424" xr:uid="{00000000-0005-0000-0000-0000FC240000}"/>
    <cellStyle name="Normal 6 12 7" xfId="8525" xr:uid="{00000000-0005-0000-0000-00003F250000}"/>
    <cellStyle name="Normal 6 12 8" xfId="12455" xr:uid="{00000000-0005-0000-0000-000086250000}"/>
    <cellStyle name="Normal 6 12 9" xfId="8561" xr:uid="{00000000-0005-0000-0000-0000D1250000}"/>
    <cellStyle name="Normal 6 120" xfId="12303" xr:uid="{00000000-0005-0000-0000-00000C230000}"/>
    <cellStyle name="Normal 6 121" xfId="8385" xr:uid="{00000000-0005-0000-0000-00001F230000}"/>
    <cellStyle name="Normal 6 122" xfId="12312" xr:uid="{00000000-0005-0000-0000-000036230000}"/>
    <cellStyle name="Normal 6 123" xfId="8395" xr:uid="{00000000-0005-0000-0000-000051230000}"/>
    <cellStyle name="Normal 6 124" xfId="12323" xr:uid="{00000000-0005-0000-0000-000070230000}"/>
    <cellStyle name="Normal 6 125" xfId="8407" xr:uid="{00000000-0005-0000-0000-000093230000}"/>
    <cellStyle name="Normal 6 126" xfId="12336" xr:uid="{00000000-0005-0000-0000-0000BA230000}"/>
    <cellStyle name="Normal 6 127" xfId="8421" xr:uid="{00000000-0005-0000-0000-0000E5230000}"/>
    <cellStyle name="Normal 6 128" xfId="12351" xr:uid="{00000000-0005-0000-0000-000014240000}"/>
    <cellStyle name="Normal 6 129" xfId="8438" xr:uid="{00000000-0005-0000-0000-000047240000}"/>
    <cellStyle name="Normal 6 13" xfId="4468" xr:uid="{00000000-0005-0000-0000-000094110000}"/>
    <cellStyle name="Normal-- 6 13" xfId="12372" xr:uid="{00000000-0005-0000-0000-00007F240000}"/>
    <cellStyle name="Normal 6 13 10" xfId="8602" xr:uid="{00000000-0005-0000-0000-000074260000}"/>
    <cellStyle name="Normal 6 13 11" xfId="12539" xr:uid="{00000000-0005-0000-0000-0000CB260000}"/>
    <cellStyle name="Normal 6 13 12" xfId="8660" xr:uid="{00000000-0005-0000-0000-000026270000}"/>
    <cellStyle name="Normal 6 13 13" xfId="12597" xr:uid="{00000000-0005-0000-0000-000085270000}"/>
    <cellStyle name="Normal 6 13 14" xfId="6502" xr:uid="{00000000-0005-0000-0000-0000140E0000}"/>
    <cellStyle name="Normal 6 13 15" xfId="13142" xr:uid="{00000000-0005-0000-0000-0000A8300000}"/>
    <cellStyle name="Normal 6 13 16" xfId="11492" xr:uid="{00000000-0005-0000-0000-000013310000}"/>
    <cellStyle name="Normal 6 13 17" xfId="13160" xr:uid="{00000000-0005-0000-0000-000082310000}"/>
    <cellStyle name="Normal 6 13 18" xfId="11472" xr:uid="{00000000-0005-0000-0000-0000F5310000}"/>
    <cellStyle name="Normal 6 13 19" xfId="13186" xr:uid="{00000000-0005-0000-0000-00006C320000}"/>
    <cellStyle name="Normal 6 13 2" xfId="4469" xr:uid="{00000000-0005-0000-0000-000095110000}"/>
    <cellStyle name="Normal 6 13 2 2" xfId="9994" xr:uid="{00000000-0005-0000-0000-0000E51E0000}"/>
    <cellStyle name="Normal 6 13 2 3" xfId="6503" xr:uid="{00000000-0005-0000-0000-0000150E0000}"/>
    <cellStyle name="Normal 6 13 20" xfId="11446" xr:uid="{00000000-0005-0000-0000-0000E7320000}"/>
    <cellStyle name="Normal 6 13 21" xfId="13216" xr:uid="{00000000-0005-0000-0000-000066330000}"/>
    <cellStyle name="Normal 6 13 22" xfId="12931" xr:uid="{00000000-0005-0000-0000-0000E9330000}"/>
    <cellStyle name="Normal 6 13 23" xfId="13272" xr:uid="{00000000-0005-0000-0000-000070340000}"/>
    <cellStyle name="Normal 6 13 24" xfId="11363" xr:uid="{00000000-0005-0000-0000-0000FB340000}"/>
    <cellStyle name="Normal 6 13 3" xfId="9993" xr:uid="{00000000-0005-0000-0000-0000E41E0000}"/>
    <cellStyle name="Normal 6 13 4" xfId="8498" xr:uid="{00000000-0005-0000-0000-0000BE240000}"/>
    <cellStyle name="Normal 6 13 5" xfId="12426" xr:uid="{00000000-0005-0000-0000-0000FD240000}"/>
    <cellStyle name="Normal 6 13 6" xfId="8528" xr:uid="{00000000-0005-0000-0000-000040250000}"/>
    <cellStyle name="Normal 6 13 7" xfId="12458" xr:uid="{00000000-0005-0000-0000-000087250000}"/>
    <cellStyle name="Normal 6 13 8" xfId="8564" xr:uid="{00000000-0005-0000-0000-0000D2250000}"/>
    <cellStyle name="Normal 6 13 9" xfId="12504" xr:uid="{00000000-0005-0000-0000-000021260000}"/>
    <cellStyle name="Normal 6 130" xfId="12371" xr:uid="{00000000-0005-0000-0000-00007E240000}"/>
    <cellStyle name="Normal 6 131" xfId="8460" xr:uid="{00000000-0005-0000-0000-0000B9240000}"/>
    <cellStyle name="Normal 6 132" xfId="12393" xr:uid="{00000000-0005-0000-0000-0000F8240000}"/>
    <cellStyle name="Normal 6 133" xfId="8485" xr:uid="{00000000-0005-0000-0000-00003B250000}"/>
    <cellStyle name="Normal 6 134" xfId="12416" xr:uid="{00000000-0005-0000-0000-000082250000}"/>
    <cellStyle name="Normal 6 135" xfId="8518" xr:uid="{00000000-0005-0000-0000-0000CD250000}"/>
    <cellStyle name="Normal 6 136" xfId="12454" xr:uid="{00000000-0005-0000-0000-00001C260000}"/>
    <cellStyle name="Normal 6 137" xfId="8552" xr:uid="{00000000-0005-0000-0000-00006F260000}"/>
    <cellStyle name="Normal 6 138" xfId="12496" xr:uid="{00000000-0005-0000-0000-0000C6260000}"/>
    <cellStyle name="Normal 6 139" xfId="8596" xr:uid="{00000000-0005-0000-0000-000021270000}"/>
    <cellStyle name="Normal 6 14" xfId="4470" xr:uid="{00000000-0005-0000-0000-000096110000}"/>
    <cellStyle name="Normal-- 6 14" xfId="8461" xr:uid="{00000000-0005-0000-0000-0000BA240000}"/>
    <cellStyle name="Normal 6 14 10" xfId="12541" xr:uid="{00000000-0005-0000-0000-0000CC260000}"/>
    <cellStyle name="Normal 6 14 11" xfId="8662" xr:uid="{00000000-0005-0000-0000-000027270000}"/>
    <cellStyle name="Normal 6 14 12" xfId="12598" xr:uid="{00000000-0005-0000-0000-000086270000}"/>
    <cellStyle name="Normal 6 14 13" xfId="6584" xr:uid="{00000000-0005-0000-0000-0000160E0000}"/>
    <cellStyle name="Normal 6 14 14" xfId="13143" xr:uid="{00000000-0005-0000-0000-0000A9300000}"/>
    <cellStyle name="Normal 6 14 15" xfId="11491" xr:uid="{00000000-0005-0000-0000-000014310000}"/>
    <cellStyle name="Normal 6 14 16" xfId="13162" xr:uid="{00000000-0005-0000-0000-000083310000}"/>
    <cellStyle name="Normal 6 14 17" xfId="11471" xr:uid="{00000000-0005-0000-0000-0000F6310000}"/>
    <cellStyle name="Normal 6 14 18" xfId="13187" xr:uid="{00000000-0005-0000-0000-00006D320000}"/>
    <cellStyle name="Normal 6 14 19" xfId="11445" xr:uid="{00000000-0005-0000-0000-0000E8320000}"/>
    <cellStyle name="Normal 6 14 2" xfId="4471" xr:uid="{00000000-0005-0000-0000-000097110000}"/>
    <cellStyle name="Normal 6 14 2 2" xfId="9996" xr:uid="{00000000-0005-0000-0000-0000E71E0000}"/>
    <cellStyle name="Normal 6 14 2 3" xfId="6585" xr:uid="{00000000-0005-0000-0000-0000170E0000}"/>
    <cellStyle name="Normal 6 14 20" xfId="13217" xr:uid="{00000000-0005-0000-0000-000067330000}"/>
    <cellStyle name="Normal 6 14 21" xfId="11416" xr:uid="{00000000-0005-0000-0000-0000EA330000}"/>
    <cellStyle name="Normal 6 14 22" xfId="13274" xr:uid="{00000000-0005-0000-0000-000071340000}"/>
    <cellStyle name="Normal 6 14 23" xfId="11361" xr:uid="{00000000-0005-0000-0000-0000FC340000}"/>
    <cellStyle name="Normal 6 14 3" xfId="9995" xr:uid="{00000000-0005-0000-0000-0000E61E0000}"/>
    <cellStyle name="Normal 6 14 4" xfId="12427" xr:uid="{00000000-0005-0000-0000-0000FE240000}"/>
    <cellStyle name="Normal 6 14 5" xfId="8530" xr:uid="{00000000-0005-0000-0000-000041250000}"/>
    <cellStyle name="Normal 6 14 6" xfId="12460" xr:uid="{00000000-0005-0000-0000-000088250000}"/>
    <cellStyle name="Normal 6 14 7" xfId="8566" xr:uid="{00000000-0005-0000-0000-0000D3250000}"/>
    <cellStyle name="Normal 6 14 8" xfId="12506" xr:uid="{00000000-0005-0000-0000-000022260000}"/>
    <cellStyle name="Normal 6 14 9" xfId="8604" xr:uid="{00000000-0005-0000-0000-000075260000}"/>
    <cellStyle name="Normal 6 140" xfId="12538" xr:uid="{00000000-0005-0000-0000-000080270000}"/>
    <cellStyle name="Normal 6 141" xfId="6466" xr:uid="{00000000-0005-0000-0000-0000FA0D0000}"/>
    <cellStyle name="Normal 6 142" xfId="13135" xr:uid="{00000000-0005-0000-0000-0000A3300000}"/>
    <cellStyle name="Normal 6 143" xfId="11500" xr:uid="{00000000-0005-0000-0000-00000E310000}"/>
    <cellStyle name="Normal 6 144" xfId="13145" xr:uid="{00000000-0005-0000-0000-00007D310000}"/>
    <cellStyle name="Normal 6 145" xfId="11488" xr:uid="{00000000-0005-0000-0000-0000F0310000}"/>
    <cellStyle name="Normal 6 146" xfId="13166" xr:uid="{00000000-0005-0000-0000-000067320000}"/>
    <cellStyle name="Normal 6 147" xfId="11466" xr:uid="{00000000-0005-0000-0000-0000E2320000}"/>
    <cellStyle name="Normal 6 148" xfId="13195" xr:uid="{00000000-0005-0000-0000-000061330000}"/>
    <cellStyle name="Normal 6 149" xfId="11435" xr:uid="{00000000-0005-0000-0000-0000E4330000}"/>
    <cellStyle name="Normal 6 15" xfId="4472" xr:uid="{00000000-0005-0000-0000-000098110000}"/>
    <cellStyle name="Normal-- 6 15" xfId="12394" xr:uid="{00000000-0005-0000-0000-0000F9240000}"/>
    <cellStyle name="Normal 6 15 10" xfId="8664" xr:uid="{00000000-0005-0000-0000-000028270000}"/>
    <cellStyle name="Normal 6 15 11" xfId="12600" xr:uid="{00000000-0005-0000-0000-000087270000}"/>
    <cellStyle name="Normal 6 15 12" xfId="6594" xr:uid="{00000000-0005-0000-0000-0000180E0000}"/>
    <cellStyle name="Normal 6 15 13" xfId="13144" xr:uid="{00000000-0005-0000-0000-0000AA300000}"/>
    <cellStyle name="Normal 6 15 14" xfId="11490" xr:uid="{00000000-0005-0000-0000-000015310000}"/>
    <cellStyle name="Normal 6 15 15" xfId="13163" xr:uid="{00000000-0005-0000-0000-000084310000}"/>
    <cellStyle name="Normal 6 15 16" xfId="11470" xr:uid="{00000000-0005-0000-0000-0000F7310000}"/>
    <cellStyle name="Normal 6 15 17" xfId="13188" xr:uid="{00000000-0005-0000-0000-00006E320000}"/>
    <cellStyle name="Normal 6 15 18" xfId="11443" xr:uid="{00000000-0005-0000-0000-0000E9320000}"/>
    <cellStyle name="Normal 6 15 19" xfId="13218" xr:uid="{00000000-0005-0000-0000-000068330000}"/>
    <cellStyle name="Normal 6 15 2" xfId="4473" xr:uid="{00000000-0005-0000-0000-000099110000}"/>
    <cellStyle name="Normal 6 15 2 2" xfId="9998" xr:uid="{00000000-0005-0000-0000-0000E91E0000}"/>
    <cellStyle name="Normal 6 15 2 3" xfId="6595" xr:uid="{00000000-0005-0000-0000-0000190E0000}"/>
    <cellStyle name="Normal 6 15 20" xfId="11415" xr:uid="{00000000-0005-0000-0000-0000EB330000}"/>
    <cellStyle name="Normal 6 15 21" xfId="13276" xr:uid="{00000000-0005-0000-0000-000072340000}"/>
    <cellStyle name="Normal 6 15 22" xfId="11360" xr:uid="{00000000-0005-0000-0000-0000FD340000}"/>
    <cellStyle name="Normal 6 15 3" xfId="9997" xr:uid="{00000000-0005-0000-0000-0000E81E0000}"/>
    <cellStyle name="Normal 6 15 4" xfId="8534" xr:uid="{00000000-0005-0000-0000-000042250000}"/>
    <cellStyle name="Normal 6 15 5" xfId="12463" xr:uid="{00000000-0005-0000-0000-000089250000}"/>
    <cellStyle name="Normal 6 15 6" xfId="8568" xr:uid="{00000000-0005-0000-0000-0000D4250000}"/>
    <cellStyle name="Normal 6 15 7" xfId="12508" xr:uid="{00000000-0005-0000-0000-000023260000}"/>
    <cellStyle name="Normal 6 15 8" xfId="8607" xr:uid="{00000000-0005-0000-0000-000076260000}"/>
    <cellStyle name="Normal 6 15 9" xfId="12545" xr:uid="{00000000-0005-0000-0000-0000CD260000}"/>
    <cellStyle name="Normal 6 150" xfId="13226" xr:uid="{00000000-0005-0000-0000-00006B340000}"/>
    <cellStyle name="Normal 6 151" xfId="12953" xr:uid="{00000000-0005-0000-0000-0000F6340000}"/>
    <cellStyle name="Normal 6 16" xfId="4474" xr:uid="{00000000-0005-0000-0000-00009A110000}"/>
    <cellStyle name="Normal-- 6 16" xfId="8486" xr:uid="{00000000-0005-0000-0000-00003C250000}"/>
    <cellStyle name="Normal 6 16 10" xfId="12602" xr:uid="{00000000-0005-0000-0000-000088270000}"/>
    <cellStyle name="Normal 6 16 11" xfId="6597" xr:uid="{00000000-0005-0000-0000-00001A0E0000}"/>
    <cellStyle name="Normal 6 16 12" xfId="13146" xr:uid="{00000000-0005-0000-0000-0000AB300000}"/>
    <cellStyle name="Normal 6 16 13" xfId="11489" xr:uid="{00000000-0005-0000-0000-000016310000}"/>
    <cellStyle name="Normal 6 16 14" xfId="13164" xr:uid="{00000000-0005-0000-0000-000085310000}"/>
    <cellStyle name="Normal 6 16 15" xfId="11469" xr:uid="{00000000-0005-0000-0000-0000F8310000}"/>
    <cellStyle name="Normal 6 16 16" xfId="13189" xr:uid="{00000000-0005-0000-0000-00006F320000}"/>
    <cellStyle name="Normal 6 16 17" xfId="11442" xr:uid="{00000000-0005-0000-0000-0000EA320000}"/>
    <cellStyle name="Normal 6 16 18" xfId="13219" xr:uid="{00000000-0005-0000-0000-000069330000}"/>
    <cellStyle name="Normal 6 16 19" xfId="11413" xr:uid="{00000000-0005-0000-0000-0000EC330000}"/>
    <cellStyle name="Normal 6 16 2" xfId="4475" xr:uid="{00000000-0005-0000-0000-00009B110000}"/>
    <cellStyle name="Normal 6 16 2 2" xfId="10000" xr:uid="{00000000-0005-0000-0000-0000EB1E0000}"/>
    <cellStyle name="Normal 6 16 2 3" xfId="6598" xr:uid="{00000000-0005-0000-0000-00001B0E0000}"/>
    <cellStyle name="Normal 6 16 20" xfId="13277" xr:uid="{00000000-0005-0000-0000-000073340000}"/>
    <cellStyle name="Normal 6 16 21" xfId="11359" xr:uid="{00000000-0005-0000-0000-0000FE340000}"/>
    <cellStyle name="Normal 6 16 3" xfId="9999" xr:uid="{00000000-0005-0000-0000-0000EA1E0000}"/>
    <cellStyle name="Normal 6 16 4" xfId="12466" xr:uid="{00000000-0005-0000-0000-00008A250000}"/>
    <cellStyle name="Normal 6 16 5" xfId="8570" xr:uid="{00000000-0005-0000-0000-0000D5250000}"/>
    <cellStyle name="Normal 6 16 6" xfId="12510" xr:uid="{00000000-0005-0000-0000-000024260000}"/>
    <cellStyle name="Normal 6 16 7" xfId="8609" xr:uid="{00000000-0005-0000-0000-000077260000}"/>
    <cellStyle name="Normal 6 16 8" xfId="12548" xr:uid="{00000000-0005-0000-0000-0000CE260000}"/>
    <cellStyle name="Normal 6 16 9" xfId="8668" xr:uid="{00000000-0005-0000-0000-000029270000}"/>
    <cellStyle name="Normal 6 17" xfId="4476" xr:uid="{00000000-0005-0000-0000-00009C110000}"/>
    <cellStyle name="Normal-- 6 17" xfId="12419" xr:uid="{00000000-0005-0000-0000-000083250000}"/>
    <cellStyle name="Normal 6 17 10" xfId="6599" xr:uid="{00000000-0005-0000-0000-00001C0E0000}"/>
    <cellStyle name="Normal 6 17 11" xfId="13148" xr:uid="{00000000-0005-0000-0000-0000AC300000}"/>
    <cellStyle name="Normal 6 17 12" xfId="11487" xr:uid="{00000000-0005-0000-0000-000017310000}"/>
    <cellStyle name="Normal 6 17 13" xfId="13165" xr:uid="{00000000-0005-0000-0000-000086310000}"/>
    <cellStyle name="Normal 6 17 14" xfId="11468" xr:uid="{00000000-0005-0000-0000-0000F9310000}"/>
    <cellStyle name="Normal 6 17 15" xfId="13191" xr:uid="{00000000-0005-0000-0000-000070320000}"/>
    <cellStyle name="Normal 6 17 16" xfId="11441" xr:uid="{00000000-0005-0000-0000-0000EB320000}"/>
    <cellStyle name="Normal 6 17 17" xfId="13221" xr:uid="{00000000-0005-0000-0000-00006A330000}"/>
    <cellStyle name="Normal 6 17 18" xfId="12943" xr:uid="{00000000-0005-0000-0000-0000ED330000}"/>
    <cellStyle name="Normal 6 17 19" xfId="13278" xr:uid="{00000000-0005-0000-0000-000074340000}"/>
    <cellStyle name="Normal 6 17 2" xfId="4477" xr:uid="{00000000-0005-0000-0000-00009D110000}"/>
    <cellStyle name="Normal 6 17 2 2" xfId="10002" xr:uid="{00000000-0005-0000-0000-0000ED1E0000}"/>
    <cellStyle name="Normal 6 17 2 3" xfId="6600" xr:uid="{00000000-0005-0000-0000-00001D0E0000}"/>
    <cellStyle name="Normal 6 17 20" xfId="11358" xr:uid="{00000000-0005-0000-0000-0000FF340000}"/>
    <cellStyle name="Normal 6 17 3" xfId="10001" xr:uid="{00000000-0005-0000-0000-0000EC1E0000}"/>
    <cellStyle name="Normal 6 17 4" xfId="8575" xr:uid="{00000000-0005-0000-0000-0000D6250000}"/>
    <cellStyle name="Normal 6 17 5" xfId="12513" xr:uid="{00000000-0005-0000-0000-000025260000}"/>
    <cellStyle name="Normal 6 17 6" xfId="8614" xr:uid="{00000000-0005-0000-0000-000078260000}"/>
    <cellStyle name="Normal 6 17 7" xfId="12550" xr:uid="{00000000-0005-0000-0000-0000CF260000}"/>
    <cellStyle name="Normal 6 17 8" xfId="8674" xr:uid="{00000000-0005-0000-0000-00002A270000}"/>
    <cellStyle name="Normal 6 17 9" xfId="12604" xr:uid="{00000000-0005-0000-0000-000089270000}"/>
    <cellStyle name="Normal 6 18" xfId="4478" xr:uid="{00000000-0005-0000-0000-00009E110000}"/>
    <cellStyle name="Normal-- 6 18" xfId="8519" xr:uid="{00000000-0005-0000-0000-0000CE250000}"/>
    <cellStyle name="Normal 6 18 10" xfId="13150" xr:uid="{00000000-0005-0000-0000-0000AD300000}"/>
    <cellStyle name="Normal 6 18 11" xfId="11485" xr:uid="{00000000-0005-0000-0000-000018310000}"/>
    <cellStyle name="Normal 6 18 12" xfId="13167" xr:uid="{00000000-0005-0000-0000-000087310000}"/>
    <cellStyle name="Normal 6 18 13" xfId="11467" xr:uid="{00000000-0005-0000-0000-0000FA310000}"/>
    <cellStyle name="Normal 6 18 14" xfId="13192" xr:uid="{00000000-0005-0000-0000-000071320000}"/>
    <cellStyle name="Normal 6 18 15" xfId="11439" xr:uid="{00000000-0005-0000-0000-0000EC320000}"/>
    <cellStyle name="Normal 6 18 16" xfId="13223" xr:uid="{00000000-0005-0000-0000-00006B330000}"/>
    <cellStyle name="Normal 6 18 17" xfId="11412" xr:uid="{00000000-0005-0000-0000-0000EE330000}"/>
    <cellStyle name="Normal 6 18 18" xfId="13279" xr:uid="{00000000-0005-0000-0000-000075340000}"/>
    <cellStyle name="Normal 6 18 19" xfId="11328" xr:uid="{00000000-0005-0000-0000-000000350000}"/>
    <cellStyle name="Normal 6 18 2" xfId="4479" xr:uid="{00000000-0005-0000-0000-00009F110000}"/>
    <cellStyle name="Normal 6 18 2 2" xfId="10004" xr:uid="{00000000-0005-0000-0000-0000EF1E0000}"/>
    <cellStyle name="Normal 6 18 2 3" xfId="6614" xr:uid="{00000000-0005-0000-0000-00001F0E0000}"/>
    <cellStyle name="Normal 6 18 3" xfId="10003" xr:uid="{00000000-0005-0000-0000-0000EE1E0000}"/>
    <cellStyle name="Normal 6 18 4" xfId="12514" xr:uid="{00000000-0005-0000-0000-000026260000}"/>
    <cellStyle name="Normal 6 18 5" xfId="8617" xr:uid="{00000000-0005-0000-0000-000079260000}"/>
    <cellStyle name="Normal 6 18 6" xfId="12552" xr:uid="{00000000-0005-0000-0000-0000D0260000}"/>
    <cellStyle name="Normal 6 18 7" xfId="8677" xr:uid="{00000000-0005-0000-0000-00002B270000}"/>
    <cellStyle name="Normal 6 18 8" xfId="12614" xr:uid="{00000000-0005-0000-0000-00008A270000}"/>
    <cellStyle name="Normal 6 18 9" xfId="6610" xr:uid="{00000000-0005-0000-0000-00001E0E0000}"/>
    <cellStyle name="Normal 6 19" xfId="4480" xr:uid="{00000000-0005-0000-0000-0000A0110000}"/>
    <cellStyle name="Normal-- 6 19" xfId="12457" xr:uid="{00000000-0005-0000-0000-00001D260000}"/>
    <cellStyle name="Normal 6 19 10" xfId="11483" xr:uid="{00000000-0005-0000-0000-000019310000}"/>
    <cellStyle name="Normal 6 19 11" xfId="13169" xr:uid="{00000000-0005-0000-0000-000088310000}"/>
    <cellStyle name="Normal 6 19 12" xfId="11465" xr:uid="{00000000-0005-0000-0000-0000FB310000}"/>
    <cellStyle name="Normal 6 19 13" xfId="13194" xr:uid="{00000000-0005-0000-0000-000072320000}"/>
    <cellStyle name="Normal 6 19 14" xfId="11438" xr:uid="{00000000-0005-0000-0000-0000ED320000}"/>
    <cellStyle name="Normal 6 19 15" xfId="13224" xr:uid="{00000000-0005-0000-0000-00006C330000}"/>
    <cellStyle name="Normal 6 19 16" xfId="11411" xr:uid="{00000000-0005-0000-0000-0000EF330000}"/>
    <cellStyle name="Normal 6 19 17" xfId="13280" xr:uid="{00000000-0005-0000-0000-000076340000}"/>
    <cellStyle name="Normal 6 19 18" xfId="11316" xr:uid="{00000000-0005-0000-0000-000001350000}"/>
    <cellStyle name="Normal 6 19 2" xfId="4481" xr:uid="{00000000-0005-0000-0000-0000A1110000}"/>
    <cellStyle name="Normal 6 19 2 2" xfId="10006" xr:uid="{00000000-0005-0000-0000-0000F11E0000}"/>
    <cellStyle name="Normal 6 19 2 3" xfId="6622" xr:uid="{00000000-0005-0000-0000-0000210E0000}"/>
    <cellStyle name="Normal 6 19 3" xfId="10005" xr:uid="{00000000-0005-0000-0000-0000F01E0000}"/>
    <cellStyle name="Normal 6 19 4" xfId="8619" xr:uid="{00000000-0005-0000-0000-00007A260000}"/>
    <cellStyle name="Normal 6 19 5" xfId="12556" xr:uid="{00000000-0005-0000-0000-0000D1260000}"/>
    <cellStyle name="Normal 6 19 6" xfId="8680" xr:uid="{00000000-0005-0000-0000-00002C270000}"/>
    <cellStyle name="Normal 6 19 7" xfId="12616" xr:uid="{00000000-0005-0000-0000-00008B270000}"/>
    <cellStyle name="Normal 6 19 8" xfId="6615" xr:uid="{00000000-0005-0000-0000-0000200E0000}"/>
    <cellStyle name="Normal 6 19 9" xfId="13151" xr:uid="{00000000-0005-0000-0000-0000AE300000}"/>
    <cellStyle name="Normal 6 2" xfId="4482" xr:uid="{00000000-0005-0000-0000-0000A2110000}"/>
    <cellStyle name="Normal-- 6 2" xfId="9962" xr:uid="{00000000-0005-0000-0000-0000C51E0000}"/>
    <cellStyle name="Normal 6 2 10" xfId="8431" xr:uid="{00000000-0005-0000-0000-000021230000}"/>
    <cellStyle name="Normal 6 2 11" xfId="12358" xr:uid="{00000000-0005-0000-0000-000038230000}"/>
    <cellStyle name="Normal 6 2 12" xfId="8442" xr:uid="{00000000-0005-0000-0000-000053230000}"/>
    <cellStyle name="Normal 6 2 13" xfId="12370" xr:uid="{00000000-0005-0000-0000-000072230000}"/>
    <cellStyle name="Normal 6 2 14" xfId="8455" xr:uid="{00000000-0005-0000-0000-000095230000}"/>
    <cellStyle name="Normal 6 2 15" xfId="12383" xr:uid="{00000000-0005-0000-0000-0000BC230000}"/>
    <cellStyle name="Normal 6 2 16" xfId="8471" xr:uid="{00000000-0005-0000-0000-0000E7230000}"/>
    <cellStyle name="Normal 6 2 17" xfId="12398" xr:uid="{00000000-0005-0000-0000-000017240000}"/>
    <cellStyle name="Normal 6 2 18" xfId="8489" xr:uid="{00000000-0005-0000-0000-00004B240000}"/>
    <cellStyle name="Normal 6 2 19" xfId="12418" xr:uid="{00000000-0005-0000-0000-000083240000}"/>
    <cellStyle name="Normal 6 2 2" xfId="4483" xr:uid="{00000000-0005-0000-0000-0000A3110000}"/>
    <cellStyle name="Normal 6 2 2 2" xfId="4484" xr:uid="{00000000-0005-0000-0000-0000A4110000}"/>
    <cellStyle name="Normal 6 2 2 2 2" xfId="10009" xr:uid="{00000000-0005-0000-0000-0000F41E0000}"/>
    <cellStyle name="Normal 6 2 2 3" xfId="10008" xr:uid="{00000000-0005-0000-0000-0000F31E0000}"/>
    <cellStyle name="Normal 6 2 2 4" xfId="6626" xr:uid="{00000000-0005-0000-0000-0000230E0000}"/>
    <cellStyle name="Normal 6 2 20" xfId="8515" xr:uid="{00000000-0005-0000-0000-0000BF240000}"/>
    <cellStyle name="Normal 6 2 21" xfId="12442" xr:uid="{00000000-0005-0000-0000-0000FF240000}"/>
    <cellStyle name="Normal 6 2 22" xfId="8545" xr:uid="{00000000-0005-0000-0000-000043250000}"/>
    <cellStyle name="Normal 6 2 23" xfId="12476" xr:uid="{00000000-0005-0000-0000-00008B250000}"/>
    <cellStyle name="Normal 6 2 24" xfId="8581" xr:uid="{00000000-0005-0000-0000-0000D7250000}"/>
    <cellStyle name="Normal 6 2 25" xfId="12520" xr:uid="{00000000-0005-0000-0000-000027260000}"/>
    <cellStyle name="Normal 6 2 26" xfId="8621" xr:uid="{00000000-0005-0000-0000-00007B260000}"/>
    <cellStyle name="Normal 6 2 27" xfId="12560" xr:uid="{00000000-0005-0000-0000-0000D2260000}"/>
    <cellStyle name="Normal 6 2 28" xfId="8682" xr:uid="{00000000-0005-0000-0000-00002D270000}"/>
    <cellStyle name="Normal 6 2 29" xfId="12623" xr:uid="{00000000-0005-0000-0000-00008C270000}"/>
    <cellStyle name="Normal 6 2 3" xfId="4485" xr:uid="{00000000-0005-0000-0000-0000A5110000}"/>
    <cellStyle name="Normal 6 2 3 2" xfId="4486" xr:uid="{00000000-0005-0000-0000-0000A6110000}"/>
    <cellStyle name="Normal 6 2 3 2 2" xfId="10011" xr:uid="{00000000-0005-0000-0000-0000F61E0000}"/>
    <cellStyle name="Normal 6 2 3 3" xfId="10010" xr:uid="{00000000-0005-0000-0000-0000F51E0000}"/>
    <cellStyle name="Normal 6 2 3 4" xfId="6633" xr:uid="{00000000-0005-0000-0000-0000240E0000}"/>
    <cellStyle name="Normal 6 2 30" xfId="6623" xr:uid="{00000000-0005-0000-0000-0000220E0000}"/>
    <cellStyle name="Normal 6 2 31" xfId="13152" xr:uid="{00000000-0005-0000-0000-0000AF300000}"/>
    <cellStyle name="Normal 6 2 32" xfId="11482" xr:uid="{00000000-0005-0000-0000-00001A310000}"/>
    <cellStyle name="Normal 6 2 33" xfId="13171" xr:uid="{00000000-0005-0000-0000-000089310000}"/>
    <cellStyle name="Normal 6 2 34" xfId="11462" xr:uid="{00000000-0005-0000-0000-0000FC310000}"/>
    <cellStyle name="Normal 6 2 35" xfId="13196" xr:uid="{00000000-0005-0000-0000-000073320000}"/>
    <cellStyle name="Normal 6 2 36" xfId="11436" xr:uid="{00000000-0005-0000-0000-0000EE320000}"/>
    <cellStyle name="Normal 6 2 37" xfId="13225" xr:uid="{00000000-0005-0000-0000-00006D330000}"/>
    <cellStyle name="Normal 6 2 38" xfId="11410" xr:uid="{00000000-0005-0000-0000-0000F0330000}"/>
    <cellStyle name="Normal 6 2 39" xfId="13310" xr:uid="{00000000-0005-0000-0000-000077340000}"/>
    <cellStyle name="Normal 6 2 4" xfId="4487" xr:uid="{00000000-0005-0000-0000-0000A7110000}"/>
    <cellStyle name="Normal 6 2 4 2" xfId="10012" xr:uid="{00000000-0005-0000-0000-0000F71E0000}"/>
    <cellStyle name="Normal 6 2 4 3" xfId="6634" xr:uid="{00000000-0005-0000-0000-0000250E0000}"/>
    <cellStyle name="Normal 6 2 40" xfId="11312" xr:uid="{00000000-0005-0000-0000-000002350000}"/>
    <cellStyle name="Normal 6 2 5" xfId="4488" xr:uid="{00000000-0005-0000-0000-0000A8110000}"/>
    <cellStyle name="Normal 6 2 5 2" xfId="10013" xr:uid="{00000000-0005-0000-0000-0000F81E0000}"/>
    <cellStyle name="Normal 6 2 5 3" xfId="6637" xr:uid="{00000000-0005-0000-0000-0000260E0000}"/>
    <cellStyle name="Normal 6 2 6" xfId="4489" xr:uid="{00000000-0005-0000-0000-0000A9110000}"/>
    <cellStyle name="Normal 6 2 6 2" xfId="10014" xr:uid="{00000000-0005-0000-0000-0000F91E0000}"/>
    <cellStyle name="Normal 6 2 7" xfId="4490" xr:uid="{00000000-0005-0000-0000-0000AA110000}"/>
    <cellStyle name="Normal 6 2 7 2" xfId="10015" xr:uid="{00000000-0005-0000-0000-0000FA1E0000}"/>
    <cellStyle name="Normal 6 2 8" xfId="10007" xr:uid="{00000000-0005-0000-0000-0000F21E0000}"/>
    <cellStyle name="Normal 6 2 9" xfId="12348" xr:uid="{00000000-0005-0000-0000-00000E230000}"/>
    <cellStyle name="Normal 6 20" xfId="4491" xr:uid="{00000000-0005-0000-0000-0000AB110000}"/>
    <cellStyle name="Normal-- 6 20" xfId="8553" xr:uid="{00000000-0005-0000-0000-000070260000}"/>
    <cellStyle name="Normal 6 20 10" xfId="13173" xr:uid="{00000000-0005-0000-0000-00008A310000}"/>
    <cellStyle name="Normal 6 20 11" xfId="11460" xr:uid="{00000000-0005-0000-0000-0000FD310000}"/>
    <cellStyle name="Normal 6 20 12" xfId="13201" xr:uid="{00000000-0005-0000-0000-000074320000}"/>
    <cellStyle name="Normal 6 20 13" xfId="11431" xr:uid="{00000000-0005-0000-0000-0000EF320000}"/>
    <cellStyle name="Normal 6 20 14" xfId="13230" xr:uid="{00000000-0005-0000-0000-00006E330000}"/>
    <cellStyle name="Normal 6 20 15" xfId="11389" xr:uid="{00000000-0005-0000-0000-0000F1330000}"/>
    <cellStyle name="Normal 6 20 16" xfId="13322" xr:uid="{00000000-0005-0000-0000-000078340000}"/>
    <cellStyle name="Normal 6 20 17" xfId="11308" xr:uid="{00000000-0005-0000-0000-000003350000}"/>
    <cellStyle name="Normal 6 20 2" xfId="4492" xr:uid="{00000000-0005-0000-0000-0000AC110000}"/>
    <cellStyle name="Normal 6 20 2 2" xfId="10017" xr:uid="{00000000-0005-0000-0000-0000FC1E0000}"/>
    <cellStyle name="Normal 6 20 2 3" xfId="6656" xr:uid="{00000000-0005-0000-0000-0000280E0000}"/>
    <cellStyle name="Normal 6 20 3" xfId="10016" xr:uid="{00000000-0005-0000-0000-0000FB1E0000}"/>
    <cellStyle name="Normal 6 20 4" xfId="12572" xr:uid="{00000000-0005-0000-0000-0000D3260000}"/>
    <cellStyle name="Normal 6 20 5" xfId="8698" xr:uid="{00000000-0005-0000-0000-00002E270000}"/>
    <cellStyle name="Normal 6 20 6" xfId="12630" xr:uid="{00000000-0005-0000-0000-00008D270000}"/>
    <cellStyle name="Normal 6 20 7" xfId="6639" xr:uid="{00000000-0005-0000-0000-0000270E0000}"/>
    <cellStyle name="Normal 6 20 8" xfId="13153" xr:uid="{00000000-0005-0000-0000-0000B0300000}"/>
    <cellStyle name="Normal 6 20 9" xfId="11481" xr:uid="{00000000-0005-0000-0000-00001B310000}"/>
    <cellStyle name="Normal 6 21" xfId="4493" xr:uid="{00000000-0005-0000-0000-0000AD110000}"/>
    <cellStyle name="Normal-- 6 21" xfId="12497" xr:uid="{00000000-0005-0000-0000-0000C7260000}"/>
    <cellStyle name="Normal 6 21 10" xfId="11480" xr:uid="{00000000-0005-0000-0000-00001C310000}"/>
    <cellStyle name="Normal 6 21 11" xfId="13174" xr:uid="{00000000-0005-0000-0000-00008B310000}"/>
    <cellStyle name="Normal 6 21 12" xfId="11458" xr:uid="{00000000-0005-0000-0000-0000FE310000}"/>
    <cellStyle name="Normal 6 21 13" xfId="13202" xr:uid="{00000000-0005-0000-0000-000075320000}"/>
    <cellStyle name="Normal 6 21 14" xfId="11430" xr:uid="{00000000-0005-0000-0000-0000F0320000}"/>
    <cellStyle name="Normal 6 21 15" xfId="13231" xr:uid="{00000000-0005-0000-0000-00006F330000}"/>
    <cellStyle name="Normal 6 21 16" xfId="11388" xr:uid="{00000000-0005-0000-0000-0000F2330000}"/>
    <cellStyle name="Normal 6 21 17" xfId="13324" xr:uid="{00000000-0005-0000-0000-000079340000}"/>
    <cellStyle name="Normal 6 21 18" xfId="11301" xr:uid="{00000000-0005-0000-0000-000004350000}"/>
    <cellStyle name="Normal 6 21 2" xfId="4494" xr:uid="{00000000-0005-0000-0000-0000AE110000}"/>
    <cellStyle name="Normal 6 21 2 2" xfId="4495" xr:uid="{00000000-0005-0000-0000-0000AF110000}"/>
    <cellStyle name="Normal 6 21 2 2 2" xfId="10020" xr:uid="{00000000-0005-0000-0000-0000FF1E0000}"/>
    <cellStyle name="Normal 6 21 2 2 3" xfId="6722" xr:uid="{00000000-0005-0000-0000-00002B0E0000}"/>
    <cellStyle name="Normal 6 21 2 3" xfId="10019" xr:uid="{00000000-0005-0000-0000-0000FE1E0000}"/>
    <cellStyle name="Normal 6 21 2 4" xfId="6673" xr:uid="{00000000-0005-0000-0000-00002A0E0000}"/>
    <cellStyle name="Normal 6 21 3" xfId="4496" xr:uid="{00000000-0005-0000-0000-0000B0110000}"/>
    <cellStyle name="Normal 6 21 3 2" xfId="10021" xr:uid="{00000000-0005-0000-0000-0000001F0000}"/>
    <cellStyle name="Normal 6 21 3 3" xfId="6738" xr:uid="{00000000-0005-0000-0000-00002C0E0000}"/>
    <cellStyle name="Normal 6 21 4" xfId="4497" xr:uid="{00000000-0005-0000-0000-0000B1110000}"/>
    <cellStyle name="Normal 6 21 4 2" xfId="10022" xr:uid="{00000000-0005-0000-0000-0000011F0000}"/>
    <cellStyle name="Normal 6 21 4 3" xfId="6754" xr:uid="{00000000-0005-0000-0000-00002D0E0000}"/>
    <cellStyle name="Normal 6 21 5" xfId="10018" xr:uid="{00000000-0005-0000-0000-0000FD1E0000}"/>
    <cellStyle name="Normal 6 21 6" xfId="8703" xr:uid="{00000000-0005-0000-0000-00002F270000}"/>
    <cellStyle name="Normal 6 21 7" xfId="12631" xr:uid="{00000000-0005-0000-0000-00008E270000}"/>
    <cellStyle name="Normal 6 21 8" xfId="6657" xr:uid="{00000000-0005-0000-0000-0000290E0000}"/>
    <cellStyle name="Normal 6 21 9" xfId="13154" xr:uid="{00000000-0005-0000-0000-0000B1300000}"/>
    <cellStyle name="Normal 6 22" xfId="4498" xr:uid="{00000000-0005-0000-0000-0000B2110000}"/>
    <cellStyle name="Normal-- 6 22" xfId="8597" xr:uid="{00000000-0005-0000-0000-000022270000}"/>
    <cellStyle name="Normal 6 22 10" xfId="13177" xr:uid="{00000000-0005-0000-0000-00008C310000}"/>
    <cellStyle name="Normal 6 22 11" xfId="11457" xr:uid="{00000000-0005-0000-0000-0000FF310000}"/>
    <cellStyle name="Normal 6 22 12" xfId="13203" xr:uid="{00000000-0005-0000-0000-000076320000}"/>
    <cellStyle name="Normal 6 22 13" xfId="11429" xr:uid="{00000000-0005-0000-0000-0000F1320000}"/>
    <cellStyle name="Normal 6 22 14" xfId="13251" xr:uid="{00000000-0005-0000-0000-000070330000}"/>
    <cellStyle name="Normal 6 22 15" xfId="11385" xr:uid="{00000000-0005-0000-0000-0000F3330000}"/>
    <cellStyle name="Normal 6 22 16" xfId="13327" xr:uid="{00000000-0005-0000-0000-00007A340000}"/>
    <cellStyle name="Normal 6 22 17" xfId="11295" xr:uid="{00000000-0005-0000-0000-000005350000}"/>
    <cellStyle name="Normal 6 22 2" xfId="4499" xr:uid="{00000000-0005-0000-0000-0000B3110000}"/>
    <cellStyle name="Normal 6 22 2 2" xfId="4500" xr:uid="{00000000-0005-0000-0000-0000B4110000}"/>
    <cellStyle name="Normal 6 22 2 2 2" xfId="10025" xr:uid="{00000000-0005-0000-0000-0000041F0000}"/>
    <cellStyle name="Normal 6 22 2 2 3" xfId="6825" xr:uid="{00000000-0005-0000-0000-0000300E0000}"/>
    <cellStyle name="Normal 6 22 2 3" xfId="10024" xr:uid="{00000000-0005-0000-0000-0000031F0000}"/>
    <cellStyle name="Normal 6 22 2 4" xfId="6824" xr:uid="{00000000-0005-0000-0000-00002F0E0000}"/>
    <cellStyle name="Normal 6 22 3" xfId="4501" xr:uid="{00000000-0005-0000-0000-0000B5110000}"/>
    <cellStyle name="Normal 6 22 3 2" xfId="10026" xr:uid="{00000000-0005-0000-0000-0000051F0000}"/>
    <cellStyle name="Normal 6 22 3 3" xfId="6826" xr:uid="{00000000-0005-0000-0000-0000310E0000}"/>
    <cellStyle name="Normal 6 22 4" xfId="4502" xr:uid="{00000000-0005-0000-0000-0000B6110000}"/>
    <cellStyle name="Normal 6 22 4 2" xfId="10027" xr:uid="{00000000-0005-0000-0000-0000061F0000}"/>
    <cellStyle name="Normal 6 22 4 3" xfId="6827" xr:uid="{00000000-0005-0000-0000-0000320E0000}"/>
    <cellStyle name="Normal 6 22 5" xfId="10023" xr:uid="{00000000-0005-0000-0000-0000021F0000}"/>
    <cellStyle name="Normal 6 22 6" xfId="12635" xr:uid="{00000000-0005-0000-0000-00008F270000}"/>
    <cellStyle name="Normal 6 22 7" xfId="6823" xr:uid="{00000000-0005-0000-0000-00002E0E0000}"/>
    <cellStyle name="Normal 6 22 8" xfId="13156" xr:uid="{00000000-0005-0000-0000-0000B2300000}"/>
    <cellStyle name="Normal 6 22 9" xfId="11478" xr:uid="{00000000-0005-0000-0000-00001D310000}"/>
    <cellStyle name="Normal 6 23" xfId="4503" xr:uid="{00000000-0005-0000-0000-0000B7110000}"/>
    <cellStyle name="Normal-- 6 23" xfId="12540" xr:uid="{00000000-0005-0000-0000-000081270000}"/>
    <cellStyle name="Normal 6 23 10" xfId="11426" xr:uid="{00000000-0005-0000-0000-0000F2320000}"/>
    <cellStyle name="Normal 6 23 11" xfId="13254" xr:uid="{00000000-0005-0000-0000-000071330000}"/>
    <cellStyle name="Normal 6 23 12" xfId="11384" xr:uid="{00000000-0005-0000-0000-0000F4330000}"/>
    <cellStyle name="Normal 6 23 13" xfId="13334" xr:uid="{00000000-0005-0000-0000-00007B340000}"/>
    <cellStyle name="Normal 6 23 14" xfId="11293" xr:uid="{00000000-0005-0000-0000-000006350000}"/>
    <cellStyle name="Normal 6 23 2" xfId="4504" xr:uid="{00000000-0005-0000-0000-0000B8110000}"/>
    <cellStyle name="Normal 6 23 2 2" xfId="10029" xr:uid="{00000000-0005-0000-0000-0000081F0000}"/>
    <cellStyle name="Normal 6 23 2 3" xfId="6829" xr:uid="{00000000-0005-0000-0000-0000340E0000}"/>
    <cellStyle name="Normal 6 23 3" xfId="10028" xr:uid="{00000000-0005-0000-0000-0000071F0000}"/>
    <cellStyle name="Normal 6 23 4" xfId="6828" xr:uid="{00000000-0005-0000-0000-0000330E0000}"/>
    <cellStyle name="Normal 6 23 5" xfId="13157" xr:uid="{00000000-0005-0000-0000-0000B3300000}"/>
    <cellStyle name="Normal 6 23 6" xfId="11477" xr:uid="{00000000-0005-0000-0000-00001E310000}"/>
    <cellStyle name="Normal 6 23 7" xfId="13178" xr:uid="{00000000-0005-0000-0000-00008D310000}"/>
    <cellStyle name="Normal 6 23 8" xfId="11454" xr:uid="{00000000-0005-0000-0000-000000320000}"/>
    <cellStyle name="Normal 6 23 9" xfId="13206" xr:uid="{00000000-0005-0000-0000-000077320000}"/>
    <cellStyle name="Normal 6 24" xfId="4505" xr:uid="{00000000-0005-0000-0000-0000B9110000}"/>
    <cellStyle name="Normal-- 6 24" xfId="6467" xr:uid="{00000000-0005-0000-0000-0000FB0D0000}"/>
    <cellStyle name="Normal 6 24 10" xfId="11425" xr:uid="{00000000-0005-0000-0000-0000F3320000}"/>
    <cellStyle name="Normal 6 24 11" xfId="13255" xr:uid="{00000000-0005-0000-0000-000072330000}"/>
    <cellStyle name="Normal 6 24 12" xfId="11381" xr:uid="{00000000-0005-0000-0000-0000F5330000}"/>
    <cellStyle name="Normal 6 24 13" xfId="13341" xr:uid="{00000000-0005-0000-0000-00007C340000}"/>
    <cellStyle name="Normal 6 24 14" xfId="11292" xr:uid="{00000000-0005-0000-0000-000007350000}"/>
    <cellStyle name="Normal 6 24 2" xfId="4506" xr:uid="{00000000-0005-0000-0000-0000BA110000}"/>
    <cellStyle name="Normal 6 24 2 2" xfId="10031" xr:uid="{00000000-0005-0000-0000-00000A1F0000}"/>
    <cellStyle name="Normal 6 24 2 3" xfId="6834" xr:uid="{00000000-0005-0000-0000-0000360E0000}"/>
    <cellStyle name="Normal 6 24 3" xfId="10030" xr:uid="{00000000-0005-0000-0000-0000091F0000}"/>
    <cellStyle name="Normal 6 24 4" xfId="6830" xr:uid="{00000000-0005-0000-0000-0000350E0000}"/>
    <cellStyle name="Normal 6 24 5" xfId="13158" xr:uid="{00000000-0005-0000-0000-0000B4300000}"/>
    <cellStyle name="Normal 6 24 6" xfId="11476" xr:uid="{00000000-0005-0000-0000-00001F310000}"/>
    <cellStyle name="Normal 6 24 7" xfId="13180" xr:uid="{00000000-0005-0000-0000-00008E310000}"/>
    <cellStyle name="Normal 6 24 8" xfId="11453" xr:uid="{00000000-0005-0000-0000-000001320000}"/>
    <cellStyle name="Normal 6 24 9" xfId="13207" xr:uid="{00000000-0005-0000-0000-000078320000}"/>
    <cellStyle name="Normal 6 25" xfId="4507" xr:uid="{00000000-0005-0000-0000-0000BB110000}"/>
    <cellStyle name="Normal-- 6 25" xfId="13136" xr:uid="{00000000-0005-0000-0000-0000A4300000}"/>
    <cellStyle name="Normal 6 25 10" xfId="13256" xr:uid="{00000000-0005-0000-0000-000073330000}"/>
    <cellStyle name="Normal 6 25 11" xfId="11374" xr:uid="{00000000-0005-0000-0000-0000F6330000}"/>
    <cellStyle name="Normal 6 25 12" xfId="13342" xr:uid="{00000000-0005-0000-0000-00007D340000}"/>
    <cellStyle name="Normal 6 25 13" xfId="11291" xr:uid="{00000000-0005-0000-0000-000008350000}"/>
    <cellStyle name="Normal 6 25 2" xfId="4508" xr:uid="{00000000-0005-0000-0000-0000BC110000}"/>
    <cellStyle name="Normal 6 25 2 2" xfId="10033" xr:uid="{00000000-0005-0000-0000-00000C1F0000}"/>
    <cellStyle name="Normal 6 25 2 3" xfId="6844" xr:uid="{00000000-0005-0000-0000-0000380E0000}"/>
    <cellStyle name="Normal 6 25 3" xfId="10032" xr:uid="{00000000-0005-0000-0000-00000B1F0000}"/>
    <cellStyle name="Normal 6 25 4" xfId="6843" xr:uid="{00000000-0005-0000-0000-0000370E0000}"/>
    <cellStyle name="Normal 6 25 5" xfId="11475" xr:uid="{00000000-0005-0000-0000-000020310000}"/>
    <cellStyle name="Normal 6 25 6" xfId="13181" xr:uid="{00000000-0005-0000-0000-00008F310000}"/>
    <cellStyle name="Normal 6 25 7" xfId="11452" xr:uid="{00000000-0005-0000-0000-000002320000}"/>
    <cellStyle name="Normal 6 25 8" xfId="13208" xr:uid="{00000000-0005-0000-0000-000079320000}"/>
    <cellStyle name="Normal 6 25 9" xfId="11424" xr:uid="{00000000-0005-0000-0000-0000F4320000}"/>
    <cellStyle name="Normal 6 26" xfId="4509" xr:uid="{00000000-0005-0000-0000-0000BD110000}"/>
    <cellStyle name="Normal-- 6 26" xfId="11499" xr:uid="{00000000-0005-0000-0000-00000F310000}"/>
    <cellStyle name="Normal 6 26 10" xfId="11373" xr:uid="{00000000-0005-0000-0000-0000F7330000}"/>
    <cellStyle name="Normal 6 26 11" xfId="13343" xr:uid="{00000000-0005-0000-0000-00007E340000}"/>
    <cellStyle name="Normal 6 26 12" xfId="11290" xr:uid="{00000000-0005-0000-0000-000009350000}"/>
    <cellStyle name="Normal 6 26 2" xfId="4510" xr:uid="{00000000-0005-0000-0000-0000BE110000}"/>
    <cellStyle name="Normal 6 26 2 2" xfId="10035" xr:uid="{00000000-0005-0000-0000-00000E1F0000}"/>
    <cellStyle name="Normal 6 26 2 3" xfId="6846" xr:uid="{00000000-0005-0000-0000-00003A0E0000}"/>
    <cellStyle name="Normal 6 26 3" xfId="10034" xr:uid="{00000000-0005-0000-0000-00000D1F0000}"/>
    <cellStyle name="Normal 6 26 4" xfId="6845" xr:uid="{00000000-0005-0000-0000-0000390E0000}"/>
    <cellStyle name="Normal 6 26 5" xfId="13182" xr:uid="{00000000-0005-0000-0000-000090310000}"/>
    <cellStyle name="Normal 6 26 6" xfId="11451" xr:uid="{00000000-0005-0000-0000-000003320000}"/>
    <cellStyle name="Normal 6 26 7" xfId="13209" xr:uid="{00000000-0005-0000-0000-00007A320000}"/>
    <cellStyle name="Normal 6 26 8" xfId="11423" xr:uid="{00000000-0005-0000-0000-0000F5320000}"/>
    <cellStyle name="Normal 6 26 9" xfId="13258" xr:uid="{00000000-0005-0000-0000-000074330000}"/>
    <cellStyle name="Normal 6 27" xfId="4511" xr:uid="{00000000-0005-0000-0000-0000BF110000}"/>
    <cellStyle name="Normal-- 6 27" xfId="13147" xr:uid="{00000000-0005-0000-0000-00007E310000}"/>
    <cellStyle name="Normal 6 27 10" xfId="13344" xr:uid="{00000000-0005-0000-0000-00007F340000}"/>
    <cellStyle name="Normal 6 27 11" xfId="11289" xr:uid="{00000000-0005-0000-0000-00000A350000}"/>
    <cellStyle name="Normal 6 27 2" xfId="4512" xr:uid="{00000000-0005-0000-0000-0000C0110000}"/>
    <cellStyle name="Normal 6 27 2 2" xfId="10037" xr:uid="{00000000-0005-0000-0000-0000101F0000}"/>
    <cellStyle name="Normal 6 27 2 3" xfId="6848" xr:uid="{00000000-0005-0000-0000-00003C0E0000}"/>
    <cellStyle name="Normal 6 27 3" xfId="10036" xr:uid="{00000000-0005-0000-0000-00000F1F0000}"/>
    <cellStyle name="Normal 6 27 4" xfId="6847" xr:uid="{00000000-0005-0000-0000-00003B0E0000}"/>
    <cellStyle name="Normal 6 27 5" xfId="11450" xr:uid="{00000000-0005-0000-0000-000004320000}"/>
    <cellStyle name="Normal 6 27 6" xfId="13210" xr:uid="{00000000-0005-0000-0000-00007B320000}"/>
    <cellStyle name="Normal 6 27 7" xfId="11421" xr:uid="{00000000-0005-0000-0000-0000F6320000}"/>
    <cellStyle name="Normal 6 27 8" xfId="13260" xr:uid="{00000000-0005-0000-0000-000075330000}"/>
    <cellStyle name="Normal 6 27 9" xfId="11372" xr:uid="{00000000-0005-0000-0000-0000F8330000}"/>
    <cellStyle name="Normal 6 28" xfId="4513" xr:uid="{00000000-0005-0000-0000-0000C1110000}"/>
    <cellStyle name="Normal-- 6 28" xfId="11486" xr:uid="{00000000-0005-0000-0000-0000F1310000}"/>
    <cellStyle name="Normal 6 28 10" xfId="11287" xr:uid="{00000000-0005-0000-0000-00000B350000}"/>
    <cellStyle name="Normal 6 28 2" xfId="4514" xr:uid="{00000000-0005-0000-0000-0000C2110000}"/>
    <cellStyle name="Normal 6 28 2 2" xfId="10039" xr:uid="{00000000-0005-0000-0000-0000121F0000}"/>
    <cellStyle name="Normal 6 28 2 3" xfId="6850" xr:uid="{00000000-0005-0000-0000-00003E0E0000}"/>
    <cellStyle name="Normal 6 28 3" xfId="10038" xr:uid="{00000000-0005-0000-0000-0000111F0000}"/>
    <cellStyle name="Normal 6 28 4" xfId="6849" xr:uid="{00000000-0005-0000-0000-00003D0E0000}"/>
    <cellStyle name="Normal 6 28 5" xfId="13212" xr:uid="{00000000-0005-0000-0000-00007C320000}"/>
    <cellStyle name="Normal 6 28 6" xfId="11420" xr:uid="{00000000-0005-0000-0000-0000F7320000}"/>
    <cellStyle name="Normal 6 28 7" xfId="13266" xr:uid="{00000000-0005-0000-0000-000076330000}"/>
    <cellStyle name="Normal 6 28 8" xfId="11371" xr:uid="{00000000-0005-0000-0000-0000F9330000}"/>
    <cellStyle name="Normal 6 28 9" xfId="13345" xr:uid="{00000000-0005-0000-0000-000080340000}"/>
    <cellStyle name="Normal 6 29" xfId="4515" xr:uid="{00000000-0005-0000-0000-0000C3110000}"/>
    <cellStyle name="Normal-- 6 29" xfId="13168" xr:uid="{00000000-0005-0000-0000-000068320000}"/>
    <cellStyle name="Normal 6 29 2" xfId="4516" xr:uid="{00000000-0005-0000-0000-0000C4110000}"/>
    <cellStyle name="Normal 6 29 2 2" xfId="10041" xr:uid="{00000000-0005-0000-0000-0000141F0000}"/>
    <cellStyle name="Normal 6 29 2 3" xfId="6853" xr:uid="{00000000-0005-0000-0000-0000400E0000}"/>
    <cellStyle name="Normal 6 29 3" xfId="10040" xr:uid="{00000000-0005-0000-0000-0000131F0000}"/>
    <cellStyle name="Normal 6 29 4" xfId="6852" xr:uid="{00000000-0005-0000-0000-00003F0E0000}"/>
    <cellStyle name="Normal 6 29 5" xfId="11419" xr:uid="{00000000-0005-0000-0000-0000F8320000}"/>
    <cellStyle name="Normal 6 29 6" xfId="13267" xr:uid="{00000000-0005-0000-0000-000077330000}"/>
    <cellStyle name="Normal 6 29 7" xfId="11370" xr:uid="{00000000-0005-0000-0000-0000FA330000}"/>
    <cellStyle name="Normal 6 29 8" xfId="13347" xr:uid="{00000000-0005-0000-0000-000081340000}"/>
    <cellStyle name="Normal 6 29 9" xfId="11286" xr:uid="{00000000-0005-0000-0000-00000C350000}"/>
    <cellStyle name="Normal 6 3" xfId="4517" xr:uid="{00000000-0005-0000-0000-0000C5110000}"/>
    <cellStyle name="Normal-- 6 3" xfId="12304" xr:uid="{00000000-0005-0000-0000-00000D230000}"/>
    <cellStyle name="Normal 6 3 10" xfId="8493" xr:uid="{00000000-0005-0000-0000-000096230000}"/>
    <cellStyle name="Normal 6 3 11" xfId="12417" xr:uid="{00000000-0005-0000-0000-0000BD230000}"/>
    <cellStyle name="Normal 6 3 12" xfId="8511" xr:uid="{00000000-0005-0000-0000-0000E8230000}"/>
    <cellStyle name="Normal 6 3 13" xfId="12433" xr:uid="{00000000-0005-0000-0000-000018240000}"/>
    <cellStyle name="Normal 6 3 14" xfId="8531" xr:uid="{00000000-0005-0000-0000-00004C240000}"/>
    <cellStyle name="Normal 6 3 15" xfId="12456" xr:uid="{00000000-0005-0000-0000-000084240000}"/>
    <cellStyle name="Normal 6 3 16" xfId="8557" xr:uid="{00000000-0005-0000-0000-0000C0240000}"/>
    <cellStyle name="Normal 6 3 17" xfId="12485" xr:uid="{00000000-0005-0000-0000-000000250000}"/>
    <cellStyle name="Normal 6 3 18" xfId="8590" xr:uid="{00000000-0005-0000-0000-000044250000}"/>
    <cellStyle name="Normal 6 3 19" xfId="12519" xr:uid="{00000000-0005-0000-0000-00008C250000}"/>
    <cellStyle name="Normal 6 3 2" xfId="4518" xr:uid="{00000000-0005-0000-0000-0000C6110000}"/>
    <cellStyle name="Normal 6 3 2 2" xfId="10043" xr:uid="{00000000-0005-0000-0000-0000161F0000}"/>
    <cellStyle name="Normal 6 3 2 3" xfId="6855" xr:uid="{00000000-0005-0000-0000-0000420E0000}"/>
    <cellStyle name="Normal 6 3 20" xfId="8632" xr:uid="{00000000-0005-0000-0000-0000D8250000}"/>
    <cellStyle name="Normal 6 3 21" xfId="12559" xr:uid="{00000000-0005-0000-0000-000028260000}"/>
    <cellStyle name="Normal 6 3 22" xfId="8679" xr:uid="{00000000-0005-0000-0000-00007C260000}"/>
    <cellStyle name="Normal 6 3 23" xfId="12606" xr:uid="{00000000-0005-0000-0000-0000D4260000}"/>
    <cellStyle name="Normal 6 3 24" xfId="8752" xr:uid="{00000000-0005-0000-0000-000030270000}"/>
    <cellStyle name="Normal 6 3 25" xfId="12663" xr:uid="{00000000-0005-0000-0000-000090270000}"/>
    <cellStyle name="Normal 6 3 26" xfId="6854" xr:uid="{00000000-0005-0000-0000-0000410E0000}"/>
    <cellStyle name="Normal 6 3 27" xfId="13161" xr:uid="{00000000-0005-0000-0000-0000B5300000}"/>
    <cellStyle name="Normal 6 3 28" xfId="11473" xr:uid="{00000000-0005-0000-0000-000021310000}"/>
    <cellStyle name="Normal 6 3 29" xfId="13184" xr:uid="{00000000-0005-0000-0000-000091310000}"/>
    <cellStyle name="Normal 6 3 3" xfId="4519" xr:uid="{00000000-0005-0000-0000-0000C7110000}"/>
    <cellStyle name="Normal 6 3 3 2" xfId="10044" xr:uid="{00000000-0005-0000-0000-0000171F0000}"/>
    <cellStyle name="Normal 6 3 3 3" xfId="6856" xr:uid="{00000000-0005-0000-0000-0000430E0000}"/>
    <cellStyle name="Normal 6 3 30" xfId="11448" xr:uid="{00000000-0005-0000-0000-000005320000}"/>
    <cellStyle name="Normal 6 3 31" xfId="13213" xr:uid="{00000000-0005-0000-0000-00007D320000}"/>
    <cellStyle name="Normal 6 3 32" xfId="12923" xr:uid="{00000000-0005-0000-0000-0000F9320000}"/>
    <cellStyle name="Normal 6 3 33" xfId="13268" xr:uid="{00000000-0005-0000-0000-000078330000}"/>
    <cellStyle name="Normal 6 3 34" xfId="11368" xr:uid="{00000000-0005-0000-0000-0000FB330000}"/>
    <cellStyle name="Normal 6 3 35" xfId="13348" xr:uid="{00000000-0005-0000-0000-000082340000}"/>
    <cellStyle name="Normal 6 3 36" xfId="11285" xr:uid="{00000000-0005-0000-0000-00000D350000}"/>
    <cellStyle name="Normal 6 3 4" xfId="4520" xr:uid="{00000000-0005-0000-0000-0000C8110000}"/>
    <cellStyle name="Normal 6 3 4 2" xfId="10045" xr:uid="{00000000-0005-0000-0000-0000181F0000}"/>
    <cellStyle name="Normal 6 3 4 3" xfId="6857" xr:uid="{00000000-0005-0000-0000-0000440E0000}"/>
    <cellStyle name="Normal 6 3 5" xfId="10042" xr:uid="{00000000-0005-0000-0000-0000151F0000}"/>
    <cellStyle name="Normal 6 3 6" xfId="8466" xr:uid="{00000000-0005-0000-0000-000022230000}"/>
    <cellStyle name="Normal 6 3 7" xfId="12392" xr:uid="{00000000-0005-0000-0000-000039230000}"/>
    <cellStyle name="Normal 6 3 8" xfId="8478" xr:uid="{00000000-0005-0000-0000-000054230000}"/>
    <cellStyle name="Normal 6 3 9" xfId="12403" xr:uid="{00000000-0005-0000-0000-000073230000}"/>
    <cellStyle name="Normal 6 30" xfId="4521" xr:uid="{00000000-0005-0000-0000-0000C9110000}"/>
    <cellStyle name="Normal-- 6 30" xfId="11463" xr:uid="{00000000-0005-0000-0000-0000E3320000}"/>
    <cellStyle name="Normal 6 30 2" xfId="10046" xr:uid="{00000000-0005-0000-0000-0000191F0000}"/>
    <cellStyle name="Normal 6 30 3" xfId="6858" xr:uid="{00000000-0005-0000-0000-0000450E0000}"/>
    <cellStyle name="Normal 6 30 4" xfId="13270" xr:uid="{00000000-0005-0000-0000-000079330000}"/>
    <cellStyle name="Normal 6 30 5" xfId="11367" xr:uid="{00000000-0005-0000-0000-0000FC330000}"/>
    <cellStyle name="Normal 6 30 6" xfId="13349" xr:uid="{00000000-0005-0000-0000-000083340000}"/>
    <cellStyle name="Normal 6 30 7" xfId="11284" xr:uid="{00000000-0005-0000-0000-00000E350000}"/>
    <cellStyle name="Normal 6 31" xfId="4522" xr:uid="{00000000-0005-0000-0000-0000CA110000}"/>
    <cellStyle name="Normal-- 6 31" xfId="13197" xr:uid="{00000000-0005-0000-0000-000062330000}"/>
    <cellStyle name="Normal 6 31 2" xfId="10047" xr:uid="{00000000-0005-0000-0000-00001A1F0000}"/>
    <cellStyle name="Normal 6 31 3" xfId="6957" xr:uid="{00000000-0005-0000-0000-0000460E0000}"/>
    <cellStyle name="Normal 6 31 4" xfId="11366" xr:uid="{00000000-0005-0000-0000-0000FD330000}"/>
    <cellStyle name="Normal 6 31 5" xfId="13350" xr:uid="{00000000-0005-0000-0000-000084340000}"/>
    <cellStyle name="Normal 6 31 6" xfId="11283" xr:uid="{00000000-0005-0000-0000-00000F350000}"/>
    <cellStyle name="Normal 6 32" xfId="4523" xr:uid="{00000000-0005-0000-0000-0000CB110000}"/>
    <cellStyle name="Normal-- 6 32" xfId="11434" xr:uid="{00000000-0005-0000-0000-0000E5330000}"/>
    <cellStyle name="Normal 6 32 2" xfId="10048" xr:uid="{00000000-0005-0000-0000-00001B1F0000}"/>
    <cellStyle name="Normal 6 32 3" xfId="6958" xr:uid="{00000000-0005-0000-0000-0000470E0000}"/>
    <cellStyle name="Normal 6 32 4" xfId="13351" xr:uid="{00000000-0005-0000-0000-000085340000}"/>
    <cellStyle name="Normal 6 32 5" xfId="11282" xr:uid="{00000000-0005-0000-0000-000010350000}"/>
    <cellStyle name="Normal 6 33" xfId="4524" xr:uid="{00000000-0005-0000-0000-0000CC110000}"/>
    <cellStyle name="Normal-- 6 33" xfId="13227" xr:uid="{00000000-0005-0000-0000-00006C340000}"/>
    <cellStyle name="Normal 6 33 2" xfId="10049" xr:uid="{00000000-0005-0000-0000-00001C1F0000}"/>
    <cellStyle name="Normal 6 33 3" xfId="6959" xr:uid="{00000000-0005-0000-0000-0000480E0000}"/>
    <cellStyle name="Normal 6 33 4" xfId="11280" xr:uid="{00000000-0005-0000-0000-000011350000}"/>
    <cellStyle name="Normal 6 34" xfId="4525" xr:uid="{00000000-0005-0000-0000-0000CD110000}"/>
    <cellStyle name="Normal-- 6 34" xfId="11408" xr:uid="{00000000-0005-0000-0000-0000F7340000}"/>
    <cellStyle name="Normal 6 34 2" xfId="10050" xr:uid="{00000000-0005-0000-0000-00001D1F0000}"/>
    <cellStyle name="Normal 6 34 3" xfId="6960" xr:uid="{00000000-0005-0000-0000-0000490E0000}"/>
    <cellStyle name="Normal 6 35" xfId="4526" xr:uid="{00000000-0005-0000-0000-0000CE110000}"/>
    <cellStyle name="Normal 6 35 2" xfId="10051" xr:uid="{00000000-0005-0000-0000-00001E1F0000}"/>
    <cellStyle name="Normal 6 35 3" xfId="7047" xr:uid="{00000000-0005-0000-0000-00004A0E0000}"/>
    <cellStyle name="Normal 6 36" xfId="4527" xr:uid="{00000000-0005-0000-0000-0000CF110000}"/>
    <cellStyle name="Normal 6 36 2" xfId="10052" xr:uid="{00000000-0005-0000-0000-00001F1F0000}"/>
    <cellStyle name="Normal 6 36 3" xfId="7096" xr:uid="{00000000-0005-0000-0000-00004B0E0000}"/>
    <cellStyle name="Normal 6 37" xfId="4528" xr:uid="{00000000-0005-0000-0000-0000D0110000}"/>
    <cellStyle name="Normal 6 37 2" xfId="10053" xr:uid="{00000000-0005-0000-0000-0000201F0000}"/>
    <cellStyle name="Normal 6 37 3" xfId="7105" xr:uid="{00000000-0005-0000-0000-00004C0E0000}"/>
    <cellStyle name="Normal 6 38" xfId="4529" xr:uid="{00000000-0005-0000-0000-0000D1110000}"/>
    <cellStyle name="Normal 6 38 2" xfId="10054" xr:uid="{00000000-0005-0000-0000-0000211F0000}"/>
    <cellStyle name="Normal 6 38 3" xfId="7106" xr:uid="{00000000-0005-0000-0000-00004D0E0000}"/>
    <cellStyle name="Normal 6 39" xfId="4530" xr:uid="{00000000-0005-0000-0000-0000D2110000}"/>
    <cellStyle name="Normal 6 39 2" xfId="10055" xr:uid="{00000000-0005-0000-0000-0000221F0000}"/>
    <cellStyle name="Normal 6 39 3" xfId="7107" xr:uid="{00000000-0005-0000-0000-00004E0E0000}"/>
    <cellStyle name="Normal 6 4" xfId="4531" xr:uid="{00000000-0005-0000-0000-0000D3110000}"/>
    <cellStyle name="Normal-- 6 4" xfId="8386" xr:uid="{00000000-0005-0000-0000-000020230000}"/>
    <cellStyle name="Normal 6 4 10" xfId="12448" xr:uid="{00000000-0005-0000-0000-000019240000}"/>
    <cellStyle name="Normal 6 4 11" xfId="8547" xr:uid="{00000000-0005-0000-0000-00004D240000}"/>
    <cellStyle name="Normal 6 4 12" xfId="12472" xr:uid="{00000000-0005-0000-0000-000085240000}"/>
    <cellStyle name="Normal 6 4 13" xfId="8573" xr:uid="{00000000-0005-0000-0000-0000C1240000}"/>
    <cellStyle name="Normal 6 4 14" xfId="12503" xr:uid="{00000000-0005-0000-0000-000001250000}"/>
    <cellStyle name="Normal 6 4 15" xfId="8606" xr:uid="{00000000-0005-0000-0000-000045250000}"/>
    <cellStyle name="Normal 6 4 16" xfId="12529" xr:uid="{00000000-0005-0000-0000-00008D250000}"/>
    <cellStyle name="Normal 6 4 17" xfId="8652" xr:uid="{00000000-0005-0000-0000-0000D9250000}"/>
    <cellStyle name="Normal 6 4 18" xfId="12576" xr:uid="{00000000-0005-0000-0000-000029260000}"/>
    <cellStyle name="Normal 6 4 19" xfId="8702" xr:uid="{00000000-0005-0000-0000-00007D260000}"/>
    <cellStyle name="Normal 6 4 2" xfId="4532" xr:uid="{00000000-0005-0000-0000-0000D4110000}"/>
    <cellStyle name="Normal 6 4 2 2" xfId="10057" xr:uid="{00000000-0005-0000-0000-0000241F0000}"/>
    <cellStyle name="Normal 6 4 2 3" xfId="7109" xr:uid="{00000000-0005-0000-0000-0000500E0000}"/>
    <cellStyle name="Normal 6 4 20" xfId="12627" xr:uid="{00000000-0005-0000-0000-0000D5260000}"/>
    <cellStyle name="Normal 6 4 21" xfId="8786" xr:uid="{00000000-0005-0000-0000-000031270000}"/>
    <cellStyle name="Normal 6 4 22" xfId="12677" xr:uid="{00000000-0005-0000-0000-000091270000}"/>
    <cellStyle name="Normal 6 4 23" xfId="7108" xr:uid="{00000000-0005-0000-0000-00004F0E0000}"/>
    <cellStyle name="Normal 6 4 24" xfId="13172" xr:uid="{00000000-0005-0000-0000-0000B6300000}"/>
    <cellStyle name="Normal 6 4 25" xfId="11464" xr:uid="{00000000-0005-0000-0000-000022310000}"/>
    <cellStyle name="Normal 6 4 26" xfId="13193" xr:uid="{00000000-0005-0000-0000-000092310000}"/>
    <cellStyle name="Normal 6 4 27" xfId="11440" xr:uid="{00000000-0005-0000-0000-000006320000}"/>
    <cellStyle name="Normal 6 4 28" xfId="13220" xr:uid="{00000000-0005-0000-0000-00007E320000}"/>
    <cellStyle name="Normal 6 4 29" xfId="12937" xr:uid="{00000000-0005-0000-0000-0000FA320000}"/>
    <cellStyle name="Normal 6 4 3" xfId="10056" xr:uid="{00000000-0005-0000-0000-0000231F0000}"/>
    <cellStyle name="Normal 6 4 30" xfId="13275" xr:uid="{00000000-0005-0000-0000-00007A330000}"/>
    <cellStyle name="Normal 6 4 31" xfId="11362" xr:uid="{00000000-0005-0000-0000-0000FE330000}"/>
    <cellStyle name="Normal 6 4 32" xfId="13353" xr:uid="{00000000-0005-0000-0000-000086340000}"/>
    <cellStyle name="Normal 6 4 33" xfId="11279" xr:uid="{00000000-0005-0000-0000-000012350000}"/>
    <cellStyle name="Normal 6 4 4" xfId="12404" xr:uid="{00000000-0005-0000-0000-00003A230000}"/>
    <cellStyle name="Normal 6 4 5" xfId="8492" xr:uid="{00000000-0005-0000-0000-000055230000}"/>
    <cellStyle name="Normal 6 4 6" xfId="12415" xr:uid="{00000000-0005-0000-0000-000074230000}"/>
    <cellStyle name="Normal 6 4 7" xfId="8508" xr:uid="{00000000-0005-0000-0000-000097230000}"/>
    <cellStyle name="Normal 6 4 8" xfId="12429" xr:uid="{00000000-0005-0000-0000-0000BE230000}"/>
    <cellStyle name="Normal 6 4 9" xfId="8526" xr:uid="{00000000-0005-0000-0000-0000E9230000}"/>
    <cellStyle name="Normal 6 40" xfId="4533" xr:uid="{00000000-0005-0000-0000-0000D5110000}"/>
    <cellStyle name="Normal 6 40 2" xfId="10058" xr:uid="{00000000-0005-0000-0000-0000251F0000}"/>
    <cellStyle name="Normal 6 40 3" xfId="7110" xr:uid="{00000000-0005-0000-0000-0000510E0000}"/>
    <cellStyle name="Normal 6 41" xfId="4534" xr:uid="{00000000-0005-0000-0000-0000D6110000}"/>
    <cellStyle name="Normal 6 41 2" xfId="10059" xr:uid="{00000000-0005-0000-0000-0000261F0000}"/>
    <cellStyle name="Normal 6 41 3" xfId="7111" xr:uid="{00000000-0005-0000-0000-0000520E0000}"/>
    <cellStyle name="Normal 6 42" xfId="4535" xr:uid="{00000000-0005-0000-0000-0000D7110000}"/>
    <cellStyle name="Normal 6 42 2" xfId="10060" xr:uid="{00000000-0005-0000-0000-0000271F0000}"/>
    <cellStyle name="Normal 6 42 3" xfId="7112" xr:uid="{00000000-0005-0000-0000-0000530E0000}"/>
    <cellStyle name="Normal 6 43" xfId="4536" xr:uid="{00000000-0005-0000-0000-0000D8110000}"/>
    <cellStyle name="Normal 6 43 2" xfId="10061" xr:uid="{00000000-0005-0000-0000-0000281F0000}"/>
    <cellStyle name="Normal 6 43 3" xfId="7113" xr:uid="{00000000-0005-0000-0000-0000540E0000}"/>
    <cellStyle name="Normal 6 44" xfId="4537" xr:uid="{00000000-0005-0000-0000-0000D9110000}"/>
    <cellStyle name="Normal 6 44 2" xfId="10062" xr:uid="{00000000-0005-0000-0000-0000291F0000}"/>
    <cellStyle name="Normal 6 44 3" xfId="7114" xr:uid="{00000000-0005-0000-0000-0000550E0000}"/>
    <cellStyle name="Normal 6 45" xfId="4538" xr:uid="{00000000-0005-0000-0000-0000DA110000}"/>
    <cellStyle name="Normal 6 45 2" xfId="10063" xr:uid="{00000000-0005-0000-0000-00002A1F0000}"/>
    <cellStyle name="Normal 6 45 3" xfId="7115" xr:uid="{00000000-0005-0000-0000-0000560E0000}"/>
    <cellStyle name="Normal 6 46" xfId="4539" xr:uid="{00000000-0005-0000-0000-0000DB110000}"/>
    <cellStyle name="Normal 6 46 2" xfId="10064" xr:uid="{00000000-0005-0000-0000-00002B1F0000}"/>
    <cellStyle name="Normal 6 46 3" xfId="7116" xr:uid="{00000000-0005-0000-0000-0000570E0000}"/>
    <cellStyle name="Normal 6 47" xfId="4540" xr:uid="{00000000-0005-0000-0000-0000DC110000}"/>
    <cellStyle name="Normal 6 47 2" xfId="10065" xr:uid="{00000000-0005-0000-0000-00002C1F0000}"/>
    <cellStyle name="Normal 6 47 3" xfId="7117" xr:uid="{00000000-0005-0000-0000-0000580E0000}"/>
    <cellStyle name="Normal 6 48" xfId="4541" xr:uid="{00000000-0005-0000-0000-0000DD110000}"/>
    <cellStyle name="Normal 6 48 2" xfId="10066" xr:uid="{00000000-0005-0000-0000-00002D1F0000}"/>
    <cellStyle name="Normal 6 48 3" xfId="7118" xr:uid="{00000000-0005-0000-0000-0000590E0000}"/>
    <cellStyle name="Normal 6 49" xfId="4542" xr:uid="{00000000-0005-0000-0000-0000DE110000}"/>
    <cellStyle name="Normal 6 49 2" xfId="10067" xr:uid="{00000000-0005-0000-0000-00002E1F0000}"/>
    <cellStyle name="Normal 6 49 3" xfId="7119" xr:uid="{00000000-0005-0000-0000-00005A0E0000}"/>
    <cellStyle name="Normal 6 5" xfId="4543" xr:uid="{00000000-0005-0000-0000-0000DF110000}"/>
    <cellStyle name="Normal-- 6 5" xfId="12313" xr:uid="{00000000-0005-0000-0000-000037230000}"/>
    <cellStyle name="Normal 6 5 10" xfId="8559" xr:uid="{00000000-0005-0000-0000-00004E240000}"/>
    <cellStyle name="Normal 6 5 11" xfId="12486" xr:uid="{00000000-0005-0000-0000-000086240000}"/>
    <cellStyle name="Normal 6 5 12" xfId="8588" xr:uid="{00000000-0005-0000-0000-0000C2240000}"/>
    <cellStyle name="Normal 6 5 13" xfId="12515" xr:uid="{00000000-0005-0000-0000-000002250000}"/>
    <cellStyle name="Normal 6 5 14" xfId="8622" xr:uid="{00000000-0005-0000-0000-000046250000}"/>
    <cellStyle name="Normal 6 5 15" xfId="12543" xr:uid="{00000000-0005-0000-0000-00008E250000}"/>
    <cellStyle name="Normal 6 5 16" xfId="8669" xr:uid="{00000000-0005-0000-0000-0000DA250000}"/>
    <cellStyle name="Normal 6 5 17" xfId="12595" xr:uid="{00000000-0005-0000-0000-00002A260000}"/>
    <cellStyle name="Normal 6 5 18" xfId="8730" xr:uid="{00000000-0005-0000-0000-00007E260000}"/>
    <cellStyle name="Normal 6 5 19" xfId="12637" xr:uid="{00000000-0005-0000-0000-0000D6260000}"/>
    <cellStyle name="Normal 6 5 2" xfId="4544" xr:uid="{00000000-0005-0000-0000-0000E0110000}"/>
    <cellStyle name="Normal 6 5 2 2" xfId="10069" xr:uid="{00000000-0005-0000-0000-0000301F0000}"/>
    <cellStyle name="Normal 6 5 2 3" xfId="7121" xr:uid="{00000000-0005-0000-0000-00005C0E0000}"/>
    <cellStyle name="Normal 6 5 20" xfId="8802" xr:uid="{00000000-0005-0000-0000-000032270000}"/>
    <cellStyle name="Normal 6 5 21" xfId="12706" xr:uid="{00000000-0005-0000-0000-000092270000}"/>
    <cellStyle name="Normal 6 5 22" xfId="7120" xr:uid="{00000000-0005-0000-0000-00005B0E0000}"/>
    <cellStyle name="Normal 6 5 23" xfId="13175" xr:uid="{00000000-0005-0000-0000-0000B7300000}"/>
    <cellStyle name="Normal 6 5 24" xfId="11459" xr:uid="{00000000-0005-0000-0000-000023310000}"/>
    <cellStyle name="Normal 6 5 25" xfId="13200" xr:uid="{00000000-0005-0000-0000-000093310000}"/>
    <cellStyle name="Normal 6 5 26" xfId="11432" xr:uid="{00000000-0005-0000-0000-000007320000}"/>
    <cellStyle name="Normal 6 5 27" xfId="13228" xr:uid="{00000000-0005-0000-0000-00007F320000}"/>
    <cellStyle name="Normal 6 5 28" xfId="11409" xr:uid="{00000000-0005-0000-0000-0000FB320000}"/>
    <cellStyle name="Normal 6 5 29" xfId="13281" xr:uid="{00000000-0005-0000-0000-00007B330000}"/>
    <cellStyle name="Normal 6 5 3" xfId="10068" xr:uid="{00000000-0005-0000-0000-00002F1F0000}"/>
    <cellStyle name="Normal 6 5 30" xfId="11317" xr:uid="{00000000-0005-0000-0000-0000FF330000}"/>
    <cellStyle name="Normal 6 5 31" xfId="13398" xr:uid="{00000000-0005-0000-0000-000087340000}"/>
    <cellStyle name="Normal 6 5 32" xfId="11230" xr:uid="{00000000-0005-0000-0000-000013350000}"/>
    <cellStyle name="Normal 6 5 4" xfId="8504" xr:uid="{00000000-0005-0000-0000-000056230000}"/>
    <cellStyle name="Normal 6 5 5" xfId="12425" xr:uid="{00000000-0005-0000-0000-000075230000}"/>
    <cellStyle name="Normal 6 5 6" xfId="8520" xr:uid="{00000000-0005-0000-0000-000098230000}"/>
    <cellStyle name="Normal 6 5 7" xfId="12441" xr:uid="{00000000-0005-0000-0000-0000BF230000}"/>
    <cellStyle name="Normal 6 5 8" xfId="8539" xr:uid="{00000000-0005-0000-0000-0000EA230000}"/>
    <cellStyle name="Normal 6 5 9" xfId="12461" xr:uid="{00000000-0005-0000-0000-00001A240000}"/>
    <cellStyle name="Normal 6 50" xfId="4545" xr:uid="{00000000-0005-0000-0000-0000E1110000}"/>
    <cellStyle name="Normal 6 50 2" xfId="10070" xr:uid="{00000000-0005-0000-0000-0000311F0000}"/>
    <cellStyle name="Normal 6 50 3" xfId="7122" xr:uid="{00000000-0005-0000-0000-00005D0E0000}"/>
    <cellStyle name="Normal 6 51" xfId="4546" xr:uid="{00000000-0005-0000-0000-0000E2110000}"/>
    <cellStyle name="Normal 6 51 2" xfId="10071" xr:uid="{00000000-0005-0000-0000-0000321F0000}"/>
    <cellStyle name="Normal 6 51 3" xfId="7124" xr:uid="{00000000-0005-0000-0000-00005E0E0000}"/>
    <cellStyle name="Normal 6 52" xfId="4547" xr:uid="{00000000-0005-0000-0000-0000E3110000}"/>
    <cellStyle name="Normal 6 52 2" xfId="10072" xr:uid="{00000000-0005-0000-0000-0000331F0000}"/>
    <cellStyle name="Normal 6 52 3" xfId="7125" xr:uid="{00000000-0005-0000-0000-00005F0E0000}"/>
    <cellStyle name="Normal 6 53" xfId="4548" xr:uid="{00000000-0005-0000-0000-0000E4110000}"/>
    <cellStyle name="Normal 6 53 2" xfId="10073" xr:uid="{00000000-0005-0000-0000-0000341F0000}"/>
    <cellStyle name="Normal 6 53 3" xfId="7126" xr:uid="{00000000-0005-0000-0000-0000600E0000}"/>
    <cellStyle name="Normal 6 54" xfId="4549" xr:uid="{00000000-0005-0000-0000-0000E5110000}"/>
    <cellStyle name="Normal 6 54 2" xfId="10074" xr:uid="{00000000-0005-0000-0000-0000351F0000}"/>
    <cellStyle name="Normal 6 54 3" xfId="7127" xr:uid="{00000000-0005-0000-0000-0000610E0000}"/>
    <cellStyle name="Normal 6 55" xfId="4550" xr:uid="{00000000-0005-0000-0000-0000E6110000}"/>
    <cellStyle name="Normal 6 55 2" xfId="10075" xr:uid="{00000000-0005-0000-0000-0000361F0000}"/>
    <cellStyle name="Normal 6 55 3" xfId="7128" xr:uid="{00000000-0005-0000-0000-0000620E0000}"/>
    <cellStyle name="Normal 6 56" xfId="4551" xr:uid="{00000000-0005-0000-0000-0000E7110000}"/>
    <cellStyle name="Normal 6 56 2" xfId="10076" xr:uid="{00000000-0005-0000-0000-0000371F0000}"/>
    <cellStyle name="Normal 6 56 3" xfId="7129" xr:uid="{00000000-0005-0000-0000-0000630E0000}"/>
    <cellStyle name="Normal 6 57" xfId="4552" xr:uid="{00000000-0005-0000-0000-0000E8110000}"/>
    <cellStyle name="Normal 6 57 2" xfId="10077" xr:uid="{00000000-0005-0000-0000-0000381F0000}"/>
    <cellStyle name="Normal 6 57 3" xfId="7130" xr:uid="{00000000-0005-0000-0000-0000640E0000}"/>
    <cellStyle name="Normal 6 58" xfId="4553" xr:uid="{00000000-0005-0000-0000-0000E9110000}"/>
    <cellStyle name="Normal 6 58 2" xfId="10078" xr:uid="{00000000-0005-0000-0000-0000391F0000}"/>
    <cellStyle name="Normal 6 58 3" xfId="7131" xr:uid="{00000000-0005-0000-0000-0000650E0000}"/>
    <cellStyle name="Normal 6 59" xfId="4554" xr:uid="{00000000-0005-0000-0000-0000EA110000}"/>
    <cellStyle name="Normal 6 59 2" xfId="10079" xr:uid="{00000000-0005-0000-0000-00003A1F0000}"/>
    <cellStyle name="Normal 6 59 3" xfId="7132" xr:uid="{00000000-0005-0000-0000-0000660E0000}"/>
    <cellStyle name="Normal 6 6" xfId="4555" xr:uid="{00000000-0005-0000-0000-0000EB110000}"/>
    <cellStyle name="Normal-- 6 6" xfId="8396" xr:uid="{00000000-0005-0000-0000-000052230000}"/>
    <cellStyle name="Normal 6 6 10" xfId="12500" xr:uid="{00000000-0005-0000-0000-000087240000}"/>
    <cellStyle name="Normal 6 6 11" xfId="8601" xr:uid="{00000000-0005-0000-0000-0000C3240000}"/>
    <cellStyle name="Normal 6 6 12" xfId="12526" xr:uid="{00000000-0005-0000-0000-000003250000}"/>
    <cellStyle name="Normal 6 6 13" xfId="8640" xr:uid="{00000000-0005-0000-0000-000047250000}"/>
    <cellStyle name="Normal 6 6 14" xfId="12557" xr:uid="{00000000-0005-0000-0000-00008F250000}"/>
    <cellStyle name="Normal 6 6 15" xfId="8686" xr:uid="{00000000-0005-0000-0000-0000DB250000}"/>
    <cellStyle name="Normal 6 6 16" xfId="12605" xr:uid="{00000000-0005-0000-0000-00002B260000}"/>
    <cellStyle name="Normal 6 6 17" xfId="8748" xr:uid="{00000000-0005-0000-0000-00007F260000}"/>
    <cellStyle name="Normal 6 6 18" xfId="12661" xr:uid="{00000000-0005-0000-0000-0000D7260000}"/>
    <cellStyle name="Normal 6 6 19" xfId="8841" xr:uid="{00000000-0005-0000-0000-000033270000}"/>
    <cellStyle name="Normal 6 6 2" xfId="4556" xr:uid="{00000000-0005-0000-0000-0000EC110000}"/>
    <cellStyle name="Normal 6 6 2 2" xfId="10081" xr:uid="{00000000-0005-0000-0000-00003C1F0000}"/>
    <cellStyle name="Normal 6 6 2 3" xfId="7134" xr:uid="{00000000-0005-0000-0000-0000680E0000}"/>
    <cellStyle name="Normal 6 6 20" xfId="12709" xr:uid="{00000000-0005-0000-0000-000093270000}"/>
    <cellStyle name="Normal 6 6 21" xfId="7133" xr:uid="{00000000-0005-0000-0000-0000670E0000}"/>
    <cellStyle name="Normal 6 6 22" xfId="13179" xr:uid="{00000000-0005-0000-0000-0000B8300000}"/>
    <cellStyle name="Normal 6 6 23" xfId="11455" xr:uid="{00000000-0005-0000-0000-000024310000}"/>
    <cellStyle name="Normal 6 6 24" xfId="13205" xr:uid="{00000000-0005-0000-0000-000094310000}"/>
    <cellStyle name="Normal 6 6 25" xfId="11428" xr:uid="{00000000-0005-0000-0000-000008320000}"/>
    <cellStyle name="Normal 6 6 26" xfId="13250" xr:uid="{00000000-0005-0000-0000-000080320000}"/>
    <cellStyle name="Normal 6 6 27" xfId="11386" xr:uid="{00000000-0005-0000-0000-0000FC320000}"/>
    <cellStyle name="Normal 6 6 28" xfId="13323" xr:uid="{00000000-0005-0000-0000-00007C330000}"/>
    <cellStyle name="Normal 6 6 29" xfId="11310" xr:uid="{00000000-0005-0000-0000-000000340000}"/>
    <cellStyle name="Normal 6 6 3" xfId="10080" xr:uid="{00000000-0005-0000-0000-00003B1F0000}"/>
    <cellStyle name="Normal 6 6 30" xfId="13413" xr:uid="{00000000-0005-0000-0000-000088340000}"/>
    <cellStyle name="Normal 6 6 31" xfId="11217" xr:uid="{00000000-0005-0000-0000-000014350000}"/>
    <cellStyle name="Normal 6 6 4" xfId="12435" xr:uid="{00000000-0005-0000-0000-000076230000}"/>
    <cellStyle name="Normal 6 6 5" xfId="8532" xr:uid="{00000000-0005-0000-0000-000099230000}"/>
    <cellStyle name="Normal 6 6 6" xfId="12453" xr:uid="{00000000-0005-0000-0000-0000C0230000}"/>
    <cellStyle name="Normal 6 6 7" xfId="8551" xr:uid="{00000000-0005-0000-0000-0000EB230000}"/>
    <cellStyle name="Normal 6 6 8" xfId="12474" xr:uid="{00000000-0005-0000-0000-00001B240000}"/>
    <cellStyle name="Normal 6 6 9" xfId="8572" xr:uid="{00000000-0005-0000-0000-00004F240000}"/>
    <cellStyle name="Normal 6 60" xfId="4557" xr:uid="{00000000-0005-0000-0000-0000ED110000}"/>
    <cellStyle name="Normal 6 60 2" xfId="10082" xr:uid="{00000000-0005-0000-0000-00003D1F0000}"/>
    <cellStyle name="Normal 6 60 3" xfId="7135" xr:uid="{00000000-0005-0000-0000-0000690E0000}"/>
    <cellStyle name="Normal 6 61" xfId="4558" xr:uid="{00000000-0005-0000-0000-0000EE110000}"/>
    <cellStyle name="Normal 6 61 2" xfId="10083" xr:uid="{00000000-0005-0000-0000-00003E1F0000}"/>
    <cellStyle name="Normal 6 61 3" xfId="7136" xr:uid="{00000000-0005-0000-0000-00006A0E0000}"/>
    <cellStyle name="Normal 6 62" xfId="4559" xr:uid="{00000000-0005-0000-0000-0000EF110000}"/>
    <cellStyle name="Normal 6 62 2" xfId="10084" xr:uid="{00000000-0005-0000-0000-00003F1F0000}"/>
    <cellStyle name="Normal 6 62 3" xfId="7137" xr:uid="{00000000-0005-0000-0000-00006B0E0000}"/>
    <cellStyle name="Normal 6 63" xfId="4560" xr:uid="{00000000-0005-0000-0000-0000F0110000}"/>
    <cellStyle name="Normal 6 63 2" xfId="10085" xr:uid="{00000000-0005-0000-0000-0000401F0000}"/>
    <cellStyle name="Normal 6 63 3" xfId="7138" xr:uid="{00000000-0005-0000-0000-00006C0E0000}"/>
    <cellStyle name="Normal 6 64" xfId="4561" xr:uid="{00000000-0005-0000-0000-0000F1110000}"/>
    <cellStyle name="Normal 6 64 2" xfId="10086" xr:uid="{00000000-0005-0000-0000-0000411F0000}"/>
    <cellStyle name="Normal 6 64 3" xfId="7139" xr:uid="{00000000-0005-0000-0000-00006D0E0000}"/>
    <cellStyle name="Normal 6 65" xfId="4562" xr:uid="{00000000-0005-0000-0000-0000F2110000}"/>
    <cellStyle name="Normal 6 65 2" xfId="10087" xr:uid="{00000000-0005-0000-0000-0000421F0000}"/>
    <cellStyle name="Normal 6 65 3" xfId="7140" xr:uid="{00000000-0005-0000-0000-00006E0E0000}"/>
    <cellStyle name="Normal 6 66" xfId="4563" xr:uid="{00000000-0005-0000-0000-0000F3110000}"/>
    <cellStyle name="Normal 6 66 2" xfId="10088" xr:uid="{00000000-0005-0000-0000-0000431F0000}"/>
    <cellStyle name="Normal 6 66 3" xfId="7142" xr:uid="{00000000-0005-0000-0000-00006F0E0000}"/>
    <cellStyle name="Normal 6 67" xfId="4564" xr:uid="{00000000-0005-0000-0000-0000F4110000}"/>
    <cellStyle name="Normal 6 67 2" xfId="10089" xr:uid="{00000000-0005-0000-0000-0000441F0000}"/>
    <cellStyle name="Normal 6 67 3" xfId="7143" xr:uid="{00000000-0005-0000-0000-0000700E0000}"/>
    <cellStyle name="Normal 6 68" xfId="4565" xr:uid="{00000000-0005-0000-0000-0000F5110000}"/>
    <cellStyle name="Normal 6 68 2" xfId="10090" xr:uid="{00000000-0005-0000-0000-0000451F0000}"/>
    <cellStyle name="Normal 6 68 3" xfId="7144" xr:uid="{00000000-0005-0000-0000-0000710E0000}"/>
    <cellStyle name="Normal 6 69" xfId="4566" xr:uid="{00000000-0005-0000-0000-0000F6110000}"/>
    <cellStyle name="Normal 6 69 2" xfId="10091" xr:uid="{00000000-0005-0000-0000-0000461F0000}"/>
    <cellStyle name="Normal 6 69 3" xfId="7145" xr:uid="{00000000-0005-0000-0000-0000720E0000}"/>
    <cellStyle name="Normal 6 7" xfId="4567" xr:uid="{00000000-0005-0000-0000-0000F7110000}"/>
    <cellStyle name="Normal-- 6 7" xfId="12324" xr:uid="{00000000-0005-0000-0000-000071230000}"/>
    <cellStyle name="Normal 6 7 10" xfId="8616" xr:uid="{00000000-0005-0000-0000-0000C4240000}"/>
    <cellStyle name="Normal 6 7 11" xfId="12533" xr:uid="{00000000-0005-0000-0000-000004250000}"/>
    <cellStyle name="Normal 6 7 12" xfId="8656" xr:uid="{00000000-0005-0000-0000-000048250000}"/>
    <cellStyle name="Normal 6 7 13" xfId="12573" xr:uid="{00000000-0005-0000-0000-000090250000}"/>
    <cellStyle name="Normal 6 7 14" xfId="8706" xr:uid="{00000000-0005-0000-0000-0000DC250000}"/>
    <cellStyle name="Normal 6 7 15" xfId="12626" xr:uid="{00000000-0005-0000-0000-00002C260000}"/>
    <cellStyle name="Normal 6 7 16" xfId="8777" xr:uid="{00000000-0005-0000-0000-000080260000}"/>
    <cellStyle name="Normal 6 7 17" xfId="12670" xr:uid="{00000000-0005-0000-0000-0000D8260000}"/>
    <cellStyle name="Normal 6 7 18" xfId="8860" xr:uid="{00000000-0005-0000-0000-000034270000}"/>
    <cellStyle name="Normal 6 7 19" xfId="12734" xr:uid="{00000000-0005-0000-0000-000094270000}"/>
    <cellStyle name="Normal 6 7 2" xfId="4568" xr:uid="{00000000-0005-0000-0000-0000F8110000}"/>
    <cellStyle name="Normal 6 7 2 2" xfId="10093" xr:uid="{00000000-0005-0000-0000-0000481F0000}"/>
    <cellStyle name="Normal 6 7 2 3" xfId="7147" xr:uid="{00000000-0005-0000-0000-0000740E0000}"/>
    <cellStyle name="Normal 6 7 20" xfId="7146" xr:uid="{00000000-0005-0000-0000-0000730E0000}"/>
    <cellStyle name="Normal 6 7 21" xfId="13183" xr:uid="{00000000-0005-0000-0000-0000B9300000}"/>
    <cellStyle name="Normal 6 7 22" xfId="11449" xr:uid="{00000000-0005-0000-0000-000025310000}"/>
    <cellStyle name="Normal 6 7 23" xfId="13211" xr:uid="{00000000-0005-0000-0000-000095310000}"/>
    <cellStyle name="Normal 6 7 24" xfId="11422" xr:uid="{00000000-0005-0000-0000-000009320000}"/>
    <cellStyle name="Normal 6 7 25" xfId="13257" xr:uid="{00000000-0005-0000-0000-000081320000}"/>
    <cellStyle name="Normal 6 7 26" xfId="11375" xr:uid="{00000000-0005-0000-0000-0000FD320000}"/>
    <cellStyle name="Normal 6 7 27" xfId="13335" xr:uid="{00000000-0005-0000-0000-00007D330000}"/>
    <cellStyle name="Normal 6 7 28" xfId="11294" xr:uid="{00000000-0005-0000-0000-000001340000}"/>
    <cellStyle name="Normal 6 7 29" xfId="13414" xr:uid="{00000000-0005-0000-0000-000089340000}"/>
    <cellStyle name="Normal 6 7 3" xfId="10092" xr:uid="{00000000-0005-0000-0000-0000471F0000}"/>
    <cellStyle name="Normal 6 7 30" xfId="11216" xr:uid="{00000000-0005-0000-0000-000015350000}"/>
    <cellStyle name="Normal 6 7 4" xfId="8543" xr:uid="{00000000-0005-0000-0000-00009A230000}"/>
    <cellStyle name="Normal 6 7 5" xfId="12465" xr:uid="{00000000-0005-0000-0000-0000C1230000}"/>
    <cellStyle name="Normal 6 7 6" xfId="8562" xr:uid="{00000000-0005-0000-0000-0000EC230000}"/>
    <cellStyle name="Normal 6 7 7" xfId="12487" xr:uid="{00000000-0005-0000-0000-00001C240000}"/>
    <cellStyle name="Normal 6 7 8" xfId="8585" xr:uid="{00000000-0005-0000-0000-000050240000}"/>
    <cellStyle name="Normal 6 7 9" xfId="12512" xr:uid="{00000000-0005-0000-0000-000088240000}"/>
    <cellStyle name="Normal 6 70" xfId="4569" xr:uid="{00000000-0005-0000-0000-0000F9110000}"/>
    <cellStyle name="Normal 6 70 2" xfId="10094" xr:uid="{00000000-0005-0000-0000-0000491F0000}"/>
    <cellStyle name="Normal 6 70 3" xfId="7148" xr:uid="{00000000-0005-0000-0000-0000750E0000}"/>
    <cellStyle name="Normal 6 71" xfId="4570" xr:uid="{00000000-0005-0000-0000-0000FA110000}"/>
    <cellStyle name="Normal 6 71 2" xfId="10095" xr:uid="{00000000-0005-0000-0000-00004A1F0000}"/>
    <cellStyle name="Normal 6 71 3" xfId="7149" xr:uid="{00000000-0005-0000-0000-0000760E0000}"/>
    <cellStyle name="Normal 6 72" xfId="4571" xr:uid="{00000000-0005-0000-0000-0000FB110000}"/>
    <cellStyle name="Normal 6 72 2" xfId="10096" xr:uid="{00000000-0005-0000-0000-00004B1F0000}"/>
    <cellStyle name="Normal 6 72 3" xfId="7150" xr:uid="{00000000-0005-0000-0000-0000770E0000}"/>
    <cellStyle name="Normal 6 73" xfId="4572" xr:uid="{00000000-0005-0000-0000-0000FC110000}"/>
    <cellStyle name="Normal 6 73 2" xfId="10097" xr:uid="{00000000-0005-0000-0000-00004C1F0000}"/>
    <cellStyle name="Normal 6 73 3" xfId="7151" xr:uid="{00000000-0005-0000-0000-0000780E0000}"/>
    <cellStyle name="Normal 6 74" xfId="4573" xr:uid="{00000000-0005-0000-0000-0000FD110000}"/>
    <cellStyle name="Normal 6 74 2" xfId="10098" xr:uid="{00000000-0005-0000-0000-00004D1F0000}"/>
    <cellStyle name="Normal 6 74 3" xfId="7152" xr:uid="{00000000-0005-0000-0000-0000790E0000}"/>
    <cellStyle name="Normal 6 75" xfId="4574" xr:uid="{00000000-0005-0000-0000-0000FE110000}"/>
    <cellStyle name="Normal 6 75 2" xfId="10099" xr:uid="{00000000-0005-0000-0000-00004E1F0000}"/>
    <cellStyle name="Normal 6 75 3" xfId="7153" xr:uid="{00000000-0005-0000-0000-00007A0E0000}"/>
    <cellStyle name="Normal 6 76" xfId="4575" xr:uid="{00000000-0005-0000-0000-0000FF110000}"/>
    <cellStyle name="Normal 6 76 2" xfId="10100" xr:uid="{00000000-0005-0000-0000-00004F1F0000}"/>
    <cellStyle name="Normal 6 76 3" xfId="7154" xr:uid="{00000000-0005-0000-0000-00007B0E0000}"/>
    <cellStyle name="Normal 6 77" xfId="4576" xr:uid="{00000000-0005-0000-0000-000000120000}"/>
    <cellStyle name="Normal 6 77 2" xfId="10101" xr:uid="{00000000-0005-0000-0000-0000501F0000}"/>
    <cellStyle name="Normal 6 77 3" xfId="7155" xr:uid="{00000000-0005-0000-0000-00007C0E0000}"/>
    <cellStyle name="Normal 6 78" xfId="4577" xr:uid="{00000000-0005-0000-0000-000001120000}"/>
    <cellStyle name="Normal 6 78 2" xfId="10102" xr:uid="{00000000-0005-0000-0000-0000511F0000}"/>
    <cellStyle name="Normal 6 78 3" xfId="7591" xr:uid="{00000000-0005-0000-0000-00007D0E0000}"/>
    <cellStyle name="Normal 6 79" xfId="4578" xr:uid="{00000000-0005-0000-0000-000002120000}"/>
    <cellStyle name="Normal 6 79 2" xfId="10103" xr:uid="{00000000-0005-0000-0000-0000521F0000}"/>
    <cellStyle name="Normal 6 79 3" xfId="7598" xr:uid="{00000000-0005-0000-0000-00007E0E0000}"/>
    <cellStyle name="Normal 6 8" xfId="4579" xr:uid="{00000000-0005-0000-0000-000003120000}"/>
    <cellStyle name="Normal-- 6 8" xfId="8408" xr:uid="{00000000-0005-0000-0000-000094230000}"/>
    <cellStyle name="Normal 6 8 10" xfId="12547" xr:uid="{00000000-0005-0000-0000-000005250000}"/>
    <cellStyle name="Normal 6 8 11" xfId="8671" xr:uid="{00000000-0005-0000-0000-000049250000}"/>
    <cellStyle name="Normal 6 8 12" xfId="12585" xr:uid="{00000000-0005-0000-0000-000091250000}"/>
    <cellStyle name="Normal 6 8 13" xfId="8733" xr:uid="{00000000-0005-0000-0000-0000DD250000}"/>
    <cellStyle name="Normal 6 8 14" xfId="12634" xr:uid="{00000000-0005-0000-0000-00002D260000}"/>
    <cellStyle name="Normal 6 8 15" xfId="8795" xr:uid="{00000000-0005-0000-0000-000081260000}"/>
    <cellStyle name="Normal 6 8 16" xfId="12684" xr:uid="{00000000-0005-0000-0000-0000D9260000}"/>
    <cellStyle name="Normal 6 8 17" xfId="8901" xr:uid="{00000000-0005-0000-0000-000035270000}"/>
    <cellStyle name="Normal 6 8 18" xfId="12750" xr:uid="{00000000-0005-0000-0000-000095270000}"/>
    <cellStyle name="Normal 6 8 19" xfId="7599" xr:uid="{00000000-0005-0000-0000-00007F0E0000}"/>
    <cellStyle name="Normal 6 8 2" xfId="4580" xr:uid="{00000000-0005-0000-0000-000004120000}"/>
    <cellStyle name="Normal 6 8 2 2" xfId="10105" xr:uid="{00000000-0005-0000-0000-0000541F0000}"/>
    <cellStyle name="Normal 6 8 2 3" xfId="7602" xr:uid="{00000000-0005-0000-0000-0000800E0000}"/>
    <cellStyle name="Normal 6 8 20" xfId="13190" xr:uid="{00000000-0005-0000-0000-0000BA300000}"/>
    <cellStyle name="Normal 6 8 21" xfId="11444" xr:uid="{00000000-0005-0000-0000-000026310000}"/>
    <cellStyle name="Normal 6 8 22" xfId="13215" xr:uid="{00000000-0005-0000-0000-000096310000}"/>
    <cellStyle name="Normal 6 8 23" xfId="11418" xr:uid="{00000000-0005-0000-0000-00000A320000}"/>
    <cellStyle name="Normal 6 8 24" xfId="13269" xr:uid="{00000000-0005-0000-0000-000082320000}"/>
    <cellStyle name="Normal 6 8 25" xfId="11369" xr:uid="{00000000-0005-0000-0000-0000FE320000}"/>
    <cellStyle name="Normal 6 8 26" xfId="13346" xr:uid="{00000000-0005-0000-0000-00007E330000}"/>
    <cellStyle name="Normal 6 8 27" xfId="11288" xr:uid="{00000000-0005-0000-0000-000002340000}"/>
    <cellStyle name="Normal 6 8 28" xfId="13415" xr:uid="{00000000-0005-0000-0000-00008A340000}"/>
    <cellStyle name="Normal 6 8 29" xfId="11215" xr:uid="{00000000-0005-0000-0000-000016350000}"/>
    <cellStyle name="Normal 6 8 3" xfId="10104" xr:uid="{00000000-0005-0000-0000-0000531F0000}"/>
    <cellStyle name="Normal 6 8 4" xfId="12477" xr:uid="{00000000-0005-0000-0000-0000C2230000}"/>
    <cellStyle name="Normal 6 8 5" xfId="8574" xr:uid="{00000000-0005-0000-0000-0000ED230000}"/>
    <cellStyle name="Normal 6 8 6" xfId="12499" xr:uid="{00000000-0005-0000-0000-00001D240000}"/>
    <cellStyle name="Normal 6 8 7" xfId="8598" xr:uid="{00000000-0005-0000-0000-000051240000}"/>
    <cellStyle name="Normal 6 8 8" xfId="12521" xr:uid="{00000000-0005-0000-0000-000089240000}"/>
    <cellStyle name="Normal 6 8 9" xfId="8631" xr:uid="{00000000-0005-0000-0000-0000C5240000}"/>
    <cellStyle name="Normal 6 80" xfId="4581" xr:uid="{00000000-0005-0000-0000-000005120000}"/>
    <cellStyle name="Normal 6 80 2" xfId="10106" xr:uid="{00000000-0005-0000-0000-0000551F0000}"/>
    <cellStyle name="Normal 6 80 3" xfId="7603" xr:uid="{00000000-0005-0000-0000-0000810E0000}"/>
    <cellStyle name="Normal 6 81" xfId="4582" xr:uid="{00000000-0005-0000-0000-000006120000}"/>
    <cellStyle name="Normal 6 81 2" xfId="10107" xr:uid="{00000000-0005-0000-0000-0000561F0000}"/>
    <cellStyle name="Normal 6 81 3" xfId="7604" xr:uid="{00000000-0005-0000-0000-0000820E0000}"/>
    <cellStyle name="Normal 6 82" xfId="4583" xr:uid="{00000000-0005-0000-0000-000007120000}"/>
    <cellStyle name="Normal 6 82 2" xfId="10108" xr:uid="{00000000-0005-0000-0000-0000571F0000}"/>
    <cellStyle name="Normal 6 82 3" xfId="7606" xr:uid="{00000000-0005-0000-0000-0000830E0000}"/>
    <cellStyle name="Normal 6 83" xfId="4584" xr:uid="{00000000-0005-0000-0000-000008120000}"/>
    <cellStyle name="Normal 6 83 2" xfId="10109" xr:uid="{00000000-0005-0000-0000-0000581F0000}"/>
    <cellStyle name="Normal 6 83 3" xfId="7607" xr:uid="{00000000-0005-0000-0000-0000840E0000}"/>
    <cellStyle name="Normal 6 84" xfId="4585" xr:uid="{00000000-0005-0000-0000-000009120000}"/>
    <cellStyle name="Normal 6 84 2" xfId="10110" xr:uid="{00000000-0005-0000-0000-0000591F0000}"/>
    <cellStyle name="Normal 6 84 3" xfId="7613" xr:uid="{00000000-0005-0000-0000-0000850E0000}"/>
    <cellStyle name="Normal 6 85" xfId="4586" xr:uid="{00000000-0005-0000-0000-00000A120000}"/>
    <cellStyle name="Normal 6 85 2" xfId="10111" xr:uid="{00000000-0005-0000-0000-00005A1F0000}"/>
    <cellStyle name="Normal 6 85 3" xfId="7614" xr:uid="{00000000-0005-0000-0000-0000860E0000}"/>
    <cellStyle name="Normal 6 86" xfId="4587" xr:uid="{00000000-0005-0000-0000-00000B120000}"/>
    <cellStyle name="Normal 6 86 2" xfId="10112" xr:uid="{00000000-0005-0000-0000-00005B1F0000}"/>
    <cellStyle name="Normal 6 86 3" xfId="7616" xr:uid="{00000000-0005-0000-0000-0000870E0000}"/>
    <cellStyle name="Normal 6 87" xfId="4588" xr:uid="{00000000-0005-0000-0000-00000C120000}"/>
    <cellStyle name="Normal 6 87 2" xfId="10113" xr:uid="{00000000-0005-0000-0000-00005C1F0000}"/>
    <cellStyle name="Normal 6 87 3" xfId="7632" xr:uid="{00000000-0005-0000-0000-0000880E0000}"/>
    <cellStyle name="Normal 6 88" xfId="4589" xr:uid="{00000000-0005-0000-0000-00000D120000}"/>
    <cellStyle name="Normal 6 88 2" xfId="10114" xr:uid="{00000000-0005-0000-0000-00005D1F0000}"/>
    <cellStyle name="Normal 6 88 3" xfId="7648" xr:uid="{00000000-0005-0000-0000-0000890E0000}"/>
    <cellStyle name="Normal 6 89" xfId="4590" xr:uid="{00000000-0005-0000-0000-00000E120000}"/>
    <cellStyle name="Normal 6 89 2" xfId="10115" xr:uid="{00000000-0005-0000-0000-00005E1F0000}"/>
    <cellStyle name="Normal 6 89 3" xfId="7696" xr:uid="{00000000-0005-0000-0000-00008A0E0000}"/>
    <cellStyle name="Normal 6 9" xfId="4591" xr:uid="{00000000-0005-0000-0000-00000F120000}"/>
    <cellStyle name="Normal-- 6 9" xfId="12337" xr:uid="{00000000-0005-0000-0000-0000BB230000}"/>
    <cellStyle name="Normal 6 9 10" xfId="8688" xr:uid="{00000000-0005-0000-0000-00004A250000}"/>
    <cellStyle name="Normal 6 9 11" xfId="12599" xr:uid="{00000000-0005-0000-0000-000092250000}"/>
    <cellStyle name="Normal 6 9 12" xfId="8749" xr:uid="{00000000-0005-0000-0000-0000DE250000}"/>
    <cellStyle name="Normal 6 9 13" xfId="12658" xr:uid="{00000000-0005-0000-0000-00002E260000}"/>
    <cellStyle name="Normal 6 9 14" xfId="8817" xr:uid="{00000000-0005-0000-0000-000082260000}"/>
    <cellStyle name="Normal 6 9 15" xfId="12707" xr:uid="{00000000-0005-0000-0000-0000DA260000}"/>
    <cellStyle name="Normal 6 9 16" xfId="8935" xr:uid="{00000000-0005-0000-0000-000036270000}"/>
    <cellStyle name="Normal 6 9 17" xfId="12755" xr:uid="{00000000-0005-0000-0000-000096270000}"/>
    <cellStyle name="Normal 6 9 18" xfId="7727" xr:uid="{00000000-0005-0000-0000-00008B0E0000}"/>
    <cellStyle name="Normal 6 9 19" xfId="13199" xr:uid="{00000000-0005-0000-0000-0000BB300000}"/>
    <cellStyle name="Normal 6 9 2" xfId="4592" xr:uid="{00000000-0005-0000-0000-000010120000}"/>
    <cellStyle name="Normal 6 9 2 2" xfId="10117" xr:uid="{00000000-0005-0000-0000-0000601F0000}"/>
    <cellStyle name="Normal 6 9 2 3" xfId="7775" xr:uid="{00000000-0005-0000-0000-00008C0E0000}"/>
    <cellStyle name="Normal 6 9 20" xfId="11437" xr:uid="{00000000-0005-0000-0000-000027310000}"/>
    <cellStyle name="Normal 6 9 21" xfId="13222" xr:uid="{00000000-0005-0000-0000-000097310000}"/>
    <cellStyle name="Normal 6 9 22" xfId="11414" xr:uid="{00000000-0005-0000-0000-00000B320000}"/>
    <cellStyle name="Normal 6 9 23" xfId="13273" xr:uid="{00000000-0005-0000-0000-000083320000}"/>
    <cellStyle name="Normal 6 9 24" xfId="11365" xr:uid="{00000000-0005-0000-0000-0000FF320000}"/>
    <cellStyle name="Normal 6 9 25" xfId="13352" xr:uid="{00000000-0005-0000-0000-00007F330000}"/>
    <cellStyle name="Normal 6 9 26" xfId="11281" xr:uid="{00000000-0005-0000-0000-000003340000}"/>
    <cellStyle name="Normal 6 9 27" xfId="13416" xr:uid="{00000000-0005-0000-0000-00008B340000}"/>
    <cellStyle name="Normal 6 9 28" xfId="11203" xr:uid="{00000000-0005-0000-0000-000017350000}"/>
    <cellStyle name="Normal 6 9 3" xfId="10116" xr:uid="{00000000-0005-0000-0000-00005F1F0000}"/>
    <cellStyle name="Normal 6 9 4" xfId="8586" xr:uid="{00000000-0005-0000-0000-0000EE230000}"/>
    <cellStyle name="Normal 6 9 5" xfId="12511" xr:uid="{00000000-0005-0000-0000-00001E240000}"/>
    <cellStyle name="Normal 6 9 6" xfId="8610" xr:uid="{00000000-0005-0000-0000-000052240000}"/>
    <cellStyle name="Normal 6 9 7" xfId="12528" xr:uid="{00000000-0005-0000-0000-00008A240000}"/>
    <cellStyle name="Normal 6 9 8" xfId="8645" xr:uid="{00000000-0005-0000-0000-0000C6240000}"/>
    <cellStyle name="Normal 6 9 9" xfId="12561" xr:uid="{00000000-0005-0000-0000-000006250000}"/>
    <cellStyle name="Normal 6 90" xfId="4593" xr:uid="{00000000-0005-0000-0000-000011120000}"/>
    <cellStyle name="Normal 6 90 2" xfId="10118" xr:uid="{00000000-0005-0000-0000-0000611F0000}"/>
    <cellStyle name="Normal 6 90 3" xfId="7776" xr:uid="{00000000-0005-0000-0000-00008D0E0000}"/>
    <cellStyle name="Normal 6 91" xfId="4594" xr:uid="{00000000-0005-0000-0000-000012120000}"/>
    <cellStyle name="Normal 6 91 2" xfId="10119" xr:uid="{00000000-0005-0000-0000-0000621F0000}"/>
    <cellStyle name="Normal 6 91 3" xfId="7779" xr:uid="{00000000-0005-0000-0000-00008E0E0000}"/>
    <cellStyle name="Normal 6 92" xfId="4595" xr:uid="{00000000-0005-0000-0000-000013120000}"/>
    <cellStyle name="Normal 6 92 2" xfId="10120" xr:uid="{00000000-0005-0000-0000-0000631F0000}"/>
    <cellStyle name="Normal 6 92 3" xfId="7827" xr:uid="{00000000-0005-0000-0000-00008F0E0000}"/>
    <cellStyle name="Normal 6 93" xfId="4596" xr:uid="{00000000-0005-0000-0000-000014120000}"/>
    <cellStyle name="Normal 6 93 2" xfId="10121" xr:uid="{00000000-0005-0000-0000-0000641F0000}"/>
    <cellStyle name="Normal 6 93 3" xfId="7828" xr:uid="{00000000-0005-0000-0000-0000900E0000}"/>
    <cellStyle name="Normal 6 94" xfId="4597" xr:uid="{00000000-0005-0000-0000-000015120000}"/>
    <cellStyle name="Normal 6 94 2" xfId="10122" xr:uid="{00000000-0005-0000-0000-0000651F0000}"/>
    <cellStyle name="Normal 6 94 3" xfId="7879" xr:uid="{00000000-0005-0000-0000-0000910E0000}"/>
    <cellStyle name="Normal 6 95" xfId="4598" xr:uid="{00000000-0005-0000-0000-000016120000}"/>
    <cellStyle name="Normal 6 95 2" xfId="10123" xr:uid="{00000000-0005-0000-0000-0000661F0000}"/>
    <cellStyle name="Normal 6 95 3" xfId="7880" xr:uid="{00000000-0005-0000-0000-0000920E0000}"/>
    <cellStyle name="Normal 6 96" xfId="4599" xr:uid="{00000000-0005-0000-0000-000017120000}"/>
    <cellStyle name="Normal 6 96 2" xfId="10124" xr:uid="{00000000-0005-0000-0000-0000671F0000}"/>
    <cellStyle name="Normal 6 96 3" xfId="7881" xr:uid="{00000000-0005-0000-0000-0000930E0000}"/>
    <cellStyle name="Normal 6 97" xfId="4600" xr:uid="{00000000-0005-0000-0000-000018120000}"/>
    <cellStyle name="Normal 6 97 2" xfId="10125" xr:uid="{00000000-0005-0000-0000-0000681F0000}"/>
    <cellStyle name="Normal 6 97 3" xfId="7882" xr:uid="{00000000-0005-0000-0000-0000940E0000}"/>
    <cellStyle name="Normal 6 98" xfId="4601" xr:uid="{00000000-0005-0000-0000-000019120000}"/>
    <cellStyle name="Normal 6 98 2" xfId="10126" xr:uid="{00000000-0005-0000-0000-0000691F0000}"/>
    <cellStyle name="Normal 6 98 3" xfId="7883" xr:uid="{00000000-0005-0000-0000-0000950E0000}"/>
    <cellStyle name="Normal 6 99" xfId="4602" xr:uid="{00000000-0005-0000-0000-00001A120000}"/>
    <cellStyle name="Normal 6 99 2" xfId="10127" xr:uid="{00000000-0005-0000-0000-00006A1F0000}"/>
    <cellStyle name="Normal 6 99 3" xfId="7884" xr:uid="{00000000-0005-0000-0000-0000960E0000}"/>
    <cellStyle name="Normal 60" xfId="4603" xr:uid="{00000000-0005-0000-0000-00001B120000}"/>
    <cellStyle name="Normal 60 2" xfId="4604" xr:uid="{00000000-0005-0000-0000-00001C120000}"/>
    <cellStyle name="Normal 60 2 2" xfId="10129" xr:uid="{00000000-0005-0000-0000-00006C1F0000}"/>
    <cellStyle name="Normal 60 2 3" xfId="7885" xr:uid="{00000000-0005-0000-0000-0000970E0000}"/>
    <cellStyle name="Normal 60 3" xfId="4605" xr:uid="{00000000-0005-0000-0000-00001D120000}"/>
    <cellStyle name="Normal 60 3 2" xfId="10130" xr:uid="{00000000-0005-0000-0000-00006D1F0000}"/>
    <cellStyle name="Normal 60 3 3" xfId="7886" xr:uid="{00000000-0005-0000-0000-0000980E0000}"/>
    <cellStyle name="Normal 60 4" xfId="4606" xr:uid="{00000000-0005-0000-0000-00001E120000}"/>
    <cellStyle name="Normal 60 4 2" xfId="10131" xr:uid="{00000000-0005-0000-0000-00006E1F0000}"/>
    <cellStyle name="Normal 60 4 3" xfId="7887" xr:uid="{00000000-0005-0000-0000-0000990E0000}"/>
    <cellStyle name="Normal 60 5" xfId="4607" xr:uid="{00000000-0005-0000-0000-00001F120000}"/>
    <cellStyle name="Normal 60 5 2" xfId="10132" xr:uid="{00000000-0005-0000-0000-00006F1F0000}"/>
    <cellStyle name="Normal 60 5 3" xfId="7888" xr:uid="{00000000-0005-0000-0000-00009A0E0000}"/>
    <cellStyle name="Normal 60 6" xfId="4608" xr:uid="{00000000-0005-0000-0000-000020120000}"/>
    <cellStyle name="Normal 60 6 2" xfId="10133" xr:uid="{00000000-0005-0000-0000-0000701F0000}"/>
    <cellStyle name="Normal 60 6 3" xfId="7889" xr:uid="{00000000-0005-0000-0000-00009B0E0000}"/>
    <cellStyle name="Normal 60 7" xfId="4609" xr:uid="{00000000-0005-0000-0000-000021120000}"/>
    <cellStyle name="Normal 60 7 2" xfId="10134" xr:uid="{00000000-0005-0000-0000-0000711F0000}"/>
    <cellStyle name="Normal 60 7 3" xfId="7890" xr:uid="{00000000-0005-0000-0000-00009C0E0000}"/>
    <cellStyle name="Normal 60 8" xfId="4610" xr:uid="{00000000-0005-0000-0000-000022120000}"/>
    <cellStyle name="Normal 60 8 2" xfId="10135" xr:uid="{00000000-0005-0000-0000-0000721F0000}"/>
    <cellStyle name="Normal 60 8 3" xfId="7891" xr:uid="{00000000-0005-0000-0000-00009D0E0000}"/>
    <cellStyle name="Normal 60 9" xfId="10128" xr:uid="{00000000-0005-0000-0000-00006B1F0000}"/>
    <cellStyle name="Normal 61" xfId="4611" xr:uid="{00000000-0005-0000-0000-000023120000}"/>
    <cellStyle name="Normal 61 10" xfId="10136" xr:uid="{00000000-0005-0000-0000-0000731F0000}"/>
    <cellStyle name="Normal 61 2" xfId="4612" xr:uid="{00000000-0005-0000-0000-000024120000}"/>
    <cellStyle name="Normal 61 2 2" xfId="10137" xr:uid="{00000000-0005-0000-0000-0000741F0000}"/>
    <cellStyle name="Normal 61 2 3" xfId="7892" xr:uid="{00000000-0005-0000-0000-00009E0E0000}"/>
    <cellStyle name="Normal 61 3" xfId="4613" xr:uid="{00000000-0005-0000-0000-000025120000}"/>
    <cellStyle name="Normal 61 3 2" xfId="10138" xr:uid="{00000000-0005-0000-0000-0000751F0000}"/>
    <cellStyle name="Normal 61 3 3" xfId="7893" xr:uid="{00000000-0005-0000-0000-00009F0E0000}"/>
    <cellStyle name="Normal 61 4" xfId="4614" xr:uid="{00000000-0005-0000-0000-000026120000}"/>
    <cellStyle name="Normal 61 4 2" xfId="10139" xr:uid="{00000000-0005-0000-0000-0000761F0000}"/>
    <cellStyle name="Normal 61 4 3" xfId="7894" xr:uid="{00000000-0005-0000-0000-0000A00E0000}"/>
    <cellStyle name="Normal 61 5" xfId="4615" xr:uid="{00000000-0005-0000-0000-000027120000}"/>
    <cellStyle name="Normal 61 5 2" xfId="10140" xr:uid="{00000000-0005-0000-0000-0000771F0000}"/>
    <cellStyle name="Normal 61 5 3" xfId="7895" xr:uid="{00000000-0005-0000-0000-0000A10E0000}"/>
    <cellStyle name="Normal 61 6" xfId="4616" xr:uid="{00000000-0005-0000-0000-000028120000}"/>
    <cellStyle name="Normal 61 6 2" xfId="10141" xr:uid="{00000000-0005-0000-0000-0000781F0000}"/>
    <cellStyle name="Normal 61 6 3" xfId="7896" xr:uid="{00000000-0005-0000-0000-0000A20E0000}"/>
    <cellStyle name="Normal 61 7" xfId="4617" xr:uid="{00000000-0005-0000-0000-000029120000}"/>
    <cellStyle name="Normal 61 7 2" xfId="10142" xr:uid="{00000000-0005-0000-0000-0000791F0000}"/>
    <cellStyle name="Normal 61 7 3" xfId="7897" xr:uid="{00000000-0005-0000-0000-0000A30E0000}"/>
    <cellStyle name="Normal 61 8" xfId="4618" xr:uid="{00000000-0005-0000-0000-00002A120000}"/>
    <cellStyle name="Normal 61 8 2" xfId="10143" xr:uid="{00000000-0005-0000-0000-00007A1F0000}"/>
    <cellStyle name="Normal 61 8 3" xfId="7898" xr:uid="{00000000-0005-0000-0000-0000A40E0000}"/>
    <cellStyle name="Normal 61 9" xfId="4619" xr:uid="{00000000-0005-0000-0000-00002B120000}"/>
    <cellStyle name="Normal 61 9 2" xfId="10144" xr:uid="{00000000-0005-0000-0000-00007B1F0000}"/>
    <cellStyle name="Normal 62" xfId="5561" xr:uid="{00000000-0005-0000-0000-00002C120000}"/>
    <cellStyle name="Normal 62 2" xfId="4620" xr:uid="{00000000-0005-0000-0000-00002D120000}"/>
    <cellStyle name="Normal 62 2 2" xfId="10145" xr:uid="{00000000-0005-0000-0000-00007C1F0000}"/>
    <cellStyle name="Normal 62 2 3" xfId="7899" xr:uid="{00000000-0005-0000-0000-0000A50E0000}"/>
    <cellStyle name="Normal 62 3" xfId="4621" xr:uid="{00000000-0005-0000-0000-00002E120000}"/>
    <cellStyle name="Normal 62 3 2" xfId="10146" xr:uid="{00000000-0005-0000-0000-00007D1F0000}"/>
    <cellStyle name="Normal 62 3 3" xfId="7900" xr:uid="{00000000-0005-0000-0000-0000A60E0000}"/>
    <cellStyle name="Normal 62 4" xfId="4622" xr:uid="{00000000-0005-0000-0000-00002F120000}"/>
    <cellStyle name="Normal 62 4 2" xfId="10147" xr:uid="{00000000-0005-0000-0000-00007E1F0000}"/>
    <cellStyle name="Normal 62 4 3" xfId="7901" xr:uid="{00000000-0005-0000-0000-0000A70E0000}"/>
    <cellStyle name="Normal 62 5" xfId="4623" xr:uid="{00000000-0005-0000-0000-000030120000}"/>
    <cellStyle name="Normal 62 5 2" xfId="10148" xr:uid="{00000000-0005-0000-0000-00007F1F0000}"/>
    <cellStyle name="Normal 62 5 3" xfId="7902" xr:uid="{00000000-0005-0000-0000-0000A80E0000}"/>
    <cellStyle name="Normal 62 6" xfId="4624" xr:uid="{00000000-0005-0000-0000-000031120000}"/>
    <cellStyle name="Normal 62 6 2" xfId="10149" xr:uid="{00000000-0005-0000-0000-0000801F0000}"/>
    <cellStyle name="Normal 62 6 3" xfId="7903" xr:uid="{00000000-0005-0000-0000-0000A90E0000}"/>
    <cellStyle name="Normal 62 7" xfId="4625" xr:uid="{00000000-0005-0000-0000-000032120000}"/>
    <cellStyle name="Normal 62 7 2" xfId="10150" xr:uid="{00000000-0005-0000-0000-0000811F0000}"/>
    <cellStyle name="Normal 62 7 3" xfId="7906" xr:uid="{00000000-0005-0000-0000-0000AA0E0000}"/>
    <cellStyle name="Normal 62 8" xfId="4626" xr:uid="{00000000-0005-0000-0000-000033120000}"/>
    <cellStyle name="Normal 62 8 2" xfId="10151" xr:uid="{00000000-0005-0000-0000-0000821F0000}"/>
    <cellStyle name="Normal 62 8 3" xfId="7907" xr:uid="{00000000-0005-0000-0000-0000AB0E0000}"/>
    <cellStyle name="Normal 63" xfId="5569" xr:uid="{00000000-0005-0000-0000-000034120000}"/>
    <cellStyle name="Normal 63 2" xfId="4627" xr:uid="{00000000-0005-0000-0000-000035120000}"/>
    <cellStyle name="Normal 63 2 2" xfId="10152" xr:uid="{00000000-0005-0000-0000-0000831F0000}"/>
    <cellStyle name="Normal 63 2 3" xfId="7908" xr:uid="{00000000-0005-0000-0000-0000AC0E0000}"/>
    <cellStyle name="Normal 63 3" xfId="4628" xr:uid="{00000000-0005-0000-0000-000036120000}"/>
    <cellStyle name="Normal 63 3 2" xfId="10153" xr:uid="{00000000-0005-0000-0000-0000841F0000}"/>
    <cellStyle name="Normal 63 3 3" xfId="7909" xr:uid="{00000000-0005-0000-0000-0000AD0E0000}"/>
    <cellStyle name="Normal 63 4" xfId="4629" xr:uid="{00000000-0005-0000-0000-000037120000}"/>
    <cellStyle name="Normal 63 4 2" xfId="10154" xr:uid="{00000000-0005-0000-0000-0000851F0000}"/>
    <cellStyle name="Normal 63 4 3" xfId="7910" xr:uid="{00000000-0005-0000-0000-0000AE0E0000}"/>
    <cellStyle name="Normal 63 5" xfId="4630" xr:uid="{00000000-0005-0000-0000-000038120000}"/>
    <cellStyle name="Normal 63 5 2" xfId="10155" xr:uid="{00000000-0005-0000-0000-0000861F0000}"/>
    <cellStyle name="Normal 63 5 3" xfId="7911" xr:uid="{00000000-0005-0000-0000-0000AF0E0000}"/>
    <cellStyle name="Normal 63 6" xfId="4631" xr:uid="{00000000-0005-0000-0000-000039120000}"/>
    <cellStyle name="Normal 63 6 2" xfId="10156" xr:uid="{00000000-0005-0000-0000-0000871F0000}"/>
    <cellStyle name="Normal 63 6 3" xfId="7912" xr:uid="{00000000-0005-0000-0000-0000B00E0000}"/>
    <cellStyle name="Normal 63 7" xfId="4632" xr:uid="{00000000-0005-0000-0000-00003A120000}"/>
    <cellStyle name="Normal 63 7 2" xfId="10157" xr:uid="{00000000-0005-0000-0000-0000881F0000}"/>
    <cellStyle name="Normal 63 7 3" xfId="7913" xr:uid="{00000000-0005-0000-0000-0000B10E0000}"/>
    <cellStyle name="Normal 63 8" xfId="4633" xr:uid="{00000000-0005-0000-0000-00003B120000}"/>
    <cellStyle name="Normal 63 8 2" xfId="10158" xr:uid="{00000000-0005-0000-0000-0000891F0000}"/>
    <cellStyle name="Normal 63 8 3" xfId="7917" xr:uid="{00000000-0005-0000-0000-0000B20E0000}"/>
    <cellStyle name="Normal 64" xfId="5570" xr:uid="{00000000-0005-0000-0000-00003C120000}"/>
    <cellStyle name="Normal 64 2" xfId="4634" xr:uid="{00000000-0005-0000-0000-00003D120000}"/>
    <cellStyle name="Normal 64 2 2" xfId="10159" xr:uid="{00000000-0005-0000-0000-00008A1F0000}"/>
    <cellStyle name="Normal 64 2 3" xfId="7919" xr:uid="{00000000-0005-0000-0000-0000B30E0000}"/>
    <cellStyle name="Normal 64 3" xfId="4635" xr:uid="{00000000-0005-0000-0000-00003E120000}"/>
    <cellStyle name="Normal 64 3 2" xfId="10160" xr:uid="{00000000-0005-0000-0000-00008B1F0000}"/>
    <cellStyle name="Normal 64 3 3" xfId="7920" xr:uid="{00000000-0005-0000-0000-0000B40E0000}"/>
    <cellStyle name="Normal 64 4" xfId="4636" xr:uid="{00000000-0005-0000-0000-00003F120000}"/>
    <cellStyle name="Normal 64 4 2" xfId="10161" xr:uid="{00000000-0005-0000-0000-00008C1F0000}"/>
    <cellStyle name="Normal 64 4 3" xfId="7921" xr:uid="{00000000-0005-0000-0000-0000B50E0000}"/>
    <cellStyle name="Normal 64 5" xfId="4637" xr:uid="{00000000-0005-0000-0000-000040120000}"/>
    <cellStyle name="Normal 64 5 2" xfId="10162" xr:uid="{00000000-0005-0000-0000-00008D1F0000}"/>
    <cellStyle name="Normal 64 5 3" xfId="7922" xr:uid="{00000000-0005-0000-0000-0000B60E0000}"/>
    <cellStyle name="Normal 64 6" xfId="4638" xr:uid="{00000000-0005-0000-0000-000041120000}"/>
    <cellStyle name="Normal 64 6 2" xfId="10163" xr:uid="{00000000-0005-0000-0000-00008E1F0000}"/>
    <cellStyle name="Normal 64 6 3" xfId="7923" xr:uid="{00000000-0005-0000-0000-0000B70E0000}"/>
    <cellStyle name="Normal 64 7" xfId="4639" xr:uid="{00000000-0005-0000-0000-000042120000}"/>
    <cellStyle name="Normal 64 7 2" xfId="10164" xr:uid="{00000000-0005-0000-0000-00008F1F0000}"/>
    <cellStyle name="Normal 64 7 3" xfId="7924" xr:uid="{00000000-0005-0000-0000-0000B80E0000}"/>
    <cellStyle name="Normal 64 8" xfId="4640" xr:uid="{00000000-0005-0000-0000-000043120000}"/>
    <cellStyle name="Normal 64 8 2" xfId="10165" xr:uid="{00000000-0005-0000-0000-0000901F0000}"/>
    <cellStyle name="Normal 64 8 3" xfId="7925" xr:uid="{00000000-0005-0000-0000-0000B90E0000}"/>
    <cellStyle name="Normal 65" xfId="4641" xr:uid="{00000000-0005-0000-0000-000044120000}"/>
    <cellStyle name="Normal 65 10" xfId="7926" xr:uid="{00000000-0005-0000-0000-0000BA0E0000}"/>
    <cellStyle name="Normal 65 2" xfId="4642" xr:uid="{00000000-0005-0000-0000-000045120000}"/>
    <cellStyle name="Normal 65 2 2" xfId="10167" xr:uid="{00000000-0005-0000-0000-0000921F0000}"/>
    <cellStyle name="Normal 65 2 3" xfId="7927" xr:uid="{00000000-0005-0000-0000-0000BB0E0000}"/>
    <cellStyle name="Normal 65 3" xfId="4643" xr:uid="{00000000-0005-0000-0000-000046120000}"/>
    <cellStyle name="Normal 65 3 2" xfId="10168" xr:uid="{00000000-0005-0000-0000-0000931F0000}"/>
    <cellStyle name="Normal 65 3 3" xfId="7928" xr:uid="{00000000-0005-0000-0000-0000BC0E0000}"/>
    <cellStyle name="Normal 65 4" xfId="4644" xr:uid="{00000000-0005-0000-0000-000047120000}"/>
    <cellStyle name="Normal 65 4 2" xfId="10169" xr:uid="{00000000-0005-0000-0000-0000941F0000}"/>
    <cellStyle name="Normal 65 4 3" xfId="7929" xr:uid="{00000000-0005-0000-0000-0000BD0E0000}"/>
    <cellStyle name="Normal 65 5" xfId="4645" xr:uid="{00000000-0005-0000-0000-000048120000}"/>
    <cellStyle name="Normal 65 5 2" xfId="10170" xr:uid="{00000000-0005-0000-0000-0000951F0000}"/>
    <cellStyle name="Normal 65 5 3" xfId="7930" xr:uid="{00000000-0005-0000-0000-0000BE0E0000}"/>
    <cellStyle name="Normal 65 6" xfId="4646" xr:uid="{00000000-0005-0000-0000-000049120000}"/>
    <cellStyle name="Normal 65 6 2" xfId="10171" xr:uid="{00000000-0005-0000-0000-0000961F0000}"/>
    <cellStyle name="Normal 65 6 3" xfId="7931" xr:uid="{00000000-0005-0000-0000-0000BF0E0000}"/>
    <cellStyle name="Normal 65 7" xfId="4647" xr:uid="{00000000-0005-0000-0000-00004A120000}"/>
    <cellStyle name="Normal 65 7 2" xfId="10172" xr:uid="{00000000-0005-0000-0000-0000971F0000}"/>
    <cellStyle name="Normal 65 7 3" xfId="7932" xr:uid="{00000000-0005-0000-0000-0000C00E0000}"/>
    <cellStyle name="Normal 65 8" xfId="4648" xr:uid="{00000000-0005-0000-0000-00004B120000}"/>
    <cellStyle name="Normal 65 8 2" xfId="10173" xr:uid="{00000000-0005-0000-0000-0000981F0000}"/>
    <cellStyle name="Normal 65 8 3" xfId="7933" xr:uid="{00000000-0005-0000-0000-0000C10E0000}"/>
    <cellStyle name="Normal 65 9" xfId="10166" xr:uid="{00000000-0005-0000-0000-0000911F0000}"/>
    <cellStyle name="Normal 66" xfId="4649" xr:uid="{00000000-0005-0000-0000-00004C120000}"/>
    <cellStyle name="Normal 66 2" xfId="10174" xr:uid="{00000000-0005-0000-0000-0000991F0000}"/>
    <cellStyle name="Normal 67" xfId="12986" xr:uid="{00000000-0005-0000-0000-0000CB270000}"/>
    <cellStyle name="Normal 67 2" xfId="4650" xr:uid="{00000000-0005-0000-0000-00004D120000}"/>
    <cellStyle name="Normal 67 2 2" xfId="10175" xr:uid="{00000000-0005-0000-0000-00009A1F0000}"/>
    <cellStyle name="Normal 67 2 3" xfId="7934" xr:uid="{00000000-0005-0000-0000-0000C20E0000}"/>
    <cellStyle name="Normal 67 3" xfId="4651" xr:uid="{00000000-0005-0000-0000-00004E120000}"/>
    <cellStyle name="Normal 67 3 2" xfId="10176" xr:uid="{00000000-0005-0000-0000-00009B1F0000}"/>
    <cellStyle name="Normal 67 3 3" xfId="7935" xr:uid="{00000000-0005-0000-0000-0000C30E0000}"/>
    <cellStyle name="Normal 67 4" xfId="4652" xr:uid="{00000000-0005-0000-0000-00004F120000}"/>
    <cellStyle name="Normal 67 4 2" xfId="10177" xr:uid="{00000000-0005-0000-0000-00009C1F0000}"/>
    <cellStyle name="Normal 67 4 3" xfId="7936" xr:uid="{00000000-0005-0000-0000-0000C40E0000}"/>
    <cellStyle name="Normal 67 5" xfId="4653" xr:uid="{00000000-0005-0000-0000-000050120000}"/>
    <cellStyle name="Normal 67 5 2" xfId="10178" xr:uid="{00000000-0005-0000-0000-00009D1F0000}"/>
    <cellStyle name="Normal 67 5 3" xfId="7937" xr:uid="{00000000-0005-0000-0000-0000C50E0000}"/>
    <cellStyle name="Normal 67 6" xfId="4654" xr:uid="{00000000-0005-0000-0000-000051120000}"/>
    <cellStyle name="Normal 67 6 2" xfId="10179" xr:uid="{00000000-0005-0000-0000-00009E1F0000}"/>
    <cellStyle name="Normal 67 6 3" xfId="7938" xr:uid="{00000000-0005-0000-0000-0000C60E0000}"/>
    <cellStyle name="Normal 67 7" xfId="4655" xr:uid="{00000000-0005-0000-0000-000052120000}"/>
    <cellStyle name="Normal 67 7 2" xfId="10180" xr:uid="{00000000-0005-0000-0000-00009F1F0000}"/>
    <cellStyle name="Normal 67 7 3" xfId="7939" xr:uid="{00000000-0005-0000-0000-0000C70E0000}"/>
    <cellStyle name="Normal 67 8" xfId="4656" xr:uid="{00000000-0005-0000-0000-000053120000}"/>
    <cellStyle name="Normal 67 8 2" xfId="10181" xr:uid="{00000000-0005-0000-0000-0000A01F0000}"/>
    <cellStyle name="Normal 67 8 3" xfId="7940" xr:uid="{00000000-0005-0000-0000-0000C80E0000}"/>
    <cellStyle name="Normal 68" xfId="12983" xr:uid="{00000000-0005-0000-0000-0000CD270000}"/>
    <cellStyle name="Normal 69" xfId="12984" xr:uid="{00000000-0005-0000-0000-0000CF270000}"/>
    <cellStyle name="Normal 69 2" xfId="4657" xr:uid="{00000000-0005-0000-0000-000054120000}"/>
    <cellStyle name="Normal 69 2 2" xfId="10182" xr:uid="{00000000-0005-0000-0000-0000A11F0000}"/>
    <cellStyle name="Normal 69 2 3" xfId="7941" xr:uid="{00000000-0005-0000-0000-0000C90E0000}"/>
    <cellStyle name="Normal 69 3" xfId="4658" xr:uid="{00000000-0005-0000-0000-000055120000}"/>
    <cellStyle name="Normal 69 3 2" xfId="10183" xr:uid="{00000000-0005-0000-0000-0000A21F0000}"/>
    <cellStyle name="Normal 69 3 3" xfId="7942" xr:uid="{00000000-0005-0000-0000-0000CA0E0000}"/>
    <cellStyle name="Normal 69 4" xfId="4659" xr:uid="{00000000-0005-0000-0000-000056120000}"/>
    <cellStyle name="Normal 69 4 2" xfId="10184" xr:uid="{00000000-0005-0000-0000-0000A31F0000}"/>
    <cellStyle name="Normal 69 4 3" xfId="7943" xr:uid="{00000000-0005-0000-0000-0000CB0E0000}"/>
    <cellStyle name="Normal 69 5" xfId="4660" xr:uid="{00000000-0005-0000-0000-000057120000}"/>
    <cellStyle name="Normal 69 5 2" xfId="10185" xr:uid="{00000000-0005-0000-0000-0000A41F0000}"/>
    <cellStyle name="Normal 69 5 3" xfId="7944" xr:uid="{00000000-0005-0000-0000-0000CC0E0000}"/>
    <cellStyle name="Normal 69 6" xfId="4661" xr:uid="{00000000-0005-0000-0000-000058120000}"/>
    <cellStyle name="Normal 69 6 2" xfId="10186" xr:uid="{00000000-0005-0000-0000-0000A51F0000}"/>
    <cellStyle name="Normal 69 6 3" xfId="7945" xr:uid="{00000000-0005-0000-0000-0000CD0E0000}"/>
    <cellStyle name="Normal 69 7" xfId="4662" xr:uid="{00000000-0005-0000-0000-000059120000}"/>
    <cellStyle name="Normal 69 7 2" xfId="10187" xr:uid="{00000000-0005-0000-0000-0000A61F0000}"/>
    <cellStyle name="Normal 69 7 3" xfId="7946" xr:uid="{00000000-0005-0000-0000-0000CE0E0000}"/>
    <cellStyle name="Normal 69 8" xfId="4663" xr:uid="{00000000-0005-0000-0000-00005A120000}"/>
    <cellStyle name="Normal 69 8 2" xfId="10188" xr:uid="{00000000-0005-0000-0000-0000A71F0000}"/>
    <cellStyle name="Normal 69 8 3" xfId="7947" xr:uid="{00000000-0005-0000-0000-0000CF0E0000}"/>
    <cellStyle name="Normal 7" xfId="4664" xr:uid="{00000000-0005-0000-0000-00005B120000}"/>
    <cellStyle name="Normal-- 7" xfId="4665" xr:uid="{00000000-0005-0000-0000-00005C120000}"/>
    <cellStyle name="Normal 7 10" xfId="4666" xr:uid="{00000000-0005-0000-0000-00005D120000}"/>
    <cellStyle name="Normal-- 7 10" xfId="8673" xr:uid="{00000000-0005-0000-0000-0000F0230000}"/>
    <cellStyle name="Normal 7 10 10" xfId="8916" xr:uid="{00000000-0005-0000-0000-0000E1250000}"/>
    <cellStyle name="Normal 7 10 11" xfId="12740" xr:uid="{00000000-0005-0000-0000-000031260000}"/>
    <cellStyle name="Normal 7 10 12" xfId="9001" xr:uid="{00000000-0005-0000-0000-000085260000}"/>
    <cellStyle name="Normal 7 10 13" xfId="12782" xr:uid="{00000000-0005-0000-0000-0000DD260000}"/>
    <cellStyle name="Normal 7 10 14" xfId="9088" xr:uid="{00000000-0005-0000-0000-000039270000}"/>
    <cellStyle name="Normal 7 10 15" xfId="12829" xr:uid="{00000000-0005-0000-0000-000099270000}"/>
    <cellStyle name="Normal 7 10 16" xfId="7950" xr:uid="{00000000-0005-0000-0000-0000D20E0000}"/>
    <cellStyle name="Normal 7 10 17" xfId="13234" xr:uid="{00000000-0005-0000-0000-0000BE300000}"/>
    <cellStyle name="Normal 7 10 18" xfId="12954" xr:uid="{00000000-0005-0000-0000-00002A310000}"/>
    <cellStyle name="Normal 7 10 19" xfId="13284" xr:uid="{00000000-0005-0000-0000-00009A310000}"/>
    <cellStyle name="Normal 7 10 2" xfId="10191" xr:uid="{00000000-0005-0000-0000-0000AA1F0000}"/>
    <cellStyle name="Normal 7 10 20" xfId="11355" xr:uid="{00000000-0005-0000-0000-00000E320000}"/>
    <cellStyle name="Normal 7 10 21" xfId="13356" xr:uid="{00000000-0005-0000-0000-000086320000}"/>
    <cellStyle name="Normal 7 10 22" xfId="11263" xr:uid="{00000000-0005-0000-0000-000002330000}"/>
    <cellStyle name="Normal 7 10 23" xfId="13435" xr:uid="{00000000-0005-0000-0000-000082330000}"/>
    <cellStyle name="Normal 7 10 24" xfId="11200" xr:uid="{00000000-0005-0000-0000-000006340000}"/>
    <cellStyle name="Normal 7 10 25" xfId="13499" xr:uid="{00000000-0005-0000-0000-00008E340000}"/>
    <cellStyle name="Normal 7 10 26" xfId="11135" xr:uid="{00000000-0005-0000-0000-00001A350000}"/>
    <cellStyle name="Normal 7 10 3" xfId="12581" xr:uid="{00000000-0005-0000-0000-000021240000}"/>
    <cellStyle name="Normal 7 10 4" xfId="8709" xr:uid="{00000000-0005-0000-0000-000055240000}"/>
    <cellStyle name="Normal 7 10 5" xfId="12611" xr:uid="{00000000-0005-0000-0000-00008D240000}"/>
    <cellStyle name="Normal 7 10 6" xfId="8756" xr:uid="{00000000-0005-0000-0000-0000C9240000}"/>
    <cellStyle name="Normal 7 10 7" xfId="12648" xr:uid="{00000000-0005-0000-0000-000009250000}"/>
    <cellStyle name="Normal 7 10 8" xfId="8820" xr:uid="{00000000-0005-0000-0000-00004D250000}"/>
    <cellStyle name="Normal 7 10 9" xfId="12687" xr:uid="{00000000-0005-0000-0000-000095250000}"/>
    <cellStyle name="Normal 7 11" xfId="4667" xr:uid="{00000000-0005-0000-0000-00005E120000}"/>
    <cellStyle name="Normal-- 7 11" xfId="12580" xr:uid="{00000000-0005-0000-0000-000020240000}"/>
    <cellStyle name="Normal 7 11 10" xfId="12741" xr:uid="{00000000-0005-0000-0000-000032260000}"/>
    <cellStyle name="Normal 7 11 11" xfId="9002" xr:uid="{00000000-0005-0000-0000-000086260000}"/>
    <cellStyle name="Normal 7 11 12" xfId="12785" xr:uid="{00000000-0005-0000-0000-0000DE260000}"/>
    <cellStyle name="Normal 7 11 13" xfId="9090" xr:uid="{00000000-0005-0000-0000-00003A270000}"/>
    <cellStyle name="Normal 7 11 14" xfId="12831" xr:uid="{00000000-0005-0000-0000-00009A270000}"/>
    <cellStyle name="Normal 7 11 15" xfId="7951" xr:uid="{00000000-0005-0000-0000-0000D30E0000}"/>
    <cellStyle name="Normal 7 11 16" xfId="13235" xr:uid="{00000000-0005-0000-0000-0000BF300000}"/>
    <cellStyle name="Normal 7 11 17" xfId="12968" xr:uid="{00000000-0005-0000-0000-00002B310000}"/>
    <cellStyle name="Normal 7 11 18" xfId="13285" xr:uid="{00000000-0005-0000-0000-00009B310000}"/>
    <cellStyle name="Normal 7 11 19" xfId="11354" xr:uid="{00000000-0005-0000-0000-00000F320000}"/>
    <cellStyle name="Normal 7 11 2" xfId="10192" xr:uid="{00000000-0005-0000-0000-0000AB1F0000}"/>
    <cellStyle name="Normal 7 11 20" xfId="13357" xr:uid="{00000000-0005-0000-0000-000087320000}"/>
    <cellStyle name="Normal 7 11 21" xfId="11262" xr:uid="{00000000-0005-0000-0000-000003330000}"/>
    <cellStyle name="Normal 7 11 22" xfId="13436" xr:uid="{00000000-0005-0000-0000-000083330000}"/>
    <cellStyle name="Normal 7 11 23" xfId="11199" xr:uid="{00000000-0005-0000-0000-000007340000}"/>
    <cellStyle name="Normal 7 11 24" xfId="13500" xr:uid="{00000000-0005-0000-0000-00008F340000}"/>
    <cellStyle name="Normal 7 11 25" xfId="11134" xr:uid="{00000000-0005-0000-0000-00001B350000}"/>
    <cellStyle name="Normal 7 11 3" xfId="8710" xr:uid="{00000000-0005-0000-0000-000056240000}"/>
    <cellStyle name="Normal 7 11 4" xfId="12612" xr:uid="{00000000-0005-0000-0000-00008E240000}"/>
    <cellStyle name="Normal 7 11 5" xfId="8758" xr:uid="{00000000-0005-0000-0000-0000CA240000}"/>
    <cellStyle name="Normal 7 11 6" xfId="12649" xr:uid="{00000000-0005-0000-0000-00000A250000}"/>
    <cellStyle name="Normal 7 11 7" xfId="8825" xr:uid="{00000000-0005-0000-0000-00004E250000}"/>
    <cellStyle name="Normal 7 11 8" xfId="12689" xr:uid="{00000000-0005-0000-0000-000096250000}"/>
    <cellStyle name="Normal 7 11 9" xfId="8917" xr:uid="{00000000-0005-0000-0000-0000E2250000}"/>
    <cellStyle name="Normal 7 12" xfId="4668" xr:uid="{00000000-0005-0000-0000-00005F120000}"/>
    <cellStyle name="Normal-- 7 12" xfId="8708" xr:uid="{00000000-0005-0000-0000-000054240000}"/>
    <cellStyle name="Normal 7 12 10" xfId="9003" xr:uid="{00000000-0005-0000-0000-000087260000}"/>
    <cellStyle name="Normal 7 12 11" xfId="12786" xr:uid="{00000000-0005-0000-0000-0000DF260000}"/>
    <cellStyle name="Normal 7 12 12" xfId="9092" xr:uid="{00000000-0005-0000-0000-00003B270000}"/>
    <cellStyle name="Normal 7 12 13" xfId="12832" xr:uid="{00000000-0005-0000-0000-00009B270000}"/>
    <cellStyle name="Normal 7 12 14" xfId="7952" xr:uid="{00000000-0005-0000-0000-0000D40E0000}"/>
    <cellStyle name="Normal 7 12 15" xfId="13236" xr:uid="{00000000-0005-0000-0000-0000C0300000}"/>
    <cellStyle name="Normal 7 12 16" xfId="11404" xr:uid="{00000000-0005-0000-0000-00002C310000}"/>
    <cellStyle name="Normal 7 12 17" xfId="13286" xr:uid="{00000000-0005-0000-0000-00009C310000}"/>
    <cellStyle name="Normal 7 12 18" xfId="11353" xr:uid="{00000000-0005-0000-0000-000010320000}"/>
    <cellStyle name="Normal 7 12 19" xfId="13371" xr:uid="{00000000-0005-0000-0000-000088320000}"/>
    <cellStyle name="Normal 7 12 2" xfId="10193" xr:uid="{00000000-0005-0000-0000-0000AC1F0000}"/>
    <cellStyle name="Normal 7 12 20" xfId="11259" xr:uid="{00000000-0005-0000-0000-000004330000}"/>
    <cellStyle name="Normal 7 12 21" xfId="13437" xr:uid="{00000000-0005-0000-0000-000084330000}"/>
    <cellStyle name="Normal 7 12 22" xfId="11198" xr:uid="{00000000-0005-0000-0000-000008340000}"/>
    <cellStyle name="Normal 7 12 23" xfId="13501" xr:uid="{00000000-0005-0000-0000-000090340000}"/>
    <cellStyle name="Normal 7 12 24" xfId="11133" xr:uid="{00000000-0005-0000-0000-00001C350000}"/>
    <cellStyle name="Normal 7 12 3" xfId="12613" xr:uid="{00000000-0005-0000-0000-00008F240000}"/>
    <cellStyle name="Normal 7 12 4" xfId="8760" xr:uid="{00000000-0005-0000-0000-0000CB240000}"/>
    <cellStyle name="Normal 7 12 5" xfId="12650" xr:uid="{00000000-0005-0000-0000-00000B250000}"/>
    <cellStyle name="Normal 7 12 6" xfId="8826" xr:uid="{00000000-0005-0000-0000-00004F250000}"/>
    <cellStyle name="Normal 7 12 7" xfId="12691" xr:uid="{00000000-0005-0000-0000-000097250000}"/>
    <cellStyle name="Normal 7 12 8" xfId="8918" xr:uid="{00000000-0005-0000-0000-0000E3250000}"/>
    <cellStyle name="Normal 7 12 9" xfId="12742" xr:uid="{00000000-0005-0000-0000-000033260000}"/>
    <cellStyle name="Normal 7 13" xfId="4669" xr:uid="{00000000-0005-0000-0000-000060120000}"/>
    <cellStyle name="Normal-- 7 13" xfId="12608" xr:uid="{00000000-0005-0000-0000-00008C240000}"/>
    <cellStyle name="Normal 7 13 10" xfId="12787" xr:uid="{00000000-0005-0000-0000-0000E0260000}"/>
    <cellStyle name="Normal 7 13 11" xfId="9093" xr:uid="{00000000-0005-0000-0000-00003C270000}"/>
    <cellStyle name="Normal 7 13 12" xfId="12833" xr:uid="{00000000-0005-0000-0000-00009C270000}"/>
    <cellStyle name="Normal 7 13 13" xfId="7953" xr:uid="{00000000-0005-0000-0000-0000D50E0000}"/>
    <cellStyle name="Normal 7 13 14" xfId="13237" xr:uid="{00000000-0005-0000-0000-0000C1300000}"/>
    <cellStyle name="Normal 7 13 15" xfId="11403" xr:uid="{00000000-0005-0000-0000-00002D310000}"/>
    <cellStyle name="Normal 7 13 16" xfId="13287" xr:uid="{00000000-0005-0000-0000-00009D310000}"/>
    <cellStyle name="Normal 7 13 17" xfId="11352" xr:uid="{00000000-0005-0000-0000-000011320000}"/>
    <cellStyle name="Normal 7 13 18" xfId="13372" xr:uid="{00000000-0005-0000-0000-000089320000}"/>
    <cellStyle name="Normal 7 13 19" xfId="11258" xr:uid="{00000000-0005-0000-0000-000005330000}"/>
    <cellStyle name="Normal 7 13 2" xfId="10194" xr:uid="{00000000-0005-0000-0000-0000AD1F0000}"/>
    <cellStyle name="Normal 7 13 20" xfId="13438" xr:uid="{00000000-0005-0000-0000-000085330000}"/>
    <cellStyle name="Normal 7 13 21" xfId="9518" xr:uid="{00000000-0005-0000-0000-000009340000}"/>
    <cellStyle name="Normal 7 13 22" xfId="13502" xr:uid="{00000000-0005-0000-0000-000091340000}"/>
    <cellStyle name="Normal 7 13 23" xfId="11132" xr:uid="{00000000-0005-0000-0000-00001D350000}"/>
    <cellStyle name="Normal 7 13 3" xfId="8767" xr:uid="{00000000-0005-0000-0000-0000CC240000}"/>
    <cellStyle name="Normal 7 13 4" xfId="12651" xr:uid="{00000000-0005-0000-0000-00000C250000}"/>
    <cellStyle name="Normal 7 13 5" xfId="8827" xr:uid="{00000000-0005-0000-0000-000050250000}"/>
    <cellStyle name="Normal 7 13 6" xfId="12693" xr:uid="{00000000-0005-0000-0000-000098250000}"/>
    <cellStyle name="Normal 7 13 7" xfId="8920" xr:uid="{00000000-0005-0000-0000-0000E4250000}"/>
    <cellStyle name="Normal 7 13 8" xfId="12743" xr:uid="{00000000-0005-0000-0000-000034260000}"/>
    <cellStyle name="Normal 7 13 9" xfId="9004" xr:uid="{00000000-0005-0000-0000-000088260000}"/>
    <cellStyle name="Normal 7 14" xfId="4670" xr:uid="{00000000-0005-0000-0000-000061120000}"/>
    <cellStyle name="Normal-- 7 14" xfId="8755" xr:uid="{00000000-0005-0000-0000-0000C8240000}"/>
    <cellStyle name="Normal 7 14 10" xfId="9094" xr:uid="{00000000-0005-0000-0000-00003D270000}"/>
    <cellStyle name="Normal 7 14 11" xfId="12834" xr:uid="{00000000-0005-0000-0000-00009D270000}"/>
    <cellStyle name="Normal 7 14 12" xfId="7954" xr:uid="{00000000-0005-0000-0000-0000D60E0000}"/>
    <cellStyle name="Normal 7 14 13" xfId="13238" xr:uid="{00000000-0005-0000-0000-0000C2300000}"/>
    <cellStyle name="Normal 7 14 14" xfId="11402" xr:uid="{00000000-0005-0000-0000-00002E310000}"/>
    <cellStyle name="Normal 7 14 15" xfId="13288" xr:uid="{00000000-0005-0000-0000-00009E310000}"/>
    <cellStyle name="Normal 7 14 16" xfId="11351" xr:uid="{00000000-0005-0000-0000-000012320000}"/>
    <cellStyle name="Normal 7 14 17" xfId="13373" xr:uid="{00000000-0005-0000-0000-00008A320000}"/>
    <cellStyle name="Normal 7 14 18" xfId="11257" xr:uid="{00000000-0005-0000-0000-000006330000}"/>
    <cellStyle name="Normal 7 14 19" xfId="13439" xr:uid="{00000000-0005-0000-0000-000086330000}"/>
    <cellStyle name="Normal 7 14 2" xfId="10195" xr:uid="{00000000-0005-0000-0000-0000AE1F0000}"/>
    <cellStyle name="Normal 7 14 20" xfId="11196" xr:uid="{00000000-0005-0000-0000-00000A340000}"/>
    <cellStyle name="Normal 7 14 21" xfId="13503" xr:uid="{00000000-0005-0000-0000-000092340000}"/>
    <cellStyle name="Normal 7 14 22" xfId="11130" xr:uid="{00000000-0005-0000-0000-00001E350000}"/>
    <cellStyle name="Normal 7 14 3" xfId="12654" xr:uid="{00000000-0005-0000-0000-00000D250000}"/>
    <cellStyle name="Normal 7 14 4" xfId="8829" xr:uid="{00000000-0005-0000-0000-000051250000}"/>
    <cellStyle name="Normal 7 14 5" xfId="12694" xr:uid="{00000000-0005-0000-0000-000099250000}"/>
    <cellStyle name="Normal 7 14 6" xfId="8921" xr:uid="{00000000-0005-0000-0000-0000E5250000}"/>
    <cellStyle name="Normal 7 14 7" xfId="12744" xr:uid="{00000000-0005-0000-0000-000035260000}"/>
    <cellStyle name="Normal 7 14 8" xfId="9005" xr:uid="{00000000-0005-0000-0000-000089260000}"/>
    <cellStyle name="Normal 7 14 9" xfId="12788" xr:uid="{00000000-0005-0000-0000-0000E1260000}"/>
    <cellStyle name="Normal 7 15" xfId="4671" xr:uid="{00000000-0005-0000-0000-000062120000}"/>
    <cellStyle name="Normal-- 7 15" xfId="12641" xr:uid="{00000000-0005-0000-0000-000008250000}"/>
    <cellStyle name="Normal 7 15 10" xfId="12840" xr:uid="{00000000-0005-0000-0000-00009E270000}"/>
    <cellStyle name="Normal 7 15 11" xfId="7955" xr:uid="{00000000-0005-0000-0000-0000D70E0000}"/>
    <cellStyle name="Normal 7 15 12" xfId="13239" xr:uid="{00000000-0005-0000-0000-0000C3300000}"/>
    <cellStyle name="Normal 7 15 13" xfId="11401" xr:uid="{00000000-0005-0000-0000-00002F310000}"/>
    <cellStyle name="Normal 7 15 14" xfId="13289" xr:uid="{00000000-0005-0000-0000-00009F310000}"/>
    <cellStyle name="Normal 7 15 15" xfId="11336" xr:uid="{00000000-0005-0000-0000-000013320000}"/>
    <cellStyle name="Normal 7 15 16" xfId="13376" xr:uid="{00000000-0005-0000-0000-00008B320000}"/>
    <cellStyle name="Normal 7 15 17" xfId="11256" xr:uid="{00000000-0005-0000-0000-000007330000}"/>
    <cellStyle name="Normal 7 15 18" xfId="13440" xr:uid="{00000000-0005-0000-0000-000087330000}"/>
    <cellStyle name="Normal 7 15 19" xfId="11195" xr:uid="{00000000-0005-0000-0000-00000B340000}"/>
    <cellStyle name="Normal 7 15 2" xfId="10196" xr:uid="{00000000-0005-0000-0000-0000AF1F0000}"/>
    <cellStyle name="Normal 7 15 20" xfId="13504" xr:uid="{00000000-0005-0000-0000-000093340000}"/>
    <cellStyle name="Normal 7 15 21" xfId="11129" xr:uid="{00000000-0005-0000-0000-00001F350000}"/>
    <cellStyle name="Normal 7 15 3" xfId="8830" xr:uid="{00000000-0005-0000-0000-000052250000}"/>
    <cellStyle name="Normal 7 15 4" xfId="12696" xr:uid="{00000000-0005-0000-0000-00009A250000}"/>
    <cellStyle name="Normal 7 15 5" xfId="8922" xr:uid="{00000000-0005-0000-0000-0000E6250000}"/>
    <cellStyle name="Normal 7 15 6" xfId="12745" xr:uid="{00000000-0005-0000-0000-000036260000}"/>
    <cellStyle name="Normal 7 15 7" xfId="9006" xr:uid="{00000000-0005-0000-0000-00008A260000}"/>
    <cellStyle name="Normal 7 15 8" xfId="12789" xr:uid="{00000000-0005-0000-0000-0000E2260000}"/>
    <cellStyle name="Normal 7 15 9" xfId="9095" xr:uid="{00000000-0005-0000-0000-00003E270000}"/>
    <cellStyle name="Normal 7 16" xfId="4672" xr:uid="{00000000-0005-0000-0000-000063120000}"/>
    <cellStyle name="Normal-- 7 16" xfId="8819" xr:uid="{00000000-0005-0000-0000-00004C250000}"/>
    <cellStyle name="Normal 7 16 10" xfId="7956" xr:uid="{00000000-0005-0000-0000-0000D80E0000}"/>
    <cellStyle name="Normal 7 16 11" xfId="13240" xr:uid="{00000000-0005-0000-0000-0000C4300000}"/>
    <cellStyle name="Normal 7 16 12" xfId="12975" xr:uid="{00000000-0005-0000-0000-000030310000}"/>
    <cellStyle name="Normal 7 16 13" xfId="13290" xr:uid="{00000000-0005-0000-0000-0000A0310000}"/>
    <cellStyle name="Normal 7 16 14" xfId="11335" xr:uid="{00000000-0005-0000-0000-000014320000}"/>
    <cellStyle name="Normal 7 16 15" xfId="13377" xr:uid="{00000000-0005-0000-0000-00008C320000}"/>
    <cellStyle name="Normal 7 16 16" xfId="11255" xr:uid="{00000000-0005-0000-0000-000008330000}"/>
    <cellStyle name="Normal 7 16 17" xfId="13442" xr:uid="{00000000-0005-0000-0000-000088330000}"/>
    <cellStyle name="Normal 7 16 18" xfId="11194" xr:uid="{00000000-0005-0000-0000-00000C340000}"/>
    <cellStyle name="Normal 7 16 19" xfId="13505" xr:uid="{00000000-0005-0000-0000-000094340000}"/>
    <cellStyle name="Normal 7 16 2" xfId="10197" xr:uid="{00000000-0005-0000-0000-0000B01F0000}"/>
    <cellStyle name="Normal 7 16 20" xfId="11128" xr:uid="{00000000-0005-0000-0000-000020350000}"/>
    <cellStyle name="Normal 7 16 3" xfId="12697" xr:uid="{00000000-0005-0000-0000-00009B250000}"/>
    <cellStyle name="Normal 7 16 4" xfId="8923" xr:uid="{00000000-0005-0000-0000-0000E7250000}"/>
    <cellStyle name="Normal 7 16 5" xfId="12746" xr:uid="{00000000-0005-0000-0000-000037260000}"/>
    <cellStyle name="Normal 7 16 6" xfId="9007" xr:uid="{00000000-0005-0000-0000-00008B260000}"/>
    <cellStyle name="Normal 7 16 7" xfId="12790" xr:uid="{00000000-0005-0000-0000-0000E3260000}"/>
    <cellStyle name="Normal 7 16 8" xfId="9096" xr:uid="{00000000-0005-0000-0000-00003F270000}"/>
    <cellStyle name="Normal 7 16 9" xfId="12841" xr:uid="{00000000-0005-0000-0000-00009F270000}"/>
    <cellStyle name="Normal 7 17" xfId="4673" xr:uid="{00000000-0005-0000-0000-000064120000}"/>
    <cellStyle name="Normal-- 7 17" xfId="12686" xr:uid="{00000000-0005-0000-0000-000094250000}"/>
    <cellStyle name="Normal 7 17 10" xfId="13241" xr:uid="{00000000-0005-0000-0000-0000C5300000}"/>
    <cellStyle name="Normal 7 17 11" xfId="11400" xr:uid="{00000000-0005-0000-0000-000031310000}"/>
    <cellStyle name="Normal 7 17 12" xfId="13291" xr:uid="{00000000-0005-0000-0000-0000A1310000}"/>
    <cellStyle name="Normal 7 17 13" xfId="11334" xr:uid="{00000000-0005-0000-0000-000015320000}"/>
    <cellStyle name="Normal 7 17 14" xfId="13378" xr:uid="{00000000-0005-0000-0000-00008D320000}"/>
    <cellStyle name="Normal 7 17 15" xfId="11254" xr:uid="{00000000-0005-0000-0000-000009330000}"/>
    <cellStyle name="Normal 7 17 16" xfId="13443" xr:uid="{00000000-0005-0000-0000-000089330000}"/>
    <cellStyle name="Normal 7 17 17" xfId="11193" xr:uid="{00000000-0005-0000-0000-00000D340000}"/>
    <cellStyle name="Normal 7 17 18" xfId="13507" xr:uid="{00000000-0005-0000-0000-000095340000}"/>
    <cellStyle name="Normal 7 17 19" xfId="11126" xr:uid="{00000000-0005-0000-0000-000021350000}"/>
    <cellStyle name="Normal 7 17 2" xfId="10198" xr:uid="{00000000-0005-0000-0000-0000B11F0000}"/>
    <cellStyle name="Normal 7 17 3" xfId="8924" xr:uid="{00000000-0005-0000-0000-0000E8250000}"/>
    <cellStyle name="Normal 7 17 4" xfId="12747" xr:uid="{00000000-0005-0000-0000-000038260000}"/>
    <cellStyle name="Normal 7 17 5" xfId="9008" xr:uid="{00000000-0005-0000-0000-00008C260000}"/>
    <cellStyle name="Normal 7 17 6" xfId="12792" xr:uid="{00000000-0005-0000-0000-0000E4260000}"/>
    <cellStyle name="Normal 7 17 7" xfId="9097" xr:uid="{00000000-0005-0000-0000-000040270000}"/>
    <cellStyle name="Normal 7 17 8" xfId="12842" xr:uid="{00000000-0005-0000-0000-0000A0270000}"/>
    <cellStyle name="Normal 7 17 9" xfId="7957" xr:uid="{00000000-0005-0000-0000-0000D90E0000}"/>
    <cellStyle name="Normal 7 18" xfId="4674" xr:uid="{00000000-0005-0000-0000-000065120000}"/>
    <cellStyle name="Normal-- 7 18" xfId="8915" xr:uid="{00000000-0005-0000-0000-0000E0250000}"/>
    <cellStyle name="Normal 7 18 10" xfId="11399" xr:uid="{00000000-0005-0000-0000-000032310000}"/>
    <cellStyle name="Normal 7 18 11" xfId="13305" xr:uid="{00000000-0005-0000-0000-0000A2310000}"/>
    <cellStyle name="Normal 7 18 12" xfId="11331" xr:uid="{00000000-0005-0000-0000-000016320000}"/>
    <cellStyle name="Normal 7 18 13" xfId="13379" xr:uid="{00000000-0005-0000-0000-00008E320000}"/>
    <cellStyle name="Normal 7 18 14" xfId="11253" xr:uid="{00000000-0005-0000-0000-00000A330000}"/>
    <cellStyle name="Normal 7 18 15" xfId="13444" xr:uid="{00000000-0005-0000-0000-00008A330000}"/>
    <cellStyle name="Normal 7 18 16" xfId="11192" xr:uid="{00000000-0005-0000-0000-00000E340000}"/>
    <cellStyle name="Normal 7 18 17" xfId="13508" xr:uid="{00000000-0005-0000-0000-000096340000}"/>
    <cellStyle name="Normal 7 18 18" xfId="11118" xr:uid="{00000000-0005-0000-0000-000022350000}"/>
    <cellStyle name="Normal 7 18 2" xfId="10199" xr:uid="{00000000-0005-0000-0000-0000B21F0000}"/>
    <cellStyle name="Normal 7 18 3" xfId="12748" xr:uid="{00000000-0005-0000-0000-000039260000}"/>
    <cellStyle name="Normal 7 18 4" xfId="9009" xr:uid="{00000000-0005-0000-0000-00008D260000}"/>
    <cellStyle name="Normal 7 18 5" xfId="12794" xr:uid="{00000000-0005-0000-0000-0000E5260000}"/>
    <cellStyle name="Normal 7 18 6" xfId="9098" xr:uid="{00000000-0005-0000-0000-000041270000}"/>
    <cellStyle name="Normal 7 18 7" xfId="12843" xr:uid="{00000000-0005-0000-0000-0000A1270000}"/>
    <cellStyle name="Normal 7 18 8" xfId="7958" xr:uid="{00000000-0005-0000-0000-0000DA0E0000}"/>
    <cellStyle name="Normal 7 18 9" xfId="13242" xr:uid="{00000000-0005-0000-0000-0000C6300000}"/>
    <cellStyle name="Normal 7 19" xfId="4675" xr:uid="{00000000-0005-0000-0000-000066120000}"/>
    <cellStyle name="Normal-- 7 19" xfId="12739" xr:uid="{00000000-0005-0000-0000-000030260000}"/>
    <cellStyle name="Normal 7 19 10" xfId="13306" xr:uid="{00000000-0005-0000-0000-0000A3310000}"/>
    <cellStyle name="Normal 7 19 11" xfId="11330" xr:uid="{00000000-0005-0000-0000-000017320000}"/>
    <cellStyle name="Normal 7 19 12" xfId="13380" xr:uid="{00000000-0005-0000-0000-00008F320000}"/>
    <cellStyle name="Normal 7 19 13" xfId="11251" xr:uid="{00000000-0005-0000-0000-00000B330000}"/>
    <cellStyle name="Normal 7 19 14" xfId="13445" xr:uid="{00000000-0005-0000-0000-00008B330000}"/>
    <cellStyle name="Normal 7 19 15" xfId="11191" xr:uid="{00000000-0005-0000-0000-00000F340000}"/>
    <cellStyle name="Normal 7 19 16" xfId="13509" xr:uid="{00000000-0005-0000-0000-000097340000}"/>
    <cellStyle name="Normal 7 19 17" xfId="11114" xr:uid="{00000000-0005-0000-0000-000023350000}"/>
    <cellStyle name="Normal 7 19 2" xfId="10200" xr:uid="{00000000-0005-0000-0000-0000B31F0000}"/>
    <cellStyle name="Normal 7 19 3" xfId="9010" xr:uid="{00000000-0005-0000-0000-00008E260000}"/>
    <cellStyle name="Normal 7 19 4" xfId="12795" xr:uid="{00000000-0005-0000-0000-0000E6260000}"/>
    <cellStyle name="Normal 7 19 5" xfId="9099" xr:uid="{00000000-0005-0000-0000-000042270000}"/>
    <cellStyle name="Normal 7 19 6" xfId="12844" xr:uid="{00000000-0005-0000-0000-0000A2270000}"/>
    <cellStyle name="Normal 7 19 7" xfId="7959" xr:uid="{00000000-0005-0000-0000-0000DB0E0000}"/>
    <cellStyle name="Normal 7 19 8" xfId="13243" xr:uid="{00000000-0005-0000-0000-0000C7300000}"/>
    <cellStyle name="Normal 7 19 9" xfId="11398" xr:uid="{00000000-0005-0000-0000-000033310000}"/>
    <cellStyle name="Normal 7 2" xfId="4676" xr:uid="{00000000-0005-0000-0000-000067120000}"/>
    <cellStyle name="Normal-- 7 2" xfId="10190" xr:uid="{00000000-0005-0000-0000-0000A91F0000}"/>
    <cellStyle name="Normal 7 2 10" xfId="12546" xr:uid="{00000000-0005-0000-0000-000079230000}"/>
    <cellStyle name="Normal 7 2 11" xfId="8659" xr:uid="{00000000-0005-0000-0000-00009D230000}"/>
    <cellStyle name="Normal 7 2 12" xfId="12564" xr:uid="{00000000-0005-0000-0000-0000C5230000}"/>
    <cellStyle name="Normal 7 2 13" xfId="8685" xr:uid="{00000000-0005-0000-0000-0000F1230000}"/>
    <cellStyle name="Normal 7 2 14" xfId="12587" xr:uid="{00000000-0005-0000-0000-000022240000}"/>
    <cellStyle name="Normal 7 2 15" xfId="8728" xr:uid="{00000000-0005-0000-0000-000057240000}"/>
    <cellStyle name="Normal 7 2 16" xfId="12624" xr:uid="{00000000-0005-0000-0000-000090240000}"/>
    <cellStyle name="Normal 7 2 17" xfId="8774" xr:uid="{00000000-0005-0000-0000-0000CD240000}"/>
    <cellStyle name="Normal 7 2 18" xfId="12659" xr:uid="{00000000-0005-0000-0000-00000E250000}"/>
    <cellStyle name="Normal 7 2 19" xfId="8836" xr:uid="{00000000-0005-0000-0000-000053250000}"/>
    <cellStyle name="Normal 7 2 2" xfId="4677" xr:uid="{00000000-0005-0000-0000-000068120000}"/>
    <cellStyle name="Normal 7 2 2 2" xfId="10202" xr:uid="{00000000-0005-0000-0000-0000B51F0000}"/>
    <cellStyle name="Normal 7 2 2 3" xfId="7961" xr:uid="{00000000-0005-0000-0000-0000DD0E0000}"/>
    <cellStyle name="Normal 7 2 20" xfId="12704" xr:uid="{00000000-0005-0000-0000-00009C250000}"/>
    <cellStyle name="Normal 7 2 21" xfId="8927" xr:uid="{00000000-0005-0000-0000-0000E9250000}"/>
    <cellStyle name="Normal 7 2 22" xfId="12749" xr:uid="{00000000-0005-0000-0000-00003A260000}"/>
    <cellStyle name="Normal 7 2 23" xfId="9011" xr:uid="{00000000-0005-0000-0000-00008F260000}"/>
    <cellStyle name="Normal 7 2 24" xfId="12796" xr:uid="{00000000-0005-0000-0000-0000E7260000}"/>
    <cellStyle name="Normal 7 2 25" xfId="9100" xr:uid="{00000000-0005-0000-0000-000043270000}"/>
    <cellStyle name="Normal 7 2 26" xfId="12845" xr:uid="{00000000-0005-0000-0000-0000A3270000}"/>
    <cellStyle name="Normal 7 2 27" xfId="7960" xr:uid="{00000000-0005-0000-0000-0000DC0E0000}"/>
    <cellStyle name="Normal 7 2 28" xfId="13244" xr:uid="{00000000-0005-0000-0000-0000C8300000}"/>
    <cellStyle name="Normal 7 2 29" xfId="11397" xr:uid="{00000000-0005-0000-0000-000034310000}"/>
    <cellStyle name="Normal 7 2 3" xfId="4678" xr:uid="{00000000-0005-0000-0000-000069120000}"/>
    <cellStyle name="Normal 7 2 3 2" xfId="10203" xr:uid="{00000000-0005-0000-0000-0000B61F0000}"/>
    <cellStyle name="Normal 7 2 3 3" xfId="7962" xr:uid="{00000000-0005-0000-0000-0000DE0E0000}"/>
    <cellStyle name="Normal 7 2 30" xfId="13307" xr:uid="{00000000-0005-0000-0000-0000A4310000}"/>
    <cellStyle name="Normal 7 2 31" xfId="11329" xr:uid="{00000000-0005-0000-0000-000018320000}"/>
    <cellStyle name="Normal 7 2 32" xfId="13381" xr:uid="{00000000-0005-0000-0000-000090320000}"/>
    <cellStyle name="Normal 7 2 33" xfId="11250" xr:uid="{00000000-0005-0000-0000-00000C330000}"/>
    <cellStyle name="Normal 7 2 34" xfId="13446" xr:uid="{00000000-0005-0000-0000-00008C330000}"/>
    <cellStyle name="Normal 7 2 35" xfId="11189" xr:uid="{00000000-0005-0000-0000-000010340000}"/>
    <cellStyle name="Normal 7 2 36" xfId="13511" xr:uid="{00000000-0005-0000-0000-000098340000}"/>
    <cellStyle name="Normal 7 2 37" xfId="11113" xr:uid="{00000000-0005-0000-0000-000024350000}"/>
    <cellStyle name="Normal 7 2 4" xfId="4679" xr:uid="{00000000-0005-0000-0000-00006A120000}"/>
    <cellStyle name="Normal 7 2 4 2" xfId="10204" xr:uid="{00000000-0005-0000-0000-0000B71F0000}"/>
    <cellStyle name="Normal 7 2 4 3" xfId="7963" xr:uid="{00000000-0005-0000-0000-0000DF0E0000}"/>
    <cellStyle name="Normal 7 2 5" xfId="10201" xr:uid="{00000000-0005-0000-0000-0000B41F0000}"/>
    <cellStyle name="Normal 7 2 6" xfId="12523" xr:uid="{00000000-0005-0000-0000-000011230000}"/>
    <cellStyle name="Normal 7 2 7" xfId="8623" xr:uid="{00000000-0005-0000-0000-000025230000}"/>
    <cellStyle name="Normal 7 2 8" xfId="12531" xr:uid="{00000000-0005-0000-0000-00003D230000}"/>
    <cellStyle name="Normal 7 2 9" xfId="8639" xr:uid="{00000000-0005-0000-0000-000059230000}"/>
    <cellStyle name="Normal 7 20" xfId="4680" xr:uid="{00000000-0005-0000-0000-00006B120000}"/>
    <cellStyle name="Normal-- 7 20" xfId="8999" xr:uid="{00000000-0005-0000-0000-000084260000}"/>
    <cellStyle name="Normal 7 20 10" xfId="11327" xr:uid="{00000000-0005-0000-0000-000019320000}"/>
    <cellStyle name="Normal 7 20 11" xfId="13383" xr:uid="{00000000-0005-0000-0000-000091320000}"/>
    <cellStyle name="Normal 7 20 12" xfId="11249" xr:uid="{00000000-0005-0000-0000-00000D330000}"/>
    <cellStyle name="Normal 7 20 13" xfId="13448" xr:uid="{00000000-0005-0000-0000-00008D330000}"/>
    <cellStyle name="Normal 7 20 14" xfId="11181" xr:uid="{00000000-0005-0000-0000-000011340000}"/>
    <cellStyle name="Normal 7 20 15" xfId="13520" xr:uid="{00000000-0005-0000-0000-000099340000}"/>
    <cellStyle name="Normal 7 20 16" xfId="11112" xr:uid="{00000000-0005-0000-0000-000025350000}"/>
    <cellStyle name="Normal 7 20 2" xfId="10205" xr:uid="{00000000-0005-0000-0000-0000B81F0000}"/>
    <cellStyle name="Normal 7 20 3" xfId="12798" xr:uid="{00000000-0005-0000-0000-0000E8260000}"/>
    <cellStyle name="Normal 7 20 4" xfId="9105" xr:uid="{00000000-0005-0000-0000-000044270000}"/>
    <cellStyle name="Normal 7 20 5" xfId="12846" xr:uid="{00000000-0005-0000-0000-0000A4270000}"/>
    <cellStyle name="Normal 7 20 6" xfId="7964" xr:uid="{00000000-0005-0000-0000-0000E00E0000}"/>
    <cellStyle name="Normal 7 20 7" xfId="13245" xr:uid="{00000000-0005-0000-0000-0000C9300000}"/>
    <cellStyle name="Normal 7 20 8" xfId="11396" xr:uid="{00000000-0005-0000-0000-000035310000}"/>
    <cellStyle name="Normal 7 20 9" xfId="13311" xr:uid="{00000000-0005-0000-0000-0000A5310000}"/>
    <cellStyle name="Normal 7 21" xfId="4681" xr:uid="{00000000-0005-0000-0000-00006C120000}"/>
    <cellStyle name="Normal-- 7 21" xfId="12781" xr:uid="{00000000-0005-0000-0000-0000DC260000}"/>
    <cellStyle name="Normal 7 21 10" xfId="13384" xr:uid="{00000000-0005-0000-0000-000092320000}"/>
    <cellStyle name="Normal 7 21 11" xfId="11248" xr:uid="{00000000-0005-0000-0000-00000E330000}"/>
    <cellStyle name="Normal 7 21 12" xfId="13449" xr:uid="{00000000-0005-0000-0000-00008E330000}"/>
    <cellStyle name="Normal 7 21 13" xfId="11180" xr:uid="{00000000-0005-0000-0000-000012340000}"/>
    <cellStyle name="Normal 7 21 14" xfId="13521" xr:uid="{00000000-0005-0000-0000-00009A340000}"/>
    <cellStyle name="Normal 7 21 15" xfId="11111" xr:uid="{00000000-0005-0000-0000-000026350000}"/>
    <cellStyle name="Normal 7 21 2" xfId="10206" xr:uid="{00000000-0005-0000-0000-0000B91F0000}"/>
    <cellStyle name="Normal 7 21 3" xfId="9106" xr:uid="{00000000-0005-0000-0000-000045270000}"/>
    <cellStyle name="Normal 7 21 4" xfId="12847" xr:uid="{00000000-0005-0000-0000-0000A5270000}"/>
    <cellStyle name="Normal 7 21 5" xfId="7965" xr:uid="{00000000-0005-0000-0000-0000E10E0000}"/>
    <cellStyle name="Normal 7 21 6" xfId="13246" xr:uid="{00000000-0005-0000-0000-0000CA300000}"/>
    <cellStyle name="Normal 7 21 7" xfId="11395" xr:uid="{00000000-0005-0000-0000-000036310000}"/>
    <cellStyle name="Normal 7 21 8" xfId="13312" xr:uid="{00000000-0005-0000-0000-0000A6310000}"/>
    <cellStyle name="Normal 7 21 9" xfId="11325" xr:uid="{00000000-0005-0000-0000-00001A320000}"/>
    <cellStyle name="Normal 7 22" xfId="4682" xr:uid="{00000000-0005-0000-0000-00006D120000}"/>
    <cellStyle name="Normal-- 7 22" xfId="9087" xr:uid="{00000000-0005-0000-0000-000038270000}"/>
    <cellStyle name="Normal 7 22 10" xfId="11246" xr:uid="{00000000-0005-0000-0000-00000F330000}"/>
    <cellStyle name="Normal 7 22 11" xfId="13451" xr:uid="{00000000-0005-0000-0000-00008F330000}"/>
    <cellStyle name="Normal 7 22 12" xfId="11179" xr:uid="{00000000-0005-0000-0000-000013340000}"/>
    <cellStyle name="Normal 7 22 13" xfId="13523" xr:uid="{00000000-0005-0000-0000-00009B340000}"/>
    <cellStyle name="Normal 7 22 14" xfId="11110" xr:uid="{00000000-0005-0000-0000-000027350000}"/>
    <cellStyle name="Normal 7 22 2" xfId="10207" xr:uid="{00000000-0005-0000-0000-0000BA1F0000}"/>
    <cellStyle name="Normal 7 22 3" xfId="12848" xr:uid="{00000000-0005-0000-0000-0000A6270000}"/>
    <cellStyle name="Normal 7 22 4" xfId="7966" xr:uid="{00000000-0005-0000-0000-0000E20E0000}"/>
    <cellStyle name="Normal 7 22 5" xfId="13247" xr:uid="{00000000-0005-0000-0000-0000CB300000}"/>
    <cellStyle name="Normal 7 22 6" xfId="11394" xr:uid="{00000000-0005-0000-0000-000037310000}"/>
    <cellStyle name="Normal 7 22 7" xfId="13313" xr:uid="{00000000-0005-0000-0000-0000A7310000}"/>
    <cellStyle name="Normal 7 22 8" xfId="11324" xr:uid="{00000000-0005-0000-0000-00001B320000}"/>
    <cellStyle name="Normal 7 22 9" xfId="13385" xr:uid="{00000000-0005-0000-0000-000093320000}"/>
    <cellStyle name="Normal 7 23" xfId="4683" xr:uid="{00000000-0005-0000-0000-00006E120000}"/>
    <cellStyle name="Normal-- 7 23" xfId="12828" xr:uid="{00000000-0005-0000-0000-000098270000}"/>
    <cellStyle name="Normal 7 23 10" xfId="13456" xr:uid="{00000000-0005-0000-0000-000090330000}"/>
    <cellStyle name="Normal 7 23 11" xfId="11178" xr:uid="{00000000-0005-0000-0000-000014340000}"/>
    <cellStyle name="Normal 7 23 12" xfId="13524" xr:uid="{00000000-0005-0000-0000-00009C340000}"/>
    <cellStyle name="Normal 7 23 13" xfId="11108" xr:uid="{00000000-0005-0000-0000-000028350000}"/>
    <cellStyle name="Normal 7 23 2" xfId="10208" xr:uid="{00000000-0005-0000-0000-0000BB1F0000}"/>
    <cellStyle name="Normal 7 23 3" xfId="7967" xr:uid="{00000000-0005-0000-0000-0000E30E0000}"/>
    <cellStyle name="Normal 7 23 4" xfId="13248" xr:uid="{00000000-0005-0000-0000-0000CC300000}"/>
    <cellStyle name="Normal 7 23 5" xfId="11393" xr:uid="{00000000-0005-0000-0000-000038310000}"/>
    <cellStyle name="Normal 7 23 6" xfId="13314" xr:uid="{00000000-0005-0000-0000-0000A8310000}"/>
    <cellStyle name="Normal 7 23 7" xfId="11323" xr:uid="{00000000-0005-0000-0000-00001C320000}"/>
    <cellStyle name="Normal 7 23 8" xfId="13386" xr:uid="{00000000-0005-0000-0000-000094320000}"/>
    <cellStyle name="Normal 7 23 9" xfId="11245" xr:uid="{00000000-0005-0000-0000-000010330000}"/>
    <cellStyle name="Normal 7 24" xfId="4684" xr:uid="{00000000-0005-0000-0000-00006F120000}"/>
    <cellStyle name="Normal-- 7 24" xfId="7949" xr:uid="{00000000-0005-0000-0000-0000D10E0000}"/>
    <cellStyle name="Normal 7 24 10" xfId="13458" xr:uid="{00000000-0005-0000-0000-000091330000}"/>
    <cellStyle name="Normal 7 24 11" xfId="11176" xr:uid="{00000000-0005-0000-0000-000015340000}"/>
    <cellStyle name="Normal 7 24 12" xfId="13525" xr:uid="{00000000-0005-0000-0000-00009D340000}"/>
    <cellStyle name="Normal 7 24 13" xfId="11107" xr:uid="{00000000-0005-0000-0000-000029350000}"/>
    <cellStyle name="Normal 7 24 2" xfId="10209" xr:uid="{00000000-0005-0000-0000-0000BC1F0000}"/>
    <cellStyle name="Normal 7 24 3" xfId="7968" xr:uid="{00000000-0005-0000-0000-0000E40E0000}"/>
    <cellStyle name="Normal 7 24 4" xfId="13249" xr:uid="{00000000-0005-0000-0000-0000CD300000}"/>
    <cellStyle name="Normal 7 24 5" xfId="11392" xr:uid="{00000000-0005-0000-0000-000039310000}"/>
    <cellStyle name="Normal 7 24 6" xfId="13316" xr:uid="{00000000-0005-0000-0000-0000A9310000}"/>
    <cellStyle name="Normal 7 24 7" xfId="11322" xr:uid="{00000000-0005-0000-0000-00001D320000}"/>
    <cellStyle name="Normal 7 24 8" xfId="13387" xr:uid="{00000000-0005-0000-0000-000095320000}"/>
    <cellStyle name="Normal 7 24 9" xfId="11244" xr:uid="{00000000-0005-0000-0000-000011330000}"/>
    <cellStyle name="Normal 7 25" xfId="4685" xr:uid="{00000000-0005-0000-0000-000070120000}"/>
    <cellStyle name="Normal-- 7 25" xfId="13233" xr:uid="{00000000-0005-0000-0000-0000BD300000}"/>
    <cellStyle name="Normal 7 25 10" xfId="11175" xr:uid="{00000000-0005-0000-0000-000016340000}"/>
    <cellStyle name="Normal 7 25 11" xfId="13526" xr:uid="{00000000-0005-0000-0000-00009E340000}"/>
    <cellStyle name="Normal 7 25 12" xfId="11106" xr:uid="{00000000-0005-0000-0000-00002A350000}"/>
    <cellStyle name="Normal 7 25 2" xfId="10210" xr:uid="{00000000-0005-0000-0000-0000BD1F0000}"/>
    <cellStyle name="Normal 7 25 3" xfId="7969" xr:uid="{00000000-0005-0000-0000-0000E50E0000}"/>
    <cellStyle name="Normal 7 25 4" xfId="11391" xr:uid="{00000000-0005-0000-0000-00003A310000}"/>
    <cellStyle name="Normal 7 25 5" xfId="13317" xr:uid="{00000000-0005-0000-0000-0000AA310000}"/>
    <cellStyle name="Normal 7 25 6" xfId="11321" xr:uid="{00000000-0005-0000-0000-00001E320000}"/>
    <cellStyle name="Normal 7 25 7" xfId="13389" xr:uid="{00000000-0005-0000-0000-000096320000}"/>
    <cellStyle name="Normal 7 25 8" xfId="11242" xr:uid="{00000000-0005-0000-0000-000012330000}"/>
    <cellStyle name="Normal 7 25 9" xfId="13459" xr:uid="{00000000-0005-0000-0000-000092330000}"/>
    <cellStyle name="Normal 7 26" xfId="4686" xr:uid="{00000000-0005-0000-0000-000071120000}"/>
    <cellStyle name="Normal-- 7 26" xfId="11405" xr:uid="{00000000-0005-0000-0000-000029310000}"/>
    <cellStyle name="Normal 7 26 10" xfId="13527" xr:uid="{00000000-0005-0000-0000-00009F340000}"/>
    <cellStyle name="Normal 7 26 11" xfId="11105" xr:uid="{00000000-0005-0000-0000-00002B350000}"/>
    <cellStyle name="Normal 7 26 2" xfId="10211" xr:uid="{00000000-0005-0000-0000-0000BE1F0000}"/>
    <cellStyle name="Normal 7 26 3" xfId="7970" xr:uid="{00000000-0005-0000-0000-0000E60E0000}"/>
    <cellStyle name="Normal 7 26 4" xfId="13318" xr:uid="{00000000-0005-0000-0000-0000AB310000}"/>
    <cellStyle name="Normal 7 26 5" xfId="11320" xr:uid="{00000000-0005-0000-0000-00001F320000}"/>
    <cellStyle name="Normal 7 26 6" xfId="13390" xr:uid="{00000000-0005-0000-0000-000097320000}"/>
    <cellStyle name="Normal 7 26 7" xfId="11238" xr:uid="{00000000-0005-0000-0000-000013330000}"/>
    <cellStyle name="Normal 7 26 8" xfId="13460" xr:uid="{00000000-0005-0000-0000-000093330000}"/>
    <cellStyle name="Normal 7 26 9" xfId="11174" xr:uid="{00000000-0005-0000-0000-000017340000}"/>
    <cellStyle name="Normal 7 27" xfId="4687" xr:uid="{00000000-0005-0000-0000-000072120000}"/>
    <cellStyle name="Normal-- 7 27" xfId="13283" xr:uid="{00000000-0005-0000-0000-000099310000}"/>
    <cellStyle name="Normal 7 27 10" xfId="11099" xr:uid="{00000000-0005-0000-0000-00002C350000}"/>
    <cellStyle name="Normal 7 27 2" xfId="10212" xr:uid="{00000000-0005-0000-0000-0000BF1F0000}"/>
    <cellStyle name="Normal 7 27 3" xfId="7971" xr:uid="{00000000-0005-0000-0000-0000E70E0000}"/>
    <cellStyle name="Normal 7 27 4" xfId="11319" xr:uid="{00000000-0005-0000-0000-000020320000}"/>
    <cellStyle name="Normal 7 27 5" xfId="13391" xr:uid="{00000000-0005-0000-0000-000098320000}"/>
    <cellStyle name="Normal 7 27 6" xfId="11237" xr:uid="{00000000-0005-0000-0000-000014330000}"/>
    <cellStyle name="Normal 7 27 7" xfId="13461" xr:uid="{00000000-0005-0000-0000-000094330000}"/>
    <cellStyle name="Normal 7 27 8" xfId="11173" xr:uid="{00000000-0005-0000-0000-000018340000}"/>
    <cellStyle name="Normal 7 27 9" xfId="13529" xr:uid="{00000000-0005-0000-0000-0000A0340000}"/>
    <cellStyle name="Normal 7 28" xfId="4688" xr:uid="{00000000-0005-0000-0000-000073120000}"/>
    <cellStyle name="Normal-- 7 28" xfId="11356" xr:uid="{00000000-0005-0000-0000-00000D320000}"/>
    <cellStyle name="Normal 7 28 2" xfId="10213" xr:uid="{00000000-0005-0000-0000-0000C01F0000}"/>
    <cellStyle name="Normal 7 28 3" xfId="7972" xr:uid="{00000000-0005-0000-0000-0000E80E0000}"/>
    <cellStyle name="Normal 7 28 4" xfId="13393" xr:uid="{00000000-0005-0000-0000-000099320000}"/>
    <cellStyle name="Normal 7 28 5" xfId="11235" xr:uid="{00000000-0005-0000-0000-000015330000}"/>
    <cellStyle name="Normal 7 28 6" xfId="13462" xr:uid="{00000000-0005-0000-0000-000095330000}"/>
    <cellStyle name="Normal 7 28 7" xfId="11172" xr:uid="{00000000-0005-0000-0000-000019340000}"/>
    <cellStyle name="Normal 7 28 8" xfId="13530" xr:uid="{00000000-0005-0000-0000-0000A1340000}"/>
    <cellStyle name="Normal 7 28 9" xfId="11098" xr:uid="{00000000-0005-0000-0000-00002D350000}"/>
    <cellStyle name="Normal 7 29" xfId="4689" xr:uid="{00000000-0005-0000-0000-000074120000}"/>
    <cellStyle name="Normal-- 7 29" xfId="13355" xr:uid="{00000000-0005-0000-0000-000085320000}"/>
    <cellStyle name="Normal 7 29 2" xfId="10214" xr:uid="{00000000-0005-0000-0000-0000C11F0000}"/>
    <cellStyle name="Normal 7 29 3" xfId="7973" xr:uid="{00000000-0005-0000-0000-0000E90E0000}"/>
    <cellStyle name="Normal 7 29 4" xfId="11234" xr:uid="{00000000-0005-0000-0000-000016330000}"/>
    <cellStyle name="Normal 7 29 5" xfId="13463" xr:uid="{00000000-0005-0000-0000-000096330000}"/>
    <cellStyle name="Normal 7 29 6" xfId="11171" xr:uid="{00000000-0005-0000-0000-00001A340000}"/>
    <cellStyle name="Normal 7 29 7" xfId="13531" xr:uid="{00000000-0005-0000-0000-0000A2340000}"/>
    <cellStyle name="Normal 7 29 8" xfId="11097" xr:uid="{00000000-0005-0000-0000-00002E350000}"/>
    <cellStyle name="Normal 7 3" xfId="4690" xr:uid="{00000000-0005-0000-0000-000075120000}"/>
    <cellStyle name="Normal-- 7 3" xfId="12518" xr:uid="{00000000-0005-0000-0000-000010230000}"/>
    <cellStyle name="Normal 7 3 10" xfId="8705" xr:uid="{00000000-0005-0000-0000-0000F2230000}"/>
    <cellStyle name="Normal 7 3 11" xfId="12603" xr:uid="{00000000-0005-0000-0000-000023240000}"/>
    <cellStyle name="Normal 7 3 12" xfId="8743" xr:uid="{00000000-0005-0000-0000-000058240000}"/>
    <cellStyle name="Normal 7 3 13" xfId="12633" xr:uid="{00000000-0005-0000-0000-000091240000}"/>
    <cellStyle name="Normal 7 3 14" xfId="8794" xr:uid="{00000000-0005-0000-0000-0000CE240000}"/>
    <cellStyle name="Normal 7 3 15" xfId="12665" xr:uid="{00000000-0005-0000-0000-00000F250000}"/>
    <cellStyle name="Normal 7 3 16" xfId="8857" xr:uid="{00000000-0005-0000-0000-000054250000}"/>
    <cellStyle name="Normal 7 3 17" xfId="12708" xr:uid="{00000000-0005-0000-0000-00009D250000}"/>
    <cellStyle name="Normal 7 3 18" xfId="8951" xr:uid="{00000000-0005-0000-0000-0000EA250000}"/>
    <cellStyle name="Normal 7 3 19" xfId="12753" xr:uid="{00000000-0005-0000-0000-00003B260000}"/>
    <cellStyle name="Normal 7 3 2" xfId="4691" xr:uid="{00000000-0005-0000-0000-000076120000}"/>
    <cellStyle name="Normal 7 3 2 2" xfId="10216" xr:uid="{00000000-0005-0000-0000-0000C31F0000}"/>
    <cellStyle name="Normal 7 3 20" xfId="9027" xr:uid="{00000000-0005-0000-0000-000090260000}"/>
    <cellStyle name="Normal 7 3 21" xfId="12804" xr:uid="{00000000-0005-0000-0000-0000E9260000}"/>
    <cellStyle name="Normal 7 3 22" xfId="9133" xr:uid="{00000000-0005-0000-0000-000046270000}"/>
    <cellStyle name="Normal 7 3 23" xfId="12866" xr:uid="{00000000-0005-0000-0000-0000A7270000}"/>
    <cellStyle name="Normal 7 3 24" xfId="7974" xr:uid="{00000000-0005-0000-0000-0000EA0E0000}"/>
    <cellStyle name="Normal 7 3 25" xfId="13252" xr:uid="{00000000-0005-0000-0000-0000CE300000}"/>
    <cellStyle name="Normal 7 3 26" xfId="11387" xr:uid="{00000000-0005-0000-0000-00003B310000}"/>
    <cellStyle name="Normal 7 3 27" xfId="13319" xr:uid="{00000000-0005-0000-0000-0000AC310000}"/>
    <cellStyle name="Normal 7 3 28" xfId="11315" xr:uid="{00000000-0005-0000-0000-000021320000}"/>
    <cellStyle name="Normal 7 3 29" xfId="13396" xr:uid="{00000000-0005-0000-0000-00009A320000}"/>
    <cellStyle name="Normal 7 3 3" xfId="10215" xr:uid="{00000000-0005-0000-0000-0000C21F0000}"/>
    <cellStyle name="Normal 7 3 30" xfId="11233" xr:uid="{00000000-0005-0000-0000-000017330000}"/>
    <cellStyle name="Normal 7 3 31" xfId="13464" xr:uid="{00000000-0005-0000-0000-000097330000}"/>
    <cellStyle name="Normal 7 3 32" xfId="11169" xr:uid="{00000000-0005-0000-0000-00001B340000}"/>
    <cellStyle name="Normal 7 3 33" xfId="13532" xr:uid="{00000000-0005-0000-0000-0000A3340000}"/>
    <cellStyle name="Normal 7 3 34" xfId="11096" xr:uid="{00000000-0005-0000-0000-00002F350000}"/>
    <cellStyle name="Normal 7 3 4" xfId="8637" xr:uid="{00000000-0005-0000-0000-000026230000}"/>
    <cellStyle name="Normal 7 3 5" xfId="12542" xr:uid="{00000000-0005-0000-0000-00003E230000}"/>
    <cellStyle name="Normal 7 3 6" xfId="8653" xr:uid="{00000000-0005-0000-0000-00005A230000}"/>
    <cellStyle name="Normal 7 3 7" xfId="12558" xr:uid="{00000000-0005-0000-0000-00007A230000}"/>
    <cellStyle name="Normal 7 3 8" xfId="8675" xr:uid="{00000000-0005-0000-0000-00009E230000}"/>
    <cellStyle name="Normal 7 3 9" xfId="12579" xr:uid="{00000000-0005-0000-0000-0000C6230000}"/>
    <cellStyle name="Normal 7 30" xfId="4692" xr:uid="{00000000-0005-0000-0000-000077120000}"/>
    <cellStyle name="Normal-- 7 30" xfId="11264" xr:uid="{00000000-0005-0000-0000-000001330000}"/>
    <cellStyle name="Normal 7 30 2" xfId="10217" xr:uid="{00000000-0005-0000-0000-0000C41F0000}"/>
    <cellStyle name="Normal 7 30 3" xfId="7975" xr:uid="{00000000-0005-0000-0000-0000EB0E0000}"/>
    <cellStyle name="Normal 7 30 4" xfId="13466" xr:uid="{00000000-0005-0000-0000-000098330000}"/>
    <cellStyle name="Normal 7 30 5" xfId="11167" xr:uid="{00000000-0005-0000-0000-00001C340000}"/>
    <cellStyle name="Normal 7 30 6" xfId="13538" xr:uid="{00000000-0005-0000-0000-0000A4340000}"/>
    <cellStyle name="Normal 7 30 7" xfId="11095" xr:uid="{00000000-0005-0000-0000-000030350000}"/>
    <cellStyle name="Normal 7 31" xfId="4693" xr:uid="{00000000-0005-0000-0000-000078120000}"/>
    <cellStyle name="Normal-- 7 31" xfId="13434" xr:uid="{00000000-0005-0000-0000-000081330000}"/>
    <cellStyle name="Normal 7 31 2" xfId="10218" xr:uid="{00000000-0005-0000-0000-0000C51F0000}"/>
    <cellStyle name="Normal 7 31 3" xfId="7976" xr:uid="{00000000-0005-0000-0000-0000EC0E0000}"/>
    <cellStyle name="Normal 7 31 4" xfId="11166" xr:uid="{00000000-0005-0000-0000-00001D340000}"/>
    <cellStyle name="Normal 7 31 5" xfId="13539" xr:uid="{00000000-0005-0000-0000-0000A5340000}"/>
    <cellStyle name="Normal 7 31 6" xfId="11094" xr:uid="{00000000-0005-0000-0000-000031350000}"/>
    <cellStyle name="Normal 7 32" xfId="4694" xr:uid="{00000000-0005-0000-0000-000079120000}"/>
    <cellStyle name="Normal-- 7 32" xfId="12926" xr:uid="{00000000-0005-0000-0000-000005340000}"/>
    <cellStyle name="Normal 7 32 2" xfId="10219" xr:uid="{00000000-0005-0000-0000-0000C61F0000}"/>
    <cellStyle name="Normal 7 32 3" xfId="7977" xr:uid="{00000000-0005-0000-0000-0000ED0E0000}"/>
    <cellStyle name="Normal 7 32 4" xfId="13540" xr:uid="{00000000-0005-0000-0000-0000A6340000}"/>
    <cellStyle name="Normal 7 32 5" xfId="11093" xr:uid="{00000000-0005-0000-0000-000032350000}"/>
    <cellStyle name="Normal 7 33" xfId="4695" xr:uid="{00000000-0005-0000-0000-00007A120000}"/>
    <cellStyle name="Normal-- 7 33" xfId="13497" xr:uid="{00000000-0005-0000-0000-00008D340000}"/>
    <cellStyle name="Normal 7 33 2" xfId="10220" xr:uid="{00000000-0005-0000-0000-0000C71F0000}"/>
    <cellStyle name="Normal 7 33 3" xfId="7978" xr:uid="{00000000-0005-0000-0000-0000EE0E0000}"/>
    <cellStyle name="Normal 7 33 4" xfId="11092" xr:uid="{00000000-0005-0000-0000-000033350000}"/>
    <cellStyle name="Normal 7 34" xfId="4696" xr:uid="{00000000-0005-0000-0000-00007B120000}"/>
    <cellStyle name="Normal-- 7 34" xfId="11136" xr:uid="{00000000-0005-0000-0000-000019350000}"/>
    <cellStyle name="Normal 7 34 2" xfId="10221" xr:uid="{00000000-0005-0000-0000-0000C81F0000}"/>
    <cellStyle name="Normal 7 34 3" xfId="7979" xr:uid="{00000000-0005-0000-0000-0000EF0E0000}"/>
    <cellStyle name="Normal 7 35" xfId="4697" xr:uid="{00000000-0005-0000-0000-00007C120000}"/>
    <cellStyle name="Normal 7 35 2" xfId="10222" xr:uid="{00000000-0005-0000-0000-0000C91F0000}"/>
    <cellStyle name="Normal 7 35 3" xfId="7980" xr:uid="{00000000-0005-0000-0000-0000F00E0000}"/>
    <cellStyle name="Normal 7 36" xfId="4698" xr:uid="{00000000-0005-0000-0000-00007D120000}"/>
    <cellStyle name="Normal 7 36 2" xfId="10223" xr:uid="{00000000-0005-0000-0000-0000CA1F0000}"/>
    <cellStyle name="Normal 7 36 3" xfId="7981" xr:uid="{00000000-0005-0000-0000-0000F10E0000}"/>
    <cellStyle name="Normal 7 37" xfId="4699" xr:uid="{00000000-0005-0000-0000-00007E120000}"/>
    <cellStyle name="Normal 7 37 2" xfId="10224" xr:uid="{00000000-0005-0000-0000-0000CB1F0000}"/>
    <cellStyle name="Normal 7 37 3" xfId="7982" xr:uid="{00000000-0005-0000-0000-0000F20E0000}"/>
    <cellStyle name="Normal 7 38" xfId="4700" xr:uid="{00000000-0005-0000-0000-00007F120000}"/>
    <cellStyle name="Normal 7 38 2" xfId="10225" xr:uid="{00000000-0005-0000-0000-0000CC1F0000}"/>
    <cellStyle name="Normal 7 38 3" xfId="7983" xr:uid="{00000000-0005-0000-0000-0000F30E0000}"/>
    <cellStyle name="Normal 7 39" xfId="4701" xr:uid="{00000000-0005-0000-0000-000080120000}"/>
    <cellStyle name="Normal 7 39 2" xfId="10226" xr:uid="{00000000-0005-0000-0000-0000CD1F0000}"/>
    <cellStyle name="Normal 7 39 3" xfId="7948" xr:uid="{00000000-0005-0000-0000-0000D00E0000}"/>
    <cellStyle name="Normal 7 4" xfId="4702" xr:uid="{00000000-0005-0000-0000-000081120000}"/>
    <cellStyle name="Normal-- 7 4" xfId="8612" xr:uid="{00000000-0005-0000-0000-000024230000}"/>
    <cellStyle name="Normal 7 4 10" xfId="12615" xr:uid="{00000000-0005-0000-0000-000024240000}"/>
    <cellStyle name="Normal 7 4 11" xfId="8759" xr:uid="{00000000-0005-0000-0000-000059240000}"/>
    <cellStyle name="Normal 7 4 12" xfId="12640" xr:uid="{00000000-0005-0000-0000-000092240000}"/>
    <cellStyle name="Normal 7 4 13" xfId="8807" xr:uid="{00000000-0005-0000-0000-0000CF240000}"/>
    <cellStyle name="Normal 7 4 14" xfId="12671" xr:uid="{00000000-0005-0000-0000-000010250000}"/>
    <cellStyle name="Normal 7 4 15" xfId="8871" xr:uid="{00000000-0005-0000-0000-000055250000}"/>
    <cellStyle name="Normal 7 4 16" xfId="12712" xr:uid="{00000000-0005-0000-0000-00009E250000}"/>
    <cellStyle name="Normal 7 4 17" xfId="8980" xr:uid="{00000000-0005-0000-0000-0000EB250000}"/>
    <cellStyle name="Normal 7 4 18" xfId="12774" xr:uid="{00000000-0005-0000-0000-00003C260000}"/>
    <cellStyle name="Normal 7 4 19" xfId="9058" xr:uid="{00000000-0005-0000-0000-000091260000}"/>
    <cellStyle name="Normal 7 4 2" xfId="4703" xr:uid="{00000000-0005-0000-0000-000082120000}"/>
    <cellStyle name="Normal 7 4 2 2" xfId="10228" xr:uid="{00000000-0005-0000-0000-0000CF1F0000}"/>
    <cellStyle name="Normal 7 4 20" xfId="12817" xr:uid="{00000000-0005-0000-0000-0000EA260000}"/>
    <cellStyle name="Normal 7 4 21" xfId="9147" xr:uid="{00000000-0005-0000-0000-000047270000}"/>
    <cellStyle name="Normal 7 4 22" xfId="12867" xr:uid="{00000000-0005-0000-0000-0000A8270000}"/>
    <cellStyle name="Normal 7 4 23" xfId="7984" xr:uid="{00000000-0005-0000-0000-0000F40E0000}"/>
    <cellStyle name="Normal 7 4 24" xfId="13259" xr:uid="{00000000-0005-0000-0000-0000CF300000}"/>
    <cellStyle name="Normal 7 4 25" xfId="11382" xr:uid="{00000000-0005-0000-0000-00003C310000}"/>
    <cellStyle name="Normal 7 4 26" xfId="13326" xr:uid="{00000000-0005-0000-0000-0000AD310000}"/>
    <cellStyle name="Normal 7 4 27" xfId="11309" xr:uid="{00000000-0005-0000-0000-000022320000}"/>
    <cellStyle name="Normal 7 4 28" xfId="13399" xr:uid="{00000000-0005-0000-0000-00009B320000}"/>
    <cellStyle name="Normal 7 4 29" xfId="11229" xr:uid="{00000000-0005-0000-0000-000018330000}"/>
    <cellStyle name="Normal 7 4 3" xfId="10227" xr:uid="{00000000-0005-0000-0000-0000CE1F0000}"/>
    <cellStyle name="Normal 7 4 30" xfId="13474" xr:uid="{00000000-0005-0000-0000-000099330000}"/>
    <cellStyle name="Normal 7 4 31" xfId="11160" xr:uid="{00000000-0005-0000-0000-00001E340000}"/>
    <cellStyle name="Normal 7 4 32" xfId="13541" xr:uid="{00000000-0005-0000-0000-0000A7340000}"/>
    <cellStyle name="Normal 7 4 33" xfId="11091" xr:uid="{00000000-0005-0000-0000-000034350000}"/>
    <cellStyle name="Normal 7 4 4" xfId="12553" xr:uid="{00000000-0005-0000-0000-00003F230000}"/>
    <cellStyle name="Normal 7 4 5" xfId="8665" xr:uid="{00000000-0005-0000-0000-00005B230000}"/>
    <cellStyle name="Normal 7 4 6" xfId="12568" xr:uid="{00000000-0005-0000-0000-00007B230000}"/>
    <cellStyle name="Normal 7 4 7" xfId="8687" xr:uid="{00000000-0005-0000-0000-00009F230000}"/>
    <cellStyle name="Normal 7 4 8" xfId="12586" xr:uid="{00000000-0005-0000-0000-0000C7230000}"/>
    <cellStyle name="Normal 7 4 9" xfId="8718" xr:uid="{00000000-0005-0000-0000-0000F3230000}"/>
    <cellStyle name="Normal 7 40" xfId="10189" xr:uid="{00000000-0005-0000-0000-0000A81F0000}"/>
    <cellStyle name="Normal 7 40 2" xfId="9297" xr:uid="{00000000-0005-0000-0000-0000D00E0000}"/>
    <cellStyle name="Normal 7 41" xfId="12517" xr:uid="{00000000-0005-0000-0000-00000F230000}"/>
    <cellStyle name="Normal 7 41 2" xfId="9257" xr:uid="{00000000-0005-0000-0000-000028230000}"/>
    <cellStyle name="Normal 7 42" xfId="8611" xr:uid="{00000000-0005-0000-0000-000023230000}"/>
    <cellStyle name="Normal 7 43" xfId="12524" xr:uid="{00000000-0005-0000-0000-00003B230000}"/>
    <cellStyle name="Normal 7 44" xfId="8626" xr:uid="{00000000-0005-0000-0000-000057230000}"/>
    <cellStyle name="Normal 7 45" xfId="12534" xr:uid="{00000000-0005-0000-0000-000077230000}"/>
    <cellStyle name="Normal 7 46" xfId="8646" xr:uid="{00000000-0005-0000-0000-00009B230000}"/>
    <cellStyle name="Normal 7 47" xfId="12554" xr:uid="{00000000-0005-0000-0000-0000C3230000}"/>
    <cellStyle name="Normal 7 48" xfId="8672" xr:uid="{00000000-0005-0000-0000-0000EF230000}"/>
    <cellStyle name="Normal 7 49" xfId="12578" xr:uid="{00000000-0005-0000-0000-00001F240000}"/>
    <cellStyle name="Normal 7 5" xfId="4704" xr:uid="{00000000-0005-0000-0000-000083120000}"/>
    <cellStyle name="Normal-- 7 5" xfId="12525" xr:uid="{00000000-0005-0000-0000-00003C230000}"/>
    <cellStyle name="Normal 7 5 10" xfId="12642" xr:uid="{00000000-0005-0000-0000-000093240000}"/>
    <cellStyle name="Normal 7 5 11" xfId="8812" xr:uid="{00000000-0005-0000-0000-0000D0240000}"/>
    <cellStyle name="Normal 7 5 12" xfId="12672" xr:uid="{00000000-0005-0000-0000-000011250000}"/>
    <cellStyle name="Normal 7 5 13" xfId="8874" xr:uid="{00000000-0005-0000-0000-000056250000}"/>
    <cellStyle name="Normal 7 5 14" xfId="12723" xr:uid="{00000000-0005-0000-0000-00009F250000}"/>
    <cellStyle name="Normal 7 5 15" xfId="8982" xr:uid="{00000000-0005-0000-0000-0000EC250000}"/>
    <cellStyle name="Normal 7 5 16" xfId="12775" xr:uid="{00000000-0005-0000-0000-00003D260000}"/>
    <cellStyle name="Normal 7 5 17" xfId="9060" xr:uid="{00000000-0005-0000-0000-000092260000}"/>
    <cellStyle name="Normal 7 5 18" xfId="12818" xr:uid="{00000000-0005-0000-0000-0000EB260000}"/>
    <cellStyle name="Normal 7 5 19" xfId="9149" xr:uid="{00000000-0005-0000-0000-000048270000}"/>
    <cellStyle name="Normal 7 5 2" xfId="10229" xr:uid="{00000000-0005-0000-0000-0000D01F0000}"/>
    <cellStyle name="Normal 7 5 20" xfId="12868" xr:uid="{00000000-0005-0000-0000-0000A9270000}"/>
    <cellStyle name="Normal 7 5 21" xfId="7985" xr:uid="{00000000-0005-0000-0000-0000F50E0000}"/>
    <cellStyle name="Normal 7 5 22" xfId="13261" xr:uid="{00000000-0005-0000-0000-0000D0300000}"/>
    <cellStyle name="Normal 7 5 23" xfId="11380" xr:uid="{00000000-0005-0000-0000-00003D310000}"/>
    <cellStyle name="Normal 7 5 24" xfId="13328" xr:uid="{00000000-0005-0000-0000-0000AE310000}"/>
    <cellStyle name="Normal 7 5 25" xfId="11307" xr:uid="{00000000-0005-0000-0000-000023320000}"/>
    <cellStyle name="Normal 7 5 26" xfId="13401" xr:uid="{00000000-0005-0000-0000-00009C320000}"/>
    <cellStyle name="Normal 7 5 27" xfId="11222" xr:uid="{00000000-0005-0000-0000-000019330000}"/>
    <cellStyle name="Normal 7 5 28" xfId="13475" xr:uid="{00000000-0005-0000-0000-00009A330000}"/>
    <cellStyle name="Normal 7 5 29" xfId="11159" xr:uid="{00000000-0005-0000-0000-00001F340000}"/>
    <cellStyle name="Normal 7 5 3" xfId="8667" xr:uid="{00000000-0005-0000-0000-00005C230000}"/>
    <cellStyle name="Normal 7 5 30" xfId="13542" xr:uid="{00000000-0005-0000-0000-0000A8340000}"/>
    <cellStyle name="Normal 7 5 31" xfId="11090" xr:uid="{00000000-0005-0000-0000-000035350000}"/>
    <cellStyle name="Normal 7 5 4" xfId="12570" xr:uid="{00000000-0005-0000-0000-00007C230000}"/>
    <cellStyle name="Normal 7 5 5" xfId="8689" xr:uid="{00000000-0005-0000-0000-0000A0230000}"/>
    <cellStyle name="Normal 7 5 6" xfId="12588" xr:uid="{00000000-0005-0000-0000-0000C8230000}"/>
    <cellStyle name="Normal 7 5 7" xfId="8722" xr:uid="{00000000-0005-0000-0000-0000F4230000}"/>
    <cellStyle name="Normal 7 5 8" xfId="12617" xr:uid="{00000000-0005-0000-0000-000025240000}"/>
    <cellStyle name="Normal 7 5 9" xfId="8761" xr:uid="{00000000-0005-0000-0000-00005A240000}"/>
    <cellStyle name="Normal 7 50" xfId="8707" xr:uid="{00000000-0005-0000-0000-000053240000}"/>
    <cellStyle name="Normal 7 51" xfId="12607" xr:uid="{00000000-0005-0000-0000-00008B240000}"/>
    <cellStyle name="Normal 7 52" xfId="8754" xr:uid="{00000000-0005-0000-0000-0000C7240000}"/>
    <cellStyle name="Normal 7 53" xfId="12639" xr:uid="{00000000-0005-0000-0000-000007250000}"/>
    <cellStyle name="Normal 7 54" xfId="8818" xr:uid="{00000000-0005-0000-0000-00004B250000}"/>
    <cellStyle name="Normal 7 55" xfId="12685" xr:uid="{00000000-0005-0000-0000-000093250000}"/>
    <cellStyle name="Normal 7 56" xfId="8913" xr:uid="{00000000-0005-0000-0000-0000DF250000}"/>
    <cellStyle name="Normal 7 57" xfId="12738" xr:uid="{00000000-0005-0000-0000-00002F260000}"/>
    <cellStyle name="Normal 7 58" xfId="8998" xr:uid="{00000000-0005-0000-0000-000083260000}"/>
    <cellStyle name="Normal 7 59" xfId="12780" xr:uid="{00000000-0005-0000-0000-0000DB260000}"/>
    <cellStyle name="Normal 7 6" xfId="4705" xr:uid="{00000000-0005-0000-0000-000084120000}"/>
    <cellStyle name="Normal-- 7 6" xfId="8627" xr:uid="{00000000-0005-0000-0000-000058230000}"/>
    <cellStyle name="Normal 7 6 10" xfId="8813" xr:uid="{00000000-0005-0000-0000-0000D1240000}"/>
    <cellStyle name="Normal 7 6 11" xfId="12673" xr:uid="{00000000-0005-0000-0000-000012250000}"/>
    <cellStyle name="Normal 7 6 12" xfId="8876" xr:uid="{00000000-0005-0000-0000-000057250000}"/>
    <cellStyle name="Normal 7 6 13" xfId="12724" xr:uid="{00000000-0005-0000-0000-0000A0250000}"/>
    <cellStyle name="Normal 7 6 14" xfId="8984" xr:uid="{00000000-0005-0000-0000-0000ED250000}"/>
    <cellStyle name="Normal 7 6 15" xfId="12776" xr:uid="{00000000-0005-0000-0000-00003E260000}"/>
    <cellStyle name="Normal 7 6 16" xfId="9061" xr:uid="{00000000-0005-0000-0000-000093260000}"/>
    <cellStyle name="Normal 7 6 17" xfId="12821" xr:uid="{00000000-0005-0000-0000-0000EC260000}"/>
    <cellStyle name="Normal 7 6 18" xfId="9150" xr:uid="{00000000-0005-0000-0000-000049270000}"/>
    <cellStyle name="Normal 7 6 19" xfId="12869" xr:uid="{00000000-0005-0000-0000-0000AA270000}"/>
    <cellStyle name="Normal 7 6 2" xfId="10230" xr:uid="{00000000-0005-0000-0000-0000D11F0000}"/>
    <cellStyle name="Normal 7 6 20" xfId="7986" xr:uid="{00000000-0005-0000-0000-0000F60E0000}"/>
    <cellStyle name="Normal 7 6 21" xfId="13262" xr:uid="{00000000-0005-0000-0000-0000D1300000}"/>
    <cellStyle name="Normal 7 6 22" xfId="11379" xr:uid="{00000000-0005-0000-0000-00003E310000}"/>
    <cellStyle name="Normal 7 6 23" xfId="13329" xr:uid="{00000000-0005-0000-0000-0000AF310000}"/>
    <cellStyle name="Normal 7 6 24" xfId="11306" xr:uid="{00000000-0005-0000-0000-000024320000}"/>
    <cellStyle name="Normal 7 6 25" xfId="13402" xr:uid="{00000000-0005-0000-0000-00009D320000}"/>
    <cellStyle name="Normal 7 6 26" xfId="11221" xr:uid="{00000000-0005-0000-0000-00001A330000}"/>
    <cellStyle name="Normal 7 6 27" xfId="13476" xr:uid="{00000000-0005-0000-0000-00009B330000}"/>
    <cellStyle name="Normal 7 6 28" xfId="11158" xr:uid="{00000000-0005-0000-0000-000020340000}"/>
    <cellStyle name="Normal 7 6 29" xfId="13543" xr:uid="{00000000-0005-0000-0000-0000A9340000}"/>
    <cellStyle name="Normal 7 6 3" xfId="12571" xr:uid="{00000000-0005-0000-0000-00007D230000}"/>
    <cellStyle name="Normal 7 6 30" xfId="11089" xr:uid="{00000000-0005-0000-0000-000036350000}"/>
    <cellStyle name="Normal 7 6 4" xfId="8690" xr:uid="{00000000-0005-0000-0000-0000A1230000}"/>
    <cellStyle name="Normal 7 6 5" xfId="12589" xr:uid="{00000000-0005-0000-0000-0000C9230000}"/>
    <cellStyle name="Normal 7 6 6" xfId="8723" xr:uid="{00000000-0005-0000-0000-0000F5230000}"/>
    <cellStyle name="Normal 7 6 7" xfId="12618" xr:uid="{00000000-0005-0000-0000-000026240000}"/>
    <cellStyle name="Normal 7 6 8" xfId="8762" xr:uid="{00000000-0005-0000-0000-00005B240000}"/>
    <cellStyle name="Normal 7 6 9" xfId="12643" xr:uid="{00000000-0005-0000-0000-000094240000}"/>
    <cellStyle name="Normal 7 60" xfId="9085" xr:uid="{00000000-0005-0000-0000-000037270000}"/>
    <cellStyle name="Normal 7 61" xfId="12827" xr:uid="{00000000-0005-0000-0000-000097270000}"/>
    <cellStyle name="Normal 7 62" xfId="12963" xr:uid="{00000000-0005-0000-0000-000007000000}"/>
    <cellStyle name="Normal 7 63" xfId="13232" xr:uid="{00000000-0005-0000-0000-0000BC300000}"/>
    <cellStyle name="Normal 7 64" xfId="11406" xr:uid="{00000000-0005-0000-0000-000028310000}"/>
    <cellStyle name="Normal 7 65" xfId="13282" xr:uid="{00000000-0005-0000-0000-000098310000}"/>
    <cellStyle name="Normal 7 66" xfId="11357" xr:uid="{00000000-0005-0000-0000-00000C320000}"/>
    <cellStyle name="Normal 7 67" xfId="13354" xr:uid="{00000000-0005-0000-0000-000084320000}"/>
    <cellStyle name="Normal 7 68" xfId="11278" xr:uid="{00000000-0005-0000-0000-000000330000}"/>
    <cellStyle name="Normal 7 69" xfId="13431" xr:uid="{00000000-0005-0000-0000-000080330000}"/>
    <cellStyle name="Normal 7 7" xfId="4706" xr:uid="{00000000-0005-0000-0000-000085120000}"/>
    <cellStyle name="Normal-- 7 7" xfId="12535" xr:uid="{00000000-0005-0000-0000-000078230000}"/>
    <cellStyle name="Normal 7 7 10" xfId="12674" xr:uid="{00000000-0005-0000-0000-000013250000}"/>
    <cellStyle name="Normal 7 7 11" xfId="8885" xr:uid="{00000000-0005-0000-0000-000058250000}"/>
    <cellStyle name="Normal 7 7 12" xfId="12725" xr:uid="{00000000-0005-0000-0000-0000A1250000}"/>
    <cellStyle name="Normal 7 7 13" xfId="8985" xr:uid="{00000000-0005-0000-0000-0000EE250000}"/>
    <cellStyle name="Normal 7 7 14" xfId="12777" xr:uid="{00000000-0005-0000-0000-00003F260000}"/>
    <cellStyle name="Normal 7 7 15" xfId="9062" xr:uid="{00000000-0005-0000-0000-000094260000}"/>
    <cellStyle name="Normal 7 7 16" xfId="12822" xr:uid="{00000000-0005-0000-0000-0000ED260000}"/>
    <cellStyle name="Normal 7 7 17" xfId="9151" xr:uid="{00000000-0005-0000-0000-00004A270000}"/>
    <cellStyle name="Normal 7 7 18" xfId="12870" xr:uid="{00000000-0005-0000-0000-0000AB270000}"/>
    <cellStyle name="Normal 7 7 19" xfId="7987" xr:uid="{00000000-0005-0000-0000-0000F70E0000}"/>
    <cellStyle name="Normal 7 7 2" xfId="10231" xr:uid="{00000000-0005-0000-0000-0000D21F0000}"/>
    <cellStyle name="Normal 7 7 20" xfId="13263" xr:uid="{00000000-0005-0000-0000-0000D2300000}"/>
    <cellStyle name="Normal 7 7 21" xfId="11378" xr:uid="{00000000-0005-0000-0000-00003F310000}"/>
    <cellStyle name="Normal 7 7 22" xfId="13330" xr:uid="{00000000-0005-0000-0000-0000B0310000}"/>
    <cellStyle name="Normal 7 7 23" xfId="11305" xr:uid="{00000000-0005-0000-0000-000025320000}"/>
    <cellStyle name="Normal 7 7 24" xfId="13403" xr:uid="{00000000-0005-0000-0000-00009E320000}"/>
    <cellStyle name="Normal 7 7 25" xfId="11220" xr:uid="{00000000-0005-0000-0000-00001B330000}"/>
    <cellStyle name="Normal 7 7 26" xfId="13477" xr:uid="{00000000-0005-0000-0000-00009C330000}"/>
    <cellStyle name="Normal 7 7 27" xfId="11157" xr:uid="{00000000-0005-0000-0000-000021340000}"/>
    <cellStyle name="Normal 7 7 28" xfId="13544" xr:uid="{00000000-0005-0000-0000-0000AA340000}"/>
    <cellStyle name="Normal 7 7 29" xfId="11088" xr:uid="{00000000-0005-0000-0000-000037350000}"/>
    <cellStyle name="Normal 7 7 3" xfId="8691" xr:uid="{00000000-0005-0000-0000-0000A2230000}"/>
    <cellStyle name="Normal 7 7 4" xfId="12591" xr:uid="{00000000-0005-0000-0000-0000CA230000}"/>
    <cellStyle name="Normal 7 7 5" xfId="8724" xr:uid="{00000000-0005-0000-0000-0000F6230000}"/>
    <cellStyle name="Normal 7 7 6" xfId="12619" xr:uid="{00000000-0005-0000-0000-000027240000}"/>
    <cellStyle name="Normal 7 7 7" xfId="8763" xr:uid="{00000000-0005-0000-0000-00005C240000}"/>
    <cellStyle name="Normal 7 7 8" xfId="12644" xr:uid="{00000000-0005-0000-0000-000095240000}"/>
    <cellStyle name="Normal 7 7 9" xfId="8814" xr:uid="{00000000-0005-0000-0000-0000D2240000}"/>
    <cellStyle name="Normal 7 70" xfId="11201" xr:uid="{00000000-0005-0000-0000-000004340000}"/>
    <cellStyle name="Normal 7 71" xfId="13496" xr:uid="{00000000-0005-0000-0000-00008C340000}"/>
    <cellStyle name="Normal 7 72" xfId="11137" xr:uid="{00000000-0005-0000-0000-000018350000}"/>
    <cellStyle name="Normal 7 8" xfId="4707" xr:uid="{00000000-0005-0000-0000-000086120000}"/>
    <cellStyle name="Normal-- 7 8" xfId="8647" xr:uid="{00000000-0005-0000-0000-00009C230000}"/>
    <cellStyle name="Normal 7 8 10" xfId="8895" xr:uid="{00000000-0005-0000-0000-000059250000}"/>
    <cellStyle name="Normal 7 8 11" xfId="12731" xr:uid="{00000000-0005-0000-0000-0000A2250000}"/>
    <cellStyle name="Normal 7 8 12" xfId="8987" xr:uid="{00000000-0005-0000-0000-0000EF250000}"/>
    <cellStyle name="Normal 7 8 13" xfId="12778" xr:uid="{00000000-0005-0000-0000-000040260000}"/>
    <cellStyle name="Normal 7 8 14" xfId="9063" xr:uid="{00000000-0005-0000-0000-000095260000}"/>
    <cellStyle name="Normal 7 8 15" xfId="12823" xr:uid="{00000000-0005-0000-0000-0000EE260000}"/>
    <cellStyle name="Normal 7 8 16" xfId="9153" xr:uid="{00000000-0005-0000-0000-00004B270000}"/>
    <cellStyle name="Normal 7 8 17" xfId="12871" xr:uid="{00000000-0005-0000-0000-0000AC270000}"/>
    <cellStyle name="Normal 7 8 18" xfId="7988" xr:uid="{00000000-0005-0000-0000-0000F80E0000}"/>
    <cellStyle name="Normal 7 8 19" xfId="13264" xr:uid="{00000000-0005-0000-0000-0000D3300000}"/>
    <cellStyle name="Normal 7 8 2" xfId="10232" xr:uid="{00000000-0005-0000-0000-0000D31F0000}"/>
    <cellStyle name="Normal 7 8 20" xfId="11377" xr:uid="{00000000-0005-0000-0000-000040310000}"/>
    <cellStyle name="Normal 7 8 21" xfId="13331" xr:uid="{00000000-0005-0000-0000-0000B1310000}"/>
    <cellStyle name="Normal 7 8 22" xfId="11303" xr:uid="{00000000-0005-0000-0000-000026320000}"/>
    <cellStyle name="Normal 7 8 23" xfId="13410" xr:uid="{00000000-0005-0000-0000-00009F320000}"/>
    <cellStyle name="Normal 7 8 24" xfId="11219" xr:uid="{00000000-0005-0000-0000-00001C330000}"/>
    <cellStyle name="Normal 7 8 25" xfId="13478" xr:uid="{00000000-0005-0000-0000-00009D330000}"/>
    <cellStyle name="Normal 7 8 26" xfId="11156" xr:uid="{00000000-0005-0000-0000-000022340000}"/>
    <cellStyle name="Normal 7 8 27" xfId="13545" xr:uid="{00000000-0005-0000-0000-0000AB340000}"/>
    <cellStyle name="Normal 7 8 28" xfId="11087" xr:uid="{00000000-0005-0000-0000-000038350000}"/>
    <cellStyle name="Normal 7 8 3" xfId="12592" xr:uid="{00000000-0005-0000-0000-0000CB230000}"/>
    <cellStyle name="Normal 7 8 4" xfId="8725" xr:uid="{00000000-0005-0000-0000-0000F7230000}"/>
    <cellStyle name="Normal 7 8 5" xfId="12621" xr:uid="{00000000-0005-0000-0000-000028240000}"/>
    <cellStyle name="Normal 7 8 6" xfId="8765" xr:uid="{00000000-0005-0000-0000-00005D240000}"/>
    <cellStyle name="Normal 7 8 7" xfId="12645" xr:uid="{00000000-0005-0000-0000-000096240000}"/>
    <cellStyle name="Normal 7 8 8" xfId="8815" xr:uid="{00000000-0005-0000-0000-0000D3240000}"/>
    <cellStyle name="Normal 7 8 9" xfId="12675" xr:uid="{00000000-0005-0000-0000-000014250000}"/>
    <cellStyle name="Normal 7 9" xfId="4708" xr:uid="{00000000-0005-0000-0000-000087120000}"/>
    <cellStyle name="Normal-- 7 9" xfId="12555" xr:uid="{00000000-0005-0000-0000-0000C4230000}"/>
    <cellStyle name="Normal 7 9 10" xfId="12732" xr:uid="{00000000-0005-0000-0000-0000A3250000}"/>
    <cellStyle name="Normal 7 9 11" xfId="8988" xr:uid="{00000000-0005-0000-0000-0000F0250000}"/>
    <cellStyle name="Normal 7 9 12" xfId="12779" xr:uid="{00000000-0005-0000-0000-000041260000}"/>
    <cellStyle name="Normal 7 9 13" xfId="9064" xr:uid="{00000000-0005-0000-0000-000096260000}"/>
    <cellStyle name="Normal 7 9 14" xfId="12824" xr:uid="{00000000-0005-0000-0000-0000EF260000}"/>
    <cellStyle name="Normal 7 9 15" xfId="9154" xr:uid="{00000000-0005-0000-0000-00004C270000}"/>
    <cellStyle name="Normal 7 9 16" xfId="12872" xr:uid="{00000000-0005-0000-0000-0000AD270000}"/>
    <cellStyle name="Normal 7 9 17" xfId="7989" xr:uid="{00000000-0005-0000-0000-0000F90E0000}"/>
    <cellStyle name="Normal 7 9 18" xfId="13265" xr:uid="{00000000-0005-0000-0000-0000D4300000}"/>
    <cellStyle name="Normal 7 9 19" xfId="11376" xr:uid="{00000000-0005-0000-0000-000041310000}"/>
    <cellStyle name="Normal 7 9 2" xfId="10233" xr:uid="{00000000-0005-0000-0000-0000D41F0000}"/>
    <cellStyle name="Normal 7 9 20" xfId="13332" xr:uid="{00000000-0005-0000-0000-0000B2310000}"/>
    <cellStyle name="Normal 7 9 21" xfId="11302" xr:uid="{00000000-0005-0000-0000-000027320000}"/>
    <cellStyle name="Normal 7 9 22" xfId="13412" xr:uid="{00000000-0005-0000-0000-0000A0320000}"/>
    <cellStyle name="Normal 7 9 23" xfId="11218" xr:uid="{00000000-0005-0000-0000-00001D330000}"/>
    <cellStyle name="Normal 7 9 24" xfId="13479" xr:uid="{00000000-0005-0000-0000-00009E330000}"/>
    <cellStyle name="Normal 7 9 25" xfId="11155" xr:uid="{00000000-0005-0000-0000-000023340000}"/>
    <cellStyle name="Normal 7 9 26" xfId="13546" xr:uid="{00000000-0005-0000-0000-0000AC340000}"/>
    <cellStyle name="Normal 7 9 27" xfId="11086" xr:uid="{00000000-0005-0000-0000-000039350000}"/>
    <cellStyle name="Normal 7 9 3" xfId="8726" xr:uid="{00000000-0005-0000-0000-0000F8230000}"/>
    <cellStyle name="Normal 7 9 4" xfId="12622" xr:uid="{00000000-0005-0000-0000-000029240000}"/>
    <cellStyle name="Normal 7 9 5" xfId="8766" xr:uid="{00000000-0005-0000-0000-00005E240000}"/>
    <cellStyle name="Normal 7 9 6" xfId="12646" xr:uid="{00000000-0005-0000-0000-000097240000}"/>
    <cellStyle name="Normal 7 9 7" xfId="8816" xr:uid="{00000000-0005-0000-0000-0000D4240000}"/>
    <cellStyle name="Normal 7 9 8" xfId="12676" xr:uid="{00000000-0005-0000-0000-000015250000}"/>
    <cellStyle name="Normal 7 9 9" xfId="8896" xr:uid="{00000000-0005-0000-0000-00005A250000}"/>
    <cellStyle name="Normal 70" xfId="12978" xr:uid="{00000000-0005-0000-0000-0000D1270000}"/>
    <cellStyle name="Normal 70 2" xfId="4709" xr:uid="{00000000-0005-0000-0000-000088120000}"/>
    <cellStyle name="Normal 70 2 2" xfId="10234" xr:uid="{00000000-0005-0000-0000-0000D51F0000}"/>
    <cellStyle name="Normal 70 2 3" xfId="7990" xr:uid="{00000000-0005-0000-0000-0000FA0E0000}"/>
    <cellStyle name="Normal 70 3" xfId="4710" xr:uid="{00000000-0005-0000-0000-000089120000}"/>
    <cellStyle name="Normal 70 3 2" xfId="10235" xr:uid="{00000000-0005-0000-0000-0000D61F0000}"/>
    <cellStyle name="Normal 70 3 3" xfId="7991" xr:uid="{00000000-0005-0000-0000-0000FB0E0000}"/>
    <cellStyle name="Normal 70 4" xfId="4711" xr:uid="{00000000-0005-0000-0000-00008A120000}"/>
    <cellStyle name="Normal 70 4 2" xfId="10236" xr:uid="{00000000-0005-0000-0000-0000D71F0000}"/>
    <cellStyle name="Normal 70 4 3" xfId="7992" xr:uid="{00000000-0005-0000-0000-0000FC0E0000}"/>
    <cellStyle name="Normal 70 5" xfId="4712" xr:uid="{00000000-0005-0000-0000-00008B120000}"/>
    <cellStyle name="Normal 70 5 2" xfId="10237" xr:uid="{00000000-0005-0000-0000-0000D81F0000}"/>
    <cellStyle name="Normal 70 5 3" xfId="7993" xr:uid="{00000000-0005-0000-0000-0000FD0E0000}"/>
    <cellStyle name="Normal 70 6" xfId="4713" xr:uid="{00000000-0005-0000-0000-00008C120000}"/>
    <cellStyle name="Normal 70 6 2" xfId="10238" xr:uid="{00000000-0005-0000-0000-0000D91F0000}"/>
    <cellStyle name="Normal 70 6 3" xfId="7994" xr:uid="{00000000-0005-0000-0000-0000FE0E0000}"/>
    <cellStyle name="Normal 70 7" xfId="4714" xr:uid="{00000000-0005-0000-0000-00008D120000}"/>
    <cellStyle name="Normal 70 7 2" xfId="10239" xr:uid="{00000000-0005-0000-0000-0000DA1F0000}"/>
    <cellStyle name="Normal 70 7 3" xfId="7995" xr:uid="{00000000-0005-0000-0000-0000FF0E0000}"/>
    <cellStyle name="Normal 70 8" xfId="4715" xr:uid="{00000000-0005-0000-0000-00008E120000}"/>
    <cellStyle name="Normal 70 8 2" xfId="10240" xr:uid="{00000000-0005-0000-0000-0000DB1F0000}"/>
    <cellStyle name="Normal 70 8 3" xfId="7996" xr:uid="{00000000-0005-0000-0000-0000000F0000}"/>
    <cellStyle name="Normal 71" xfId="12967" xr:uid="{00000000-0005-0000-0000-0000A42A0000}"/>
    <cellStyle name="Normal 71 2" xfId="4716" xr:uid="{00000000-0005-0000-0000-00008F120000}"/>
    <cellStyle name="Normal 71 2 2" xfId="10241" xr:uid="{00000000-0005-0000-0000-0000DC1F0000}"/>
    <cellStyle name="Normal 71 2 3" xfId="7997" xr:uid="{00000000-0005-0000-0000-0000010F0000}"/>
    <cellStyle name="Normal 71 3" xfId="4717" xr:uid="{00000000-0005-0000-0000-000090120000}"/>
    <cellStyle name="Normal 71 3 2" xfId="10242" xr:uid="{00000000-0005-0000-0000-0000DD1F0000}"/>
    <cellStyle name="Normal 71 3 3" xfId="7998" xr:uid="{00000000-0005-0000-0000-0000020F0000}"/>
    <cellStyle name="Normal 71 4" xfId="4718" xr:uid="{00000000-0005-0000-0000-000091120000}"/>
    <cellStyle name="Normal 71 4 2" xfId="10243" xr:uid="{00000000-0005-0000-0000-0000DE1F0000}"/>
    <cellStyle name="Normal 71 4 3" xfId="7999" xr:uid="{00000000-0005-0000-0000-0000030F0000}"/>
    <cellStyle name="Normal 71 5" xfId="4719" xr:uid="{00000000-0005-0000-0000-000092120000}"/>
    <cellStyle name="Normal 71 5 2" xfId="10244" xr:uid="{00000000-0005-0000-0000-0000DF1F0000}"/>
    <cellStyle name="Normal 71 5 3" xfId="8000" xr:uid="{00000000-0005-0000-0000-0000040F0000}"/>
    <cellStyle name="Normal 71 6" xfId="4720" xr:uid="{00000000-0005-0000-0000-000093120000}"/>
    <cellStyle name="Normal 71 6 2" xfId="10245" xr:uid="{00000000-0005-0000-0000-0000E01F0000}"/>
    <cellStyle name="Normal 71 6 3" xfId="8001" xr:uid="{00000000-0005-0000-0000-0000050F0000}"/>
    <cellStyle name="Normal 71 7" xfId="4721" xr:uid="{00000000-0005-0000-0000-000094120000}"/>
    <cellStyle name="Normal 71 7 2" xfId="10246" xr:uid="{00000000-0005-0000-0000-0000E11F0000}"/>
    <cellStyle name="Normal 71 7 3" xfId="8002" xr:uid="{00000000-0005-0000-0000-0000060F0000}"/>
    <cellStyle name="Normal 71 8" xfId="4722" xr:uid="{00000000-0005-0000-0000-000095120000}"/>
    <cellStyle name="Normal 71 8 2" xfId="10247" xr:uid="{00000000-0005-0000-0000-0000E21F0000}"/>
    <cellStyle name="Normal 71 8 3" xfId="8003" xr:uid="{00000000-0005-0000-0000-0000070F0000}"/>
    <cellStyle name="Normal 72" xfId="13608" xr:uid="{00000000-0005-0000-0000-000035350000}"/>
    <cellStyle name="Normal 72 2" xfId="4723" xr:uid="{00000000-0005-0000-0000-000096120000}"/>
    <cellStyle name="Normal 72 2 2" xfId="10248" xr:uid="{00000000-0005-0000-0000-0000E31F0000}"/>
    <cellStyle name="Normal 72 2 3" xfId="8004" xr:uid="{00000000-0005-0000-0000-0000080F0000}"/>
    <cellStyle name="Normal 72 3" xfId="4724" xr:uid="{00000000-0005-0000-0000-000097120000}"/>
    <cellStyle name="Normal 72 3 2" xfId="10249" xr:uid="{00000000-0005-0000-0000-0000E41F0000}"/>
    <cellStyle name="Normal 72 3 3" xfId="8005" xr:uid="{00000000-0005-0000-0000-0000090F0000}"/>
    <cellStyle name="Normal 72 4" xfId="4725" xr:uid="{00000000-0005-0000-0000-000098120000}"/>
    <cellStyle name="Normal 72 4 2" xfId="10250" xr:uid="{00000000-0005-0000-0000-0000E51F0000}"/>
    <cellStyle name="Normal 72 4 3" xfId="8006" xr:uid="{00000000-0005-0000-0000-00000A0F0000}"/>
    <cellStyle name="Normal 72 5" xfId="4726" xr:uid="{00000000-0005-0000-0000-000099120000}"/>
    <cellStyle name="Normal 72 5 2" xfId="10251" xr:uid="{00000000-0005-0000-0000-0000E61F0000}"/>
    <cellStyle name="Normal 72 5 3" xfId="8007" xr:uid="{00000000-0005-0000-0000-00000B0F0000}"/>
    <cellStyle name="Normal 72 6" xfId="4727" xr:uid="{00000000-0005-0000-0000-00009A120000}"/>
    <cellStyle name="Normal 72 6 2" xfId="10252" xr:uid="{00000000-0005-0000-0000-0000E71F0000}"/>
    <cellStyle name="Normal 72 6 3" xfId="8008" xr:uid="{00000000-0005-0000-0000-00000C0F0000}"/>
    <cellStyle name="Normal 72 7" xfId="4728" xr:uid="{00000000-0005-0000-0000-00009B120000}"/>
    <cellStyle name="Normal 72 7 2" xfId="10253" xr:uid="{00000000-0005-0000-0000-0000E81F0000}"/>
    <cellStyle name="Normal 72 7 3" xfId="8009" xr:uid="{00000000-0005-0000-0000-00000D0F0000}"/>
    <cellStyle name="Normal 72 8" xfId="4729" xr:uid="{00000000-0005-0000-0000-00009C120000}"/>
    <cellStyle name="Normal 72 8 2" xfId="10254" xr:uid="{00000000-0005-0000-0000-0000E91F0000}"/>
    <cellStyle name="Normal 72 8 3" xfId="8010" xr:uid="{00000000-0005-0000-0000-00000E0F0000}"/>
    <cellStyle name="Normal 73 2" xfId="4730" xr:uid="{00000000-0005-0000-0000-00009D120000}"/>
    <cellStyle name="Normal 73 2 2" xfId="10255" xr:uid="{00000000-0005-0000-0000-0000EA1F0000}"/>
    <cellStyle name="Normal 73 2 3" xfId="8011" xr:uid="{00000000-0005-0000-0000-00000F0F0000}"/>
    <cellStyle name="Normal 73 3" xfId="4731" xr:uid="{00000000-0005-0000-0000-00009E120000}"/>
    <cellStyle name="Normal 73 3 2" xfId="10256" xr:uid="{00000000-0005-0000-0000-0000EB1F0000}"/>
    <cellStyle name="Normal 73 3 3" xfId="8012" xr:uid="{00000000-0005-0000-0000-0000100F0000}"/>
    <cellStyle name="Normal 73 4" xfId="4732" xr:uid="{00000000-0005-0000-0000-00009F120000}"/>
    <cellStyle name="Normal 73 4 2" xfId="10257" xr:uid="{00000000-0005-0000-0000-0000EC1F0000}"/>
    <cellStyle name="Normal 73 4 3" xfId="8013" xr:uid="{00000000-0005-0000-0000-0000110F0000}"/>
    <cellStyle name="Normal 73 5" xfId="4733" xr:uid="{00000000-0005-0000-0000-0000A0120000}"/>
    <cellStyle name="Normal 73 5 2" xfId="10258" xr:uid="{00000000-0005-0000-0000-0000ED1F0000}"/>
    <cellStyle name="Normal 73 5 3" xfId="8014" xr:uid="{00000000-0005-0000-0000-0000120F0000}"/>
    <cellStyle name="Normal 73 6" xfId="4734" xr:uid="{00000000-0005-0000-0000-0000A1120000}"/>
    <cellStyle name="Normal 73 6 2" xfId="10259" xr:uid="{00000000-0005-0000-0000-0000EE1F0000}"/>
    <cellStyle name="Normal 73 6 3" xfId="8015" xr:uid="{00000000-0005-0000-0000-0000130F0000}"/>
    <cellStyle name="Normal 73 7" xfId="4735" xr:uid="{00000000-0005-0000-0000-0000A2120000}"/>
    <cellStyle name="Normal 73 7 2" xfId="10260" xr:uid="{00000000-0005-0000-0000-0000EF1F0000}"/>
    <cellStyle name="Normal 73 7 3" xfId="8016" xr:uid="{00000000-0005-0000-0000-0000140F0000}"/>
    <cellStyle name="Normal 73 8" xfId="4736" xr:uid="{00000000-0005-0000-0000-0000A3120000}"/>
    <cellStyle name="Normal 73 8 2" xfId="10261" xr:uid="{00000000-0005-0000-0000-0000F01F0000}"/>
    <cellStyle name="Normal 73 8 3" xfId="8017" xr:uid="{00000000-0005-0000-0000-0000150F0000}"/>
    <cellStyle name="Normal 74 2" xfId="4737" xr:uid="{00000000-0005-0000-0000-0000A4120000}"/>
    <cellStyle name="Normal 74 2 2" xfId="10262" xr:uid="{00000000-0005-0000-0000-0000F11F0000}"/>
    <cellStyle name="Normal 74 2 3" xfId="8018" xr:uid="{00000000-0005-0000-0000-0000160F0000}"/>
    <cellStyle name="Normal 74 3" xfId="4738" xr:uid="{00000000-0005-0000-0000-0000A5120000}"/>
    <cellStyle name="Normal 74 3 2" xfId="10263" xr:uid="{00000000-0005-0000-0000-0000F21F0000}"/>
    <cellStyle name="Normal 74 3 3" xfId="8019" xr:uid="{00000000-0005-0000-0000-0000170F0000}"/>
    <cellStyle name="Normal 74 4" xfId="4739" xr:uid="{00000000-0005-0000-0000-0000A6120000}"/>
    <cellStyle name="Normal 74 4 2" xfId="10264" xr:uid="{00000000-0005-0000-0000-0000F31F0000}"/>
    <cellStyle name="Normal 74 4 3" xfId="8020" xr:uid="{00000000-0005-0000-0000-0000180F0000}"/>
    <cellStyle name="Normal 74 5" xfId="4740" xr:uid="{00000000-0005-0000-0000-0000A7120000}"/>
    <cellStyle name="Normal 74 5 2" xfId="10265" xr:uid="{00000000-0005-0000-0000-0000F41F0000}"/>
    <cellStyle name="Normal 74 5 3" xfId="8021" xr:uid="{00000000-0005-0000-0000-0000190F0000}"/>
    <cellStyle name="Normal 74 6" xfId="4741" xr:uid="{00000000-0005-0000-0000-0000A8120000}"/>
    <cellStyle name="Normal 74 6 2" xfId="10266" xr:uid="{00000000-0005-0000-0000-0000F51F0000}"/>
    <cellStyle name="Normal 74 6 3" xfId="8022" xr:uid="{00000000-0005-0000-0000-00001A0F0000}"/>
    <cellStyle name="Normal 74 7" xfId="4742" xr:uid="{00000000-0005-0000-0000-0000A9120000}"/>
    <cellStyle name="Normal 74 7 2" xfId="10267" xr:uid="{00000000-0005-0000-0000-0000F61F0000}"/>
    <cellStyle name="Normal 74 7 3" xfId="8023" xr:uid="{00000000-0005-0000-0000-00001B0F0000}"/>
    <cellStyle name="Normal 74 8" xfId="4743" xr:uid="{00000000-0005-0000-0000-0000AA120000}"/>
    <cellStyle name="Normal 74 8 2" xfId="10268" xr:uid="{00000000-0005-0000-0000-0000F71F0000}"/>
    <cellStyle name="Normal 74 8 3" xfId="8024" xr:uid="{00000000-0005-0000-0000-00001C0F0000}"/>
    <cellStyle name="Normal 75 2" xfId="4744" xr:uid="{00000000-0005-0000-0000-0000AB120000}"/>
    <cellStyle name="Normal 75 2 2" xfId="10269" xr:uid="{00000000-0005-0000-0000-0000F81F0000}"/>
    <cellStyle name="Normal 75 2 3" xfId="8025" xr:uid="{00000000-0005-0000-0000-00001D0F0000}"/>
    <cellStyle name="Normal 75 3" xfId="4745" xr:uid="{00000000-0005-0000-0000-0000AC120000}"/>
    <cellStyle name="Normal 75 3 2" xfId="10270" xr:uid="{00000000-0005-0000-0000-0000F91F0000}"/>
    <cellStyle name="Normal 75 3 3" xfId="8026" xr:uid="{00000000-0005-0000-0000-00001E0F0000}"/>
    <cellStyle name="Normal 75 4" xfId="4746" xr:uid="{00000000-0005-0000-0000-0000AD120000}"/>
    <cellStyle name="Normal 75 4 2" xfId="10271" xr:uid="{00000000-0005-0000-0000-0000FA1F0000}"/>
    <cellStyle name="Normal 75 4 3" xfId="8027" xr:uid="{00000000-0005-0000-0000-00001F0F0000}"/>
    <cellStyle name="Normal 75 5" xfId="4747" xr:uid="{00000000-0005-0000-0000-0000AE120000}"/>
    <cellStyle name="Normal 75 5 2" xfId="10272" xr:uid="{00000000-0005-0000-0000-0000FB1F0000}"/>
    <cellStyle name="Normal 75 5 3" xfId="8028" xr:uid="{00000000-0005-0000-0000-0000200F0000}"/>
    <cellStyle name="Normal 75 6" xfId="4748" xr:uid="{00000000-0005-0000-0000-0000AF120000}"/>
    <cellStyle name="Normal 75 6 2" xfId="10273" xr:uid="{00000000-0005-0000-0000-0000FC1F0000}"/>
    <cellStyle name="Normal 75 6 3" xfId="8029" xr:uid="{00000000-0005-0000-0000-0000210F0000}"/>
    <cellStyle name="Normal 75 7" xfId="4749" xr:uid="{00000000-0005-0000-0000-0000B0120000}"/>
    <cellStyle name="Normal 75 7 2" xfId="10274" xr:uid="{00000000-0005-0000-0000-0000FD1F0000}"/>
    <cellStyle name="Normal 75 7 3" xfId="8030" xr:uid="{00000000-0005-0000-0000-0000220F0000}"/>
    <cellStyle name="Normal 75 8" xfId="4750" xr:uid="{00000000-0005-0000-0000-0000B1120000}"/>
    <cellStyle name="Normal 75 8 2" xfId="10275" xr:uid="{00000000-0005-0000-0000-0000FE1F0000}"/>
    <cellStyle name="Normal 75 8 3" xfId="8031" xr:uid="{00000000-0005-0000-0000-0000230F0000}"/>
    <cellStyle name="Normal 76" xfId="4751" xr:uid="{00000000-0005-0000-0000-0000B2120000}"/>
    <cellStyle name="Normal 76 2" xfId="10276" xr:uid="{00000000-0005-0000-0000-0000FF1F0000}"/>
    <cellStyle name="Normal 76 3" xfId="8032" xr:uid="{00000000-0005-0000-0000-0000240F0000}"/>
    <cellStyle name="Normal 77" xfId="4752" xr:uid="{00000000-0005-0000-0000-0000B3120000}"/>
    <cellStyle name="Normal 77 2" xfId="10277" xr:uid="{00000000-0005-0000-0000-000000200000}"/>
    <cellStyle name="Normal 77 3" xfId="8033" xr:uid="{00000000-0005-0000-0000-0000250F0000}"/>
    <cellStyle name="Normal 8" xfId="4753" xr:uid="{00000000-0005-0000-0000-0000B4120000}"/>
    <cellStyle name="Normal-- 8" xfId="4754" xr:uid="{00000000-0005-0000-0000-0000B5120000}"/>
    <cellStyle name="Normal 8 10" xfId="4755" xr:uid="{00000000-0005-0000-0000-0000B6120000}"/>
    <cellStyle name="Normal-- 8 10" xfId="8779" xr:uid="{00000000-0005-0000-0000-0000FA230000}"/>
    <cellStyle name="Normal 8 10 10" xfId="9046" xr:uid="{00000000-0005-0000-0000-0000F3250000}"/>
    <cellStyle name="Normal 8 10 11" xfId="12807" xr:uid="{00000000-0005-0000-0000-000044260000}"/>
    <cellStyle name="Normal 8 10 12" xfId="9121" xr:uid="{00000000-0005-0000-0000-000099260000}"/>
    <cellStyle name="Normal 8 10 13" xfId="12852" xr:uid="{00000000-0005-0000-0000-0000F2260000}"/>
    <cellStyle name="Normal 8 10 14" xfId="9206" xr:uid="{00000000-0005-0000-0000-00004F270000}"/>
    <cellStyle name="Normal 8 10 15" xfId="12885" xr:uid="{00000000-0005-0000-0000-0000B0270000}"/>
    <cellStyle name="Normal 8 10 16" xfId="8036" xr:uid="{00000000-0005-0000-0000-0000280F0000}"/>
    <cellStyle name="Normal 8 10 17" xfId="13294" xr:uid="{00000000-0005-0000-0000-0000D7300000}"/>
    <cellStyle name="Normal 8 10 18" xfId="11348" xr:uid="{00000000-0005-0000-0000-000044310000}"/>
    <cellStyle name="Normal 8 10 19" xfId="13360" xr:uid="{00000000-0005-0000-0000-0000B5310000}"/>
    <cellStyle name="Normal 8 10 2" xfId="10280" xr:uid="{00000000-0005-0000-0000-000003200000}"/>
    <cellStyle name="Normal 8 10 20" xfId="11275" xr:uid="{00000000-0005-0000-0000-00002A320000}"/>
    <cellStyle name="Normal 8 10 21" xfId="13419" xr:uid="{00000000-0005-0000-0000-0000A3320000}"/>
    <cellStyle name="Normal 8 10 22" xfId="11212" xr:uid="{00000000-0005-0000-0000-000020330000}"/>
    <cellStyle name="Normal 8 10 23" xfId="13483" xr:uid="{00000000-0005-0000-0000-0000A1330000}"/>
    <cellStyle name="Normal 8 10 24" xfId="11151" xr:uid="{00000000-0005-0000-0000-000026340000}"/>
    <cellStyle name="Normal 8 10 25" xfId="13550" xr:uid="{00000000-0005-0000-0000-0000AF340000}"/>
    <cellStyle name="Normal 8 10 26" xfId="11082" xr:uid="{00000000-0005-0000-0000-00003C350000}"/>
    <cellStyle name="Normal 8 10 3" xfId="12657" xr:uid="{00000000-0005-0000-0000-00002C240000}"/>
    <cellStyle name="Normal 8 10 4" xfId="8823" xr:uid="{00000000-0005-0000-0000-000061240000}"/>
    <cellStyle name="Normal 8 10 5" xfId="12680" xr:uid="{00000000-0005-0000-0000-00009A240000}"/>
    <cellStyle name="Normal 8 10 6" xfId="8891" xr:uid="{00000000-0005-0000-0000-0000D7240000}"/>
    <cellStyle name="Normal 8 10 7" xfId="12716" xr:uid="{00000000-0005-0000-0000-000018250000}"/>
    <cellStyle name="Normal 8 10 8" xfId="8966" xr:uid="{00000000-0005-0000-0000-00005D250000}"/>
    <cellStyle name="Normal 8 10 9" xfId="12764" xr:uid="{00000000-0005-0000-0000-0000A6250000}"/>
    <cellStyle name="Normal 8 11" xfId="4756" xr:uid="{00000000-0005-0000-0000-0000B7120000}"/>
    <cellStyle name="Normal-- 8 11" xfId="12656" xr:uid="{00000000-0005-0000-0000-00002B240000}"/>
    <cellStyle name="Normal 8 11 10" xfId="12808" xr:uid="{00000000-0005-0000-0000-000045260000}"/>
    <cellStyle name="Normal 8 11 11" xfId="9122" xr:uid="{00000000-0005-0000-0000-00009A260000}"/>
    <cellStyle name="Normal 8 11 12" xfId="12853" xr:uid="{00000000-0005-0000-0000-0000F3260000}"/>
    <cellStyle name="Normal 8 11 13" xfId="9207" xr:uid="{00000000-0005-0000-0000-000050270000}"/>
    <cellStyle name="Normal 8 11 14" xfId="12886" xr:uid="{00000000-0005-0000-0000-0000B1270000}"/>
    <cellStyle name="Normal 8 11 15" xfId="8037" xr:uid="{00000000-0005-0000-0000-0000290F0000}"/>
    <cellStyle name="Normal 8 11 16" xfId="13295" xr:uid="{00000000-0005-0000-0000-0000D8300000}"/>
    <cellStyle name="Normal 8 11 17" xfId="11347" xr:uid="{00000000-0005-0000-0000-000045310000}"/>
    <cellStyle name="Normal 8 11 18" xfId="13361" xr:uid="{00000000-0005-0000-0000-0000B6310000}"/>
    <cellStyle name="Normal 8 11 19" xfId="11274" xr:uid="{00000000-0005-0000-0000-00002B320000}"/>
    <cellStyle name="Normal 8 11 2" xfId="10281" xr:uid="{00000000-0005-0000-0000-000004200000}"/>
    <cellStyle name="Normal 8 11 20" xfId="13420" xr:uid="{00000000-0005-0000-0000-0000A4320000}"/>
    <cellStyle name="Normal 8 11 21" xfId="11211" xr:uid="{00000000-0005-0000-0000-000021330000}"/>
    <cellStyle name="Normal 8 11 22" xfId="13484" xr:uid="{00000000-0005-0000-0000-0000A2330000}"/>
    <cellStyle name="Normal 8 11 23" xfId="11150" xr:uid="{00000000-0005-0000-0000-000027340000}"/>
    <cellStyle name="Normal 8 11 24" xfId="13551" xr:uid="{00000000-0005-0000-0000-0000B0340000}"/>
    <cellStyle name="Normal 8 11 25" xfId="11081" xr:uid="{00000000-0005-0000-0000-00003D350000}"/>
    <cellStyle name="Normal 8 11 3" xfId="8824" xr:uid="{00000000-0005-0000-0000-000062240000}"/>
    <cellStyle name="Normal 8 11 4" xfId="12682" xr:uid="{00000000-0005-0000-0000-00009B240000}"/>
    <cellStyle name="Normal 8 11 5" xfId="8892" xr:uid="{00000000-0005-0000-0000-0000D8240000}"/>
    <cellStyle name="Normal 8 11 6" xfId="12717" xr:uid="{00000000-0005-0000-0000-000019250000}"/>
    <cellStyle name="Normal 8 11 7" xfId="8967" xr:uid="{00000000-0005-0000-0000-00005E250000}"/>
    <cellStyle name="Normal 8 11 8" xfId="12766" xr:uid="{00000000-0005-0000-0000-0000A7250000}"/>
    <cellStyle name="Normal 8 11 9" xfId="9047" xr:uid="{00000000-0005-0000-0000-0000F4250000}"/>
    <cellStyle name="Normal 8 12" xfId="4757" xr:uid="{00000000-0005-0000-0000-0000B8120000}"/>
    <cellStyle name="Normal-- 8 12" xfId="8822" xr:uid="{00000000-0005-0000-0000-000060240000}"/>
    <cellStyle name="Normal 8 12 10" xfId="9123" xr:uid="{00000000-0005-0000-0000-00009B260000}"/>
    <cellStyle name="Normal 8 12 11" xfId="12854" xr:uid="{00000000-0005-0000-0000-0000F4260000}"/>
    <cellStyle name="Normal 8 12 12" xfId="9208" xr:uid="{00000000-0005-0000-0000-000051270000}"/>
    <cellStyle name="Normal 8 12 13" xfId="12887" xr:uid="{00000000-0005-0000-0000-0000B2270000}"/>
    <cellStyle name="Normal 8 12 14" xfId="8038" xr:uid="{00000000-0005-0000-0000-00002A0F0000}"/>
    <cellStyle name="Normal 8 12 15" xfId="13296" xr:uid="{00000000-0005-0000-0000-0000D9300000}"/>
    <cellStyle name="Normal 8 12 16" xfId="11346" xr:uid="{00000000-0005-0000-0000-000046310000}"/>
    <cellStyle name="Normal 8 12 17" xfId="13362" xr:uid="{00000000-0005-0000-0000-0000B7310000}"/>
    <cellStyle name="Normal 8 12 18" xfId="11273" xr:uid="{00000000-0005-0000-0000-00002C320000}"/>
    <cellStyle name="Normal 8 12 19" xfId="13421" xr:uid="{00000000-0005-0000-0000-0000A5320000}"/>
    <cellStyle name="Normal 8 12 2" xfId="10282" xr:uid="{00000000-0005-0000-0000-000005200000}"/>
    <cellStyle name="Normal 8 12 20" xfId="11210" xr:uid="{00000000-0005-0000-0000-000022330000}"/>
    <cellStyle name="Normal 8 12 21" xfId="13485" xr:uid="{00000000-0005-0000-0000-0000A3330000}"/>
    <cellStyle name="Normal 8 12 22" xfId="11149" xr:uid="{00000000-0005-0000-0000-000028340000}"/>
    <cellStyle name="Normal 8 12 23" xfId="13552" xr:uid="{00000000-0005-0000-0000-0000B1340000}"/>
    <cellStyle name="Normal 8 12 24" xfId="11080" xr:uid="{00000000-0005-0000-0000-00003E350000}"/>
    <cellStyle name="Normal 8 12 3" xfId="12683" xr:uid="{00000000-0005-0000-0000-00009C240000}"/>
    <cellStyle name="Normal 8 12 4" xfId="8893" xr:uid="{00000000-0005-0000-0000-0000D9240000}"/>
    <cellStyle name="Normal 8 12 5" xfId="12718" xr:uid="{00000000-0005-0000-0000-00001A250000}"/>
    <cellStyle name="Normal 8 12 6" xfId="8968" xr:uid="{00000000-0005-0000-0000-00005F250000}"/>
    <cellStyle name="Normal 8 12 7" xfId="12767" xr:uid="{00000000-0005-0000-0000-0000A8250000}"/>
    <cellStyle name="Normal 8 12 8" xfId="9048" xr:uid="{00000000-0005-0000-0000-0000F5250000}"/>
    <cellStyle name="Normal 8 12 9" xfId="12809" xr:uid="{00000000-0005-0000-0000-000046260000}"/>
    <cellStyle name="Normal 8 13" xfId="4758" xr:uid="{00000000-0005-0000-0000-0000B9120000}"/>
    <cellStyle name="Normal-- 8 13" xfId="12679" xr:uid="{00000000-0005-0000-0000-000099240000}"/>
    <cellStyle name="Normal 8 13 10" xfId="12855" xr:uid="{00000000-0005-0000-0000-0000F5260000}"/>
    <cellStyle name="Normal 8 13 11" xfId="9209" xr:uid="{00000000-0005-0000-0000-000052270000}"/>
    <cellStyle name="Normal 8 13 12" xfId="12888" xr:uid="{00000000-0005-0000-0000-0000B3270000}"/>
    <cellStyle name="Normal 8 13 13" xfId="8039" xr:uid="{00000000-0005-0000-0000-00002B0F0000}"/>
    <cellStyle name="Normal 8 13 14" xfId="13297" xr:uid="{00000000-0005-0000-0000-0000DA300000}"/>
    <cellStyle name="Normal 8 13 15" xfId="11345" xr:uid="{00000000-0005-0000-0000-000047310000}"/>
    <cellStyle name="Normal 8 13 16" xfId="13363" xr:uid="{00000000-0005-0000-0000-0000B8310000}"/>
    <cellStyle name="Normal 8 13 17" xfId="11272" xr:uid="{00000000-0005-0000-0000-00002D320000}"/>
    <cellStyle name="Normal 8 13 18" xfId="13422" xr:uid="{00000000-0005-0000-0000-0000A6320000}"/>
    <cellStyle name="Normal 8 13 19" xfId="11209" xr:uid="{00000000-0005-0000-0000-000023330000}"/>
    <cellStyle name="Normal 8 13 2" xfId="10283" xr:uid="{00000000-0005-0000-0000-000006200000}"/>
    <cellStyle name="Normal 8 13 20" xfId="13486" xr:uid="{00000000-0005-0000-0000-0000A4330000}"/>
    <cellStyle name="Normal 8 13 21" xfId="11148" xr:uid="{00000000-0005-0000-0000-000029340000}"/>
    <cellStyle name="Normal 8 13 22" xfId="13553" xr:uid="{00000000-0005-0000-0000-0000B2340000}"/>
    <cellStyle name="Normal 8 13 23" xfId="11079" xr:uid="{00000000-0005-0000-0000-00003F350000}"/>
    <cellStyle name="Normal 8 13 3" xfId="8894" xr:uid="{00000000-0005-0000-0000-0000DA240000}"/>
    <cellStyle name="Normal 8 13 4" xfId="12719" xr:uid="{00000000-0005-0000-0000-00001B250000}"/>
    <cellStyle name="Normal 8 13 5" xfId="8970" xr:uid="{00000000-0005-0000-0000-000060250000}"/>
    <cellStyle name="Normal 8 13 6" xfId="12768" xr:uid="{00000000-0005-0000-0000-0000A9250000}"/>
    <cellStyle name="Normal 8 13 7" xfId="9049" xr:uid="{00000000-0005-0000-0000-0000F6250000}"/>
    <cellStyle name="Normal 8 13 8" xfId="12810" xr:uid="{00000000-0005-0000-0000-000047260000}"/>
    <cellStyle name="Normal 8 13 9" xfId="9124" xr:uid="{00000000-0005-0000-0000-00009C260000}"/>
    <cellStyle name="Normal 8 14" xfId="4759" xr:uid="{00000000-0005-0000-0000-0000BA120000}"/>
    <cellStyle name="Normal-- 8 14" xfId="8890" xr:uid="{00000000-0005-0000-0000-0000D6240000}"/>
    <cellStyle name="Normal 8 14 10" xfId="9210" xr:uid="{00000000-0005-0000-0000-000053270000}"/>
    <cellStyle name="Normal 8 14 11" xfId="12889" xr:uid="{00000000-0005-0000-0000-0000B4270000}"/>
    <cellStyle name="Normal 8 14 12" xfId="8040" xr:uid="{00000000-0005-0000-0000-00002C0F0000}"/>
    <cellStyle name="Normal 8 14 13" xfId="13298" xr:uid="{00000000-0005-0000-0000-0000DB300000}"/>
    <cellStyle name="Normal 8 14 14" xfId="11344" xr:uid="{00000000-0005-0000-0000-000048310000}"/>
    <cellStyle name="Normal 8 14 15" xfId="13364" xr:uid="{00000000-0005-0000-0000-0000B9310000}"/>
    <cellStyle name="Normal 8 14 16" xfId="11271" xr:uid="{00000000-0005-0000-0000-00002E320000}"/>
    <cellStyle name="Normal 8 14 17" xfId="13424" xr:uid="{00000000-0005-0000-0000-0000A7320000}"/>
    <cellStyle name="Normal 8 14 18" xfId="12940" xr:uid="{00000000-0005-0000-0000-000024330000}"/>
    <cellStyle name="Normal 8 14 19" xfId="13487" xr:uid="{00000000-0005-0000-0000-0000A5330000}"/>
    <cellStyle name="Normal 8 14 2" xfId="10284" xr:uid="{00000000-0005-0000-0000-000007200000}"/>
    <cellStyle name="Normal 8 14 20" xfId="11147" xr:uid="{00000000-0005-0000-0000-00002A340000}"/>
    <cellStyle name="Normal 8 14 21" xfId="13554" xr:uid="{00000000-0005-0000-0000-0000B3340000}"/>
    <cellStyle name="Normal 8 14 22" xfId="11078" xr:uid="{00000000-0005-0000-0000-000040350000}"/>
    <cellStyle name="Normal 8 14 3" xfId="12721" xr:uid="{00000000-0005-0000-0000-00001C250000}"/>
    <cellStyle name="Normal 8 14 4" xfId="8976" xr:uid="{00000000-0005-0000-0000-000061250000}"/>
    <cellStyle name="Normal 8 14 5" xfId="12769" xr:uid="{00000000-0005-0000-0000-0000AA250000}"/>
    <cellStyle name="Normal 8 14 6" xfId="9050" xr:uid="{00000000-0005-0000-0000-0000F7250000}"/>
    <cellStyle name="Normal 8 14 7" xfId="12811" xr:uid="{00000000-0005-0000-0000-000048260000}"/>
    <cellStyle name="Normal 8 14 8" xfId="9125" xr:uid="{00000000-0005-0000-0000-00009D260000}"/>
    <cellStyle name="Normal 8 14 9" xfId="12856" xr:uid="{00000000-0005-0000-0000-0000F6260000}"/>
    <cellStyle name="Normal 8 15" xfId="4760" xr:uid="{00000000-0005-0000-0000-0000BB120000}"/>
    <cellStyle name="Normal-- 8 15" xfId="12715" xr:uid="{00000000-0005-0000-0000-000017250000}"/>
    <cellStyle name="Normal 8 15 10" xfId="12890" xr:uid="{00000000-0005-0000-0000-0000B5270000}"/>
    <cellStyle name="Normal 8 15 11" xfId="8041" xr:uid="{00000000-0005-0000-0000-00002D0F0000}"/>
    <cellStyle name="Normal 8 15 12" xfId="13299" xr:uid="{00000000-0005-0000-0000-0000DC300000}"/>
    <cellStyle name="Normal 8 15 13" xfId="11343" xr:uid="{00000000-0005-0000-0000-000049310000}"/>
    <cellStyle name="Normal 8 15 14" xfId="13365" xr:uid="{00000000-0005-0000-0000-0000BA310000}"/>
    <cellStyle name="Normal 8 15 15" xfId="11270" xr:uid="{00000000-0005-0000-0000-00002F320000}"/>
    <cellStyle name="Normal 8 15 16" xfId="13425" xr:uid="{00000000-0005-0000-0000-0000A8320000}"/>
    <cellStyle name="Normal 8 15 17" xfId="11208" xr:uid="{00000000-0005-0000-0000-000025330000}"/>
    <cellStyle name="Normal 8 15 18" xfId="13488" xr:uid="{00000000-0005-0000-0000-0000A6330000}"/>
    <cellStyle name="Normal 8 15 19" xfId="11146" xr:uid="{00000000-0005-0000-0000-00002B340000}"/>
    <cellStyle name="Normal 8 15 2" xfId="10285" xr:uid="{00000000-0005-0000-0000-000008200000}"/>
    <cellStyle name="Normal 8 15 20" xfId="13555" xr:uid="{00000000-0005-0000-0000-0000B4340000}"/>
    <cellStyle name="Normal 8 15 21" xfId="11077" xr:uid="{00000000-0005-0000-0000-000041350000}"/>
    <cellStyle name="Normal 8 15 3" xfId="8977" xr:uid="{00000000-0005-0000-0000-000062250000}"/>
    <cellStyle name="Normal 8 15 4" xfId="12770" xr:uid="{00000000-0005-0000-0000-0000AB250000}"/>
    <cellStyle name="Normal 8 15 5" xfId="9051" xr:uid="{00000000-0005-0000-0000-0000F8250000}"/>
    <cellStyle name="Normal 8 15 6" xfId="12812" xr:uid="{00000000-0005-0000-0000-000049260000}"/>
    <cellStyle name="Normal 8 15 7" xfId="9126" xr:uid="{00000000-0005-0000-0000-00009E260000}"/>
    <cellStyle name="Normal 8 15 8" xfId="12857" xr:uid="{00000000-0005-0000-0000-0000F7260000}"/>
    <cellStyle name="Normal 8 15 9" xfId="9211" xr:uid="{00000000-0005-0000-0000-000054270000}"/>
    <cellStyle name="Normal 8 16" xfId="4761" xr:uid="{00000000-0005-0000-0000-0000BC120000}"/>
    <cellStyle name="Normal-- 8 16" xfId="8964" xr:uid="{00000000-0005-0000-0000-00005C250000}"/>
    <cellStyle name="Normal 8 16 10" xfId="8042" xr:uid="{00000000-0005-0000-0000-00002E0F0000}"/>
    <cellStyle name="Normal 8 16 11" xfId="13300" xr:uid="{00000000-0005-0000-0000-0000DD300000}"/>
    <cellStyle name="Normal 8 16 12" xfId="11342" xr:uid="{00000000-0005-0000-0000-00004A310000}"/>
    <cellStyle name="Normal 8 16 13" xfId="13366" xr:uid="{00000000-0005-0000-0000-0000BB310000}"/>
    <cellStyle name="Normal 8 16 14" xfId="11269" xr:uid="{00000000-0005-0000-0000-000030320000}"/>
    <cellStyle name="Normal 8 16 15" xfId="13426" xr:uid="{00000000-0005-0000-0000-0000A9320000}"/>
    <cellStyle name="Normal 8 16 16" xfId="11207" xr:uid="{00000000-0005-0000-0000-000026330000}"/>
    <cellStyle name="Normal 8 16 17" xfId="13489" xr:uid="{00000000-0005-0000-0000-0000A7330000}"/>
    <cellStyle name="Normal 8 16 18" xfId="11145" xr:uid="{00000000-0005-0000-0000-00002C340000}"/>
    <cellStyle name="Normal 8 16 19" xfId="13556" xr:uid="{00000000-0005-0000-0000-0000B5340000}"/>
    <cellStyle name="Normal 8 16 2" xfId="10286" xr:uid="{00000000-0005-0000-0000-000009200000}"/>
    <cellStyle name="Normal 8 16 20" xfId="11076" xr:uid="{00000000-0005-0000-0000-000042350000}"/>
    <cellStyle name="Normal 8 16 3" xfId="12771" xr:uid="{00000000-0005-0000-0000-0000AC250000}"/>
    <cellStyle name="Normal 8 16 4" xfId="9052" xr:uid="{00000000-0005-0000-0000-0000F9250000}"/>
    <cellStyle name="Normal 8 16 5" xfId="12813" xr:uid="{00000000-0005-0000-0000-00004A260000}"/>
    <cellStyle name="Normal 8 16 6" xfId="9127" xr:uid="{00000000-0005-0000-0000-00009F260000}"/>
    <cellStyle name="Normal 8 16 7" xfId="12858" xr:uid="{00000000-0005-0000-0000-0000F8260000}"/>
    <cellStyle name="Normal 8 16 8" xfId="9212" xr:uid="{00000000-0005-0000-0000-000055270000}"/>
    <cellStyle name="Normal 8 16 9" xfId="12891" xr:uid="{00000000-0005-0000-0000-0000B6270000}"/>
    <cellStyle name="Normal 8 17" xfId="4762" xr:uid="{00000000-0005-0000-0000-0000BD120000}"/>
    <cellStyle name="Normal-- 8 17" xfId="12757" xr:uid="{00000000-0005-0000-0000-0000A5250000}"/>
    <cellStyle name="Normal 8 17 10" xfId="13301" xr:uid="{00000000-0005-0000-0000-0000DE300000}"/>
    <cellStyle name="Normal 8 17 11" xfId="11340" xr:uid="{00000000-0005-0000-0000-00004B310000}"/>
    <cellStyle name="Normal 8 17 12" xfId="13367" xr:uid="{00000000-0005-0000-0000-0000BC310000}"/>
    <cellStyle name="Normal 8 17 13" xfId="11268" xr:uid="{00000000-0005-0000-0000-000031320000}"/>
    <cellStyle name="Normal 8 17 14" xfId="13427" xr:uid="{00000000-0005-0000-0000-0000AA320000}"/>
    <cellStyle name="Normal 8 17 15" xfId="11206" xr:uid="{00000000-0005-0000-0000-000027330000}"/>
    <cellStyle name="Normal 8 17 16" xfId="13490" xr:uid="{00000000-0005-0000-0000-0000A8330000}"/>
    <cellStyle name="Normal 8 17 17" xfId="11144" xr:uid="{00000000-0005-0000-0000-00002D340000}"/>
    <cellStyle name="Normal 8 17 18" xfId="13557" xr:uid="{00000000-0005-0000-0000-0000B6340000}"/>
    <cellStyle name="Normal 8 17 19" xfId="11075" xr:uid="{00000000-0005-0000-0000-000043350000}"/>
    <cellStyle name="Normal 8 17 2" xfId="10287" xr:uid="{00000000-0005-0000-0000-00000A200000}"/>
    <cellStyle name="Normal 8 17 3" xfId="9053" xr:uid="{00000000-0005-0000-0000-0000FA250000}"/>
    <cellStyle name="Normal 8 17 4" xfId="12814" xr:uid="{00000000-0005-0000-0000-00004B260000}"/>
    <cellStyle name="Normal 8 17 5" xfId="9128" xr:uid="{00000000-0005-0000-0000-0000A0260000}"/>
    <cellStyle name="Normal 8 17 6" xfId="12860" xr:uid="{00000000-0005-0000-0000-0000F9260000}"/>
    <cellStyle name="Normal 8 17 7" xfId="9214" xr:uid="{00000000-0005-0000-0000-000056270000}"/>
    <cellStyle name="Normal 8 17 8" xfId="12892" xr:uid="{00000000-0005-0000-0000-0000B7270000}"/>
    <cellStyle name="Normal 8 17 9" xfId="8043" xr:uid="{00000000-0005-0000-0000-00002F0F0000}"/>
    <cellStyle name="Normal 8 18" xfId="4763" xr:uid="{00000000-0005-0000-0000-0000BE120000}"/>
    <cellStyle name="Normal-- 8 18" xfId="9045" xr:uid="{00000000-0005-0000-0000-0000F2250000}"/>
    <cellStyle name="Normal 8 18 10" xfId="11339" xr:uid="{00000000-0005-0000-0000-00004C310000}"/>
    <cellStyle name="Normal 8 18 11" xfId="13368" xr:uid="{00000000-0005-0000-0000-0000BD310000}"/>
    <cellStyle name="Normal 8 18 12" xfId="11267" xr:uid="{00000000-0005-0000-0000-000032320000}"/>
    <cellStyle name="Normal 8 18 13" xfId="13428" xr:uid="{00000000-0005-0000-0000-0000AB320000}"/>
    <cellStyle name="Normal 8 18 14" xfId="11205" xr:uid="{00000000-0005-0000-0000-000028330000}"/>
    <cellStyle name="Normal 8 18 15" xfId="13491" xr:uid="{00000000-0005-0000-0000-0000A9330000}"/>
    <cellStyle name="Normal 8 18 16" xfId="11143" xr:uid="{00000000-0005-0000-0000-00002E340000}"/>
    <cellStyle name="Normal 8 18 17" xfId="13558" xr:uid="{00000000-0005-0000-0000-0000B7340000}"/>
    <cellStyle name="Normal 8 18 18" xfId="11074" xr:uid="{00000000-0005-0000-0000-000044350000}"/>
    <cellStyle name="Normal 8 18 2" xfId="10288" xr:uid="{00000000-0005-0000-0000-00000B200000}"/>
    <cellStyle name="Normal 8 18 3" xfId="12815" xr:uid="{00000000-0005-0000-0000-00004C260000}"/>
    <cellStyle name="Normal 8 18 4" xfId="9129" xr:uid="{00000000-0005-0000-0000-0000A1260000}"/>
    <cellStyle name="Normal 8 18 5" xfId="12861" xr:uid="{00000000-0005-0000-0000-0000FA260000}"/>
    <cellStyle name="Normal 8 18 6" xfId="9215" xr:uid="{00000000-0005-0000-0000-000057270000}"/>
    <cellStyle name="Normal 8 18 7" xfId="12893" xr:uid="{00000000-0005-0000-0000-0000B8270000}"/>
    <cellStyle name="Normal 8 18 8" xfId="8044" xr:uid="{00000000-0005-0000-0000-0000300F0000}"/>
    <cellStyle name="Normal 8 18 9" xfId="13302" xr:uid="{00000000-0005-0000-0000-0000DF300000}"/>
    <cellStyle name="Normal 8 19" xfId="4764" xr:uid="{00000000-0005-0000-0000-0000BF120000}"/>
    <cellStyle name="Normal-- 8 19" xfId="12806" xr:uid="{00000000-0005-0000-0000-000043260000}"/>
    <cellStyle name="Normal 8 19 10" xfId="13369" xr:uid="{00000000-0005-0000-0000-0000BE310000}"/>
    <cellStyle name="Normal 8 19 11" xfId="11266" xr:uid="{00000000-0005-0000-0000-000033320000}"/>
    <cellStyle name="Normal 8 19 12" xfId="13429" xr:uid="{00000000-0005-0000-0000-0000AC320000}"/>
    <cellStyle name="Normal 8 19 13" xfId="12934" xr:uid="{00000000-0005-0000-0000-000029330000}"/>
    <cellStyle name="Normal 8 19 14" xfId="13492" xr:uid="{00000000-0005-0000-0000-0000AA330000}"/>
    <cellStyle name="Normal 8 19 15" xfId="11142" xr:uid="{00000000-0005-0000-0000-00002F340000}"/>
    <cellStyle name="Normal 8 19 16" xfId="13559" xr:uid="{00000000-0005-0000-0000-0000B8340000}"/>
    <cellStyle name="Normal 8 19 17" xfId="11073" xr:uid="{00000000-0005-0000-0000-000045350000}"/>
    <cellStyle name="Normal 8 19 2" xfId="10289" xr:uid="{00000000-0005-0000-0000-00000C200000}"/>
    <cellStyle name="Normal 8 19 3" xfId="9130" xr:uid="{00000000-0005-0000-0000-0000A2260000}"/>
    <cellStyle name="Normal 8 19 4" xfId="12862" xr:uid="{00000000-0005-0000-0000-0000FB260000}"/>
    <cellStyle name="Normal 8 19 5" xfId="9216" xr:uid="{00000000-0005-0000-0000-000058270000}"/>
    <cellStyle name="Normal 8 19 6" xfId="12894" xr:uid="{00000000-0005-0000-0000-0000B9270000}"/>
    <cellStyle name="Normal 8 19 7" xfId="8045" xr:uid="{00000000-0005-0000-0000-0000310F0000}"/>
    <cellStyle name="Normal 8 19 8" xfId="13303" xr:uid="{00000000-0005-0000-0000-0000E0300000}"/>
    <cellStyle name="Normal 8 19 9" xfId="11338" xr:uid="{00000000-0005-0000-0000-00004D310000}"/>
    <cellStyle name="Normal 8 2" xfId="4765" xr:uid="{00000000-0005-0000-0000-0000C0120000}"/>
    <cellStyle name="Normal-- 8 2" xfId="10279" xr:uid="{00000000-0005-0000-0000-000002200000}"/>
    <cellStyle name="Normal 8 2 10" xfId="8757" xr:uid="{00000000-0005-0000-0000-0000A5230000}"/>
    <cellStyle name="Normal 8 2 11" xfId="12636" xr:uid="{00000000-0005-0000-0000-0000CE230000}"/>
    <cellStyle name="Normal 8 2 12" xfId="8791" xr:uid="{00000000-0005-0000-0000-0000FB230000}"/>
    <cellStyle name="Normal 8 2 13" xfId="12662" xr:uid="{00000000-0005-0000-0000-00002D240000}"/>
    <cellStyle name="Normal 8 2 14" xfId="8834" xr:uid="{00000000-0005-0000-0000-000063240000}"/>
    <cellStyle name="Normal 8 2 15" xfId="12690" xr:uid="{00000000-0005-0000-0000-00009D240000}"/>
    <cellStyle name="Normal 8 2 16" xfId="8903" xr:uid="{00000000-0005-0000-0000-0000DB240000}"/>
    <cellStyle name="Normal 8 2 17" xfId="12733" xr:uid="{00000000-0005-0000-0000-00001D250000}"/>
    <cellStyle name="Normal 8 2 18" xfId="8983" xr:uid="{00000000-0005-0000-0000-000063250000}"/>
    <cellStyle name="Normal 8 2 19" xfId="12773" xr:uid="{00000000-0005-0000-0000-0000AD250000}"/>
    <cellStyle name="Normal 8 2 2" xfId="4766" xr:uid="{00000000-0005-0000-0000-0000C1120000}"/>
    <cellStyle name="Normal 8 2 2 2" xfId="4767" xr:uid="{00000000-0005-0000-0000-0000C2120000}"/>
    <cellStyle name="Normal 8 2 2 2 2" xfId="10292" xr:uid="{00000000-0005-0000-0000-00000F200000}"/>
    <cellStyle name="Normal 8 2 2 3" xfId="10291" xr:uid="{00000000-0005-0000-0000-00000E200000}"/>
    <cellStyle name="Normal 8 2 2 4" xfId="8047" xr:uid="{00000000-0005-0000-0000-0000330F0000}"/>
    <cellStyle name="Normal 8 2 20" xfId="9056" xr:uid="{00000000-0005-0000-0000-0000FB250000}"/>
    <cellStyle name="Normal 8 2 21" xfId="12816" xr:uid="{00000000-0005-0000-0000-00004D260000}"/>
    <cellStyle name="Normal 8 2 22" xfId="9131" xr:uid="{00000000-0005-0000-0000-0000A3260000}"/>
    <cellStyle name="Normal 8 2 23" xfId="12863" xr:uid="{00000000-0005-0000-0000-0000FC260000}"/>
    <cellStyle name="Normal 8 2 24" xfId="9217" xr:uid="{00000000-0005-0000-0000-000059270000}"/>
    <cellStyle name="Normal 8 2 25" xfId="12895" xr:uid="{00000000-0005-0000-0000-0000BA270000}"/>
    <cellStyle name="Normal 8 2 26" xfId="8046" xr:uid="{00000000-0005-0000-0000-0000320F0000}"/>
    <cellStyle name="Normal 8 2 27" xfId="13304" xr:uid="{00000000-0005-0000-0000-0000E1300000}"/>
    <cellStyle name="Normal 8 2 28" xfId="11337" xr:uid="{00000000-0005-0000-0000-00004E310000}"/>
    <cellStyle name="Normal 8 2 29" xfId="13370" xr:uid="{00000000-0005-0000-0000-0000BF310000}"/>
    <cellStyle name="Normal 8 2 3" xfId="4768" xr:uid="{00000000-0005-0000-0000-0000C3120000}"/>
    <cellStyle name="Normal 8 2 3 2" xfId="10293" xr:uid="{00000000-0005-0000-0000-000010200000}"/>
    <cellStyle name="Normal 8 2 3 3" xfId="8048" xr:uid="{00000000-0005-0000-0000-0000340F0000}"/>
    <cellStyle name="Normal 8 2 30" xfId="11265" xr:uid="{00000000-0005-0000-0000-000034320000}"/>
    <cellStyle name="Normal 8 2 31" xfId="13430" xr:uid="{00000000-0005-0000-0000-0000AD320000}"/>
    <cellStyle name="Normal 8 2 32" xfId="11204" xr:uid="{00000000-0005-0000-0000-00002A330000}"/>
    <cellStyle name="Normal 8 2 33" xfId="13493" xr:uid="{00000000-0005-0000-0000-0000AB330000}"/>
    <cellStyle name="Normal 8 2 34" xfId="11141" xr:uid="{00000000-0005-0000-0000-000030340000}"/>
    <cellStyle name="Normal 8 2 35" xfId="13560" xr:uid="{00000000-0005-0000-0000-0000B9340000}"/>
    <cellStyle name="Normal 8 2 36" xfId="11072" xr:uid="{00000000-0005-0000-0000-000046350000}"/>
    <cellStyle name="Normal 8 2 4" xfId="10290" xr:uid="{00000000-0005-0000-0000-00000D200000}"/>
    <cellStyle name="Normal 8 2 5" xfId="12590" xr:uid="{00000000-0005-0000-0000-000014230000}"/>
    <cellStyle name="Normal 8 2 6" xfId="8712" xr:uid="{00000000-0005-0000-0000-000029230000}"/>
    <cellStyle name="Normal 8 2 7" xfId="12601" xr:uid="{00000000-0005-0000-0000-000042230000}"/>
    <cellStyle name="Normal 8 2 8" xfId="8731" xr:uid="{00000000-0005-0000-0000-00005F230000}"/>
    <cellStyle name="Normal 8 2 9" xfId="12620" xr:uid="{00000000-0005-0000-0000-000080230000}"/>
    <cellStyle name="Normal 8 20" xfId="4769" xr:uid="{00000000-0005-0000-0000-0000C4120000}"/>
    <cellStyle name="Normal-- 8 20" xfId="9120" xr:uid="{00000000-0005-0000-0000-000098260000}"/>
    <cellStyle name="Normal 8 20 10" xfId="11261" xr:uid="{00000000-0005-0000-0000-000035320000}"/>
    <cellStyle name="Normal 8 20 11" xfId="13432" xr:uid="{00000000-0005-0000-0000-0000AE320000}"/>
    <cellStyle name="Normal 8 20 12" xfId="12930" xr:uid="{00000000-0005-0000-0000-00002B330000}"/>
    <cellStyle name="Normal 8 20 13" xfId="13494" xr:uid="{00000000-0005-0000-0000-0000AC330000}"/>
    <cellStyle name="Normal 8 20 14" xfId="11140" xr:uid="{00000000-0005-0000-0000-000031340000}"/>
    <cellStyle name="Normal 8 20 15" xfId="13561" xr:uid="{00000000-0005-0000-0000-0000BA340000}"/>
    <cellStyle name="Normal 8 20 16" xfId="11071" xr:uid="{00000000-0005-0000-0000-000047350000}"/>
    <cellStyle name="Normal 8 20 2" xfId="10294" xr:uid="{00000000-0005-0000-0000-000011200000}"/>
    <cellStyle name="Normal 8 20 3" xfId="12865" xr:uid="{00000000-0005-0000-0000-0000FD260000}"/>
    <cellStyle name="Normal 8 20 4" xfId="9222" xr:uid="{00000000-0005-0000-0000-00005A270000}"/>
    <cellStyle name="Normal 8 20 5" xfId="12896" xr:uid="{00000000-0005-0000-0000-0000BB270000}"/>
    <cellStyle name="Normal 8 20 6" xfId="8049" xr:uid="{00000000-0005-0000-0000-0000350F0000}"/>
    <cellStyle name="Normal 8 20 7" xfId="13308" xr:uid="{00000000-0005-0000-0000-0000E2300000}"/>
    <cellStyle name="Normal 8 20 8" xfId="11333" xr:uid="{00000000-0005-0000-0000-00004F310000}"/>
    <cellStyle name="Normal 8 20 9" xfId="13374" xr:uid="{00000000-0005-0000-0000-0000C0310000}"/>
    <cellStyle name="Normal 8 21" xfId="4770" xr:uid="{00000000-0005-0000-0000-0000C5120000}"/>
    <cellStyle name="Normal-- 8 21" xfId="12850" xr:uid="{00000000-0005-0000-0000-0000F1260000}"/>
    <cellStyle name="Normal 8 21 10" xfId="11332" xr:uid="{00000000-0005-0000-0000-000050310000}"/>
    <cellStyle name="Normal 8 21 11" xfId="13375" xr:uid="{00000000-0005-0000-0000-0000C1310000}"/>
    <cellStyle name="Normal 8 21 12" xfId="11260" xr:uid="{00000000-0005-0000-0000-000036320000}"/>
    <cellStyle name="Normal 8 21 13" xfId="13433" xr:uid="{00000000-0005-0000-0000-0000AF320000}"/>
    <cellStyle name="Normal 8 21 14" xfId="11202" xr:uid="{00000000-0005-0000-0000-00002C330000}"/>
    <cellStyle name="Normal 8 21 15" xfId="13495" xr:uid="{00000000-0005-0000-0000-0000AD330000}"/>
    <cellStyle name="Normal 8 21 16" xfId="11139" xr:uid="{00000000-0005-0000-0000-000032340000}"/>
    <cellStyle name="Normal 8 21 17" xfId="13562" xr:uid="{00000000-0005-0000-0000-0000BB340000}"/>
    <cellStyle name="Normal 8 21 18" xfId="11070" xr:uid="{00000000-0005-0000-0000-000048350000}"/>
    <cellStyle name="Normal 8 21 2" xfId="4771" xr:uid="{00000000-0005-0000-0000-0000C6120000}"/>
    <cellStyle name="Normal 8 21 2 2" xfId="4772" xr:uid="{00000000-0005-0000-0000-0000C7120000}"/>
    <cellStyle name="Normal 8 21 2 2 2" xfId="4773" xr:uid="{00000000-0005-0000-0000-0000C8120000}"/>
    <cellStyle name="Normal 8 21 2 2 2 2" xfId="10298" xr:uid="{00000000-0005-0000-0000-000015200000}"/>
    <cellStyle name="Normal 8 21 2 2 2 3" xfId="8053" xr:uid="{00000000-0005-0000-0000-0000390F0000}"/>
    <cellStyle name="Normal 8 21 2 2 3" xfId="10297" xr:uid="{00000000-0005-0000-0000-000014200000}"/>
    <cellStyle name="Normal 8 21 2 2 4" xfId="8052" xr:uid="{00000000-0005-0000-0000-0000380F0000}"/>
    <cellStyle name="Normal 8 21 2 3" xfId="4774" xr:uid="{00000000-0005-0000-0000-0000C9120000}"/>
    <cellStyle name="Normal 8 21 2 3 2" xfId="10299" xr:uid="{00000000-0005-0000-0000-000016200000}"/>
    <cellStyle name="Normal 8 21 2 3 3" xfId="8054" xr:uid="{00000000-0005-0000-0000-00003A0F0000}"/>
    <cellStyle name="Normal 8 21 2 4" xfId="10296" xr:uid="{00000000-0005-0000-0000-000013200000}"/>
    <cellStyle name="Normal 8 21 2 5" xfId="8051" xr:uid="{00000000-0005-0000-0000-0000370F0000}"/>
    <cellStyle name="Normal 8 21 3" xfId="4775" xr:uid="{00000000-0005-0000-0000-0000CA120000}"/>
    <cellStyle name="Normal 8 21 3 2" xfId="4776" xr:uid="{00000000-0005-0000-0000-0000CB120000}"/>
    <cellStyle name="Normal 8 21 3 2 2" xfId="10301" xr:uid="{00000000-0005-0000-0000-000018200000}"/>
    <cellStyle name="Normal 8 21 3 2 3" xfId="8056" xr:uid="{00000000-0005-0000-0000-00003C0F0000}"/>
    <cellStyle name="Normal 8 21 3 3" xfId="10300" xr:uid="{00000000-0005-0000-0000-000017200000}"/>
    <cellStyle name="Normal 8 21 3 4" xfId="8055" xr:uid="{00000000-0005-0000-0000-00003B0F0000}"/>
    <cellStyle name="Normal 8 21 4" xfId="4777" xr:uid="{00000000-0005-0000-0000-0000CC120000}"/>
    <cellStyle name="Normal 8 21 4 2" xfId="10302" xr:uid="{00000000-0005-0000-0000-000019200000}"/>
    <cellStyle name="Normal 8 21 4 3" xfId="8057" xr:uid="{00000000-0005-0000-0000-00003D0F0000}"/>
    <cellStyle name="Normal 8 21 5" xfId="10295" xr:uid="{00000000-0005-0000-0000-000012200000}"/>
    <cellStyle name="Normal 8 21 6" xfId="9223" xr:uid="{00000000-0005-0000-0000-00005B270000}"/>
    <cellStyle name="Normal 8 21 7" xfId="12897" xr:uid="{00000000-0005-0000-0000-0000BC270000}"/>
    <cellStyle name="Normal 8 21 8" xfId="8050" xr:uid="{00000000-0005-0000-0000-0000360F0000}"/>
    <cellStyle name="Normal 8 21 9" xfId="13309" xr:uid="{00000000-0005-0000-0000-0000E3300000}"/>
    <cellStyle name="Normal 8 22" xfId="4778" xr:uid="{00000000-0005-0000-0000-0000CD120000}"/>
    <cellStyle name="Normal-- 8 22" xfId="9205" xr:uid="{00000000-0005-0000-0000-00004E270000}"/>
    <cellStyle name="Normal 8 22 10" xfId="13382" xr:uid="{00000000-0005-0000-0000-0000C2310000}"/>
    <cellStyle name="Normal 8 22 11" xfId="11252" xr:uid="{00000000-0005-0000-0000-000037320000}"/>
    <cellStyle name="Normal 8 22 12" xfId="13441" xr:uid="{00000000-0005-0000-0000-0000B0320000}"/>
    <cellStyle name="Normal 8 22 13" xfId="11197" xr:uid="{00000000-0005-0000-0000-00002D330000}"/>
    <cellStyle name="Normal 8 22 14" xfId="13498" xr:uid="{00000000-0005-0000-0000-0000AE330000}"/>
    <cellStyle name="Normal 8 22 15" xfId="11138" xr:uid="{00000000-0005-0000-0000-000033340000}"/>
    <cellStyle name="Normal 8 22 16" xfId="13563" xr:uid="{00000000-0005-0000-0000-0000BC340000}"/>
    <cellStyle name="Normal 8 22 17" xfId="11069" xr:uid="{00000000-0005-0000-0000-000049350000}"/>
    <cellStyle name="Normal 8 22 2" xfId="4779" xr:uid="{00000000-0005-0000-0000-0000CE120000}"/>
    <cellStyle name="Normal 8 22 2 2" xfId="4780" xr:uid="{00000000-0005-0000-0000-0000CF120000}"/>
    <cellStyle name="Normal 8 22 2 2 2" xfId="4781" xr:uid="{00000000-0005-0000-0000-0000D0120000}"/>
    <cellStyle name="Normal 8 22 2 2 2 2" xfId="10306" xr:uid="{00000000-0005-0000-0000-00001D200000}"/>
    <cellStyle name="Normal 8 22 2 2 2 3" xfId="8061" xr:uid="{00000000-0005-0000-0000-0000410F0000}"/>
    <cellStyle name="Normal 8 22 2 2 3" xfId="10305" xr:uid="{00000000-0005-0000-0000-00001C200000}"/>
    <cellStyle name="Normal 8 22 2 2 4" xfId="8060" xr:uid="{00000000-0005-0000-0000-0000400F0000}"/>
    <cellStyle name="Normal 8 22 2 3" xfId="4782" xr:uid="{00000000-0005-0000-0000-0000D1120000}"/>
    <cellStyle name="Normal 8 22 2 3 2" xfId="10307" xr:uid="{00000000-0005-0000-0000-00001E200000}"/>
    <cellStyle name="Normal 8 22 2 3 3" xfId="8062" xr:uid="{00000000-0005-0000-0000-0000420F0000}"/>
    <cellStyle name="Normal 8 22 2 4" xfId="10304" xr:uid="{00000000-0005-0000-0000-00001B200000}"/>
    <cellStyle name="Normal 8 22 2 5" xfId="8059" xr:uid="{00000000-0005-0000-0000-00003F0F0000}"/>
    <cellStyle name="Normal 8 22 3" xfId="4783" xr:uid="{00000000-0005-0000-0000-0000D2120000}"/>
    <cellStyle name="Normal 8 22 3 2" xfId="4784" xr:uid="{00000000-0005-0000-0000-0000D3120000}"/>
    <cellStyle name="Normal 8 22 3 2 2" xfId="10309" xr:uid="{00000000-0005-0000-0000-000020200000}"/>
    <cellStyle name="Normal 8 22 3 2 3" xfId="8064" xr:uid="{00000000-0005-0000-0000-0000440F0000}"/>
    <cellStyle name="Normal 8 22 3 3" xfId="10308" xr:uid="{00000000-0005-0000-0000-00001F200000}"/>
    <cellStyle name="Normal 8 22 3 4" xfId="8063" xr:uid="{00000000-0005-0000-0000-0000430F0000}"/>
    <cellStyle name="Normal 8 22 4" xfId="4785" xr:uid="{00000000-0005-0000-0000-0000D4120000}"/>
    <cellStyle name="Normal 8 22 4 2" xfId="10310" xr:uid="{00000000-0005-0000-0000-000021200000}"/>
    <cellStyle name="Normal 8 22 4 3" xfId="8065" xr:uid="{00000000-0005-0000-0000-0000450F0000}"/>
    <cellStyle name="Normal 8 22 5" xfId="10303" xr:uid="{00000000-0005-0000-0000-00001A200000}"/>
    <cellStyle name="Normal 8 22 6" xfId="12898" xr:uid="{00000000-0005-0000-0000-0000BD270000}"/>
    <cellStyle name="Normal 8 22 7" xfId="8058" xr:uid="{00000000-0005-0000-0000-00003E0F0000}"/>
    <cellStyle name="Normal 8 22 8" xfId="13315" xr:uid="{00000000-0005-0000-0000-0000E4300000}"/>
    <cellStyle name="Normal 8 22 9" xfId="11326" xr:uid="{00000000-0005-0000-0000-000051310000}"/>
    <cellStyle name="Normal 8 23" xfId="4786" xr:uid="{00000000-0005-0000-0000-0000D5120000}"/>
    <cellStyle name="Normal-- 8 23" xfId="12883" xr:uid="{00000000-0005-0000-0000-0000AF270000}"/>
    <cellStyle name="Normal 8 23 10" xfId="13447" xr:uid="{00000000-0005-0000-0000-0000B1320000}"/>
    <cellStyle name="Normal 8 23 11" xfId="11190" xr:uid="{00000000-0005-0000-0000-00002E330000}"/>
    <cellStyle name="Normal 8 23 12" xfId="13506" xr:uid="{00000000-0005-0000-0000-0000AF330000}"/>
    <cellStyle name="Normal 8 23 13" xfId="11131" xr:uid="{00000000-0005-0000-0000-000034340000}"/>
    <cellStyle name="Normal 8 23 14" xfId="13564" xr:uid="{00000000-0005-0000-0000-0000BD340000}"/>
    <cellStyle name="Normal 8 23 15" xfId="11067" xr:uid="{00000000-0005-0000-0000-00004A350000}"/>
    <cellStyle name="Normal 8 23 2" xfId="4787" xr:uid="{00000000-0005-0000-0000-0000D6120000}"/>
    <cellStyle name="Normal 8 23 2 2" xfId="4788" xr:uid="{00000000-0005-0000-0000-0000D7120000}"/>
    <cellStyle name="Normal 8 23 2 2 2" xfId="10313" xr:uid="{00000000-0005-0000-0000-000024200000}"/>
    <cellStyle name="Normal 8 23 2 2 3" xfId="8068" xr:uid="{00000000-0005-0000-0000-0000480F0000}"/>
    <cellStyle name="Normal 8 23 2 3" xfId="10312" xr:uid="{00000000-0005-0000-0000-000023200000}"/>
    <cellStyle name="Normal 8 23 2 4" xfId="8067" xr:uid="{00000000-0005-0000-0000-0000470F0000}"/>
    <cellStyle name="Normal 8 23 3" xfId="4789" xr:uid="{00000000-0005-0000-0000-0000D8120000}"/>
    <cellStyle name="Normal 8 23 3 2" xfId="10314" xr:uid="{00000000-0005-0000-0000-000025200000}"/>
    <cellStyle name="Normal 8 23 3 3" xfId="8069" xr:uid="{00000000-0005-0000-0000-0000490F0000}"/>
    <cellStyle name="Normal 8 23 4" xfId="10311" xr:uid="{00000000-0005-0000-0000-000022200000}"/>
    <cellStyle name="Normal 8 23 5" xfId="8066" xr:uid="{00000000-0005-0000-0000-0000460F0000}"/>
    <cellStyle name="Normal 8 23 6" xfId="13320" xr:uid="{00000000-0005-0000-0000-0000E5300000}"/>
    <cellStyle name="Normal 8 23 7" xfId="11318" xr:uid="{00000000-0005-0000-0000-000052310000}"/>
    <cellStyle name="Normal 8 23 8" xfId="13388" xr:uid="{00000000-0005-0000-0000-0000C3310000}"/>
    <cellStyle name="Normal 8 23 9" xfId="11247" xr:uid="{00000000-0005-0000-0000-000038320000}"/>
    <cellStyle name="Normal 8 24" xfId="4790" xr:uid="{00000000-0005-0000-0000-0000D9120000}"/>
    <cellStyle name="Normal-- 8 24" xfId="8035" xr:uid="{00000000-0005-0000-0000-0000270F0000}"/>
    <cellStyle name="Normal 8 24 10" xfId="11188" xr:uid="{00000000-0005-0000-0000-00002F330000}"/>
    <cellStyle name="Normal 8 24 11" xfId="13510" xr:uid="{00000000-0005-0000-0000-0000B0330000}"/>
    <cellStyle name="Normal 8 24 12" xfId="11127" xr:uid="{00000000-0005-0000-0000-000035340000}"/>
    <cellStyle name="Normal 8 24 13" xfId="13566" xr:uid="{00000000-0005-0000-0000-0000BE340000}"/>
    <cellStyle name="Normal 8 24 14" xfId="11065" xr:uid="{00000000-0005-0000-0000-00004B350000}"/>
    <cellStyle name="Normal 8 24 2" xfId="4791" xr:uid="{00000000-0005-0000-0000-0000DA120000}"/>
    <cellStyle name="Normal 8 24 2 2" xfId="10316" xr:uid="{00000000-0005-0000-0000-000027200000}"/>
    <cellStyle name="Normal 8 24 2 3" xfId="8071" xr:uid="{00000000-0005-0000-0000-00004B0F0000}"/>
    <cellStyle name="Normal 8 24 3" xfId="10315" xr:uid="{00000000-0005-0000-0000-000026200000}"/>
    <cellStyle name="Normal 8 24 4" xfId="8070" xr:uid="{00000000-0005-0000-0000-00004A0F0000}"/>
    <cellStyle name="Normal 8 24 5" xfId="13321" xr:uid="{00000000-0005-0000-0000-0000E6300000}"/>
    <cellStyle name="Normal 8 24 6" xfId="11314" xr:uid="{00000000-0005-0000-0000-000053310000}"/>
    <cellStyle name="Normal 8 24 7" xfId="13392" xr:uid="{00000000-0005-0000-0000-0000C4310000}"/>
    <cellStyle name="Normal 8 24 8" xfId="11243" xr:uid="{00000000-0005-0000-0000-000039320000}"/>
    <cellStyle name="Normal 8 24 9" xfId="13450" xr:uid="{00000000-0005-0000-0000-0000B2320000}"/>
    <cellStyle name="Normal 8 25" xfId="4792" xr:uid="{00000000-0005-0000-0000-0000DB120000}"/>
    <cellStyle name="Normal-- 8 25" xfId="13293" xr:uid="{00000000-0005-0000-0000-0000D6300000}"/>
    <cellStyle name="Normal 8 25 10" xfId="11125" xr:uid="{00000000-0005-0000-0000-000036340000}"/>
    <cellStyle name="Normal 8 25 11" xfId="13567" xr:uid="{00000000-0005-0000-0000-0000BF340000}"/>
    <cellStyle name="Normal 8 25 12" xfId="11063" xr:uid="{00000000-0005-0000-0000-00004C350000}"/>
    <cellStyle name="Normal 8 25 2" xfId="10317" xr:uid="{00000000-0005-0000-0000-000028200000}"/>
    <cellStyle name="Normal 8 25 3" xfId="8072" xr:uid="{00000000-0005-0000-0000-00004C0F0000}"/>
    <cellStyle name="Normal 8 25 4" xfId="11313" xr:uid="{00000000-0005-0000-0000-000054310000}"/>
    <cellStyle name="Normal 8 25 5" xfId="13394" xr:uid="{00000000-0005-0000-0000-0000C5310000}"/>
    <cellStyle name="Normal 8 25 6" xfId="11241" xr:uid="{00000000-0005-0000-0000-00003A320000}"/>
    <cellStyle name="Normal 8 25 7" xfId="13452" xr:uid="{00000000-0005-0000-0000-0000B3320000}"/>
    <cellStyle name="Normal 8 25 8" xfId="11187" xr:uid="{00000000-0005-0000-0000-000030330000}"/>
    <cellStyle name="Normal 8 25 9" xfId="13512" xr:uid="{00000000-0005-0000-0000-0000B1330000}"/>
    <cellStyle name="Normal 8 26" xfId="4793" xr:uid="{00000000-0005-0000-0000-0000DC120000}"/>
    <cellStyle name="Normal-- 8 26" xfId="11349" xr:uid="{00000000-0005-0000-0000-000043310000}"/>
    <cellStyle name="Normal 8 26 10" xfId="13568" xr:uid="{00000000-0005-0000-0000-0000C0340000}"/>
    <cellStyle name="Normal 8 26 11" xfId="11062" xr:uid="{00000000-0005-0000-0000-00004D350000}"/>
    <cellStyle name="Normal 8 26 2" xfId="10318" xr:uid="{00000000-0005-0000-0000-000029200000}"/>
    <cellStyle name="Normal 8 26 3" xfId="8073" xr:uid="{00000000-0005-0000-0000-00004D0F0000}"/>
    <cellStyle name="Normal 8 26 4" xfId="13395" xr:uid="{00000000-0005-0000-0000-0000C6310000}"/>
    <cellStyle name="Normal 8 26 5" xfId="11240" xr:uid="{00000000-0005-0000-0000-00003B320000}"/>
    <cellStyle name="Normal 8 26 6" xfId="13453" xr:uid="{00000000-0005-0000-0000-0000B4320000}"/>
    <cellStyle name="Normal 8 26 7" xfId="11186" xr:uid="{00000000-0005-0000-0000-000031330000}"/>
    <cellStyle name="Normal 8 26 8" xfId="13513" xr:uid="{00000000-0005-0000-0000-0000B2330000}"/>
    <cellStyle name="Normal 8 26 9" xfId="11124" xr:uid="{00000000-0005-0000-0000-000037340000}"/>
    <cellStyle name="Normal 8 27" xfId="4794" xr:uid="{00000000-0005-0000-0000-0000DD120000}"/>
    <cellStyle name="Normal-- 8 27" xfId="13359" xr:uid="{00000000-0005-0000-0000-0000B4310000}"/>
    <cellStyle name="Normal 8 27 10" xfId="11061" xr:uid="{00000000-0005-0000-0000-00004E350000}"/>
    <cellStyle name="Normal 8 27 2" xfId="10319" xr:uid="{00000000-0005-0000-0000-00002A200000}"/>
    <cellStyle name="Normal 8 27 3" xfId="8074" xr:uid="{00000000-0005-0000-0000-00004E0F0000}"/>
    <cellStyle name="Normal 8 27 4" xfId="11239" xr:uid="{00000000-0005-0000-0000-00003C320000}"/>
    <cellStyle name="Normal 8 27 5" xfId="13454" xr:uid="{00000000-0005-0000-0000-0000B5320000}"/>
    <cellStyle name="Normal 8 27 6" xfId="11185" xr:uid="{00000000-0005-0000-0000-000032330000}"/>
    <cellStyle name="Normal 8 27 7" xfId="13514" xr:uid="{00000000-0005-0000-0000-0000B3330000}"/>
    <cellStyle name="Normal 8 27 8" xfId="11122" xr:uid="{00000000-0005-0000-0000-000038340000}"/>
    <cellStyle name="Normal 8 27 9" xfId="13569" xr:uid="{00000000-0005-0000-0000-0000C1340000}"/>
    <cellStyle name="Normal 8 28" xfId="4795" xr:uid="{00000000-0005-0000-0000-0000DE120000}"/>
    <cellStyle name="Normal-- 8 28" xfId="11276" xr:uid="{00000000-0005-0000-0000-000029320000}"/>
    <cellStyle name="Normal 8 28 2" xfId="10320" xr:uid="{00000000-0005-0000-0000-00002B200000}"/>
    <cellStyle name="Normal 8 28 3" xfId="8075" xr:uid="{00000000-0005-0000-0000-00004F0F0000}"/>
    <cellStyle name="Normal 8 28 4" xfId="13455" xr:uid="{00000000-0005-0000-0000-0000B6320000}"/>
    <cellStyle name="Normal 8 28 5" xfId="11184" xr:uid="{00000000-0005-0000-0000-000033330000}"/>
    <cellStyle name="Normal 8 28 6" xfId="13515" xr:uid="{00000000-0005-0000-0000-0000B4330000}"/>
    <cellStyle name="Normal 8 28 7" xfId="11121" xr:uid="{00000000-0005-0000-0000-000039340000}"/>
    <cellStyle name="Normal 8 28 8" xfId="13570" xr:uid="{00000000-0005-0000-0000-0000C2340000}"/>
    <cellStyle name="Normal 8 28 9" xfId="11060" xr:uid="{00000000-0005-0000-0000-00004F350000}"/>
    <cellStyle name="Normal 8 29" xfId="4796" xr:uid="{00000000-0005-0000-0000-0000DF120000}"/>
    <cellStyle name="Normal-- 8 29" xfId="13418" xr:uid="{00000000-0005-0000-0000-0000A2320000}"/>
    <cellStyle name="Normal 8 29 2" xfId="10321" xr:uid="{00000000-0005-0000-0000-00002C200000}"/>
    <cellStyle name="Normal 8 29 3" xfId="8076" xr:uid="{00000000-0005-0000-0000-0000500F0000}"/>
    <cellStyle name="Normal 8 29 4" xfId="11183" xr:uid="{00000000-0005-0000-0000-000034330000}"/>
    <cellStyle name="Normal 8 29 5" xfId="13516" xr:uid="{00000000-0005-0000-0000-0000B5330000}"/>
    <cellStyle name="Normal 8 29 6" xfId="11120" xr:uid="{00000000-0005-0000-0000-00003A340000}"/>
    <cellStyle name="Normal 8 29 7" xfId="13572" xr:uid="{00000000-0005-0000-0000-0000C3340000}"/>
    <cellStyle name="Normal 8 29 8" xfId="11059" xr:uid="{00000000-0005-0000-0000-000050350000}"/>
    <cellStyle name="Normal 8 3" xfId="4797" xr:uid="{00000000-0005-0000-0000-0000E0120000}"/>
    <cellStyle name="Normal-- 8 3" xfId="12583" xr:uid="{00000000-0005-0000-0000-000013230000}"/>
    <cellStyle name="Normal 8 3 10" xfId="8828" xr:uid="{00000000-0005-0000-0000-0000FC230000}"/>
    <cellStyle name="Normal 8 3 11" xfId="12681" xr:uid="{00000000-0005-0000-0000-00002E240000}"/>
    <cellStyle name="Normal 8 3 12" xfId="8877" xr:uid="{00000000-0005-0000-0000-000064240000}"/>
    <cellStyle name="Normal 8 3 13" xfId="12710" xr:uid="{00000000-0005-0000-0000-00009E240000}"/>
    <cellStyle name="Normal 8 3 14" xfId="8953" xr:uid="{00000000-0005-0000-0000-0000DC240000}"/>
    <cellStyle name="Normal 8 3 15" xfId="12752" xr:uid="{00000000-0005-0000-0000-00001E250000}"/>
    <cellStyle name="Normal 8 3 16" xfId="9017" xr:uid="{00000000-0005-0000-0000-000064250000}"/>
    <cellStyle name="Normal 8 3 17" xfId="12783" xr:uid="{00000000-0005-0000-0000-0000AE250000}"/>
    <cellStyle name="Normal 8 3 18" xfId="9091" xr:uid="{00000000-0005-0000-0000-0000FC250000}"/>
    <cellStyle name="Normal 8 3 19" xfId="12826" xr:uid="{00000000-0005-0000-0000-00004E260000}"/>
    <cellStyle name="Normal 8 3 2" xfId="4798" xr:uid="{00000000-0005-0000-0000-0000E1120000}"/>
    <cellStyle name="Normal 8 3 2 2" xfId="10323" xr:uid="{00000000-0005-0000-0000-00002E200000}"/>
    <cellStyle name="Normal 8 3 2 3" xfId="8078" xr:uid="{00000000-0005-0000-0000-0000520F0000}"/>
    <cellStyle name="Normal 8 3 20" xfId="9164" xr:uid="{00000000-0005-0000-0000-0000A4260000}"/>
    <cellStyle name="Normal 8 3 21" xfId="12873" xr:uid="{00000000-0005-0000-0000-0000FE260000}"/>
    <cellStyle name="Normal 8 3 22" xfId="9245" xr:uid="{00000000-0005-0000-0000-00005C270000}"/>
    <cellStyle name="Normal 8 3 23" xfId="12899" xr:uid="{00000000-0005-0000-0000-0000BE270000}"/>
    <cellStyle name="Normal 8 3 24" xfId="8077" xr:uid="{00000000-0005-0000-0000-0000510F0000}"/>
    <cellStyle name="Normal 8 3 25" xfId="13325" xr:uid="{00000000-0005-0000-0000-0000E7300000}"/>
    <cellStyle name="Normal 8 3 26" xfId="11311" xr:uid="{00000000-0005-0000-0000-000055310000}"/>
    <cellStyle name="Normal 8 3 27" xfId="13397" xr:uid="{00000000-0005-0000-0000-0000C7310000}"/>
    <cellStyle name="Normal 8 3 28" xfId="11236" xr:uid="{00000000-0005-0000-0000-00003D320000}"/>
    <cellStyle name="Normal 8 3 29" xfId="13457" xr:uid="{00000000-0005-0000-0000-0000B7320000}"/>
    <cellStyle name="Normal 8 3 3" xfId="10322" xr:uid="{00000000-0005-0000-0000-00002D200000}"/>
    <cellStyle name="Normal 8 3 30" xfId="11182" xr:uid="{00000000-0005-0000-0000-000035330000}"/>
    <cellStyle name="Normal 8 3 31" xfId="13517" xr:uid="{00000000-0005-0000-0000-0000B6330000}"/>
    <cellStyle name="Normal 8 3 32" xfId="11119" xr:uid="{00000000-0005-0000-0000-00003B340000}"/>
    <cellStyle name="Normal 8 3 33" xfId="13573" xr:uid="{00000000-0005-0000-0000-0000C4340000}"/>
    <cellStyle name="Normal 8 3 34" xfId="11058" xr:uid="{00000000-0005-0000-0000-000051350000}"/>
    <cellStyle name="Normal 8 3 4" xfId="8744" xr:uid="{00000000-0005-0000-0000-00002A230000}"/>
    <cellStyle name="Normal 8 3 5" xfId="12625" xr:uid="{00000000-0005-0000-0000-000043230000}"/>
    <cellStyle name="Normal 8 3 6" xfId="8764" xr:uid="{00000000-0005-0000-0000-000060230000}"/>
    <cellStyle name="Normal 8 3 7" xfId="12638" xr:uid="{00000000-0005-0000-0000-000081230000}"/>
    <cellStyle name="Normal 8 3 8" xfId="8792" xr:uid="{00000000-0005-0000-0000-0000A6230000}"/>
    <cellStyle name="Normal 8 3 9" xfId="12660" xr:uid="{00000000-0005-0000-0000-0000CF230000}"/>
    <cellStyle name="Normal 8 30" xfId="4799" xr:uid="{00000000-0005-0000-0000-0000E2120000}"/>
    <cellStyle name="Normal-- 8 30" xfId="12946" xr:uid="{00000000-0005-0000-0000-00001F330000}"/>
    <cellStyle name="Normal 8 30 2" xfId="10324" xr:uid="{00000000-0005-0000-0000-00002F200000}"/>
    <cellStyle name="Normal 8 30 3" xfId="8079" xr:uid="{00000000-0005-0000-0000-0000530F0000}"/>
    <cellStyle name="Normal 8 30 4" xfId="13519" xr:uid="{00000000-0005-0000-0000-0000B7330000}"/>
    <cellStyle name="Normal 8 30 5" xfId="11117" xr:uid="{00000000-0005-0000-0000-00003C340000}"/>
    <cellStyle name="Normal 8 30 6" xfId="13574" xr:uid="{00000000-0005-0000-0000-0000C5340000}"/>
    <cellStyle name="Normal 8 30 7" xfId="11057" xr:uid="{00000000-0005-0000-0000-000052350000}"/>
    <cellStyle name="Normal 8 31" xfId="4800" xr:uid="{00000000-0005-0000-0000-0000E3120000}"/>
    <cellStyle name="Normal-- 8 31" xfId="13482" xr:uid="{00000000-0005-0000-0000-0000A0330000}"/>
    <cellStyle name="Normal 8 31 2" xfId="10325" xr:uid="{00000000-0005-0000-0000-000030200000}"/>
    <cellStyle name="Normal 8 31 3" xfId="8083" xr:uid="{00000000-0005-0000-0000-0000540F0000}"/>
    <cellStyle name="Normal 8 31 4" xfId="11115" xr:uid="{00000000-0005-0000-0000-00003D340000}"/>
    <cellStyle name="Normal 8 31 5" xfId="13575" xr:uid="{00000000-0005-0000-0000-0000C6340000}"/>
    <cellStyle name="Normal 8 31 6" xfId="11056" xr:uid="{00000000-0005-0000-0000-000053350000}"/>
    <cellStyle name="Normal 8 32" xfId="4801" xr:uid="{00000000-0005-0000-0000-0000E4120000}"/>
    <cellStyle name="Normal-- 8 32" xfId="11152" xr:uid="{00000000-0005-0000-0000-000025340000}"/>
    <cellStyle name="Normal 8 32 2" xfId="10326" xr:uid="{00000000-0005-0000-0000-000031200000}"/>
    <cellStyle name="Normal 8 32 3" xfId="8085" xr:uid="{00000000-0005-0000-0000-0000550F0000}"/>
    <cellStyle name="Normal 8 32 4" xfId="13576" xr:uid="{00000000-0005-0000-0000-0000C7340000}"/>
    <cellStyle name="Normal 8 32 5" xfId="11055" xr:uid="{00000000-0005-0000-0000-000054350000}"/>
    <cellStyle name="Normal 8 33" xfId="4802" xr:uid="{00000000-0005-0000-0000-0000E5120000}"/>
    <cellStyle name="Normal-- 8 33" xfId="13549" xr:uid="{00000000-0005-0000-0000-0000AE340000}"/>
    <cellStyle name="Normal 8 33 2" xfId="10327" xr:uid="{00000000-0005-0000-0000-000032200000}"/>
    <cellStyle name="Normal 8 33 3" xfId="8086" xr:uid="{00000000-0005-0000-0000-0000560F0000}"/>
    <cellStyle name="Normal 8 33 4" xfId="11054" xr:uid="{00000000-0005-0000-0000-000055350000}"/>
    <cellStyle name="Normal 8 34" xfId="4803" xr:uid="{00000000-0005-0000-0000-0000E6120000}"/>
    <cellStyle name="Normal-- 8 34" xfId="11083" xr:uid="{00000000-0005-0000-0000-00003B350000}"/>
    <cellStyle name="Normal 8 34 2" xfId="10328" xr:uid="{00000000-0005-0000-0000-000033200000}"/>
    <cellStyle name="Normal 8 34 3" xfId="8087" xr:uid="{00000000-0005-0000-0000-0000570F0000}"/>
    <cellStyle name="Normal 8 35" xfId="4804" xr:uid="{00000000-0005-0000-0000-0000E7120000}"/>
    <cellStyle name="Normal 8 35 2" xfId="10329" xr:uid="{00000000-0005-0000-0000-000034200000}"/>
    <cellStyle name="Normal 8 35 3" xfId="8088" xr:uid="{00000000-0005-0000-0000-0000580F0000}"/>
    <cellStyle name="Normal 8 36" xfId="4805" xr:uid="{00000000-0005-0000-0000-0000E8120000}"/>
    <cellStyle name="Normal 8 36 2" xfId="10330" xr:uid="{00000000-0005-0000-0000-000035200000}"/>
    <cellStyle name="Normal 8 36 3" xfId="8089" xr:uid="{00000000-0005-0000-0000-0000590F0000}"/>
    <cellStyle name="Normal 8 37" xfId="4806" xr:uid="{00000000-0005-0000-0000-0000E9120000}"/>
    <cellStyle name="Normal 8 37 2" xfId="10331" xr:uid="{00000000-0005-0000-0000-000036200000}"/>
    <cellStyle name="Normal 8 37 3" xfId="8090" xr:uid="{00000000-0005-0000-0000-00005A0F0000}"/>
    <cellStyle name="Normal 8 38" xfId="4807" xr:uid="{00000000-0005-0000-0000-0000EA120000}"/>
    <cellStyle name="Normal 8 38 2" xfId="10332" xr:uid="{00000000-0005-0000-0000-000037200000}"/>
    <cellStyle name="Normal 8 38 3" xfId="8091" xr:uid="{00000000-0005-0000-0000-00005B0F0000}"/>
    <cellStyle name="Normal 8 39" xfId="4808" xr:uid="{00000000-0005-0000-0000-0000EB120000}"/>
    <cellStyle name="Normal 8 39 2" xfId="10333" xr:uid="{00000000-0005-0000-0000-000038200000}"/>
    <cellStyle name="Normal 8 39 3" xfId="8092" xr:uid="{00000000-0005-0000-0000-00005C0F0000}"/>
    <cellStyle name="Normal 8 4" xfId="4809" xr:uid="{00000000-0005-0000-0000-0000EC120000}"/>
    <cellStyle name="Normal-- 8 4" xfId="8701" xr:uid="{00000000-0005-0000-0000-000028230000}"/>
    <cellStyle name="Normal 8 4 10" xfId="8899" xr:uid="{00000000-0005-0000-0000-000065240000}"/>
    <cellStyle name="Normal 8 4 11" xfId="12720" xr:uid="{00000000-0005-0000-0000-00009F240000}"/>
    <cellStyle name="Normal 8 4 12" xfId="8965" xr:uid="{00000000-0005-0000-0000-0000DD240000}"/>
    <cellStyle name="Normal 8 4 13" xfId="12754" xr:uid="{00000000-0005-0000-0000-00001F250000}"/>
    <cellStyle name="Normal 8 4 14" xfId="9030" xr:uid="{00000000-0005-0000-0000-000065250000}"/>
    <cellStyle name="Normal 8 4 15" xfId="12797" xr:uid="{00000000-0005-0000-0000-0000AF250000}"/>
    <cellStyle name="Normal 8 4 16" xfId="9103" xr:uid="{00000000-0005-0000-0000-0000FD250000}"/>
    <cellStyle name="Normal 8 4 17" xfId="12830" xr:uid="{00000000-0005-0000-0000-00004F260000}"/>
    <cellStyle name="Normal 8 4 18" xfId="9176" xr:uid="{00000000-0005-0000-0000-0000A5260000}"/>
    <cellStyle name="Normal 8 4 19" xfId="12874" xr:uid="{00000000-0005-0000-0000-0000FF260000}"/>
    <cellStyle name="Normal 8 4 2" xfId="10334" xr:uid="{00000000-0005-0000-0000-000039200000}"/>
    <cellStyle name="Normal 8 4 20" xfId="9256" xr:uid="{00000000-0005-0000-0000-00005D270000}"/>
    <cellStyle name="Normal 8 4 21" xfId="12901" xr:uid="{00000000-0005-0000-0000-0000BF270000}"/>
    <cellStyle name="Normal 8 4 22" xfId="8093" xr:uid="{00000000-0005-0000-0000-00005D0F0000}"/>
    <cellStyle name="Normal 8 4 23" xfId="13333" xr:uid="{00000000-0005-0000-0000-0000E8300000}"/>
    <cellStyle name="Normal 8 4 24" xfId="11304" xr:uid="{00000000-0005-0000-0000-000056310000}"/>
    <cellStyle name="Normal 8 4 25" xfId="13400" xr:uid="{00000000-0005-0000-0000-0000C8310000}"/>
    <cellStyle name="Normal 8 4 26" xfId="11232" xr:uid="{00000000-0005-0000-0000-00003E320000}"/>
    <cellStyle name="Normal 8 4 27" xfId="13467" xr:uid="{00000000-0005-0000-0000-0000B8320000}"/>
    <cellStyle name="Normal 8 4 28" xfId="11168" xr:uid="{00000000-0005-0000-0000-000036330000}"/>
    <cellStyle name="Normal 8 4 29" xfId="13528" xr:uid="{00000000-0005-0000-0000-0000B8330000}"/>
    <cellStyle name="Normal 8 4 3" xfId="12632" xr:uid="{00000000-0005-0000-0000-000044230000}"/>
    <cellStyle name="Normal 8 4 30" xfId="11109" xr:uid="{00000000-0005-0000-0000-00003E340000}"/>
    <cellStyle name="Normal 8 4 31" xfId="13577" xr:uid="{00000000-0005-0000-0000-0000C8340000}"/>
    <cellStyle name="Normal 8 4 32" xfId="11053" xr:uid="{00000000-0005-0000-0000-000056350000}"/>
    <cellStyle name="Normal 8 4 4" xfId="8776" xr:uid="{00000000-0005-0000-0000-000061230000}"/>
    <cellStyle name="Normal 8 4 5" xfId="12647" xr:uid="{00000000-0005-0000-0000-000082230000}"/>
    <cellStyle name="Normal 8 4 6" xfId="8804" xr:uid="{00000000-0005-0000-0000-0000A7230000}"/>
    <cellStyle name="Normal 8 4 7" xfId="12664" xr:uid="{00000000-0005-0000-0000-0000D0230000}"/>
    <cellStyle name="Normal 8 4 8" xfId="8840" xr:uid="{00000000-0005-0000-0000-0000FD230000}"/>
    <cellStyle name="Normal 8 4 9" xfId="12692" xr:uid="{00000000-0005-0000-0000-00002F240000}"/>
    <cellStyle name="Normal 8 40" xfId="4810" xr:uid="{00000000-0005-0000-0000-0000ED120000}"/>
    <cellStyle name="Normal 8 40 2" xfId="10335" xr:uid="{00000000-0005-0000-0000-00003A200000}"/>
    <cellStyle name="Normal 8 40 3" xfId="8094" xr:uid="{00000000-0005-0000-0000-00005E0F0000}"/>
    <cellStyle name="Normal 8 41" xfId="4811" xr:uid="{00000000-0005-0000-0000-0000EE120000}"/>
    <cellStyle name="Normal 8 41 2" xfId="10336" xr:uid="{00000000-0005-0000-0000-00003B200000}"/>
    <cellStyle name="Normal 8 41 3" xfId="8095" xr:uid="{00000000-0005-0000-0000-00005F0F0000}"/>
    <cellStyle name="Normal 8 42" xfId="4812" xr:uid="{00000000-0005-0000-0000-0000EF120000}"/>
    <cellStyle name="Normal 8 42 2" xfId="10337" xr:uid="{00000000-0005-0000-0000-00003C200000}"/>
    <cellStyle name="Normal 8 42 3" xfId="8096" xr:uid="{00000000-0005-0000-0000-0000600F0000}"/>
    <cellStyle name="Normal 8 43" xfId="4813" xr:uid="{00000000-0005-0000-0000-0000F0120000}"/>
    <cellStyle name="Normal 8 43 2" xfId="10338" xr:uid="{00000000-0005-0000-0000-00003D200000}"/>
    <cellStyle name="Normal 8 44" xfId="10278" xr:uid="{00000000-0005-0000-0000-000001200000}"/>
    <cellStyle name="Normal 8 45" xfId="12582" xr:uid="{00000000-0005-0000-0000-000012230000}"/>
    <cellStyle name="Normal 8 46" xfId="8700" xr:uid="{00000000-0005-0000-0000-000027230000}"/>
    <cellStyle name="Normal 8 47" xfId="12593" xr:uid="{00000000-0005-0000-0000-000040230000}"/>
    <cellStyle name="Normal 8 48" xfId="8719" xr:uid="{00000000-0005-0000-0000-00005D230000}"/>
    <cellStyle name="Normal 8 49" xfId="12609" xr:uid="{00000000-0005-0000-0000-00007E230000}"/>
    <cellStyle name="Normal 8 5" xfId="4814" xr:uid="{00000000-0005-0000-0000-0000F1120000}"/>
    <cellStyle name="Normal-- 8 5" xfId="12594" xr:uid="{00000000-0005-0000-0000-000041230000}"/>
    <cellStyle name="Normal 8 5 10" xfId="12726" xr:uid="{00000000-0005-0000-0000-0000A0240000}"/>
    <cellStyle name="Normal 8 5 11" xfId="8971" xr:uid="{00000000-0005-0000-0000-0000DE240000}"/>
    <cellStyle name="Normal 8 5 12" xfId="12759" xr:uid="{00000000-0005-0000-0000-000020250000}"/>
    <cellStyle name="Normal 8 5 13" xfId="9036" xr:uid="{00000000-0005-0000-0000-000066250000}"/>
    <cellStyle name="Normal 8 5 14" xfId="12799" xr:uid="{00000000-0005-0000-0000-0000B0250000}"/>
    <cellStyle name="Normal 8 5 15" xfId="9108" xr:uid="{00000000-0005-0000-0000-0000FE250000}"/>
    <cellStyle name="Normal 8 5 16" xfId="12835" xr:uid="{00000000-0005-0000-0000-000050260000}"/>
    <cellStyle name="Normal 8 5 17" xfId="9181" xr:uid="{00000000-0005-0000-0000-0000A6260000}"/>
    <cellStyle name="Normal 8 5 18" xfId="12875" xr:uid="{00000000-0005-0000-0000-000000270000}"/>
    <cellStyle name="Normal 8 5 19" xfId="9258" xr:uid="{00000000-0005-0000-0000-00005E270000}"/>
    <cellStyle name="Normal 8 5 2" xfId="10339" xr:uid="{00000000-0005-0000-0000-00003E200000}"/>
    <cellStyle name="Normal 8 5 20" xfId="12902" xr:uid="{00000000-0005-0000-0000-0000C0270000}"/>
    <cellStyle name="Normal 8 5 21" xfId="8097" xr:uid="{00000000-0005-0000-0000-0000610F0000}"/>
    <cellStyle name="Normal 8 5 22" xfId="13336" xr:uid="{00000000-0005-0000-0000-0000E9300000}"/>
    <cellStyle name="Normal 8 5 23" xfId="11300" xr:uid="{00000000-0005-0000-0000-000057310000}"/>
    <cellStyle name="Normal 8 5 24" xfId="13405" xr:uid="{00000000-0005-0000-0000-0000C9310000}"/>
    <cellStyle name="Normal 8 5 25" xfId="11228" xr:uid="{00000000-0005-0000-0000-00003F320000}"/>
    <cellStyle name="Normal 8 5 26" xfId="13469" xr:uid="{00000000-0005-0000-0000-0000B9320000}"/>
    <cellStyle name="Normal 8 5 27" xfId="11165" xr:uid="{00000000-0005-0000-0000-000037330000}"/>
    <cellStyle name="Normal 8 5 28" xfId="13533" xr:uid="{00000000-0005-0000-0000-0000B9330000}"/>
    <cellStyle name="Normal 8 5 29" xfId="11104" xr:uid="{00000000-0005-0000-0000-00003F340000}"/>
    <cellStyle name="Normal 8 5 3" xfId="8781" xr:uid="{00000000-0005-0000-0000-000062230000}"/>
    <cellStyle name="Normal 8 5 30" xfId="13578" xr:uid="{00000000-0005-0000-0000-0000C9340000}"/>
    <cellStyle name="Normal 8 5 31" xfId="11052" xr:uid="{00000000-0005-0000-0000-000057350000}"/>
    <cellStyle name="Normal 8 5 4" xfId="12652" xr:uid="{00000000-0005-0000-0000-000083230000}"/>
    <cellStyle name="Normal 8 5 5" xfId="8809" xr:uid="{00000000-0005-0000-0000-0000A8230000}"/>
    <cellStyle name="Normal 8 5 6" xfId="12666" xr:uid="{00000000-0005-0000-0000-0000D1230000}"/>
    <cellStyle name="Normal 8 5 7" xfId="8845" xr:uid="{00000000-0005-0000-0000-0000FE230000}"/>
    <cellStyle name="Normal 8 5 8" xfId="12698" xr:uid="{00000000-0005-0000-0000-000030240000}"/>
    <cellStyle name="Normal 8 5 9" xfId="8905" xr:uid="{00000000-0005-0000-0000-000066240000}"/>
    <cellStyle name="Normal 8 50" xfId="8745" xr:uid="{00000000-0005-0000-0000-0000A3230000}"/>
    <cellStyle name="Normal 8 51" xfId="12628" xr:uid="{00000000-0005-0000-0000-0000CC230000}"/>
    <cellStyle name="Normal 8 52" xfId="8778" xr:uid="{00000000-0005-0000-0000-0000F9230000}"/>
    <cellStyle name="Normal 8 53" xfId="12655" xr:uid="{00000000-0005-0000-0000-00002A240000}"/>
    <cellStyle name="Normal 8 54" xfId="8821" xr:uid="{00000000-0005-0000-0000-00005F240000}"/>
    <cellStyle name="Normal 8 55" xfId="12678" xr:uid="{00000000-0005-0000-0000-000098240000}"/>
    <cellStyle name="Normal 8 56" xfId="8886" xr:uid="{00000000-0005-0000-0000-0000D5240000}"/>
    <cellStyle name="Normal 8 57" xfId="12713" xr:uid="{00000000-0005-0000-0000-000016250000}"/>
    <cellStyle name="Normal 8 58" xfId="8963" xr:uid="{00000000-0005-0000-0000-00005B250000}"/>
    <cellStyle name="Normal 8 59" xfId="12756" xr:uid="{00000000-0005-0000-0000-0000A4250000}"/>
    <cellStyle name="Normal 8 6" xfId="4815" xr:uid="{00000000-0005-0000-0000-0000F2120000}"/>
    <cellStyle name="Normal-- 8 6" xfId="8720" xr:uid="{00000000-0005-0000-0000-00005E230000}"/>
    <cellStyle name="Normal 8 6 10" xfId="8972" xr:uid="{00000000-0005-0000-0000-0000DF240000}"/>
    <cellStyle name="Normal 8 6 11" xfId="12760" xr:uid="{00000000-0005-0000-0000-000021250000}"/>
    <cellStyle name="Normal 8 6 12" xfId="9037" xr:uid="{00000000-0005-0000-0000-000067250000}"/>
    <cellStyle name="Normal 8 6 13" xfId="12800" xr:uid="{00000000-0005-0000-0000-0000B1250000}"/>
    <cellStyle name="Normal 8 6 14" xfId="9109" xr:uid="{00000000-0005-0000-0000-0000FF250000}"/>
    <cellStyle name="Normal 8 6 15" xfId="12836" xr:uid="{00000000-0005-0000-0000-000051260000}"/>
    <cellStyle name="Normal 8 6 16" xfId="9182" xr:uid="{00000000-0005-0000-0000-0000A7260000}"/>
    <cellStyle name="Normal 8 6 17" xfId="12876" xr:uid="{00000000-0005-0000-0000-000001270000}"/>
    <cellStyle name="Normal 8 6 18" xfId="9259" xr:uid="{00000000-0005-0000-0000-00005F270000}"/>
    <cellStyle name="Normal 8 6 19" xfId="12903" xr:uid="{00000000-0005-0000-0000-0000C1270000}"/>
    <cellStyle name="Normal 8 6 2" xfId="10340" xr:uid="{00000000-0005-0000-0000-00003F200000}"/>
    <cellStyle name="Normal 8 6 20" xfId="8098" xr:uid="{00000000-0005-0000-0000-0000620F0000}"/>
    <cellStyle name="Normal 8 6 21" xfId="13337" xr:uid="{00000000-0005-0000-0000-0000EA300000}"/>
    <cellStyle name="Normal 8 6 22" xfId="11299" xr:uid="{00000000-0005-0000-0000-000058310000}"/>
    <cellStyle name="Normal 8 6 23" xfId="13406" xr:uid="{00000000-0005-0000-0000-0000CA310000}"/>
    <cellStyle name="Normal 8 6 24" xfId="11227" xr:uid="{00000000-0005-0000-0000-000040320000}"/>
    <cellStyle name="Normal 8 6 25" xfId="13470" xr:uid="{00000000-0005-0000-0000-0000BA320000}"/>
    <cellStyle name="Normal 8 6 26" xfId="11164" xr:uid="{00000000-0005-0000-0000-000038330000}"/>
    <cellStyle name="Normal 8 6 27" xfId="13534" xr:uid="{00000000-0005-0000-0000-0000BA330000}"/>
    <cellStyle name="Normal 8 6 28" xfId="11103" xr:uid="{00000000-0005-0000-0000-000040340000}"/>
    <cellStyle name="Normal 8 6 29" xfId="13579" xr:uid="{00000000-0005-0000-0000-0000CA340000}"/>
    <cellStyle name="Normal 8 6 3" xfId="12653" xr:uid="{00000000-0005-0000-0000-000084230000}"/>
    <cellStyle name="Normal 8 6 30" xfId="11051" xr:uid="{00000000-0005-0000-0000-000058350000}"/>
    <cellStyle name="Normal 8 6 4" xfId="8810" xr:uid="{00000000-0005-0000-0000-0000A9230000}"/>
    <cellStyle name="Normal 8 6 5" xfId="12667" xr:uid="{00000000-0005-0000-0000-0000D2230000}"/>
    <cellStyle name="Normal 8 6 6" xfId="8846" xr:uid="{00000000-0005-0000-0000-0000FF230000}"/>
    <cellStyle name="Normal 8 6 7" xfId="12699" xr:uid="{00000000-0005-0000-0000-000031240000}"/>
    <cellStyle name="Normal 8 6 8" xfId="8906" xr:uid="{00000000-0005-0000-0000-000067240000}"/>
    <cellStyle name="Normal 8 6 9" xfId="12727" xr:uid="{00000000-0005-0000-0000-0000A1240000}"/>
    <cellStyle name="Normal 8 60" xfId="9044" xr:uid="{00000000-0005-0000-0000-0000F1250000}"/>
    <cellStyle name="Normal 8 61" xfId="12805" xr:uid="{00000000-0005-0000-0000-000042260000}"/>
    <cellStyle name="Normal 8 62" xfId="9119" xr:uid="{00000000-0005-0000-0000-000097260000}"/>
    <cellStyle name="Normal 8 63" xfId="12849" xr:uid="{00000000-0005-0000-0000-0000F0260000}"/>
    <cellStyle name="Normal 8 64" xfId="9204" xr:uid="{00000000-0005-0000-0000-00004D270000}"/>
    <cellStyle name="Normal 8 65" xfId="12882" xr:uid="{00000000-0005-0000-0000-0000AE270000}"/>
    <cellStyle name="Normal 8 66" xfId="8034" xr:uid="{00000000-0005-0000-0000-0000260F0000}"/>
    <cellStyle name="Normal 8 67" xfId="13292" xr:uid="{00000000-0005-0000-0000-0000D5300000}"/>
    <cellStyle name="Normal 8 68" xfId="11350" xr:uid="{00000000-0005-0000-0000-000042310000}"/>
    <cellStyle name="Normal 8 69" xfId="13358" xr:uid="{00000000-0005-0000-0000-0000B3310000}"/>
    <cellStyle name="Normal 8 7" xfId="4816" xr:uid="{00000000-0005-0000-0000-0000F3120000}"/>
    <cellStyle name="Normal-- 8 7" xfId="12610" xr:uid="{00000000-0005-0000-0000-00007F230000}"/>
    <cellStyle name="Normal 8 7 10" xfId="12761" xr:uid="{00000000-0005-0000-0000-000022250000}"/>
    <cellStyle name="Normal 8 7 11" xfId="9038" xr:uid="{00000000-0005-0000-0000-000068250000}"/>
    <cellStyle name="Normal 8 7 12" xfId="12801" xr:uid="{00000000-0005-0000-0000-0000B2250000}"/>
    <cellStyle name="Normal 8 7 13" xfId="9110" xr:uid="{00000000-0005-0000-0000-000000260000}"/>
    <cellStyle name="Normal 8 7 14" xfId="12837" xr:uid="{00000000-0005-0000-0000-000052260000}"/>
    <cellStyle name="Normal 8 7 15" xfId="9183" xr:uid="{00000000-0005-0000-0000-0000A8260000}"/>
    <cellStyle name="Normal 8 7 16" xfId="12877" xr:uid="{00000000-0005-0000-0000-000002270000}"/>
    <cellStyle name="Normal 8 7 17" xfId="9260" xr:uid="{00000000-0005-0000-0000-000060270000}"/>
    <cellStyle name="Normal 8 7 18" xfId="12904" xr:uid="{00000000-0005-0000-0000-0000C2270000}"/>
    <cellStyle name="Normal 8 7 19" xfId="8099" xr:uid="{00000000-0005-0000-0000-0000630F0000}"/>
    <cellStyle name="Normal 8 7 2" xfId="10341" xr:uid="{00000000-0005-0000-0000-000040200000}"/>
    <cellStyle name="Normal 8 7 20" xfId="13338" xr:uid="{00000000-0005-0000-0000-0000EB300000}"/>
    <cellStyle name="Normal 8 7 21" xfId="11298" xr:uid="{00000000-0005-0000-0000-000059310000}"/>
    <cellStyle name="Normal 8 7 22" xfId="13407" xr:uid="{00000000-0005-0000-0000-0000CB310000}"/>
    <cellStyle name="Normal 8 7 23" xfId="11225" xr:uid="{00000000-0005-0000-0000-000041320000}"/>
    <cellStyle name="Normal 8 7 24" xfId="13471" xr:uid="{00000000-0005-0000-0000-0000BB320000}"/>
    <cellStyle name="Normal 8 7 25" xfId="11163" xr:uid="{00000000-0005-0000-0000-000039330000}"/>
    <cellStyle name="Normal 8 7 26" xfId="13535" xr:uid="{00000000-0005-0000-0000-0000BB330000}"/>
    <cellStyle name="Normal 8 7 27" xfId="11102" xr:uid="{00000000-0005-0000-0000-000041340000}"/>
    <cellStyle name="Normal 8 7 28" xfId="13580" xr:uid="{00000000-0005-0000-0000-0000CB340000}"/>
    <cellStyle name="Normal 8 7 29" xfId="11050" xr:uid="{00000000-0005-0000-0000-000059350000}"/>
    <cellStyle name="Normal 8 7 3" xfId="8811" xr:uid="{00000000-0005-0000-0000-0000AA230000}"/>
    <cellStyle name="Normal 8 7 4" xfId="12668" xr:uid="{00000000-0005-0000-0000-0000D3230000}"/>
    <cellStyle name="Normal 8 7 5" xfId="8847" xr:uid="{00000000-0005-0000-0000-000000240000}"/>
    <cellStyle name="Normal 8 7 6" xfId="12700" xr:uid="{00000000-0005-0000-0000-000032240000}"/>
    <cellStyle name="Normal 8 7 7" xfId="8908" xr:uid="{00000000-0005-0000-0000-000068240000}"/>
    <cellStyle name="Normal 8 7 8" xfId="12728" xr:uid="{00000000-0005-0000-0000-0000A2240000}"/>
    <cellStyle name="Normal 8 7 9" xfId="8973" xr:uid="{00000000-0005-0000-0000-0000E0240000}"/>
    <cellStyle name="Normal 8 70" xfId="11277" xr:uid="{00000000-0005-0000-0000-000028320000}"/>
    <cellStyle name="Normal 8 71" xfId="13417" xr:uid="{00000000-0005-0000-0000-0000A1320000}"/>
    <cellStyle name="Normal 8 72" xfId="11213" xr:uid="{00000000-0005-0000-0000-00001E330000}"/>
    <cellStyle name="Normal 8 73" xfId="13481" xr:uid="{00000000-0005-0000-0000-00009F330000}"/>
    <cellStyle name="Normal 8 74" xfId="11153" xr:uid="{00000000-0005-0000-0000-000024340000}"/>
    <cellStyle name="Normal 8 75" xfId="13548" xr:uid="{00000000-0005-0000-0000-0000AD340000}"/>
    <cellStyle name="Normal 8 76" xfId="11084" xr:uid="{00000000-0005-0000-0000-00003A350000}"/>
    <cellStyle name="Normal 8 8" xfId="4817" xr:uid="{00000000-0005-0000-0000-0000F4120000}"/>
    <cellStyle name="Normal-- 8 8" xfId="8746" xr:uid="{00000000-0005-0000-0000-0000A4230000}"/>
    <cellStyle name="Normal 8 8 10" xfId="9040" xr:uid="{00000000-0005-0000-0000-000069250000}"/>
    <cellStyle name="Normal 8 8 11" xfId="12802" xr:uid="{00000000-0005-0000-0000-0000B3250000}"/>
    <cellStyle name="Normal 8 8 12" xfId="9111" xr:uid="{00000000-0005-0000-0000-000001260000}"/>
    <cellStyle name="Normal 8 8 13" xfId="12838" xr:uid="{00000000-0005-0000-0000-000053260000}"/>
    <cellStyle name="Normal 8 8 14" xfId="9184" xr:uid="{00000000-0005-0000-0000-0000A9260000}"/>
    <cellStyle name="Normal 8 8 15" xfId="12878" xr:uid="{00000000-0005-0000-0000-000003270000}"/>
    <cellStyle name="Normal 8 8 16" xfId="9261" xr:uid="{00000000-0005-0000-0000-000061270000}"/>
    <cellStyle name="Normal 8 8 17" xfId="12905" xr:uid="{00000000-0005-0000-0000-0000C3270000}"/>
    <cellStyle name="Normal 8 8 18" xfId="8100" xr:uid="{00000000-0005-0000-0000-0000640F0000}"/>
    <cellStyle name="Normal 8 8 19" xfId="13339" xr:uid="{00000000-0005-0000-0000-0000EC300000}"/>
    <cellStyle name="Normal 8 8 2" xfId="10342" xr:uid="{00000000-0005-0000-0000-000041200000}"/>
    <cellStyle name="Normal 8 8 20" xfId="11297" xr:uid="{00000000-0005-0000-0000-00005A310000}"/>
    <cellStyle name="Normal 8 8 21" xfId="13408" xr:uid="{00000000-0005-0000-0000-0000CC310000}"/>
    <cellStyle name="Normal 8 8 22" xfId="11224" xr:uid="{00000000-0005-0000-0000-000042320000}"/>
    <cellStyle name="Normal 8 8 23" xfId="13472" xr:uid="{00000000-0005-0000-0000-0000BC320000}"/>
    <cellStyle name="Normal 8 8 24" xfId="11162" xr:uid="{00000000-0005-0000-0000-00003A330000}"/>
    <cellStyle name="Normal 8 8 25" xfId="13536" xr:uid="{00000000-0005-0000-0000-0000BC330000}"/>
    <cellStyle name="Normal 8 8 26" xfId="11101" xr:uid="{00000000-0005-0000-0000-000042340000}"/>
    <cellStyle name="Normal 8 8 27" xfId="13581" xr:uid="{00000000-0005-0000-0000-0000CC340000}"/>
    <cellStyle name="Normal 8 8 28" xfId="11049" xr:uid="{00000000-0005-0000-0000-00005A350000}"/>
    <cellStyle name="Normal 8 8 3" xfId="12669" xr:uid="{00000000-0005-0000-0000-0000D4230000}"/>
    <cellStyle name="Normal 8 8 4" xfId="8848" xr:uid="{00000000-0005-0000-0000-000001240000}"/>
    <cellStyle name="Normal 8 8 5" xfId="12701" xr:uid="{00000000-0005-0000-0000-000033240000}"/>
    <cellStyle name="Normal 8 8 6" xfId="8909" xr:uid="{00000000-0005-0000-0000-000069240000}"/>
    <cellStyle name="Normal 8 8 7" xfId="12729" xr:uid="{00000000-0005-0000-0000-0000A3240000}"/>
    <cellStyle name="Normal 8 8 8" xfId="8974" xr:uid="{00000000-0005-0000-0000-0000E1240000}"/>
    <cellStyle name="Normal 8 8 9" xfId="12762" xr:uid="{00000000-0005-0000-0000-000023250000}"/>
    <cellStyle name="Normal 8 9" xfId="4818" xr:uid="{00000000-0005-0000-0000-0000F5120000}"/>
    <cellStyle name="Normal-- 8 9" xfId="12629" xr:uid="{00000000-0005-0000-0000-0000CD230000}"/>
    <cellStyle name="Normal 8 9 10" xfId="12803" xr:uid="{00000000-0005-0000-0000-0000B4250000}"/>
    <cellStyle name="Normal 8 9 11" xfId="9112" xr:uid="{00000000-0005-0000-0000-000002260000}"/>
    <cellStyle name="Normal 8 9 12" xfId="12839" xr:uid="{00000000-0005-0000-0000-000054260000}"/>
    <cellStyle name="Normal 8 9 13" xfId="9185" xr:uid="{00000000-0005-0000-0000-0000AA260000}"/>
    <cellStyle name="Normal 8 9 14" xfId="12879" xr:uid="{00000000-0005-0000-0000-000004270000}"/>
    <cellStyle name="Normal 8 9 15" xfId="9262" xr:uid="{00000000-0005-0000-0000-000062270000}"/>
    <cellStyle name="Normal 8 9 16" xfId="12906" xr:uid="{00000000-0005-0000-0000-0000C4270000}"/>
    <cellStyle name="Normal 8 9 17" xfId="8101" xr:uid="{00000000-0005-0000-0000-0000650F0000}"/>
    <cellStyle name="Normal 8 9 18" xfId="13340" xr:uid="{00000000-0005-0000-0000-0000ED300000}"/>
    <cellStyle name="Normal 8 9 19" xfId="11296" xr:uid="{00000000-0005-0000-0000-00005B310000}"/>
    <cellStyle name="Normal 8 9 2" xfId="10343" xr:uid="{00000000-0005-0000-0000-000042200000}"/>
    <cellStyle name="Normal 8 9 20" xfId="13409" xr:uid="{00000000-0005-0000-0000-0000CD310000}"/>
    <cellStyle name="Normal 8 9 21" xfId="11223" xr:uid="{00000000-0005-0000-0000-000043320000}"/>
    <cellStyle name="Normal 8 9 22" xfId="13473" xr:uid="{00000000-0005-0000-0000-0000BD320000}"/>
    <cellStyle name="Normal 8 9 23" xfId="11161" xr:uid="{00000000-0005-0000-0000-00003B330000}"/>
    <cellStyle name="Normal 8 9 24" xfId="13537" xr:uid="{00000000-0005-0000-0000-0000BD330000}"/>
    <cellStyle name="Normal 8 9 25" xfId="11100" xr:uid="{00000000-0005-0000-0000-000043340000}"/>
    <cellStyle name="Normal 8 9 26" xfId="13582" xr:uid="{00000000-0005-0000-0000-0000CD340000}"/>
    <cellStyle name="Normal 8 9 27" xfId="11048" xr:uid="{00000000-0005-0000-0000-00005B350000}"/>
    <cellStyle name="Normal 8 9 3" xfId="8849" xr:uid="{00000000-0005-0000-0000-000002240000}"/>
    <cellStyle name="Normal 8 9 4" xfId="12702" xr:uid="{00000000-0005-0000-0000-000034240000}"/>
    <cellStyle name="Normal 8 9 5" xfId="8910" xr:uid="{00000000-0005-0000-0000-00006A240000}"/>
    <cellStyle name="Normal 8 9 6" xfId="12730" xr:uid="{00000000-0005-0000-0000-0000A4240000}"/>
    <cellStyle name="Normal 8 9 7" xfId="8975" xr:uid="{00000000-0005-0000-0000-0000E2240000}"/>
    <cellStyle name="Normal 8 9 8" xfId="12763" xr:uid="{00000000-0005-0000-0000-000024250000}"/>
    <cellStyle name="Normal 8 9 9" xfId="9041" xr:uid="{00000000-0005-0000-0000-00006A250000}"/>
    <cellStyle name="Normal 9" xfId="4819" xr:uid="{00000000-0005-0000-0000-0000F6120000}"/>
    <cellStyle name="Normal 9 2" xfId="4820" xr:uid="{00000000-0005-0000-0000-0000F7120000}"/>
    <cellStyle name="Normal 9 2 2" xfId="4821" xr:uid="{00000000-0005-0000-0000-0000F8120000}"/>
    <cellStyle name="Normal 9 2 2 2" xfId="10346" xr:uid="{00000000-0005-0000-0000-000045200000}"/>
    <cellStyle name="Normal 9 2 2 3" xfId="8104" xr:uid="{00000000-0005-0000-0000-0000680F0000}"/>
    <cellStyle name="Normal 9 2 3" xfId="4822" xr:uid="{00000000-0005-0000-0000-0000F9120000}"/>
    <cellStyle name="Normal 9 2 3 2" xfId="10347" xr:uid="{00000000-0005-0000-0000-000046200000}"/>
    <cellStyle name="Normal 9 2 4" xfId="10345" xr:uid="{00000000-0005-0000-0000-000044200000}"/>
    <cellStyle name="Normal 9 2 5" xfId="8103" xr:uid="{00000000-0005-0000-0000-0000670F0000}"/>
    <cellStyle name="Normal 9 3" xfId="4823" xr:uid="{00000000-0005-0000-0000-0000FA120000}"/>
    <cellStyle name="Normal 9 3 2" xfId="4824" xr:uid="{00000000-0005-0000-0000-0000FB120000}"/>
    <cellStyle name="Normal 9 3 2 2" xfId="10349" xr:uid="{00000000-0005-0000-0000-000048200000}"/>
    <cellStyle name="Normal 9 3 3" xfId="10348" xr:uid="{00000000-0005-0000-0000-000047200000}"/>
    <cellStyle name="Normal 9 3 4" xfId="8106" xr:uid="{00000000-0005-0000-0000-0000690F0000}"/>
    <cellStyle name="Normal 9 4" xfId="4825" xr:uid="{00000000-0005-0000-0000-0000FC120000}"/>
    <cellStyle name="Normal 9 4 2" xfId="4826" xr:uid="{00000000-0005-0000-0000-0000FD120000}"/>
    <cellStyle name="Normal 9 4 2 2" xfId="10351" xr:uid="{00000000-0005-0000-0000-00004A200000}"/>
    <cellStyle name="Normal 9 4 3" xfId="10350" xr:uid="{00000000-0005-0000-0000-000049200000}"/>
    <cellStyle name="Normal 9 4 4" xfId="8107" xr:uid="{00000000-0005-0000-0000-00006A0F0000}"/>
    <cellStyle name="Normal 9 5" xfId="4827" xr:uid="{00000000-0005-0000-0000-0000FE120000}"/>
    <cellStyle name="Normal 9 5 2" xfId="10352" xr:uid="{00000000-0005-0000-0000-00004B200000}"/>
    <cellStyle name="Normal 9 5 3" xfId="8108" xr:uid="{00000000-0005-0000-0000-00006B0F0000}"/>
    <cellStyle name="Normal 9 6" xfId="4828" xr:uid="{00000000-0005-0000-0000-0000FF120000}"/>
    <cellStyle name="Normal 9 6 2" xfId="10353" xr:uid="{00000000-0005-0000-0000-00004C200000}"/>
    <cellStyle name="Normal 9 6 3" xfId="8109" xr:uid="{00000000-0005-0000-0000-00006C0F0000}"/>
    <cellStyle name="Normal 9 7" xfId="4829" xr:uid="{00000000-0005-0000-0000-000000130000}"/>
    <cellStyle name="Normal 9 7 2" xfId="10354" xr:uid="{00000000-0005-0000-0000-00004D200000}"/>
    <cellStyle name="Normal 9 8" xfId="10344" xr:uid="{00000000-0005-0000-0000-000043200000}"/>
    <cellStyle name="Normal 9 9" xfId="8102" xr:uid="{00000000-0005-0000-0000-0000660F0000}"/>
    <cellStyle name="Normal2" xfId="4830" xr:uid="{00000000-0005-0000-0000-000001130000}"/>
    <cellStyle name="Normal2 2" xfId="10355" xr:uid="{00000000-0005-0000-0000-00004E200000}"/>
    <cellStyle name="Normal2 3" xfId="8110" xr:uid="{00000000-0005-0000-0000-00006D0F0000}"/>
    <cellStyle name="Normale_97.98.us" xfId="4831" xr:uid="{00000000-0005-0000-0000-000002130000}"/>
    <cellStyle name="NormalGB" xfId="4832" xr:uid="{00000000-0005-0000-0000-000003130000}"/>
    <cellStyle name="NormalGB 2" xfId="10356" xr:uid="{00000000-0005-0000-0000-000050200000}"/>
    <cellStyle name="NormalGB 3" xfId="8114" xr:uid="{00000000-0005-0000-0000-00006F0F0000}"/>
    <cellStyle name="Normalx" xfId="4833" xr:uid="{00000000-0005-0000-0000-000004130000}"/>
    <cellStyle name="Normalx 2" xfId="10357" xr:uid="{00000000-0005-0000-0000-000051200000}"/>
    <cellStyle name="Normalx 3" xfId="8115" xr:uid="{00000000-0005-0000-0000-0000700F0000}"/>
    <cellStyle name="Note 2" xfId="4834" xr:uid="{00000000-0005-0000-0000-000005130000}"/>
    <cellStyle name="Note 2 10" xfId="4835" xr:uid="{00000000-0005-0000-0000-000006130000}"/>
    <cellStyle name="Note 2 10 2" xfId="10359" xr:uid="{00000000-0005-0000-0000-000053200000}"/>
    <cellStyle name="Note 2 10 3" xfId="8117" xr:uid="{00000000-0005-0000-0000-0000720F0000}"/>
    <cellStyle name="Note 2 11" xfId="4836" xr:uid="{00000000-0005-0000-0000-000007130000}"/>
    <cellStyle name="Note 2 11 2" xfId="4837" xr:uid="{00000000-0005-0000-0000-000008130000}"/>
    <cellStyle name="Note 2 11 2 2" xfId="10361" xr:uid="{00000000-0005-0000-0000-000055200000}"/>
    <cellStyle name="Note 2 11 3" xfId="10360" xr:uid="{00000000-0005-0000-0000-000054200000}"/>
    <cellStyle name="Note 2 11 4" xfId="8120" xr:uid="{00000000-0005-0000-0000-0000730F0000}"/>
    <cellStyle name="Note 2 12" xfId="4838" xr:uid="{00000000-0005-0000-0000-000009130000}"/>
    <cellStyle name="Note 2 12 2" xfId="10362" xr:uid="{00000000-0005-0000-0000-000056200000}"/>
    <cellStyle name="Note 2 12 3" xfId="9488" xr:uid="{00000000-0005-0000-0000-0000CC230000}"/>
    <cellStyle name="Note 2 13" xfId="4839" xr:uid="{00000000-0005-0000-0000-00000A130000}"/>
    <cellStyle name="Note 2 13 2" xfId="10363" xr:uid="{00000000-0005-0000-0000-000057200000}"/>
    <cellStyle name="Note 2 13 3" xfId="9349" xr:uid="{00000000-0005-0000-0000-0000C9230000}"/>
    <cellStyle name="Note 2 14" xfId="4840" xr:uid="{00000000-0005-0000-0000-00000B130000}"/>
    <cellStyle name="Note 2 14 2" xfId="10364" xr:uid="{00000000-0005-0000-0000-000058200000}"/>
    <cellStyle name="Note 2 15" xfId="10358" xr:uid="{00000000-0005-0000-0000-000052200000}"/>
    <cellStyle name="Note 2 16" xfId="8116" xr:uid="{00000000-0005-0000-0000-0000710F0000}"/>
    <cellStyle name="Note 2 2" xfId="4841" xr:uid="{00000000-0005-0000-0000-00000C130000}"/>
    <cellStyle name="Note 2 2 2" xfId="4842" xr:uid="{00000000-0005-0000-0000-00000D130000}"/>
    <cellStyle name="Note 2 2 2 2" xfId="4843" xr:uid="{00000000-0005-0000-0000-00000E130000}"/>
    <cellStyle name="Note 2 2 2 2 2" xfId="10367" xr:uid="{00000000-0005-0000-0000-00005B200000}"/>
    <cellStyle name="Note 2 2 2 2 3" xfId="8123" xr:uid="{00000000-0005-0000-0000-0000760F0000}"/>
    <cellStyle name="Note 2 2 2 3" xfId="4844" xr:uid="{00000000-0005-0000-0000-00000F130000}"/>
    <cellStyle name="Note 2 2 2 3 2" xfId="4845" xr:uid="{00000000-0005-0000-0000-000010130000}"/>
    <cellStyle name="Note 2 2 2 3 2 2" xfId="10369" xr:uid="{00000000-0005-0000-0000-00005D200000}"/>
    <cellStyle name="Note 2 2 2 3 3" xfId="10368" xr:uid="{00000000-0005-0000-0000-00005C200000}"/>
    <cellStyle name="Note 2 2 2 3 4" xfId="8126" xr:uid="{00000000-0005-0000-0000-0000770F0000}"/>
    <cellStyle name="Note 2 2 2 4" xfId="4846" xr:uid="{00000000-0005-0000-0000-000011130000}"/>
    <cellStyle name="Note 2 2 2 4 2" xfId="10370" xr:uid="{00000000-0005-0000-0000-00005E200000}"/>
    <cellStyle name="Note 2 2 2 4 3" xfId="9514" xr:uid="{00000000-0005-0000-0000-0000D1230000}"/>
    <cellStyle name="Note 2 2 2 5" xfId="4847" xr:uid="{00000000-0005-0000-0000-000012130000}"/>
    <cellStyle name="Note 2 2 2 5 2" xfId="10371" xr:uid="{00000000-0005-0000-0000-00005F200000}"/>
    <cellStyle name="Note 2 2 2 5 3" xfId="9331" xr:uid="{00000000-0005-0000-0000-0000CE230000}"/>
    <cellStyle name="Note 2 2 2 6" xfId="4848" xr:uid="{00000000-0005-0000-0000-000013130000}"/>
    <cellStyle name="Note 2 2 2 6 2" xfId="10372" xr:uid="{00000000-0005-0000-0000-000060200000}"/>
    <cellStyle name="Note 2 2 2 7" xfId="10366" xr:uid="{00000000-0005-0000-0000-00005A200000}"/>
    <cellStyle name="Note 2 2 2 8" xfId="8122" xr:uid="{00000000-0005-0000-0000-0000750F0000}"/>
    <cellStyle name="Note 2 2 3" xfId="4849" xr:uid="{00000000-0005-0000-0000-000014130000}"/>
    <cellStyle name="Note 2 2 3 2" xfId="10373" xr:uid="{00000000-0005-0000-0000-000061200000}"/>
    <cellStyle name="Note 2 2 3 3" xfId="8127" xr:uid="{00000000-0005-0000-0000-0000780F0000}"/>
    <cellStyle name="Note 2 2 4" xfId="4850" xr:uid="{00000000-0005-0000-0000-000015130000}"/>
    <cellStyle name="Note 2 2 4 2" xfId="4851" xr:uid="{00000000-0005-0000-0000-000016130000}"/>
    <cellStyle name="Note 2 2 4 2 2" xfId="10375" xr:uid="{00000000-0005-0000-0000-000063200000}"/>
    <cellStyle name="Note 2 2 4 3" xfId="10374" xr:uid="{00000000-0005-0000-0000-000062200000}"/>
    <cellStyle name="Note 2 2 4 4" xfId="8128" xr:uid="{00000000-0005-0000-0000-0000790F0000}"/>
    <cellStyle name="Note 2 2 5" xfId="4852" xr:uid="{00000000-0005-0000-0000-000017130000}"/>
    <cellStyle name="Note 2 2 5 2" xfId="10376" xr:uid="{00000000-0005-0000-0000-000064200000}"/>
    <cellStyle name="Note 2 2 5 2 2" xfId="9500" xr:uid="{00000000-0005-0000-0000-0000D4230000}"/>
    <cellStyle name="Note 2 2 5 3" xfId="9303" xr:uid="{00000000-0005-0000-0000-0000740F0000}"/>
    <cellStyle name="Note 2 2 6" xfId="4853" xr:uid="{00000000-0005-0000-0000-000018130000}"/>
    <cellStyle name="Note 2 2 6 2" xfId="10377" xr:uid="{00000000-0005-0000-0000-000065200000}"/>
    <cellStyle name="Note 2 2 6 3" xfId="9340" xr:uid="{00000000-0005-0000-0000-0000CD230000}"/>
    <cellStyle name="Note 2 2 7" xfId="4854" xr:uid="{00000000-0005-0000-0000-000019130000}"/>
    <cellStyle name="Note 2 2 7 2" xfId="10378" xr:uid="{00000000-0005-0000-0000-000066200000}"/>
    <cellStyle name="Note 2 2 8" xfId="10365" xr:uid="{00000000-0005-0000-0000-000059200000}"/>
    <cellStyle name="Note 2 2 9" xfId="8121" xr:uid="{00000000-0005-0000-0000-0000740F0000}"/>
    <cellStyle name="Note 2 3" xfId="4855" xr:uid="{00000000-0005-0000-0000-00001A130000}"/>
    <cellStyle name="Note 2 3 2" xfId="4856" xr:uid="{00000000-0005-0000-0000-00001B130000}"/>
    <cellStyle name="Note 2 3 2 2" xfId="4857" xr:uid="{00000000-0005-0000-0000-00001C130000}"/>
    <cellStyle name="Note 2 3 2 2 2" xfId="10381" xr:uid="{00000000-0005-0000-0000-000069200000}"/>
    <cellStyle name="Note 2 3 2 3" xfId="10380" xr:uid="{00000000-0005-0000-0000-000068200000}"/>
    <cellStyle name="Note 2 3 2 4" xfId="8132" xr:uid="{00000000-0005-0000-0000-00007B0F0000}"/>
    <cellStyle name="Note 2 3 3" xfId="4858" xr:uid="{00000000-0005-0000-0000-00001D130000}"/>
    <cellStyle name="Note 2 3 3 2" xfId="10382" xr:uid="{00000000-0005-0000-0000-00006A200000}"/>
    <cellStyle name="Note 2 3 3 2 2" xfId="9509" xr:uid="{00000000-0005-0000-0000-0000D7230000}"/>
    <cellStyle name="Note 2 3 3 3" xfId="9304" xr:uid="{00000000-0005-0000-0000-00007A0F0000}"/>
    <cellStyle name="Note 2 3 4" xfId="4859" xr:uid="{00000000-0005-0000-0000-00001E130000}"/>
    <cellStyle name="Note 2 3 4 2" xfId="10383" xr:uid="{00000000-0005-0000-0000-00006B200000}"/>
    <cellStyle name="Note 2 3 4 3" xfId="9335" xr:uid="{00000000-0005-0000-0000-0000D5230000}"/>
    <cellStyle name="Note 2 3 5" xfId="4860" xr:uid="{00000000-0005-0000-0000-00001F130000}"/>
    <cellStyle name="Note 2 3 5 2" xfId="10384" xr:uid="{00000000-0005-0000-0000-00006C200000}"/>
    <cellStyle name="Note 2 3 6" xfId="10379" xr:uid="{00000000-0005-0000-0000-000067200000}"/>
    <cellStyle name="Note 2 3 7" xfId="8129" xr:uid="{00000000-0005-0000-0000-00007A0F0000}"/>
    <cellStyle name="Note 2 4" xfId="4861" xr:uid="{00000000-0005-0000-0000-000020130000}"/>
    <cellStyle name="Note 2 4 2" xfId="4862" xr:uid="{00000000-0005-0000-0000-000021130000}"/>
    <cellStyle name="Note 2 4 2 2" xfId="10386" xr:uid="{00000000-0005-0000-0000-00006E200000}"/>
    <cellStyle name="Note 2 4 3" xfId="4863" xr:uid="{00000000-0005-0000-0000-000022130000}"/>
    <cellStyle name="Note 2 4 3 2" xfId="10387" xr:uid="{00000000-0005-0000-0000-00006F200000}"/>
    <cellStyle name="Note 2 4 4" xfId="10385" xr:uid="{00000000-0005-0000-0000-00006D200000}"/>
    <cellStyle name="Note 2 4 5" xfId="8133" xr:uid="{00000000-0005-0000-0000-00007C0F0000}"/>
    <cellStyle name="Note 2 5" xfId="4864" xr:uid="{00000000-0005-0000-0000-000023130000}"/>
    <cellStyle name="Note 2 5 2" xfId="4865" xr:uid="{00000000-0005-0000-0000-000024130000}"/>
    <cellStyle name="Note 2 5 2 2" xfId="10389" xr:uid="{00000000-0005-0000-0000-000071200000}"/>
    <cellStyle name="Note 2 5 3" xfId="4866" xr:uid="{00000000-0005-0000-0000-000025130000}"/>
    <cellStyle name="Note 2 5 3 2" xfId="10390" xr:uid="{00000000-0005-0000-0000-000072200000}"/>
    <cellStyle name="Note 2 5 4" xfId="10388" xr:uid="{00000000-0005-0000-0000-000070200000}"/>
    <cellStyle name="Note 2 5 5" xfId="8134" xr:uid="{00000000-0005-0000-0000-00007D0F0000}"/>
    <cellStyle name="Note 2 6" xfId="4867" xr:uid="{00000000-0005-0000-0000-000026130000}"/>
    <cellStyle name="Note 2 6 2" xfId="4868" xr:uid="{00000000-0005-0000-0000-000027130000}"/>
    <cellStyle name="Note 2 6 2 2" xfId="10392" xr:uid="{00000000-0005-0000-0000-000074200000}"/>
    <cellStyle name="Note 2 6 3" xfId="4869" xr:uid="{00000000-0005-0000-0000-000028130000}"/>
    <cellStyle name="Note 2 6 3 2" xfId="10393" xr:uid="{00000000-0005-0000-0000-000075200000}"/>
    <cellStyle name="Note 2 6 4" xfId="10391" xr:uid="{00000000-0005-0000-0000-000073200000}"/>
    <cellStyle name="Note 2 6 5" xfId="8135" xr:uid="{00000000-0005-0000-0000-00007E0F0000}"/>
    <cellStyle name="Note 2 7" xfId="4870" xr:uid="{00000000-0005-0000-0000-000029130000}"/>
    <cellStyle name="Note 2 7 2" xfId="4871" xr:uid="{00000000-0005-0000-0000-00002A130000}"/>
    <cellStyle name="Note 2 7 2 2" xfId="10395" xr:uid="{00000000-0005-0000-0000-000077200000}"/>
    <cellStyle name="Note 2 7 3" xfId="4872" xr:uid="{00000000-0005-0000-0000-00002B130000}"/>
    <cellStyle name="Note 2 7 3 2" xfId="10396" xr:uid="{00000000-0005-0000-0000-000078200000}"/>
    <cellStyle name="Note 2 7 4" xfId="10394" xr:uid="{00000000-0005-0000-0000-000076200000}"/>
    <cellStyle name="Note 2 7 5" xfId="8139" xr:uid="{00000000-0005-0000-0000-00007F0F0000}"/>
    <cellStyle name="Note 2 8" xfId="4873" xr:uid="{00000000-0005-0000-0000-00002C130000}"/>
    <cellStyle name="Note 2 8 2" xfId="10397" xr:uid="{00000000-0005-0000-0000-000079200000}"/>
    <cellStyle name="Note 2 8 3" xfId="8140" xr:uid="{00000000-0005-0000-0000-0000800F0000}"/>
    <cellStyle name="Note 2 9" xfId="4874" xr:uid="{00000000-0005-0000-0000-00002D130000}"/>
    <cellStyle name="Note 2 9 2" xfId="10398" xr:uid="{00000000-0005-0000-0000-00007A200000}"/>
    <cellStyle name="Note 2 9 3" xfId="8141" xr:uid="{00000000-0005-0000-0000-0000810F0000}"/>
    <cellStyle name="Note 3" xfId="4875" xr:uid="{00000000-0005-0000-0000-00002E130000}"/>
    <cellStyle name="Note 3 2" xfId="4876" xr:uid="{00000000-0005-0000-0000-00002F130000}"/>
    <cellStyle name="Note 3 2 2" xfId="4877" xr:uid="{00000000-0005-0000-0000-000030130000}"/>
    <cellStyle name="Note 3 2 2 2" xfId="4878" xr:uid="{00000000-0005-0000-0000-000031130000}"/>
    <cellStyle name="Note 3 2 2 2 2" xfId="10402" xr:uid="{00000000-0005-0000-0000-00007E200000}"/>
    <cellStyle name="Note 3 2 2 2 3" xfId="9513" xr:uid="{00000000-0005-0000-0000-0000E1230000}"/>
    <cellStyle name="Note 3 2 2 3" xfId="10401" xr:uid="{00000000-0005-0000-0000-00007D200000}"/>
    <cellStyle name="Note 3 2 2 4" xfId="9332" xr:uid="{00000000-0005-0000-0000-0000E0230000}"/>
    <cellStyle name="Note 3 2 3" xfId="4879" xr:uid="{00000000-0005-0000-0000-000032130000}"/>
    <cellStyle name="Note 3 2 3 2" xfId="10403" xr:uid="{00000000-0005-0000-0000-00007F200000}"/>
    <cellStyle name="Note 3 2 3 3" xfId="9499" xr:uid="{00000000-0005-0000-0000-0000E2230000}"/>
    <cellStyle name="Note 3 2 4" xfId="4880" xr:uid="{00000000-0005-0000-0000-000033130000}"/>
    <cellStyle name="Note 3 2 4 2" xfId="10404" xr:uid="{00000000-0005-0000-0000-000080200000}"/>
    <cellStyle name="Note 3 2 4 3" xfId="9341" xr:uid="{00000000-0005-0000-0000-0000DF230000}"/>
    <cellStyle name="Note 3 2 5" xfId="10400" xr:uid="{00000000-0005-0000-0000-00007C200000}"/>
    <cellStyle name="Note 3 2 6" xfId="8145" xr:uid="{00000000-0005-0000-0000-0000830F0000}"/>
    <cellStyle name="Note 3 3" xfId="4881" xr:uid="{00000000-0005-0000-0000-000034130000}"/>
    <cellStyle name="Note 3 3 2" xfId="4882" xr:uid="{00000000-0005-0000-0000-000035130000}"/>
    <cellStyle name="Note 3 3 2 2" xfId="10406" xr:uid="{00000000-0005-0000-0000-000082200000}"/>
    <cellStyle name="Note 3 3 2 3" xfId="9508" xr:uid="{00000000-0005-0000-0000-0000E4230000}"/>
    <cellStyle name="Note 3 3 3" xfId="4883" xr:uid="{00000000-0005-0000-0000-000036130000}"/>
    <cellStyle name="Note 3 3 3 2" xfId="10407" xr:uid="{00000000-0005-0000-0000-000083200000}"/>
    <cellStyle name="Note 3 3 3 3" xfId="9336" xr:uid="{00000000-0005-0000-0000-0000E3230000}"/>
    <cellStyle name="Note 3 3 4" xfId="10405" xr:uid="{00000000-0005-0000-0000-000081200000}"/>
    <cellStyle name="Note 3 3 5" xfId="8146" xr:uid="{00000000-0005-0000-0000-0000840F0000}"/>
    <cellStyle name="Note 3 4" xfId="4884" xr:uid="{00000000-0005-0000-0000-000037130000}"/>
    <cellStyle name="Note 3 4 2" xfId="10408" xr:uid="{00000000-0005-0000-0000-000084200000}"/>
    <cellStyle name="Note 3 4 3" xfId="9487" xr:uid="{00000000-0005-0000-0000-0000E5230000}"/>
    <cellStyle name="Note 3 5" xfId="4885" xr:uid="{00000000-0005-0000-0000-000038130000}"/>
    <cellStyle name="Note 3 5 2" xfId="10409" xr:uid="{00000000-0005-0000-0000-000085200000}"/>
    <cellStyle name="Note 3 5 3" xfId="9351" xr:uid="{00000000-0005-0000-0000-0000DE230000}"/>
    <cellStyle name="Note 3 6" xfId="10399" xr:uid="{00000000-0005-0000-0000-00007B200000}"/>
    <cellStyle name="Note 3 7" xfId="5571" xr:uid="{00000000-0005-0000-0000-0000820F0000}"/>
    <cellStyle name="Note 4" xfId="4886" xr:uid="{00000000-0005-0000-0000-000039130000}"/>
    <cellStyle name="Note 4 2" xfId="4887" xr:uid="{00000000-0005-0000-0000-00003A130000}"/>
    <cellStyle name="Note 4 2 2" xfId="10411" xr:uid="{00000000-0005-0000-0000-000087200000}"/>
    <cellStyle name="Note 4 2 3" xfId="8148" xr:uid="{00000000-0005-0000-0000-0000860F0000}"/>
    <cellStyle name="Note 4 3" xfId="10410" xr:uid="{00000000-0005-0000-0000-000086200000}"/>
    <cellStyle name="Note 4 4" xfId="8147" xr:uid="{00000000-0005-0000-0000-0000850F0000}"/>
    <cellStyle name="Note 5" xfId="4888" xr:uid="{00000000-0005-0000-0000-00003B130000}"/>
    <cellStyle name="Note 5 2" xfId="4889" xr:uid="{00000000-0005-0000-0000-00003C130000}"/>
    <cellStyle name="Note 5 2 2" xfId="10413" xr:uid="{00000000-0005-0000-0000-000089200000}"/>
    <cellStyle name="Note 5 2 3" xfId="8157" xr:uid="{00000000-0005-0000-0000-0000880F0000}"/>
    <cellStyle name="Note 5 3" xfId="10412" xr:uid="{00000000-0005-0000-0000-000088200000}"/>
    <cellStyle name="Note 5 4" xfId="8154" xr:uid="{00000000-0005-0000-0000-0000870F0000}"/>
    <cellStyle name="Note 6" xfId="4890" xr:uid="{00000000-0005-0000-0000-00003D130000}"/>
    <cellStyle name="Note 6 2" xfId="4891" xr:uid="{00000000-0005-0000-0000-00003E130000}"/>
    <cellStyle name="Note 6 2 2" xfId="10415" xr:uid="{00000000-0005-0000-0000-00008B200000}"/>
    <cellStyle name="Note 6 2 3" xfId="8164" xr:uid="{00000000-0005-0000-0000-00008A0F0000}"/>
    <cellStyle name="Note 6 3" xfId="10414" xr:uid="{00000000-0005-0000-0000-00008A200000}"/>
    <cellStyle name="Note 6 4" xfId="8159" xr:uid="{00000000-0005-0000-0000-0000890F0000}"/>
    <cellStyle name="Note 7" xfId="4892" xr:uid="{00000000-0005-0000-0000-00003F130000}"/>
    <cellStyle name="Note 7 2" xfId="4893" xr:uid="{00000000-0005-0000-0000-000040130000}"/>
    <cellStyle name="Note 7 2 2" xfId="10417" xr:uid="{00000000-0005-0000-0000-00008D200000}"/>
    <cellStyle name="Note 7 2 3" xfId="8180" xr:uid="{00000000-0005-0000-0000-00008C0F0000}"/>
    <cellStyle name="Note 7 3" xfId="10416" xr:uid="{00000000-0005-0000-0000-00008C200000}"/>
    <cellStyle name="Note 7 4" xfId="8179" xr:uid="{00000000-0005-0000-0000-00008B0F0000}"/>
    <cellStyle name="Note 8" xfId="4894" xr:uid="{00000000-0005-0000-0000-000041130000}"/>
    <cellStyle name="Note 8 2" xfId="4895" xr:uid="{00000000-0005-0000-0000-000042130000}"/>
    <cellStyle name="Note 8 2 2" xfId="4896" xr:uid="{00000000-0005-0000-0000-000043130000}"/>
    <cellStyle name="Note 8 2 2 2" xfId="4897" xr:uid="{00000000-0005-0000-0000-000044130000}"/>
    <cellStyle name="Note 8 2 2 2 2" xfId="4898" xr:uid="{00000000-0005-0000-0000-000045130000}"/>
    <cellStyle name="Note 8 2 2 2 2 2" xfId="10422" xr:uid="{00000000-0005-0000-0000-000092200000}"/>
    <cellStyle name="Note 8 2 2 2 2 3" xfId="8200" xr:uid="{00000000-0005-0000-0000-0000910F0000}"/>
    <cellStyle name="Note 8 2 2 2 3" xfId="10421" xr:uid="{00000000-0005-0000-0000-000091200000}"/>
    <cellStyle name="Note 8 2 2 2 4" xfId="8195" xr:uid="{00000000-0005-0000-0000-0000900F0000}"/>
    <cellStyle name="Note 8 2 2 3" xfId="4899" xr:uid="{00000000-0005-0000-0000-000046130000}"/>
    <cellStyle name="Note 8 2 2 3 2" xfId="10423" xr:uid="{00000000-0005-0000-0000-000093200000}"/>
    <cellStyle name="Note 8 2 2 3 3" xfId="8202" xr:uid="{00000000-0005-0000-0000-0000920F0000}"/>
    <cellStyle name="Note 8 2 2 4" xfId="10420" xr:uid="{00000000-0005-0000-0000-000090200000}"/>
    <cellStyle name="Note 8 2 2 5" xfId="8194" xr:uid="{00000000-0005-0000-0000-00008F0F0000}"/>
    <cellStyle name="Note 8 2 3" xfId="4900" xr:uid="{00000000-0005-0000-0000-000047130000}"/>
    <cellStyle name="Note 8 2 3 2" xfId="4901" xr:uid="{00000000-0005-0000-0000-000048130000}"/>
    <cellStyle name="Note 8 2 3 2 2" xfId="10425" xr:uid="{00000000-0005-0000-0000-000095200000}"/>
    <cellStyle name="Note 8 2 3 2 3" xfId="8208" xr:uid="{00000000-0005-0000-0000-0000940F0000}"/>
    <cellStyle name="Note 8 2 3 3" xfId="10424" xr:uid="{00000000-0005-0000-0000-000094200000}"/>
    <cellStyle name="Note 8 2 3 4" xfId="8206" xr:uid="{00000000-0005-0000-0000-0000930F0000}"/>
    <cellStyle name="Note 8 2 4" xfId="4902" xr:uid="{00000000-0005-0000-0000-000049130000}"/>
    <cellStyle name="Note 8 2 4 2" xfId="10426" xr:uid="{00000000-0005-0000-0000-000096200000}"/>
    <cellStyle name="Note 8 2 4 3" xfId="8209" xr:uid="{00000000-0005-0000-0000-0000950F0000}"/>
    <cellStyle name="Note 8 2 5" xfId="10419" xr:uid="{00000000-0005-0000-0000-00008F200000}"/>
    <cellStyle name="Note 8 2 6" xfId="8187" xr:uid="{00000000-0005-0000-0000-00008E0F0000}"/>
    <cellStyle name="Note 8 3" xfId="4903" xr:uid="{00000000-0005-0000-0000-00004A130000}"/>
    <cellStyle name="Note 8 3 2" xfId="4904" xr:uid="{00000000-0005-0000-0000-00004B130000}"/>
    <cellStyle name="Note 8 3 2 2" xfId="4905" xr:uid="{00000000-0005-0000-0000-00004C130000}"/>
    <cellStyle name="Note 8 3 2 2 2" xfId="4906" xr:uid="{00000000-0005-0000-0000-00004D130000}"/>
    <cellStyle name="Note 8 3 2 2 2 2" xfId="10430" xr:uid="{00000000-0005-0000-0000-00009A200000}"/>
    <cellStyle name="Note 8 3 2 2 2 3" xfId="8218" xr:uid="{00000000-0005-0000-0000-0000990F0000}"/>
    <cellStyle name="Note 8 3 2 2 3" xfId="10429" xr:uid="{00000000-0005-0000-0000-000099200000}"/>
    <cellStyle name="Note 8 3 2 2 4" xfId="8215" xr:uid="{00000000-0005-0000-0000-0000980F0000}"/>
    <cellStyle name="Note 8 3 2 3" xfId="4907" xr:uid="{00000000-0005-0000-0000-00004E130000}"/>
    <cellStyle name="Note 8 3 2 3 2" xfId="10431" xr:uid="{00000000-0005-0000-0000-00009B200000}"/>
    <cellStyle name="Note 8 3 2 3 3" xfId="8221" xr:uid="{00000000-0005-0000-0000-00009A0F0000}"/>
    <cellStyle name="Note 8 3 2 4" xfId="10428" xr:uid="{00000000-0005-0000-0000-000098200000}"/>
    <cellStyle name="Note 8 3 2 5" xfId="8213" xr:uid="{00000000-0005-0000-0000-0000970F0000}"/>
    <cellStyle name="Note 8 3 3" xfId="4908" xr:uid="{00000000-0005-0000-0000-00004F130000}"/>
    <cellStyle name="Note 8 3 3 2" xfId="4909" xr:uid="{00000000-0005-0000-0000-000050130000}"/>
    <cellStyle name="Note 8 3 3 2 2" xfId="10433" xr:uid="{00000000-0005-0000-0000-00009D200000}"/>
    <cellStyle name="Note 8 3 3 2 3" xfId="8231" xr:uid="{00000000-0005-0000-0000-00009C0F0000}"/>
    <cellStyle name="Note 8 3 3 3" xfId="10432" xr:uid="{00000000-0005-0000-0000-00009C200000}"/>
    <cellStyle name="Note 8 3 3 4" xfId="8228" xr:uid="{00000000-0005-0000-0000-00009B0F0000}"/>
    <cellStyle name="Note 8 3 4" xfId="4910" xr:uid="{00000000-0005-0000-0000-000051130000}"/>
    <cellStyle name="Note 8 3 4 2" xfId="10434" xr:uid="{00000000-0005-0000-0000-00009E200000}"/>
    <cellStyle name="Note 8 3 4 3" xfId="8236" xr:uid="{00000000-0005-0000-0000-00009D0F0000}"/>
    <cellStyle name="Note 8 3 5" xfId="10427" xr:uid="{00000000-0005-0000-0000-000097200000}"/>
    <cellStyle name="Note 8 3 6" xfId="8210" xr:uid="{00000000-0005-0000-0000-0000960F0000}"/>
    <cellStyle name="Note 8 4" xfId="4911" xr:uid="{00000000-0005-0000-0000-000052130000}"/>
    <cellStyle name="Note 8 4 2" xfId="4912" xr:uid="{00000000-0005-0000-0000-000053130000}"/>
    <cellStyle name="Note 8 4 2 2" xfId="4913" xr:uid="{00000000-0005-0000-0000-000054130000}"/>
    <cellStyle name="Note 8 4 2 2 2" xfId="10437" xr:uid="{00000000-0005-0000-0000-0000A1200000}"/>
    <cellStyle name="Note 8 4 2 2 3" xfId="8248" xr:uid="{00000000-0005-0000-0000-0000A00F0000}"/>
    <cellStyle name="Note 8 4 2 3" xfId="10436" xr:uid="{00000000-0005-0000-0000-0000A0200000}"/>
    <cellStyle name="Note 8 4 2 4" xfId="8241" xr:uid="{00000000-0005-0000-0000-00009F0F0000}"/>
    <cellStyle name="Note 8 4 3" xfId="4914" xr:uid="{00000000-0005-0000-0000-000055130000}"/>
    <cellStyle name="Note 8 4 3 2" xfId="10438" xr:uid="{00000000-0005-0000-0000-0000A2200000}"/>
    <cellStyle name="Note 8 4 3 3" xfId="8251" xr:uid="{00000000-0005-0000-0000-0000A10F0000}"/>
    <cellStyle name="Note 8 4 4" xfId="10435" xr:uid="{00000000-0005-0000-0000-00009F200000}"/>
    <cellStyle name="Note 8 4 5" xfId="8239" xr:uid="{00000000-0005-0000-0000-00009E0F0000}"/>
    <cellStyle name="Note 8 5" xfId="4915" xr:uid="{00000000-0005-0000-0000-000056130000}"/>
    <cellStyle name="Note 8 5 2" xfId="4916" xr:uid="{00000000-0005-0000-0000-000057130000}"/>
    <cellStyle name="Note 8 5 2 2" xfId="10440" xr:uid="{00000000-0005-0000-0000-0000A4200000}"/>
    <cellStyle name="Note 8 5 2 3" xfId="8256" xr:uid="{00000000-0005-0000-0000-0000A30F0000}"/>
    <cellStyle name="Note 8 5 3" xfId="10439" xr:uid="{00000000-0005-0000-0000-0000A3200000}"/>
    <cellStyle name="Note 8 5 4" xfId="8254" xr:uid="{00000000-0005-0000-0000-0000A20F0000}"/>
    <cellStyle name="Note 8 6" xfId="4917" xr:uid="{00000000-0005-0000-0000-000058130000}"/>
    <cellStyle name="Note 8 6 2" xfId="10441" xr:uid="{00000000-0005-0000-0000-0000A5200000}"/>
    <cellStyle name="Note 8 6 3" xfId="8259" xr:uid="{00000000-0005-0000-0000-0000A40F0000}"/>
    <cellStyle name="Note 8 7" xfId="10418" xr:uid="{00000000-0005-0000-0000-00008E200000}"/>
    <cellStyle name="Note 8 8" xfId="8186" xr:uid="{00000000-0005-0000-0000-00008D0F0000}"/>
    <cellStyle name="Note 9" xfId="5563" xr:uid="{00000000-0005-0000-0000-000059130000}"/>
    <cellStyle name="Nr 0 dec" xfId="4918" xr:uid="{00000000-0005-0000-0000-00005A130000}"/>
    <cellStyle name="Nr 0 dec - Input" xfId="4919" xr:uid="{00000000-0005-0000-0000-00005B130000}"/>
    <cellStyle name="Nr 0 dec - Input 2" xfId="10443" xr:uid="{00000000-0005-0000-0000-0000A7200000}"/>
    <cellStyle name="Nr 0 dec - Input 3" xfId="8266" xr:uid="{00000000-0005-0000-0000-0000A60F0000}"/>
    <cellStyle name="Nr 0 dec - Subtotal" xfId="4920" xr:uid="{00000000-0005-0000-0000-00005C130000}"/>
    <cellStyle name="Nr 0 dec - Subtotal 2" xfId="4921" xr:uid="{00000000-0005-0000-0000-00005D130000}"/>
    <cellStyle name="Nr 0 dec - Subtotal 2 2" xfId="4922" xr:uid="{00000000-0005-0000-0000-00005E130000}"/>
    <cellStyle name="Nr 0 dec - Subtotal 2 2 2" xfId="10446" xr:uid="{00000000-0005-0000-0000-0000AA200000}"/>
    <cellStyle name="Nr 0 dec - Subtotal 2 3" xfId="10445" xr:uid="{00000000-0005-0000-0000-0000A9200000}"/>
    <cellStyle name="Nr 0 dec - Subtotal 2 4" xfId="9305" xr:uid="{00000000-0005-0000-0000-0000A70F0000}"/>
    <cellStyle name="Nr 0 dec - Subtotal 3" xfId="4923" xr:uid="{00000000-0005-0000-0000-00005F130000}"/>
    <cellStyle name="Nr 0 dec - Subtotal 3 2" xfId="10447" xr:uid="{00000000-0005-0000-0000-0000AB200000}"/>
    <cellStyle name="Nr 0 dec - Subtotal 3 3" xfId="9373" xr:uid="{00000000-0005-0000-0000-000008240000}"/>
    <cellStyle name="Nr 0 dec - Subtotal 4" xfId="10444" xr:uid="{00000000-0005-0000-0000-0000A8200000}"/>
    <cellStyle name="Nr 0 dec - Subtotal 5" xfId="8268" xr:uid="{00000000-0005-0000-0000-0000A70F0000}"/>
    <cellStyle name="Nr 0 dec 10" xfId="8979" xr:uid="{00000000-0005-0000-0000-000003240000}"/>
    <cellStyle name="Nr 0 dec 11" xfId="12758" xr:uid="{00000000-0005-0000-0000-000035240000}"/>
    <cellStyle name="Nr 0 dec 12" xfId="9026" xr:uid="{00000000-0005-0000-0000-00006B240000}"/>
    <cellStyle name="Nr 0 dec 13" xfId="12784" xr:uid="{00000000-0005-0000-0000-0000A5240000}"/>
    <cellStyle name="Nr 0 dec 14" xfId="9081" xr:uid="{00000000-0005-0000-0000-0000E3240000}"/>
    <cellStyle name="Nr 0 dec 15" xfId="12819" xr:uid="{00000000-0005-0000-0000-000025250000}"/>
    <cellStyle name="Nr 0 dec 16" xfId="9145" xr:uid="{00000000-0005-0000-0000-00006B250000}"/>
    <cellStyle name="Nr 0 dec 17" xfId="12859" xr:uid="{00000000-0005-0000-0000-0000B5250000}"/>
    <cellStyle name="Nr 0 dec 18" xfId="9213" xr:uid="{00000000-0005-0000-0000-000003260000}"/>
    <cellStyle name="Nr 0 dec 19" xfId="12881" xr:uid="{00000000-0005-0000-0000-000055260000}"/>
    <cellStyle name="Nr 0 dec 2" xfId="10442" xr:uid="{00000000-0005-0000-0000-0000A6200000}"/>
    <cellStyle name="Nr 0 dec 20" xfId="9274" xr:uid="{00000000-0005-0000-0000-0000AB260000}"/>
    <cellStyle name="Nr 0 dec 21" xfId="12907" xr:uid="{00000000-0005-0000-0000-000005270000}"/>
    <cellStyle name="Nr 0 dec 22" xfId="9352" xr:uid="{00000000-0005-0000-0000-000063270000}"/>
    <cellStyle name="Nr 0 dec 23" xfId="12912" xr:uid="{00000000-0005-0000-0000-0000C5270000}"/>
    <cellStyle name="Nr 0 dec 24" xfId="8264" xr:uid="{00000000-0005-0000-0000-0000A50F0000}"/>
    <cellStyle name="Nr 0 dec 25" xfId="13404" xr:uid="{00000000-0005-0000-0000-0000EE300000}"/>
    <cellStyle name="Nr 0 dec 26" xfId="11231" xr:uid="{00000000-0005-0000-0000-00005C310000}"/>
    <cellStyle name="Nr 0 dec 27" xfId="13465" xr:uid="{00000000-0005-0000-0000-0000CE310000}"/>
    <cellStyle name="Nr 0 dec 28" xfId="11177" xr:uid="{00000000-0005-0000-0000-000044320000}"/>
    <cellStyle name="Nr 0 dec 29" xfId="13518" xr:uid="{00000000-0005-0000-0000-0000BE320000}"/>
    <cellStyle name="Nr 0 dec 3" xfId="12688" xr:uid="{00000000-0005-0000-0000-000015230000}"/>
    <cellStyle name="Nr 0 dec 30" xfId="11123" xr:uid="{00000000-0005-0000-0000-00003C330000}"/>
    <cellStyle name="Nr 0 dec 31" xfId="13565" xr:uid="{00000000-0005-0000-0000-0000BE330000}"/>
    <cellStyle name="Nr 0 dec 32" xfId="11068" xr:uid="{00000000-0005-0000-0000-000044340000}"/>
    <cellStyle name="Nr 0 dec 33" xfId="13584" xr:uid="{00000000-0005-0000-0000-0000CE340000}"/>
    <cellStyle name="Nr 0 dec 34" xfId="11036" xr:uid="{00000000-0005-0000-0000-00005C350000}"/>
    <cellStyle name="Nr 0 dec 4" xfId="8867" xr:uid="{00000000-0005-0000-0000-00002B230000}"/>
    <cellStyle name="Nr 0 dec 5" xfId="12703" xr:uid="{00000000-0005-0000-0000-000045230000}"/>
    <cellStyle name="Nr 0 dec 6" xfId="8900" xr:uid="{00000000-0005-0000-0000-000063230000}"/>
    <cellStyle name="Nr 0 dec 7" xfId="12711" xr:uid="{00000000-0005-0000-0000-000085230000}"/>
    <cellStyle name="Nr 0 dec 8" xfId="8933" xr:uid="{00000000-0005-0000-0000-0000AB230000}"/>
    <cellStyle name="Nr 0 dec 9" xfId="12736" xr:uid="{00000000-0005-0000-0000-0000D5230000}"/>
    <cellStyle name="Nr 0 dec_Data" xfId="4924" xr:uid="{00000000-0005-0000-0000-000060130000}"/>
    <cellStyle name="Nr 1 dec" xfId="4925" xr:uid="{00000000-0005-0000-0000-000061130000}"/>
    <cellStyle name="Nr 1 dec - Input" xfId="4926" xr:uid="{00000000-0005-0000-0000-000062130000}"/>
    <cellStyle name="Nr 1 dec - Input 2" xfId="10449" xr:uid="{00000000-0005-0000-0000-0000AE200000}"/>
    <cellStyle name="Nr 1 dec - Input 3" xfId="8277" xr:uid="{00000000-0005-0000-0000-0000AA0F0000}"/>
    <cellStyle name="Nr 1 dec 10" xfId="8986" xr:uid="{00000000-0005-0000-0000-000004240000}"/>
    <cellStyle name="Nr 1 dec 11" xfId="12765" xr:uid="{00000000-0005-0000-0000-000036240000}"/>
    <cellStyle name="Nr 1 dec 12" xfId="9033" xr:uid="{00000000-0005-0000-0000-00006C240000}"/>
    <cellStyle name="Nr 1 dec 13" xfId="12791" xr:uid="{00000000-0005-0000-0000-0000A6240000}"/>
    <cellStyle name="Nr 1 dec 14" xfId="9089" xr:uid="{00000000-0005-0000-0000-0000E4240000}"/>
    <cellStyle name="Nr 1 dec 15" xfId="12825" xr:uid="{00000000-0005-0000-0000-000026250000}"/>
    <cellStyle name="Nr 1 dec 16" xfId="9152" xr:uid="{00000000-0005-0000-0000-00006C250000}"/>
    <cellStyle name="Nr 1 dec 17" xfId="12864" xr:uid="{00000000-0005-0000-0000-0000B6250000}"/>
    <cellStyle name="Nr 1 dec 18" xfId="9220" xr:uid="{00000000-0005-0000-0000-000004260000}"/>
    <cellStyle name="Nr 1 dec 19" xfId="12884" xr:uid="{00000000-0005-0000-0000-000056260000}"/>
    <cellStyle name="Nr 1 dec 2" xfId="10448" xr:uid="{00000000-0005-0000-0000-0000AD200000}"/>
    <cellStyle name="Nr 1 dec 2 2" xfId="9374" xr:uid="{00000000-0005-0000-0000-00000A240000}"/>
    <cellStyle name="Nr 1 dec 20" xfId="9279" xr:uid="{00000000-0005-0000-0000-0000AC260000}"/>
    <cellStyle name="Nr 1 dec 21" xfId="12908" xr:uid="{00000000-0005-0000-0000-000006270000}"/>
    <cellStyle name="Nr 1 dec 22" xfId="9359" xr:uid="{00000000-0005-0000-0000-000064270000}"/>
    <cellStyle name="Nr 1 dec 23" xfId="12915" xr:uid="{00000000-0005-0000-0000-0000C6270000}"/>
    <cellStyle name="Nr 1 dec 24" xfId="8275" xr:uid="{00000000-0005-0000-0000-0000A90F0000}"/>
    <cellStyle name="Nr 1 dec 25" xfId="13411" xr:uid="{00000000-0005-0000-0000-0000EF300000}"/>
    <cellStyle name="Nr 1 dec 26" xfId="11226" xr:uid="{00000000-0005-0000-0000-00005D310000}"/>
    <cellStyle name="Nr 1 dec 27" xfId="13468" xr:uid="{00000000-0005-0000-0000-0000CF310000}"/>
    <cellStyle name="Nr 1 dec 28" xfId="11170" xr:uid="{00000000-0005-0000-0000-000045320000}"/>
    <cellStyle name="Nr 1 dec 29" xfId="13522" xr:uid="{00000000-0005-0000-0000-0000BF320000}"/>
    <cellStyle name="Nr 1 dec 3" xfId="12695" xr:uid="{00000000-0005-0000-0000-000016230000}"/>
    <cellStyle name="Nr 1 dec 30" xfId="11116" xr:uid="{00000000-0005-0000-0000-00003D330000}"/>
    <cellStyle name="Nr 1 dec 31" xfId="13571" xr:uid="{00000000-0005-0000-0000-0000BF330000}"/>
    <cellStyle name="Nr 1 dec 32" xfId="11064" xr:uid="{00000000-0005-0000-0000-000045340000}"/>
    <cellStyle name="Nr 1 dec 33" xfId="13585" xr:uid="{00000000-0005-0000-0000-0000CF340000}"/>
    <cellStyle name="Nr 1 dec 34" xfId="11035" xr:uid="{00000000-0005-0000-0000-00005D350000}"/>
    <cellStyle name="Nr 1 dec 4" xfId="8875" xr:uid="{00000000-0005-0000-0000-00002C230000}"/>
    <cellStyle name="Nr 1 dec 5" xfId="12705" xr:uid="{00000000-0005-0000-0000-000046230000}"/>
    <cellStyle name="Nr 1 dec 6" xfId="8907" xr:uid="{00000000-0005-0000-0000-000064230000}"/>
    <cellStyle name="Nr 1 dec 7" xfId="12714" xr:uid="{00000000-0005-0000-0000-000086230000}"/>
    <cellStyle name="Nr 1 dec 8" xfId="8947" xr:uid="{00000000-0005-0000-0000-0000AC230000}"/>
    <cellStyle name="Nr 1 dec 9" xfId="12737" xr:uid="{00000000-0005-0000-0000-0000D6230000}"/>
    <cellStyle name="Nr, 0 dec" xfId="4927" xr:uid="{00000000-0005-0000-0000-000063130000}"/>
    <cellStyle name="Nr, 0 dec 2" xfId="10450" xr:uid="{00000000-0005-0000-0000-0000AF200000}"/>
    <cellStyle name="Nr, 0 dec 2 2" xfId="9375" xr:uid="{00000000-0005-0000-0000-00000C240000}"/>
    <cellStyle name="Nr, 0 dec 3" xfId="8278" xr:uid="{00000000-0005-0000-0000-0000AB0F0000}"/>
    <cellStyle name="number" xfId="4928" xr:uid="{00000000-0005-0000-0000-000064130000}"/>
    <cellStyle name="number 2" xfId="10451" xr:uid="{00000000-0005-0000-0000-0000B0200000}"/>
    <cellStyle name="number 3" xfId="8280" xr:uid="{00000000-0005-0000-0000-0000AC0F0000}"/>
    <cellStyle name="Number, 1 dec" xfId="4929" xr:uid="{00000000-0005-0000-0000-000065130000}"/>
    <cellStyle name="Number, 1 dec 2" xfId="10452" xr:uid="{00000000-0005-0000-0000-0000B1200000}"/>
    <cellStyle name="Number, 1 dec 3" xfId="8281" xr:uid="{00000000-0005-0000-0000-0000AD0F0000}"/>
    <cellStyle name="Output" xfId="5536" builtinId="21" customBuiltin="1"/>
    <cellStyle name="Output (1dp#)" xfId="4930" xr:uid="{00000000-0005-0000-0000-000067130000}"/>
    <cellStyle name="Output (1dp#) 2" xfId="10453" xr:uid="{00000000-0005-0000-0000-0000B2200000}"/>
    <cellStyle name="Output (1dp#) 3" xfId="8282" xr:uid="{00000000-0005-0000-0000-0000AE0F0000}"/>
    <cellStyle name="Output (1dpx)_ Pies " xfId="4931" xr:uid="{00000000-0005-0000-0000-000068130000}"/>
    <cellStyle name="Output 2" xfId="4932" xr:uid="{00000000-0005-0000-0000-000069130000}"/>
    <cellStyle name="Output 2 10" xfId="4933" xr:uid="{00000000-0005-0000-0000-00006A130000}"/>
    <cellStyle name="Output 2 10 2" xfId="10455" xr:uid="{00000000-0005-0000-0000-0000B5200000}"/>
    <cellStyle name="Output 2 10 2 2" xfId="9492" xr:uid="{00000000-0005-0000-0000-000012240000}"/>
    <cellStyle name="Output 2 10 3" xfId="9306" xr:uid="{00000000-0005-0000-0000-0000B00F0000}"/>
    <cellStyle name="Output 2 11" xfId="4934" xr:uid="{00000000-0005-0000-0000-00006B130000}"/>
    <cellStyle name="Output 2 11 2" xfId="10456" xr:uid="{00000000-0005-0000-0000-0000B6200000}"/>
    <cellStyle name="Output 2 12" xfId="4935" xr:uid="{00000000-0005-0000-0000-00006C130000}"/>
    <cellStyle name="Output 2 12 2" xfId="10457" xr:uid="{00000000-0005-0000-0000-0000B7200000}"/>
    <cellStyle name="Output 2 13" xfId="10454" xr:uid="{00000000-0005-0000-0000-0000B4200000}"/>
    <cellStyle name="Output 2 14" xfId="8286" xr:uid="{00000000-0005-0000-0000-0000B00F0000}"/>
    <cellStyle name="Output 2 2" xfId="4936" xr:uid="{00000000-0005-0000-0000-00006D130000}"/>
    <cellStyle name="Output 2 2 2" xfId="4937" xr:uid="{00000000-0005-0000-0000-00006E130000}"/>
    <cellStyle name="Output 2 2 2 2" xfId="4938" xr:uid="{00000000-0005-0000-0000-00006F130000}"/>
    <cellStyle name="Output 2 2 2 2 2" xfId="10460" xr:uid="{00000000-0005-0000-0000-0000BA200000}"/>
    <cellStyle name="Output 2 2 2 2 3" xfId="9515" xr:uid="{00000000-0005-0000-0000-000015240000}"/>
    <cellStyle name="Output 2 2 2 3" xfId="4939" xr:uid="{00000000-0005-0000-0000-000070130000}"/>
    <cellStyle name="Output 2 2 2 3 2" xfId="10461" xr:uid="{00000000-0005-0000-0000-0000BB200000}"/>
    <cellStyle name="Output 2 2 2 3 3" xfId="9330" xr:uid="{00000000-0005-0000-0000-000014240000}"/>
    <cellStyle name="Output 2 2 2 4" xfId="4940" xr:uid="{00000000-0005-0000-0000-000071130000}"/>
    <cellStyle name="Output 2 2 2 4 2" xfId="10462" xr:uid="{00000000-0005-0000-0000-0000BC200000}"/>
    <cellStyle name="Output 2 2 2 5" xfId="10459" xr:uid="{00000000-0005-0000-0000-0000B9200000}"/>
    <cellStyle name="Output 2 2 2 6" xfId="8292" xr:uid="{00000000-0005-0000-0000-0000B20F0000}"/>
    <cellStyle name="Output 2 2 3" xfId="4941" xr:uid="{00000000-0005-0000-0000-000072130000}"/>
    <cellStyle name="Output 2 2 3 2" xfId="10463" xr:uid="{00000000-0005-0000-0000-0000BD200000}"/>
    <cellStyle name="Output 2 2 3 2 2" xfId="9502" xr:uid="{00000000-0005-0000-0000-000016240000}"/>
    <cellStyle name="Output 2 2 3 3" xfId="9307" xr:uid="{00000000-0005-0000-0000-0000B10F0000}"/>
    <cellStyle name="Output 2 2 4" xfId="4942" xr:uid="{00000000-0005-0000-0000-000073130000}"/>
    <cellStyle name="Output 2 2 4 2" xfId="10464" xr:uid="{00000000-0005-0000-0000-0000BE200000}"/>
    <cellStyle name="Output 2 2 5" xfId="4943" xr:uid="{00000000-0005-0000-0000-000074130000}"/>
    <cellStyle name="Output 2 2 5 2" xfId="10465" xr:uid="{00000000-0005-0000-0000-0000BF200000}"/>
    <cellStyle name="Output 2 2 6" xfId="4944" xr:uid="{00000000-0005-0000-0000-000075130000}"/>
    <cellStyle name="Output 2 2 6 2" xfId="10466" xr:uid="{00000000-0005-0000-0000-0000C0200000}"/>
    <cellStyle name="Output 2 2 7" xfId="10458" xr:uid="{00000000-0005-0000-0000-0000B8200000}"/>
    <cellStyle name="Output 2 2 8" xfId="8290" xr:uid="{00000000-0005-0000-0000-0000B10F0000}"/>
    <cellStyle name="Output 2 3" xfId="4945" xr:uid="{00000000-0005-0000-0000-000076130000}"/>
    <cellStyle name="Output 2 3 2" xfId="4946" xr:uid="{00000000-0005-0000-0000-000077130000}"/>
    <cellStyle name="Output 2 3 2 2" xfId="10468" xr:uid="{00000000-0005-0000-0000-0000C2200000}"/>
    <cellStyle name="Output 2 3 2 2 2" xfId="9510" xr:uid="{00000000-0005-0000-0000-000018240000}"/>
    <cellStyle name="Output 2 3 2 3" xfId="9308" xr:uid="{00000000-0005-0000-0000-0000B30F0000}"/>
    <cellStyle name="Output 2 3 3" xfId="4947" xr:uid="{00000000-0005-0000-0000-000078130000}"/>
    <cellStyle name="Output 2 3 3 2" xfId="10469" xr:uid="{00000000-0005-0000-0000-0000C3200000}"/>
    <cellStyle name="Output 2 3 4" xfId="4948" xr:uid="{00000000-0005-0000-0000-000079130000}"/>
    <cellStyle name="Output 2 3 4 2" xfId="10470" xr:uid="{00000000-0005-0000-0000-0000C4200000}"/>
    <cellStyle name="Output 2 3 5" xfId="10467" xr:uid="{00000000-0005-0000-0000-0000C1200000}"/>
    <cellStyle name="Output 2 3 6" xfId="8293" xr:uid="{00000000-0005-0000-0000-0000B30F0000}"/>
    <cellStyle name="Output 2 4" xfId="4949" xr:uid="{00000000-0005-0000-0000-00007A130000}"/>
    <cellStyle name="Output 2 4 2" xfId="4950" xr:uid="{00000000-0005-0000-0000-00007B130000}"/>
    <cellStyle name="Output 2 4 2 2" xfId="10472" xr:uid="{00000000-0005-0000-0000-0000C6200000}"/>
    <cellStyle name="Output 2 4 3" xfId="4951" xr:uid="{00000000-0005-0000-0000-00007C130000}"/>
    <cellStyle name="Output 2 4 3 2" xfId="10473" xr:uid="{00000000-0005-0000-0000-0000C7200000}"/>
    <cellStyle name="Output 2 4 4" xfId="10471" xr:uid="{00000000-0005-0000-0000-0000C5200000}"/>
    <cellStyle name="Output 2 4 5" xfId="8294" xr:uid="{00000000-0005-0000-0000-0000B40F0000}"/>
    <cellStyle name="Output 2 5" xfId="4952" xr:uid="{00000000-0005-0000-0000-00007D130000}"/>
    <cellStyle name="Output 2 5 2" xfId="4953" xr:uid="{00000000-0005-0000-0000-00007E130000}"/>
    <cellStyle name="Output 2 5 2 2" xfId="10475" xr:uid="{00000000-0005-0000-0000-0000C9200000}"/>
    <cellStyle name="Output 2 5 3" xfId="4954" xr:uid="{00000000-0005-0000-0000-00007F130000}"/>
    <cellStyle name="Output 2 5 3 2" xfId="10476" xr:uid="{00000000-0005-0000-0000-0000CA200000}"/>
    <cellStyle name="Output 2 5 4" xfId="10474" xr:uid="{00000000-0005-0000-0000-0000C8200000}"/>
    <cellStyle name="Output 2 5 5" xfId="8296" xr:uid="{00000000-0005-0000-0000-0000B50F0000}"/>
    <cellStyle name="Output 2 6" xfId="4955" xr:uid="{00000000-0005-0000-0000-000080130000}"/>
    <cellStyle name="Output 2 6 2" xfId="4956" xr:uid="{00000000-0005-0000-0000-000081130000}"/>
    <cellStyle name="Output 2 6 2 2" xfId="10478" xr:uid="{00000000-0005-0000-0000-0000CC200000}"/>
    <cellStyle name="Output 2 6 3" xfId="4957" xr:uid="{00000000-0005-0000-0000-000082130000}"/>
    <cellStyle name="Output 2 6 3 2" xfId="10479" xr:uid="{00000000-0005-0000-0000-0000CD200000}"/>
    <cellStyle name="Output 2 6 4" xfId="10477" xr:uid="{00000000-0005-0000-0000-0000CB200000}"/>
    <cellStyle name="Output 2 6 5" xfId="8299" xr:uid="{00000000-0005-0000-0000-0000B60F0000}"/>
    <cellStyle name="Output 2 7" xfId="4958" xr:uid="{00000000-0005-0000-0000-000083130000}"/>
    <cellStyle name="Output 2 7 2" xfId="4959" xr:uid="{00000000-0005-0000-0000-000084130000}"/>
    <cellStyle name="Output 2 7 2 2" xfId="10481" xr:uid="{00000000-0005-0000-0000-0000CF200000}"/>
    <cellStyle name="Output 2 7 3" xfId="4960" xr:uid="{00000000-0005-0000-0000-000085130000}"/>
    <cellStyle name="Output 2 7 3 2" xfId="10482" xr:uid="{00000000-0005-0000-0000-0000D0200000}"/>
    <cellStyle name="Output 2 7 4" xfId="10480" xr:uid="{00000000-0005-0000-0000-0000CE200000}"/>
    <cellStyle name="Output 2 7 5" xfId="8301" xr:uid="{00000000-0005-0000-0000-0000B70F0000}"/>
    <cellStyle name="Output 2 8" xfId="4961" xr:uid="{00000000-0005-0000-0000-000086130000}"/>
    <cellStyle name="Output 2 8 2" xfId="10483" xr:uid="{00000000-0005-0000-0000-0000D1200000}"/>
    <cellStyle name="Output 2 8 3" xfId="8302" xr:uid="{00000000-0005-0000-0000-0000B80F0000}"/>
    <cellStyle name="Output 2 9" xfId="4962" xr:uid="{00000000-0005-0000-0000-000087130000}"/>
    <cellStyle name="Output 2 9 2" xfId="10484" xr:uid="{00000000-0005-0000-0000-0000D2200000}"/>
    <cellStyle name="Output 2 9 3" xfId="8304" xr:uid="{00000000-0005-0000-0000-0000B90F0000}"/>
    <cellStyle name="Output 3" xfId="4963" xr:uid="{00000000-0005-0000-0000-000088130000}"/>
    <cellStyle name="Output 3 2" xfId="10485" xr:uid="{00000000-0005-0000-0000-0000D3200000}"/>
    <cellStyle name="Output 3 3" xfId="8305" xr:uid="{00000000-0005-0000-0000-0000BA0F0000}"/>
    <cellStyle name="Page Heading" xfId="4964" xr:uid="{00000000-0005-0000-0000-000089130000}"/>
    <cellStyle name="Page Heading 2" xfId="10486" xr:uid="{00000000-0005-0000-0000-0000D4200000}"/>
    <cellStyle name="Page Heading 3" xfId="8306" xr:uid="{00000000-0005-0000-0000-0000BB0F0000}"/>
    <cellStyle name="Page Heading Large" xfId="4965" xr:uid="{00000000-0005-0000-0000-00008A130000}"/>
    <cellStyle name="Page Heading Large 2" xfId="10487" xr:uid="{00000000-0005-0000-0000-0000D5200000}"/>
    <cellStyle name="Page Heading Large 3" xfId="8308" xr:uid="{00000000-0005-0000-0000-0000BC0F0000}"/>
    <cellStyle name="Page Heading Small" xfId="4966" xr:uid="{00000000-0005-0000-0000-00008B130000}"/>
    <cellStyle name="Page Heading Small 2" xfId="10488" xr:uid="{00000000-0005-0000-0000-0000D6200000}"/>
    <cellStyle name="Page Heading Small 3" xfId="8310" xr:uid="{00000000-0005-0000-0000-0000BD0F0000}"/>
    <cellStyle name="Page Number" xfId="4967" xr:uid="{00000000-0005-0000-0000-00008C130000}"/>
    <cellStyle name="Page Number 2" xfId="10489" xr:uid="{00000000-0005-0000-0000-0000D7200000}"/>
    <cellStyle name="Page Number 3" xfId="8312" xr:uid="{00000000-0005-0000-0000-0000BE0F0000}"/>
    <cellStyle name="pb_page_heading_LS" xfId="4968" xr:uid="{00000000-0005-0000-0000-00008D130000}"/>
    <cellStyle name="Per aandeel" xfId="4969" xr:uid="{00000000-0005-0000-0000-00008E130000}"/>
    <cellStyle name="Per aandeel 2" xfId="10490" xr:uid="{00000000-0005-0000-0000-0000D9200000}"/>
    <cellStyle name="Per aandeel 3" xfId="8314" xr:uid="{00000000-0005-0000-0000-0000C00F0000}"/>
    <cellStyle name="Percent" xfId="5528" builtinId="5"/>
    <cellStyle name="Percent (1)" xfId="4970" xr:uid="{00000000-0005-0000-0000-000090130000}"/>
    <cellStyle name="Percent (1) 2" xfId="10491" xr:uid="{00000000-0005-0000-0000-0000DA200000}"/>
    <cellStyle name="Percent (1) 3" xfId="8315" xr:uid="{00000000-0005-0000-0000-0000C10F0000}"/>
    <cellStyle name="Percent [0]" xfId="4971" xr:uid="{00000000-0005-0000-0000-000091130000}"/>
    <cellStyle name="Percent [0] 2" xfId="10492" xr:uid="{00000000-0005-0000-0000-0000DB200000}"/>
    <cellStyle name="Percent [0] 3" xfId="8316" xr:uid="{00000000-0005-0000-0000-0000C20F0000}"/>
    <cellStyle name="Percent [00]" xfId="4972" xr:uid="{00000000-0005-0000-0000-000092130000}"/>
    <cellStyle name="Percent [00] 2" xfId="10493" xr:uid="{00000000-0005-0000-0000-0000DC200000}"/>
    <cellStyle name="Percent [00] 3" xfId="8318" xr:uid="{00000000-0005-0000-0000-0000C30F0000}"/>
    <cellStyle name="Percent [1]" xfId="4973" xr:uid="{00000000-0005-0000-0000-000093130000}"/>
    <cellStyle name="Percent [1] 2" xfId="10494" xr:uid="{00000000-0005-0000-0000-0000DD200000}"/>
    <cellStyle name="Percent [1] 2 2" xfId="9309" xr:uid="{00000000-0005-0000-0000-0000C40F0000}"/>
    <cellStyle name="Percent [1] 3" xfId="9376" xr:uid="{00000000-0005-0000-0000-00002A240000}"/>
    <cellStyle name="Percent [1] 4" xfId="8319" xr:uid="{00000000-0005-0000-0000-0000C40F0000}"/>
    <cellStyle name="Percent [2]" xfId="4974" xr:uid="{00000000-0005-0000-0000-000094130000}"/>
    <cellStyle name="Percent [2] 2" xfId="4975" xr:uid="{00000000-0005-0000-0000-000095130000}"/>
    <cellStyle name="Percent [2] 2 2" xfId="10496" xr:uid="{00000000-0005-0000-0000-0000DF200000}"/>
    <cellStyle name="Percent [2] 2 3" xfId="8324" xr:uid="{00000000-0005-0000-0000-0000C60F0000}"/>
    <cellStyle name="Percent [2] 3" xfId="4976" xr:uid="{00000000-0005-0000-0000-000096130000}"/>
    <cellStyle name="Percent [2] 3 2" xfId="10497" xr:uid="{00000000-0005-0000-0000-0000E0200000}"/>
    <cellStyle name="Percent [2] 3 3" xfId="8327" xr:uid="{00000000-0005-0000-0000-0000C70F0000}"/>
    <cellStyle name="Percent [2] 4" xfId="10495" xr:uid="{00000000-0005-0000-0000-0000DE200000}"/>
    <cellStyle name="Percent [2] 5" xfId="8320" xr:uid="{00000000-0005-0000-0000-0000C50F0000}"/>
    <cellStyle name="Percent 1 dec" xfId="4977" xr:uid="{00000000-0005-0000-0000-000097130000}"/>
    <cellStyle name="Percent 1 dec - Input" xfId="4978" xr:uid="{00000000-0005-0000-0000-000098130000}"/>
    <cellStyle name="Percent 1 dec - Input 2" xfId="10499" xr:uid="{00000000-0005-0000-0000-0000E2200000}"/>
    <cellStyle name="Percent 1 dec - Input 3" xfId="8329" xr:uid="{00000000-0005-0000-0000-0000C90F0000}"/>
    <cellStyle name="Percent 1 dec 10" xfId="9039" xr:uid="{00000000-0005-0000-0000-000005240000}"/>
    <cellStyle name="Percent 1 dec 11" xfId="12793" xr:uid="{00000000-0005-0000-0000-000037240000}"/>
    <cellStyle name="Percent 1 dec 12" xfId="9086" xr:uid="{00000000-0005-0000-0000-00006D240000}"/>
    <cellStyle name="Percent 1 dec 13" xfId="12820" xr:uid="{00000000-0005-0000-0000-0000A7240000}"/>
    <cellStyle name="Percent 1 dec 14" xfId="9141" xr:uid="{00000000-0005-0000-0000-0000E5240000}"/>
    <cellStyle name="Percent 1 dec 15" xfId="12851" xr:uid="{00000000-0005-0000-0000-000027250000}"/>
    <cellStyle name="Percent 1 dec 16" xfId="9201" xr:uid="{00000000-0005-0000-0000-00006D250000}"/>
    <cellStyle name="Percent 1 dec 17" xfId="12880" xr:uid="{00000000-0005-0000-0000-0000B7250000}"/>
    <cellStyle name="Percent 1 dec 18" xfId="9263" xr:uid="{00000000-0005-0000-0000-000005260000}"/>
    <cellStyle name="Percent 1 dec 19" xfId="12900" xr:uid="{00000000-0005-0000-0000-000057260000}"/>
    <cellStyle name="Percent 1 dec 2" xfId="10498" xr:uid="{00000000-0005-0000-0000-0000E1200000}"/>
    <cellStyle name="Percent 1 dec 20" xfId="9324" xr:uid="{00000000-0005-0000-0000-0000AD260000}"/>
    <cellStyle name="Percent 1 dec 21" xfId="12909" xr:uid="{00000000-0005-0000-0000-000007270000}"/>
    <cellStyle name="Percent 1 dec 22" xfId="9422" xr:uid="{00000000-0005-0000-0000-000065270000}"/>
    <cellStyle name="Percent 1 dec 23" xfId="12927" xr:uid="{00000000-0005-0000-0000-0000C7270000}"/>
    <cellStyle name="Percent 1 dec 24" xfId="8328" xr:uid="{00000000-0005-0000-0000-0000C80F0000}"/>
    <cellStyle name="Percent 1 dec 25" xfId="13423" xr:uid="{00000000-0005-0000-0000-0000F0300000}"/>
    <cellStyle name="Percent 1 dec 26" xfId="11214" xr:uid="{00000000-0005-0000-0000-00005E310000}"/>
    <cellStyle name="Percent 1 dec 27" xfId="13480" xr:uid="{00000000-0005-0000-0000-0000D0310000}"/>
    <cellStyle name="Percent 1 dec 28" xfId="11154" xr:uid="{00000000-0005-0000-0000-000046320000}"/>
    <cellStyle name="Percent 1 dec 29" xfId="13547" xr:uid="{00000000-0005-0000-0000-0000C0320000}"/>
    <cellStyle name="Percent 1 dec 3" xfId="12722" xr:uid="{00000000-0005-0000-0000-000017230000}"/>
    <cellStyle name="Percent 1 dec 30" xfId="11085" xr:uid="{00000000-0005-0000-0000-00003E330000}"/>
    <cellStyle name="Percent 1 dec 31" xfId="13583" xr:uid="{00000000-0005-0000-0000-0000C0330000}"/>
    <cellStyle name="Percent 1 dec 32" xfId="11047" xr:uid="{00000000-0005-0000-0000-000046340000}"/>
    <cellStyle name="Percent 1 dec 33" xfId="13586" xr:uid="{00000000-0005-0000-0000-0000D0340000}"/>
    <cellStyle name="Percent 1 dec 34" xfId="13591" xr:uid="{00000000-0005-0000-0000-00005E350000}"/>
    <cellStyle name="Percent 1 dec 4" xfId="8946" xr:uid="{00000000-0005-0000-0000-00002D230000}"/>
    <cellStyle name="Percent 1 dec 5" xfId="12735" xr:uid="{00000000-0005-0000-0000-000047230000}"/>
    <cellStyle name="Percent 1 dec 6" xfId="8969" xr:uid="{00000000-0005-0000-0000-000065230000}"/>
    <cellStyle name="Percent 1 dec 7" xfId="12751" xr:uid="{00000000-0005-0000-0000-000087230000}"/>
    <cellStyle name="Percent 1 dec 8" xfId="9000" xr:uid="{00000000-0005-0000-0000-0000AD230000}"/>
    <cellStyle name="Percent 1 dec 9" xfId="12772" xr:uid="{00000000-0005-0000-0000-0000D7230000}"/>
    <cellStyle name="Percent 1 dec_Data" xfId="4979" xr:uid="{00000000-0005-0000-0000-000099130000}"/>
    <cellStyle name="Percent 10" xfId="4980" xr:uid="{00000000-0005-0000-0000-00009A130000}"/>
    <cellStyle name="Percent 10 2" xfId="10500" xr:uid="{00000000-0005-0000-0000-0000E4200000}"/>
    <cellStyle name="Percent 10 3" xfId="8331" xr:uid="{00000000-0005-0000-0000-0000CB0F0000}"/>
    <cellStyle name="Percent 11" xfId="4981" xr:uid="{00000000-0005-0000-0000-00009B130000}"/>
    <cellStyle name="Percent 11 2" xfId="10501" xr:uid="{00000000-0005-0000-0000-0000E5200000}"/>
    <cellStyle name="Percent 12" xfId="5564" xr:uid="{00000000-0005-0000-0000-00009C130000}"/>
    <cellStyle name="Percent 13" xfId="12982" xr:uid="{00000000-0005-0000-0000-0000CC270000}"/>
    <cellStyle name="Percent 14" xfId="12981" xr:uid="{00000000-0005-0000-0000-0000CE270000}"/>
    <cellStyle name="Percent 15" xfId="12974" xr:uid="{00000000-0005-0000-0000-0000D0270000}"/>
    <cellStyle name="Percent 16" xfId="12973" xr:uid="{00000000-0005-0000-0000-0000D2270000}"/>
    <cellStyle name="Percent 17" xfId="12962" xr:uid="{00000000-0005-0000-0000-0000502E0000}"/>
    <cellStyle name="Percent 18" xfId="13610" xr:uid="{00000000-0005-0000-0000-000036350000}"/>
    <cellStyle name="Percent 2" xfId="4982" xr:uid="{00000000-0005-0000-0000-00009D130000}"/>
    <cellStyle name="Percent 2 10" xfId="4983" xr:uid="{00000000-0005-0000-0000-00009E130000}"/>
    <cellStyle name="Percent 2 10 2" xfId="4984" xr:uid="{00000000-0005-0000-0000-00009F130000}"/>
    <cellStyle name="Percent 2 10 2 2" xfId="4985" xr:uid="{00000000-0005-0000-0000-0000A0130000}"/>
    <cellStyle name="Percent 2 10 2 2 2" xfId="10505" xr:uid="{00000000-0005-0000-0000-0000E9200000}"/>
    <cellStyle name="Percent 2 10 2 2 3" xfId="8335" xr:uid="{00000000-0005-0000-0000-0000CF0F0000}"/>
    <cellStyle name="Percent 2 10 2 3" xfId="10504" xr:uid="{00000000-0005-0000-0000-0000E8200000}"/>
    <cellStyle name="Percent 2 10 2 4" xfId="8334" xr:uid="{00000000-0005-0000-0000-0000CE0F0000}"/>
    <cellStyle name="Percent 2 10 3" xfId="4986" xr:uid="{00000000-0005-0000-0000-0000A1130000}"/>
    <cellStyle name="Percent 2 10 3 2" xfId="10506" xr:uid="{00000000-0005-0000-0000-0000EA200000}"/>
    <cellStyle name="Percent 2 10 3 3" xfId="8338" xr:uid="{00000000-0005-0000-0000-0000D00F0000}"/>
    <cellStyle name="Percent 2 10 4" xfId="10503" xr:uid="{00000000-0005-0000-0000-0000E7200000}"/>
    <cellStyle name="Percent 2 10 5" xfId="8333" xr:uid="{00000000-0005-0000-0000-0000CD0F0000}"/>
    <cellStyle name="Percent 2 11" xfId="4987" xr:uid="{00000000-0005-0000-0000-0000A2130000}"/>
    <cellStyle name="Percent 2 11 2" xfId="10507" xr:uid="{00000000-0005-0000-0000-0000EB200000}"/>
    <cellStyle name="Percent 2 11 3" xfId="8339" xr:uid="{00000000-0005-0000-0000-0000D10F0000}"/>
    <cellStyle name="Percent 2 12" xfId="4988" xr:uid="{00000000-0005-0000-0000-0000A3130000}"/>
    <cellStyle name="Percent 2 12 2" xfId="4989" xr:uid="{00000000-0005-0000-0000-0000A4130000}"/>
    <cellStyle name="Percent 2 12 2 2" xfId="4990" xr:uid="{00000000-0005-0000-0000-0000A5130000}"/>
    <cellStyle name="Percent 2 12 2 2 2" xfId="10510" xr:uid="{00000000-0005-0000-0000-0000EE200000}"/>
    <cellStyle name="Percent 2 12 2 2 3" xfId="8344" xr:uid="{00000000-0005-0000-0000-0000D40F0000}"/>
    <cellStyle name="Percent 2 12 2 3" xfId="10509" xr:uid="{00000000-0005-0000-0000-0000ED200000}"/>
    <cellStyle name="Percent 2 12 2 4" xfId="8342" xr:uid="{00000000-0005-0000-0000-0000D30F0000}"/>
    <cellStyle name="Percent 2 12 3" xfId="4991" xr:uid="{00000000-0005-0000-0000-0000A6130000}"/>
    <cellStyle name="Percent 2 12 3 2" xfId="10511" xr:uid="{00000000-0005-0000-0000-0000EF200000}"/>
    <cellStyle name="Percent 2 12 3 3" xfId="8345" xr:uid="{00000000-0005-0000-0000-0000D50F0000}"/>
    <cellStyle name="Percent 2 12 4" xfId="10508" xr:uid="{00000000-0005-0000-0000-0000EC200000}"/>
    <cellStyle name="Percent 2 12 5" xfId="8341" xr:uid="{00000000-0005-0000-0000-0000D20F0000}"/>
    <cellStyle name="Percent 2 13" xfId="4992" xr:uid="{00000000-0005-0000-0000-0000A7130000}"/>
    <cellStyle name="Percent 2 13 2" xfId="4993" xr:uid="{00000000-0005-0000-0000-0000A8130000}"/>
    <cellStyle name="Percent 2 13 2 2" xfId="10513" xr:uid="{00000000-0005-0000-0000-0000F1200000}"/>
    <cellStyle name="Percent 2 13 2 3" xfId="8347" xr:uid="{00000000-0005-0000-0000-0000D70F0000}"/>
    <cellStyle name="Percent 2 13 3" xfId="10512" xr:uid="{00000000-0005-0000-0000-0000F0200000}"/>
    <cellStyle name="Percent 2 13 4" xfId="8346" xr:uid="{00000000-0005-0000-0000-0000D60F0000}"/>
    <cellStyle name="Percent 2 14" xfId="4994" xr:uid="{00000000-0005-0000-0000-0000A9130000}"/>
    <cellStyle name="Percent 2 14 2" xfId="10514" xr:uid="{00000000-0005-0000-0000-0000F2200000}"/>
    <cellStyle name="Percent 2 14 3" xfId="8348" xr:uid="{00000000-0005-0000-0000-0000D80F0000}"/>
    <cellStyle name="Percent 2 15" xfId="4995" xr:uid="{00000000-0005-0000-0000-0000AA130000}"/>
    <cellStyle name="Percent 2 15 2" xfId="10515" xr:uid="{00000000-0005-0000-0000-0000F3200000}"/>
    <cellStyle name="Percent 2 15 3" xfId="8351" xr:uid="{00000000-0005-0000-0000-0000D90F0000}"/>
    <cellStyle name="Percent 2 16" xfId="4996" xr:uid="{00000000-0005-0000-0000-0000AB130000}"/>
    <cellStyle name="Percent 2 16 2" xfId="10516" xr:uid="{00000000-0005-0000-0000-0000F4200000}"/>
    <cellStyle name="Percent 2 16 3" xfId="8352" xr:uid="{00000000-0005-0000-0000-0000DA0F0000}"/>
    <cellStyle name="Percent 2 17" xfId="4997" xr:uid="{00000000-0005-0000-0000-0000AC130000}"/>
    <cellStyle name="Percent 2 17 2" xfId="10517" xr:uid="{00000000-0005-0000-0000-0000F5200000}"/>
    <cellStyle name="Percent 2 17 3" xfId="8353" xr:uid="{00000000-0005-0000-0000-0000DB0F0000}"/>
    <cellStyle name="Percent 2 18" xfId="4998" xr:uid="{00000000-0005-0000-0000-0000AD130000}"/>
    <cellStyle name="Percent 2 18 2" xfId="10518" xr:uid="{00000000-0005-0000-0000-0000F6200000}"/>
    <cellStyle name="Percent 2 18 3" xfId="8356" xr:uid="{00000000-0005-0000-0000-0000DC0F0000}"/>
    <cellStyle name="Percent 2 19" xfId="4999" xr:uid="{00000000-0005-0000-0000-0000AE130000}"/>
    <cellStyle name="Percent 2 19 2" xfId="10519" xr:uid="{00000000-0005-0000-0000-0000F7200000}"/>
    <cellStyle name="Percent 2 19 3" xfId="8357" xr:uid="{00000000-0005-0000-0000-0000DD0F0000}"/>
    <cellStyle name="Percent 2 2" xfId="5000" xr:uid="{00000000-0005-0000-0000-0000AF130000}"/>
    <cellStyle name="Percent 2 2 2" xfId="5001" xr:uid="{00000000-0005-0000-0000-0000B0130000}"/>
    <cellStyle name="Percent 2 2 2 2" xfId="10521" xr:uid="{00000000-0005-0000-0000-0000F9200000}"/>
    <cellStyle name="Percent 2 2 2 3" xfId="8359" xr:uid="{00000000-0005-0000-0000-0000DF0F0000}"/>
    <cellStyle name="Percent 2 2 3" xfId="5002" xr:uid="{00000000-0005-0000-0000-0000B1130000}"/>
    <cellStyle name="Percent 2 2 3 2" xfId="10522" xr:uid="{00000000-0005-0000-0000-0000FA200000}"/>
    <cellStyle name="Percent 2 2 3 3" xfId="8360" xr:uid="{00000000-0005-0000-0000-0000E00F0000}"/>
    <cellStyle name="Percent 2 2 4" xfId="5003" xr:uid="{00000000-0005-0000-0000-0000B2130000}"/>
    <cellStyle name="Percent 2 2 4 2" xfId="5004" xr:uid="{00000000-0005-0000-0000-0000B3130000}"/>
    <cellStyle name="Percent 2 2 4 2 2" xfId="5005" xr:uid="{00000000-0005-0000-0000-0000B4130000}"/>
    <cellStyle name="Percent 2 2 4 2 2 2" xfId="5006" xr:uid="{00000000-0005-0000-0000-0000B5130000}"/>
    <cellStyle name="Percent 2 2 4 2 2 2 2" xfId="10526" xr:uid="{00000000-0005-0000-0000-0000FE200000}"/>
    <cellStyle name="Percent 2 2 4 2 2 2 3" xfId="8366" xr:uid="{00000000-0005-0000-0000-0000E40F0000}"/>
    <cellStyle name="Percent 2 2 4 2 2 3" xfId="10525" xr:uid="{00000000-0005-0000-0000-0000FD200000}"/>
    <cellStyle name="Percent 2 2 4 2 2 4" xfId="8364" xr:uid="{00000000-0005-0000-0000-0000E30F0000}"/>
    <cellStyle name="Percent 2 2 4 2 3" xfId="5007" xr:uid="{00000000-0005-0000-0000-0000B6130000}"/>
    <cellStyle name="Percent 2 2 4 2 3 2" xfId="10527" xr:uid="{00000000-0005-0000-0000-0000FF200000}"/>
    <cellStyle name="Percent 2 2 4 2 3 3" xfId="8367" xr:uid="{00000000-0005-0000-0000-0000E50F0000}"/>
    <cellStyle name="Percent 2 2 4 2 4" xfId="10524" xr:uid="{00000000-0005-0000-0000-0000FC200000}"/>
    <cellStyle name="Percent 2 2 4 2 5" xfId="8362" xr:uid="{00000000-0005-0000-0000-0000E20F0000}"/>
    <cellStyle name="Percent 2 2 4 3" xfId="5008" xr:uid="{00000000-0005-0000-0000-0000B7130000}"/>
    <cellStyle name="Percent 2 2 4 3 2" xfId="5009" xr:uid="{00000000-0005-0000-0000-0000B8130000}"/>
    <cellStyle name="Percent 2 2 4 3 2 2" xfId="10529" xr:uid="{00000000-0005-0000-0000-000001210000}"/>
    <cellStyle name="Percent 2 2 4 3 2 3" xfId="8370" xr:uid="{00000000-0005-0000-0000-0000E70F0000}"/>
    <cellStyle name="Percent 2 2 4 3 3" xfId="10528" xr:uid="{00000000-0005-0000-0000-000000210000}"/>
    <cellStyle name="Percent 2 2 4 3 4" xfId="8369" xr:uid="{00000000-0005-0000-0000-0000E60F0000}"/>
    <cellStyle name="Percent 2 2 4 4" xfId="5010" xr:uid="{00000000-0005-0000-0000-0000B9130000}"/>
    <cellStyle name="Percent 2 2 4 4 2" xfId="10530" xr:uid="{00000000-0005-0000-0000-000002210000}"/>
    <cellStyle name="Percent 2 2 4 4 3" xfId="8371" xr:uid="{00000000-0005-0000-0000-0000E80F0000}"/>
    <cellStyle name="Percent 2 2 4 5" xfId="10523" xr:uid="{00000000-0005-0000-0000-0000FB200000}"/>
    <cellStyle name="Percent 2 2 4 6" xfId="8361" xr:uid="{00000000-0005-0000-0000-0000E10F0000}"/>
    <cellStyle name="Percent 2 2 5" xfId="5011" xr:uid="{00000000-0005-0000-0000-0000BA130000}"/>
    <cellStyle name="Percent 2 2 5 2" xfId="10531" xr:uid="{00000000-0005-0000-0000-000003210000}"/>
    <cellStyle name="Percent 2 2 5 3" xfId="8372" xr:uid="{00000000-0005-0000-0000-0000E90F0000}"/>
    <cellStyle name="Percent 2 2 6" xfId="5012" xr:uid="{00000000-0005-0000-0000-0000BB130000}"/>
    <cellStyle name="Percent 2 2 6 2" xfId="10532" xr:uid="{00000000-0005-0000-0000-000004210000}"/>
    <cellStyle name="Percent 2 2 6 3" xfId="8373" xr:uid="{00000000-0005-0000-0000-0000EA0F0000}"/>
    <cellStyle name="Percent 2 2 7" xfId="5013" xr:uid="{00000000-0005-0000-0000-0000BC130000}"/>
    <cellStyle name="Percent 2 2 7 2" xfId="10533" xr:uid="{00000000-0005-0000-0000-000005210000}"/>
    <cellStyle name="Percent 2 2 8" xfId="10520" xr:uid="{00000000-0005-0000-0000-0000F8200000}"/>
    <cellStyle name="Percent 2 2 9" xfId="8358" xr:uid="{00000000-0005-0000-0000-0000DE0F0000}"/>
    <cellStyle name="Percent 2 20" xfId="10502" xr:uid="{00000000-0005-0000-0000-0000E6200000}"/>
    <cellStyle name="Percent 2 20 2" xfId="8332" xr:uid="{00000000-0005-0000-0000-0000CC0F0000}"/>
    <cellStyle name="Percent 2 21" xfId="12961" xr:uid="{00000000-0005-0000-0000-000009000000}"/>
    <cellStyle name="Percent 2 3" xfId="5014" xr:uid="{00000000-0005-0000-0000-0000BD130000}"/>
    <cellStyle name="Percent 2 3 2" xfId="5015" xr:uid="{00000000-0005-0000-0000-0000BE130000}"/>
    <cellStyle name="Percent 2 3 2 2" xfId="10535" xr:uid="{00000000-0005-0000-0000-000007210000}"/>
    <cellStyle name="Percent 2 3 2 3" xfId="9366" xr:uid="{00000000-0005-0000-0000-000051240000}"/>
    <cellStyle name="Percent 2 3 3" xfId="10534" xr:uid="{00000000-0005-0000-0000-000006210000}"/>
    <cellStyle name="Percent 2 3 4" xfId="8374" xr:uid="{00000000-0005-0000-0000-0000EB0F0000}"/>
    <cellStyle name="Percent 2 4" xfId="5016" xr:uid="{00000000-0005-0000-0000-0000BF130000}"/>
    <cellStyle name="Percent 2 4 2" xfId="10536" xr:uid="{00000000-0005-0000-0000-000008210000}"/>
    <cellStyle name="Percent 2 4 3" xfId="8376" xr:uid="{00000000-0005-0000-0000-0000EC0F0000}"/>
    <cellStyle name="Percent 2 5" xfId="5017" xr:uid="{00000000-0005-0000-0000-0000C0130000}"/>
    <cellStyle name="Percent 2 5 2" xfId="5018" xr:uid="{00000000-0005-0000-0000-0000C1130000}"/>
    <cellStyle name="Percent 2 5 2 2" xfId="5019" xr:uid="{00000000-0005-0000-0000-0000C2130000}"/>
    <cellStyle name="Percent 2 5 2 2 2" xfId="5020" xr:uid="{00000000-0005-0000-0000-0000C3130000}"/>
    <cellStyle name="Percent 2 5 2 2 2 2" xfId="5021" xr:uid="{00000000-0005-0000-0000-0000C4130000}"/>
    <cellStyle name="Percent 2 5 2 2 2 2 2" xfId="10541" xr:uid="{00000000-0005-0000-0000-00000D210000}"/>
    <cellStyle name="Percent 2 5 2 2 2 2 3" xfId="8383" xr:uid="{00000000-0005-0000-0000-0000F10F0000}"/>
    <cellStyle name="Percent 2 5 2 2 2 3" xfId="10540" xr:uid="{00000000-0005-0000-0000-00000C210000}"/>
    <cellStyle name="Percent 2 5 2 2 2 4" xfId="8382" xr:uid="{00000000-0005-0000-0000-0000F00F0000}"/>
    <cellStyle name="Percent 2 5 2 2 3" xfId="5022" xr:uid="{00000000-0005-0000-0000-0000C5130000}"/>
    <cellStyle name="Percent 2 5 2 2 3 2" xfId="10542" xr:uid="{00000000-0005-0000-0000-00000E210000}"/>
    <cellStyle name="Percent 2 5 2 2 3 3" xfId="8384" xr:uid="{00000000-0005-0000-0000-0000F20F0000}"/>
    <cellStyle name="Percent 2 5 2 2 4" xfId="10539" xr:uid="{00000000-0005-0000-0000-00000B210000}"/>
    <cellStyle name="Percent 2 5 2 2 5" xfId="8380" xr:uid="{00000000-0005-0000-0000-0000EF0F0000}"/>
    <cellStyle name="Percent 2 5 2 3" xfId="5023" xr:uid="{00000000-0005-0000-0000-0000C6130000}"/>
    <cellStyle name="Percent 2 5 2 3 2" xfId="5024" xr:uid="{00000000-0005-0000-0000-0000C7130000}"/>
    <cellStyle name="Percent 2 5 2 3 2 2" xfId="10544" xr:uid="{00000000-0005-0000-0000-000010210000}"/>
    <cellStyle name="Percent 2 5 2 3 2 3" xfId="8388" xr:uid="{00000000-0005-0000-0000-0000F40F0000}"/>
    <cellStyle name="Percent 2 5 2 3 3" xfId="10543" xr:uid="{00000000-0005-0000-0000-00000F210000}"/>
    <cellStyle name="Percent 2 5 2 3 4" xfId="8387" xr:uid="{00000000-0005-0000-0000-0000F30F0000}"/>
    <cellStyle name="Percent 2 5 2 4" xfId="5025" xr:uid="{00000000-0005-0000-0000-0000C8130000}"/>
    <cellStyle name="Percent 2 5 2 4 2" xfId="10545" xr:uid="{00000000-0005-0000-0000-000011210000}"/>
    <cellStyle name="Percent 2 5 2 4 3" xfId="8389" xr:uid="{00000000-0005-0000-0000-0000F50F0000}"/>
    <cellStyle name="Percent 2 5 2 5" xfId="10538" xr:uid="{00000000-0005-0000-0000-00000A210000}"/>
    <cellStyle name="Percent 2 5 2 6" xfId="8378" xr:uid="{00000000-0005-0000-0000-0000EE0F0000}"/>
    <cellStyle name="Percent 2 5 3" xfId="5026" xr:uid="{00000000-0005-0000-0000-0000C9130000}"/>
    <cellStyle name="Percent 2 5 3 2" xfId="5027" xr:uid="{00000000-0005-0000-0000-0000CA130000}"/>
    <cellStyle name="Percent 2 5 3 2 2" xfId="5028" xr:uid="{00000000-0005-0000-0000-0000CB130000}"/>
    <cellStyle name="Percent 2 5 3 2 2 2" xfId="5029" xr:uid="{00000000-0005-0000-0000-0000CC130000}"/>
    <cellStyle name="Percent 2 5 3 2 2 2 2" xfId="10549" xr:uid="{00000000-0005-0000-0000-000015210000}"/>
    <cellStyle name="Percent 2 5 3 2 2 2 3" xfId="8393" xr:uid="{00000000-0005-0000-0000-0000F90F0000}"/>
    <cellStyle name="Percent 2 5 3 2 2 3" xfId="10548" xr:uid="{00000000-0005-0000-0000-000014210000}"/>
    <cellStyle name="Percent 2 5 3 2 2 4" xfId="8392" xr:uid="{00000000-0005-0000-0000-0000F80F0000}"/>
    <cellStyle name="Percent 2 5 3 2 3" xfId="5030" xr:uid="{00000000-0005-0000-0000-0000CD130000}"/>
    <cellStyle name="Percent 2 5 3 2 3 2" xfId="10550" xr:uid="{00000000-0005-0000-0000-000016210000}"/>
    <cellStyle name="Percent 2 5 3 2 3 3" xfId="8398" xr:uid="{00000000-0005-0000-0000-0000FA0F0000}"/>
    <cellStyle name="Percent 2 5 3 2 4" xfId="10547" xr:uid="{00000000-0005-0000-0000-000013210000}"/>
    <cellStyle name="Percent 2 5 3 2 5" xfId="8391" xr:uid="{00000000-0005-0000-0000-0000F70F0000}"/>
    <cellStyle name="Percent 2 5 3 3" xfId="5031" xr:uid="{00000000-0005-0000-0000-0000CE130000}"/>
    <cellStyle name="Percent 2 5 3 3 2" xfId="5032" xr:uid="{00000000-0005-0000-0000-0000CF130000}"/>
    <cellStyle name="Percent 2 5 3 3 2 2" xfId="10552" xr:uid="{00000000-0005-0000-0000-000018210000}"/>
    <cellStyle name="Percent 2 5 3 3 2 3" xfId="8400" xr:uid="{00000000-0005-0000-0000-0000FC0F0000}"/>
    <cellStyle name="Percent 2 5 3 3 3" xfId="10551" xr:uid="{00000000-0005-0000-0000-000017210000}"/>
    <cellStyle name="Percent 2 5 3 3 4" xfId="8399" xr:uid="{00000000-0005-0000-0000-0000FB0F0000}"/>
    <cellStyle name="Percent 2 5 3 4" xfId="5033" xr:uid="{00000000-0005-0000-0000-0000D0130000}"/>
    <cellStyle name="Percent 2 5 3 4 2" xfId="10553" xr:uid="{00000000-0005-0000-0000-000019210000}"/>
    <cellStyle name="Percent 2 5 3 4 3" xfId="8401" xr:uid="{00000000-0005-0000-0000-0000FD0F0000}"/>
    <cellStyle name="Percent 2 5 3 5" xfId="10546" xr:uid="{00000000-0005-0000-0000-000012210000}"/>
    <cellStyle name="Percent 2 5 3 6" xfId="8390" xr:uid="{00000000-0005-0000-0000-0000F60F0000}"/>
    <cellStyle name="Percent 2 5 4" xfId="5034" xr:uid="{00000000-0005-0000-0000-0000D1130000}"/>
    <cellStyle name="Percent 2 5 4 2" xfId="5035" xr:uid="{00000000-0005-0000-0000-0000D2130000}"/>
    <cellStyle name="Percent 2 5 4 2 2" xfId="5036" xr:uid="{00000000-0005-0000-0000-0000D3130000}"/>
    <cellStyle name="Percent 2 5 4 2 2 2" xfId="10556" xr:uid="{00000000-0005-0000-0000-00001C210000}"/>
    <cellStyle name="Percent 2 5 4 2 2 3" xfId="8404" xr:uid="{00000000-0005-0000-0000-000000100000}"/>
    <cellStyle name="Percent 2 5 4 2 3" xfId="10555" xr:uid="{00000000-0005-0000-0000-00001B210000}"/>
    <cellStyle name="Percent 2 5 4 2 4" xfId="8403" xr:uid="{00000000-0005-0000-0000-0000FF0F0000}"/>
    <cellStyle name="Percent 2 5 4 3" xfId="5037" xr:uid="{00000000-0005-0000-0000-0000D4130000}"/>
    <cellStyle name="Percent 2 5 4 3 2" xfId="10557" xr:uid="{00000000-0005-0000-0000-00001D210000}"/>
    <cellStyle name="Percent 2 5 4 3 3" xfId="8405" xr:uid="{00000000-0005-0000-0000-000001100000}"/>
    <cellStyle name="Percent 2 5 4 4" xfId="10554" xr:uid="{00000000-0005-0000-0000-00001A210000}"/>
    <cellStyle name="Percent 2 5 4 5" xfId="8402" xr:uid="{00000000-0005-0000-0000-0000FE0F0000}"/>
    <cellStyle name="Percent 2 5 5" xfId="5038" xr:uid="{00000000-0005-0000-0000-0000D5130000}"/>
    <cellStyle name="Percent 2 5 5 2" xfId="5039" xr:uid="{00000000-0005-0000-0000-0000D6130000}"/>
    <cellStyle name="Percent 2 5 5 2 2" xfId="10559" xr:uid="{00000000-0005-0000-0000-00001F210000}"/>
    <cellStyle name="Percent 2 5 5 2 3" xfId="8409" xr:uid="{00000000-0005-0000-0000-000003100000}"/>
    <cellStyle name="Percent 2 5 5 3" xfId="10558" xr:uid="{00000000-0005-0000-0000-00001E210000}"/>
    <cellStyle name="Percent 2 5 5 4" xfId="8406" xr:uid="{00000000-0005-0000-0000-000002100000}"/>
    <cellStyle name="Percent 2 5 6" xfId="5040" xr:uid="{00000000-0005-0000-0000-0000D7130000}"/>
    <cellStyle name="Percent 2 5 6 2" xfId="10560" xr:uid="{00000000-0005-0000-0000-000020210000}"/>
    <cellStyle name="Percent 2 5 6 3" xfId="8410" xr:uid="{00000000-0005-0000-0000-000004100000}"/>
    <cellStyle name="Percent 2 5 7" xfId="10537" xr:uid="{00000000-0005-0000-0000-000009210000}"/>
    <cellStyle name="Percent 2 5 8" xfId="8377" xr:uid="{00000000-0005-0000-0000-0000ED0F0000}"/>
    <cellStyle name="Percent 2 6" xfId="5041" xr:uid="{00000000-0005-0000-0000-0000D8130000}"/>
    <cellStyle name="Percent 2 6 2" xfId="5042" xr:uid="{00000000-0005-0000-0000-0000D9130000}"/>
    <cellStyle name="Percent 2 6 2 2" xfId="5043" xr:uid="{00000000-0005-0000-0000-0000DA130000}"/>
    <cellStyle name="Percent 2 6 2 2 2" xfId="5044" xr:uid="{00000000-0005-0000-0000-0000DB130000}"/>
    <cellStyle name="Percent 2 6 2 2 2 2" xfId="5045" xr:uid="{00000000-0005-0000-0000-0000DC130000}"/>
    <cellStyle name="Percent 2 6 2 2 2 2 2" xfId="10565" xr:uid="{00000000-0005-0000-0000-000025210000}"/>
    <cellStyle name="Percent 2 6 2 2 2 2 3" xfId="8416" xr:uid="{00000000-0005-0000-0000-000009100000}"/>
    <cellStyle name="Percent 2 6 2 2 2 3" xfId="10564" xr:uid="{00000000-0005-0000-0000-000024210000}"/>
    <cellStyle name="Percent 2 6 2 2 2 4" xfId="8415" xr:uid="{00000000-0005-0000-0000-000008100000}"/>
    <cellStyle name="Percent 2 6 2 2 3" xfId="5046" xr:uid="{00000000-0005-0000-0000-0000DD130000}"/>
    <cellStyle name="Percent 2 6 2 2 3 2" xfId="10566" xr:uid="{00000000-0005-0000-0000-000026210000}"/>
    <cellStyle name="Percent 2 6 2 2 3 3" xfId="8417" xr:uid="{00000000-0005-0000-0000-00000A100000}"/>
    <cellStyle name="Percent 2 6 2 2 4" xfId="10563" xr:uid="{00000000-0005-0000-0000-000023210000}"/>
    <cellStyle name="Percent 2 6 2 2 5" xfId="8414" xr:uid="{00000000-0005-0000-0000-000007100000}"/>
    <cellStyle name="Percent 2 6 2 3" xfId="5047" xr:uid="{00000000-0005-0000-0000-0000DE130000}"/>
    <cellStyle name="Percent 2 6 2 3 2" xfId="5048" xr:uid="{00000000-0005-0000-0000-0000DF130000}"/>
    <cellStyle name="Percent 2 6 2 3 2 2" xfId="10568" xr:uid="{00000000-0005-0000-0000-000028210000}"/>
    <cellStyle name="Percent 2 6 2 3 2 3" xfId="8419" xr:uid="{00000000-0005-0000-0000-00000C100000}"/>
    <cellStyle name="Percent 2 6 2 3 3" xfId="10567" xr:uid="{00000000-0005-0000-0000-000027210000}"/>
    <cellStyle name="Percent 2 6 2 3 4" xfId="8418" xr:uid="{00000000-0005-0000-0000-00000B100000}"/>
    <cellStyle name="Percent 2 6 2 4" xfId="5049" xr:uid="{00000000-0005-0000-0000-0000E0130000}"/>
    <cellStyle name="Percent 2 6 2 4 2" xfId="10569" xr:uid="{00000000-0005-0000-0000-000029210000}"/>
    <cellStyle name="Percent 2 6 2 4 3" xfId="8420" xr:uid="{00000000-0005-0000-0000-00000D100000}"/>
    <cellStyle name="Percent 2 6 2 5" xfId="10562" xr:uid="{00000000-0005-0000-0000-000022210000}"/>
    <cellStyle name="Percent 2 6 2 6" xfId="8413" xr:uid="{00000000-0005-0000-0000-000006100000}"/>
    <cellStyle name="Percent 2 6 3" xfId="5050" xr:uid="{00000000-0005-0000-0000-0000E1130000}"/>
    <cellStyle name="Percent 2 6 3 2" xfId="5051" xr:uid="{00000000-0005-0000-0000-0000E2130000}"/>
    <cellStyle name="Percent 2 6 3 2 2" xfId="5052" xr:uid="{00000000-0005-0000-0000-0000E3130000}"/>
    <cellStyle name="Percent 2 6 3 2 2 2" xfId="5053" xr:uid="{00000000-0005-0000-0000-0000E4130000}"/>
    <cellStyle name="Percent 2 6 3 2 2 2 2" xfId="10573" xr:uid="{00000000-0005-0000-0000-00002D210000}"/>
    <cellStyle name="Percent 2 6 3 2 2 2 3" xfId="8427" xr:uid="{00000000-0005-0000-0000-000011100000}"/>
    <cellStyle name="Percent 2 6 3 2 2 3" xfId="10572" xr:uid="{00000000-0005-0000-0000-00002C210000}"/>
    <cellStyle name="Percent 2 6 3 2 2 4" xfId="8426" xr:uid="{00000000-0005-0000-0000-000010100000}"/>
    <cellStyle name="Percent 2 6 3 2 3" xfId="5054" xr:uid="{00000000-0005-0000-0000-0000E5130000}"/>
    <cellStyle name="Percent 2 6 3 2 3 2" xfId="10574" xr:uid="{00000000-0005-0000-0000-00002E210000}"/>
    <cellStyle name="Percent 2 6 3 2 3 3" xfId="8428" xr:uid="{00000000-0005-0000-0000-000012100000}"/>
    <cellStyle name="Percent 2 6 3 2 4" xfId="10571" xr:uid="{00000000-0005-0000-0000-00002B210000}"/>
    <cellStyle name="Percent 2 6 3 2 5" xfId="8424" xr:uid="{00000000-0005-0000-0000-00000F100000}"/>
    <cellStyle name="Percent 2 6 3 3" xfId="5055" xr:uid="{00000000-0005-0000-0000-0000E6130000}"/>
    <cellStyle name="Percent 2 6 3 3 2" xfId="5056" xr:uid="{00000000-0005-0000-0000-0000E7130000}"/>
    <cellStyle name="Percent 2 6 3 3 2 2" xfId="10576" xr:uid="{00000000-0005-0000-0000-000030210000}"/>
    <cellStyle name="Percent 2 6 3 3 2 3" xfId="8430" xr:uid="{00000000-0005-0000-0000-000014100000}"/>
    <cellStyle name="Percent 2 6 3 3 3" xfId="10575" xr:uid="{00000000-0005-0000-0000-00002F210000}"/>
    <cellStyle name="Percent 2 6 3 3 4" xfId="8429" xr:uid="{00000000-0005-0000-0000-000013100000}"/>
    <cellStyle name="Percent 2 6 3 4" xfId="5057" xr:uid="{00000000-0005-0000-0000-0000E8130000}"/>
    <cellStyle name="Percent 2 6 3 4 2" xfId="10577" xr:uid="{00000000-0005-0000-0000-000031210000}"/>
    <cellStyle name="Percent 2 6 3 4 3" xfId="8432" xr:uid="{00000000-0005-0000-0000-000015100000}"/>
    <cellStyle name="Percent 2 6 3 5" xfId="10570" xr:uid="{00000000-0005-0000-0000-00002A210000}"/>
    <cellStyle name="Percent 2 6 3 6" xfId="8423" xr:uid="{00000000-0005-0000-0000-00000E100000}"/>
    <cellStyle name="Percent 2 6 4" xfId="5058" xr:uid="{00000000-0005-0000-0000-0000E9130000}"/>
    <cellStyle name="Percent 2 6 4 2" xfId="5059" xr:uid="{00000000-0005-0000-0000-0000EA130000}"/>
    <cellStyle name="Percent 2 6 4 2 2" xfId="5060" xr:uid="{00000000-0005-0000-0000-0000EB130000}"/>
    <cellStyle name="Percent 2 6 4 2 2 2" xfId="10580" xr:uid="{00000000-0005-0000-0000-000034210000}"/>
    <cellStyle name="Percent 2 6 4 2 2 3" xfId="8435" xr:uid="{00000000-0005-0000-0000-000018100000}"/>
    <cellStyle name="Percent 2 6 4 2 3" xfId="10579" xr:uid="{00000000-0005-0000-0000-000033210000}"/>
    <cellStyle name="Percent 2 6 4 2 4" xfId="8434" xr:uid="{00000000-0005-0000-0000-000017100000}"/>
    <cellStyle name="Percent 2 6 4 3" xfId="5061" xr:uid="{00000000-0005-0000-0000-0000EC130000}"/>
    <cellStyle name="Percent 2 6 4 3 2" xfId="10581" xr:uid="{00000000-0005-0000-0000-000035210000}"/>
    <cellStyle name="Percent 2 6 4 3 3" xfId="8436" xr:uid="{00000000-0005-0000-0000-000019100000}"/>
    <cellStyle name="Percent 2 6 4 4" xfId="10578" xr:uid="{00000000-0005-0000-0000-000032210000}"/>
    <cellStyle name="Percent 2 6 4 5" xfId="8433" xr:uid="{00000000-0005-0000-0000-000016100000}"/>
    <cellStyle name="Percent 2 6 5" xfId="5062" xr:uid="{00000000-0005-0000-0000-0000ED130000}"/>
    <cellStyle name="Percent 2 6 5 2" xfId="5063" xr:uid="{00000000-0005-0000-0000-0000EE130000}"/>
    <cellStyle name="Percent 2 6 5 2 2" xfId="10583" xr:uid="{00000000-0005-0000-0000-000037210000}"/>
    <cellStyle name="Percent 2 6 5 2 3" xfId="8441" xr:uid="{00000000-0005-0000-0000-00001B100000}"/>
    <cellStyle name="Percent 2 6 5 3" xfId="10582" xr:uid="{00000000-0005-0000-0000-000036210000}"/>
    <cellStyle name="Percent 2 6 5 4" xfId="8437" xr:uid="{00000000-0005-0000-0000-00001A100000}"/>
    <cellStyle name="Percent 2 6 6" xfId="5064" xr:uid="{00000000-0005-0000-0000-0000EF130000}"/>
    <cellStyle name="Percent 2 6 6 2" xfId="10584" xr:uid="{00000000-0005-0000-0000-000038210000}"/>
    <cellStyle name="Percent 2 6 6 3" xfId="8443" xr:uid="{00000000-0005-0000-0000-00001C100000}"/>
    <cellStyle name="Percent 2 6 7" xfId="10561" xr:uid="{00000000-0005-0000-0000-000021210000}"/>
    <cellStyle name="Percent 2 6 8" xfId="8412" xr:uid="{00000000-0005-0000-0000-000005100000}"/>
    <cellStyle name="Percent 2 7" xfId="5065" xr:uid="{00000000-0005-0000-0000-0000F0130000}"/>
    <cellStyle name="Percent 2 7 2" xfId="5066" xr:uid="{00000000-0005-0000-0000-0000F1130000}"/>
    <cellStyle name="Percent 2 7 2 2" xfId="10586" xr:uid="{00000000-0005-0000-0000-00003A210000}"/>
    <cellStyle name="Percent 2 7 2 3" xfId="8445" xr:uid="{00000000-0005-0000-0000-00001E100000}"/>
    <cellStyle name="Percent 2 7 3" xfId="5067" xr:uid="{00000000-0005-0000-0000-0000F2130000}"/>
    <cellStyle name="Percent 2 7 3 2" xfId="10587" xr:uid="{00000000-0005-0000-0000-00003B210000}"/>
    <cellStyle name="Percent 2 7 3 3" xfId="8446" xr:uid="{00000000-0005-0000-0000-00001F100000}"/>
    <cellStyle name="Percent 2 7 4" xfId="5068" xr:uid="{00000000-0005-0000-0000-0000F3130000}"/>
    <cellStyle name="Percent 2 7 4 2" xfId="5069" xr:uid="{00000000-0005-0000-0000-0000F4130000}"/>
    <cellStyle name="Percent 2 7 4 2 2" xfId="5070" xr:uid="{00000000-0005-0000-0000-0000F5130000}"/>
    <cellStyle name="Percent 2 7 4 2 2 2" xfId="10590" xr:uid="{00000000-0005-0000-0000-00003E210000}"/>
    <cellStyle name="Percent 2 7 4 2 2 3" xfId="8449" xr:uid="{00000000-0005-0000-0000-000022100000}"/>
    <cellStyle name="Percent 2 7 4 2 3" xfId="10589" xr:uid="{00000000-0005-0000-0000-00003D210000}"/>
    <cellStyle name="Percent 2 7 4 2 4" xfId="8448" xr:uid="{00000000-0005-0000-0000-000021100000}"/>
    <cellStyle name="Percent 2 7 4 3" xfId="5071" xr:uid="{00000000-0005-0000-0000-0000F6130000}"/>
    <cellStyle name="Percent 2 7 4 3 2" xfId="10591" xr:uid="{00000000-0005-0000-0000-00003F210000}"/>
    <cellStyle name="Percent 2 7 4 3 3" xfId="8450" xr:uid="{00000000-0005-0000-0000-000023100000}"/>
    <cellStyle name="Percent 2 7 4 4" xfId="10588" xr:uid="{00000000-0005-0000-0000-00003C210000}"/>
    <cellStyle name="Percent 2 7 4 5" xfId="8447" xr:uid="{00000000-0005-0000-0000-000020100000}"/>
    <cellStyle name="Percent 2 7 5" xfId="5072" xr:uid="{00000000-0005-0000-0000-0000F7130000}"/>
    <cellStyle name="Percent 2 7 5 2" xfId="5073" xr:uid="{00000000-0005-0000-0000-0000F8130000}"/>
    <cellStyle name="Percent 2 7 5 2 2" xfId="10593" xr:uid="{00000000-0005-0000-0000-000041210000}"/>
    <cellStyle name="Percent 2 7 5 2 3" xfId="8452" xr:uid="{00000000-0005-0000-0000-000025100000}"/>
    <cellStyle name="Percent 2 7 5 3" xfId="10592" xr:uid="{00000000-0005-0000-0000-000040210000}"/>
    <cellStyle name="Percent 2 7 5 4" xfId="8451" xr:uid="{00000000-0005-0000-0000-000024100000}"/>
    <cellStyle name="Percent 2 7 6" xfId="5074" xr:uid="{00000000-0005-0000-0000-0000F9130000}"/>
    <cellStyle name="Percent 2 7 6 2" xfId="10594" xr:uid="{00000000-0005-0000-0000-000042210000}"/>
    <cellStyle name="Percent 2 7 6 3" xfId="8453" xr:uid="{00000000-0005-0000-0000-000026100000}"/>
    <cellStyle name="Percent 2 7 7" xfId="10585" xr:uid="{00000000-0005-0000-0000-000039210000}"/>
    <cellStyle name="Percent 2 7 8" xfId="8444" xr:uid="{00000000-0005-0000-0000-00001D100000}"/>
    <cellStyle name="Percent 2 8" xfId="5075" xr:uid="{00000000-0005-0000-0000-0000FA130000}"/>
    <cellStyle name="Percent 2 8 2" xfId="5076" xr:uid="{00000000-0005-0000-0000-0000FB130000}"/>
    <cellStyle name="Percent 2 8 2 2" xfId="5077" xr:uid="{00000000-0005-0000-0000-0000FC130000}"/>
    <cellStyle name="Percent 2 8 2 2 2" xfId="5078" xr:uid="{00000000-0005-0000-0000-0000FD130000}"/>
    <cellStyle name="Percent 2 8 2 2 2 2" xfId="10598" xr:uid="{00000000-0005-0000-0000-000046210000}"/>
    <cellStyle name="Percent 2 8 2 2 2 3" xfId="8459" xr:uid="{00000000-0005-0000-0000-00002A100000}"/>
    <cellStyle name="Percent 2 8 2 2 3" xfId="10597" xr:uid="{00000000-0005-0000-0000-000045210000}"/>
    <cellStyle name="Percent 2 8 2 2 4" xfId="8458" xr:uid="{00000000-0005-0000-0000-000029100000}"/>
    <cellStyle name="Percent 2 8 2 3" xfId="5079" xr:uid="{00000000-0005-0000-0000-0000FE130000}"/>
    <cellStyle name="Percent 2 8 2 3 2" xfId="10599" xr:uid="{00000000-0005-0000-0000-000047210000}"/>
    <cellStyle name="Percent 2 8 2 3 3" xfId="8463" xr:uid="{00000000-0005-0000-0000-00002B100000}"/>
    <cellStyle name="Percent 2 8 2 4" xfId="10596" xr:uid="{00000000-0005-0000-0000-000044210000}"/>
    <cellStyle name="Percent 2 8 2 5" xfId="8457" xr:uid="{00000000-0005-0000-0000-000028100000}"/>
    <cellStyle name="Percent 2 8 3" xfId="5080" xr:uid="{00000000-0005-0000-0000-0000FF130000}"/>
    <cellStyle name="Percent 2 8 3 2" xfId="5081" xr:uid="{00000000-0005-0000-0000-000000140000}"/>
    <cellStyle name="Percent 2 8 3 2 2" xfId="10601" xr:uid="{00000000-0005-0000-0000-000049210000}"/>
    <cellStyle name="Percent 2 8 3 2 3" xfId="8465" xr:uid="{00000000-0005-0000-0000-00002D100000}"/>
    <cellStyle name="Percent 2 8 3 3" xfId="10600" xr:uid="{00000000-0005-0000-0000-000048210000}"/>
    <cellStyle name="Percent 2 8 3 4" xfId="8464" xr:uid="{00000000-0005-0000-0000-00002C100000}"/>
    <cellStyle name="Percent 2 8 4" xfId="5082" xr:uid="{00000000-0005-0000-0000-000001140000}"/>
    <cellStyle name="Percent 2 8 4 2" xfId="10602" xr:uid="{00000000-0005-0000-0000-00004A210000}"/>
    <cellStyle name="Percent 2 8 4 3" xfId="8467" xr:uid="{00000000-0005-0000-0000-00002E100000}"/>
    <cellStyle name="Percent 2 8 5" xfId="10595" xr:uid="{00000000-0005-0000-0000-000043210000}"/>
    <cellStyle name="Percent 2 8 6" xfId="8456" xr:uid="{00000000-0005-0000-0000-000027100000}"/>
    <cellStyle name="Percent 2 9" xfId="5083" xr:uid="{00000000-0005-0000-0000-000002140000}"/>
    <cellStyle name="Percent 2 9 2" xfId="10603" xr:uid="{00000000-0005-0000-0000-00004B210000}"/>
    <cellStyle name="Percent 2 9 3" xfId="8468" xr:uid="{00000000-0005-0000-0000-00002F100000}"/>
    <cellStyle name="Percent 3" xfId="5084" xr:uid="{00000000-0005-0000-0000-000003140000}"/>
    <cellStyle name="Percent 3 2" xfId="5085" xr:uid="{00000000-0005-0000-0000-000004140000}"/>
    <cellStyle name="Percent 3 2 2" xfId="5086" xr:uid="{00000000-0005-0000-0000-000005140000}"/>
    <cellStyle name="Percent 3 2 2 2" xfId="5087" xr:uid="{00000000-0005-0000-0000-000006140000}"/>
    <cellStyle name="Percent 3 2 2 2 2" xfId="10607" xr:uid="{00000000-0005-0000-0000-00004F210000}"/>
    <cellStyle name="Percent 3 2 2 2 3" xfId="8473" xr:uid="{00000000-0005-0000-0000-000033100000}"/>
    <cellStyle name="Percent 3 2 2 3" xfId="10606" xr:uid="{00000000-0005-0000-0000-00004E210000}"/>
    <cellStyle name="Percent 3 2 2 4" xfId="8472" xr:uid="{00000000-0005-0000-0000-000032100000}"/>
    <cellStyle name="Percent 3 2 3" xfId="5088" xr:uid="{00000000-0005-0000-0000-000007140000}"/>
    <cellStyle name="Percent 3 2 3 2" xfId="10608" xr:uid="{00000000-0005-0000-0000-000050210000}"/>
    <cellStyle name="Percent 3 2 3 3" xfId="8474" xr:uid="{00000000-0005-0000-0000-000034100000}"/>
    <cellStyle name="Percent 3 2 4" xfId="5089" xr:uid="{00000000-0005-0000-0000-000008140000}"/>
    <cellStyle name="Percent 3 2 4 2" xfId="10609" xr:uid="{00000000-0005-0000-0000-000051210000}"/>
    <cellStyle name="Percent 3 2 4 3" xfId="8475" xr:uid="{00000000-0005-0000-0000-000035100000}"/>
    <cellStyle name="Percent 3 2 5" xfId="10605" xr:uid="{00000000-0005-0000-0000-00004D210000}"/>
    <cellStyle name="Percent 3 2 6" xfId="8470" xr:uid="{00000000-0005-0000-0000-000031100000}"/>
    <cellStyle name="Percent 3 3" xfId="5090" xr:uid="{00000000-0005-0000-0000-000009140000}"/>
    <cellStyle name="Percent 3 3 2" xfId="10610" xr:uid="{00000000-0005-0000-0000-000052210000}"/>
    <cellStyle name="Percent 3 3 3" xfId="8476" xr:uid="{00000000-0005-0000-0000-000036100000}"/>
    <cellStyle name="Percent 3 4" xfId="5091" xr:uid="{00000000-0005-0000-0000-00000A140000}"/>
    <cellStyle name="Percent 3 4 2" xfId="10611" xr:uid="{00000000-0005-0000-0000-000053210000}"/>
    <cellStyle name="Percent 3 4 3" xfId="8479" xr:uid="{00000000-0005-0000-0000-000037100000}"/>
    <cellStyle name="Percent 3 5" xfId="5092" xr:uid="{00000000-0005-0000-0000-00000B140000}"/>
    <cellStyle name="Percent 3 5 2" xfId="10612" xr:uid="{00000000-0005-0000-0000-000054210000}"/>
    <cellStyle name="Percent 3 6" xfId="10604" xr:uid="{00000000-0005-0000-0000-00004C210000}"/>
    <cellStyle name="Percent 3 7" xfId="8469" xr:uid="{00000000-0005-0000-0000-000030100000}"/>
    <cellStyle name="Percent 4" xfId="5093" xr:uid="{00000000-0005-0000-0000-00000C140000}"/>
    <cellStyle name="Percent 4 2" xfId="5094" xr:uid="{00000000-0005-0000-0000-00000D140000}"/>
    <cellStyle name="Percent 4 2 2" xfId="5095" xr:uid="{00000000-0005-0000-0000-00000E140000}"/>
    <cellStyle name="Percent 4 2 2 2" xfId="5096" xr:uid="{00000000-0005-0000-0000-00000F140000}"/>
    <cellStyle name="Percent 4 2 2 2 2" xfId="10616" xr:uid="{00000000-0005-0000-0000-000058210000}"/>
    <cellStyle name="Percent 4 2 2 3" xfId="10615" xr:uid="{00000000-0005-0000-0000-000057210000}"/>
    <cellStyle name="Percent 4 2 2 4" xfId="8482" xr:uid="{00000000-0005-0000-0000-00003A100000}"/>
    <cellStyle name="Percent 4 2 3" xfId="5097" xr:uid="{00000000-0005-0000-0000-000010140000}"/>
    <cellStyle name="Percent 4 2 3 2" xfId="10617" xr:uid="{00000000-0005-0000-0000-000059210000}"/>
    <cellStyle name="Percent 4 2 3 3" xfId="8483" xr:uid="{00000000-0005-0000-0000-00003B100000}"/>
    <cellStyle name="Percent 4 2 4" xfId="10614" xr:uid="{00000000-0005-0000-0000-000056210000}"/>
    <cellStyle name="Percent 4 2 5" xfId="8481" xr:uid="{00000000-0005-0000-0000-000039100000}"/>
    <cellStyle name="Percent 4 3" xfId="5098" xr:uid="{00000000-0005-0000-0000-000011140000}"/>
    <cellStyle name="Percent 4 3 2" xfId="5099" xr:uid="{00000000-0005-0000-0000-000012140000}"/>
    <cellStyle name="Percent 4 3 2 2" xfId="5100" xr:uid="{00000000-0005-0000-0000-000013140000}"/>
    <cellStyle name="Percent 4 3 2 2 2" xfId="10620" xr:uid="{00000000-0005-0000-0000-00005C210000}"/>
    <cellStyle name="Percent 4 3 2 2 3" xfId="8490" xr:uid="{00000000-0005-0000-0000-00003E100000}"/>
    <cellStyle name="Percent 4 3 2 3" xfId="10619" xr:uid="{00000000-0005-0000-0000-00005B210000}"/>
    <cellStyle name="Percent 4 3 2 4" xfId="8488" xr:uid="{00000000-0005-0000-0000-00003D100000}"/>
    <cellStyle name="Percent 4 3 3" xfId="5101" xr:uid="{00000000-0005-0000-0000-000014140000}"/>
    <cellStyle name="Percent 4 3 3 2" xfId="10621" xr:uid="{00000000-0005-0000-0000-00005D210000}"/>
    <cellStyle name="Percent 4 3 3 3" xfId="8491" xr:uid="{00000000-0005-0000-0000-00003F100000}"/>
    <cellStyle name="Percent 4 3 4" xfId="5102" xr:uid="{00000000-0005-0000-0000-000015140000}"/>
    <cellStyle name="Percent 4 3 4 2" xfId="10622" xr:uid="{00000000-0005-0000-0000-00005E210000}"/>
    <cellStyle name="Percent 4 3 5" xfId="10618" xr:uid="{00000000-0005-0000-0000-00005A210000}"/>
    <cellStyle name="Percent 4 3 6" xfId="8484" xr:uid="{00000000-0005-0000-0000-00003C100000}"/>
    <cellStyle name="Percent 4 4" xfId="5103" xr:uid="{00000000-0005-0000-0000-000016140000}"/>
    <cellStyle name="Percent 4 4 2" xfId="10623" xr:uid="{00000000-0005-0000-0000-00005F210000}"/>
    <cellStyle name="Percent 4 4 3" xfId="8494" xr:uid="{00000000-0005-0000-0000-000040100000}"/>
    <cellStyle name="Percent 4 5" xfId="10613" xr:uid="{00000000-0005-0000-0000-000055210000}"/>
    <cellStyle name="Percent 4 6" xfId="8480" xr:uid="{00000000-0005-0000-0000-000038100000}"/>
    <cellStyle name="Percent 5" xfId="5104" xr:uid="{00000000-0005-0000-0000-000017140000}"/>
    <cellStyle name="Percent 5 2" xfId="5105" xr:uid="{00000000-0005-0000-0000-000018140000}"/>
    <cellStyle name="Percent 5 2 2" xfId="5106" xr:uid="{00000000-0005-0000-0000-000019140000}"/>
    <cellStyle name="Percent 5 2 2 2" xfId="5107" xr:uid="{00000000-0005-0000-0000-00001A140000}"/>
    <cellStyle name="Percent 5 2 2 2 2" xfId="10627" xr:uid="{00000000-0005-0000-0000-000063210000}"/>
    <cellStyle name="Percent 5 2 2 2 3" xfId="8499" xr:uid="{00000000-0005-0000-0000-000044100000}"/>
    <cellStyle name="Percent 5 2 2 3" xfId="10626" xr:uid="{00000000-0005-0000-0000-000062210000}"/>
    <cellStyle name="Percent 5 2 2 4" xfId="8497" xr:uid="{00000000-0005-0000-0000-000043100000}"/>
    <cellStyle name="Percent 5 2 3" xfId="5108" xr:uid="{00000000-0005-0000-0000-00001B140000}"/>
    <cellStyle name="Percent 5 2 3 2" xfId="5109" xr:uid="{00000000-0005-0000-0000-00001C140000}"/>
    <cellStyle name="Percent 5 2 3 2 2" xfId="10629" xr:uid="{00000000-0005-0000-0000-000065210000}"/>
    <cellStyle name="Percent 5 2 3 3" xfId="10628" xr:uid="{00000000-0005-0000-0000-000064210000}"/>
    <cellStyle name="Percent 5 2 3 4" xfId="8500" xr:uid="{00000000-0005-0000-0000-000045100000}"/>
    <cellStyle name="Percent 5 2 4" xfId="5110" xr:uid="{00000000-0005-0000-0000-00001D140000}"/>
    <cellStyle name="Percent 5 2 4 2" xfId="10630" xr:uid="{00000000-0005-0000-0000-000066210000}"/>
    <cellStyle name="Percent 5 2 5" xfId="10625" xr:uid="{00000000-0005-0000-0000-000061210000}"/>
    <cellStyle name="Percent 5 2 6" xfId="8495" xr:uid="{00000000-0005-0000-0000-000042100000}"/>
    <cellStyle name="Percent 5 3" xfId="5565" xr:uid="{00000000-0005-0000-0000-00001E140000}"/>
    <cellStyle name="Percent 5 4" xfId="10624" xr:uid="{00000000-0005-0000-0000-000060210000}"/>
    <cellStyle name="Percent 6" xfId="5111" xr:uid="{00000000-0005-0000-0000-00001F140000}"/>
    <cellStyle name="Percent 6 2" xfId="5112" xr:uid="{00000000-0005-0000-0000-000020140000}"/>
    <cellStyle name="Percent 6 2 2" xfId="5113" xr:uid="{00000000-0005-0000-0000-000021140000}"/>
    <cellStyle name="Percent 6 2 2 2" xfId="5114" xr:uid="{00000000-0005-0000-0000-000022140000}"/>
    <cellStyle name="Percent 6 2 2 2 2" xfId="10634" xr:uid="{00000000-0005-0000-0000-00006A210000}"/>
    <cellStyle name="Percent 6 2 2 2 3" xfId="8505" xr:uid="{00000000-0005-0000-0000-000049100000}"/>
    <cellStyle name="Percent 6 2 2 3" xfId="10633" xr:uid="{00000000-0005-0000-0000-000069210000}"/>
    <cellStyle name="Percent 6 2 2 4" xfId="8503" xr:uid="{00000000-0005-0000-0000-000048100000}"/>
    <cellStyle name="Percent 6 2 3" xfId="5115" xr:uid="{00000000-0005-0000-0000-000023140000}"/>
    <cellStyle name="Percent 6 2 3 2" xfId="10635" xr:uid="{00000000-0005-0000-0000-00006B210000}"/>
    <cellStyle name="Percent 6 2 3 3" xfId="8507" xr:uid="{00000000-0005-0000-0000-00004A100000}"/>
    <cellStyle name="Percent 6 2 4" xfId="10632" xr:uid="{00000000-0005-0000-0000-000068210000}"/>
    <cellStyle name="Percent 6 2 5" xfId="8502" xr:uid="{00000000-0005-0000-0000-000047100000}"/>
    <cellStyle name="Percent 6 3" xfId="5116" xr:uid="{00000000-0005-0000-0000-000024140000}"/>
    <cellStyle name="Percent 6 3 2" xfId="5117" xr:uid="{00000000-0005-0000-0000-000025140000}"/>
    <cellStyle name="Percent 6 3 2 2" xfId="5118" xr:uid="{00000000-0005-0000-0000-000026140000}"/>
    <cellStyle name="Percent 6 3 2 2 2" xfId="10638" xr:uid="{00000000-0005-0000-0000-00006E210000}"/>
    <cellStyle name="Percent 6 3 2 2 3" xfId="8512" xr:uid="{00000000-0005-0000-0000-00004D100000}"/>
    <cellStyle name="Percent 6 3 2 3" xfId="10637" xr:uid="{00000000-0005-0000-0000-00006D210000}"/>
    <cellStyle name="Percent 6 3 2 4" xfId="8510" xr:uid="{00000000-0005-0000-0000-00004C100000}"/>
    <cellStyle name="Percent 6 3 3" xfId="5119" xr:uid="{00000000-0005-0000-0000-000027140000}"/>
    <cellStyle name="Percent 6 3 3 2" xfId="10639" xr:uid="{00000000-0005-0000-0000-00006F210000}"/>
    <cellStyle name="Percent 6 3 3 3" xfId="8513" xr:uid="{00000000-0005-0000-0000-00004E100000}"/>
    <cellStyle name="Percent 6 3 4" xfId="5120" xr:uid="{00000000-0005-0000-0000-000028140000}"/>
    <cellStyle name="Percent 6 3 4 2" xfId="10640" xr:uid="{00000000-0005-0000-0000-000070210000}"/>
    <cellStyle name="Percent 6 3 5" xfId="10636" xr:uid="{00000000-0005-0000-0000-00006C210000}"/>
    <cellStyle name="Percent 6 3 6" xfId="8509" xr:uid="{00000000-0005-0000-0000-00004B100000}"/>
    <cellStyle name="Percent 6 4" xfId="5121" xr:uid="{00000000-0005-0000-0000-000029140000}"/>
    <cellStyle name="Percent 6 4 2" xfId="10641" xr:uid="{00000000-0005-0000-0000-000071210000}"/>
    <cellStyle name="Percent 6 4 3" xfId="8501" xr:uid="{00000000-0005-0000-0000-000046100000}"/>
    <cellStyle name="Percent 6 5" xfId="10631" xr:uid="{00000000-0005-0000-0000-000067210000}"/>
    <cellStyle name="Percent 6 6" xfId="12960" xr:uid="{00000000-0005-0000-0000-00000B000000}"/>
    <cellStyle name="Percent 7" xfId="5122" xr:uid="{00000000-0005-0000-0000-00002A140000}"/>
    <cellStyle name="Percent 7 2" xfId="5123" xr:uid="{00000000-0005-0000-0000-00002B140000}"/>
    <cellStyle name="Percent 7 2 2" xfId="5124" xr:uid="{00000000-0005-0000-0000-00002C140000}"/>
    <cellStyle name="Percent 7 2 2 2" xfId="5125" xr:uid="{00000000-0005-0000-0000-00002D140000}"/>
    <cellStyle name="Percent 7 2 2 2 2" xfId="10645" xr:uid="{00000000-0005-0000-0000-000075210000}"/>
    <cellStyle name="Percent 7 2 2 2 3" xfId="8522" xr:uid="{00000000-0005-0000-0000-000052100000}"/>
    <cellStyle name="Percent 7 2 2 3" xfId="10644" xr:uid="{00000000-0005-0000-0000-000074210000}"/>
    <cellStyle name="Percent 7 2 2 4" xfId="8517" xr:uid="{00000000-0005-0000-0000-000051100000}"/>
    <cellStyle name="Percent 7 2 3" xfId="5126" xr:uid="{00000000-0005-0000-0000-00002E140000}"/>
    <cellStyle name="Percent 7 2 3 2" xfId="10646" xr:uid="{00000000-0005-0000-0000-000076210000}"/>
    <cellStyle name="Percent 7 2 3 3" xfId="8523" xr:uid="{00000000-0005-0000-0000-000053100000}"/>
    <cellStyle name="Percent 7 2 4" xfId="10643" xr:uid="{00000000-0005-0000-0000-000073210000}"/>
    <cellStyle name="Percent 7 2 5" xfId="8516" xr:uid="{00000000-0005-0000-0000-000050100000}"/>
    <cellStyle name="Percent 7 3" xfId="5127" xr:uid="{00000000-0005-0000-0000-00002F140000}"/>
    <cellStyle name="Percent 7 3 2" xfId="5128" xr:uid="{00000000-0005-0000-0000-000030140000}"/>
    <cellStyle name="Percent 7 3 2 2" xfId="10648" xr:uid="{00000000-0005-0000-0000-000078210000}"/>
    <cellStyle name="Percent 7 3 2 3" xfId="8527" xr:uid="{00000000-0005-0000-0000-000055100000}"/>
    <cellStyle name="Percent 7 3 3" xfId="10647" xr:uid="{00000000-0005-0000-0000-000077210000}"/>
    <cellStyle name="Percent 7 3 4" xfId="8524" xr:uid="{00000000-0005-0000-0000-000054100000}"/>
    <cellStyle name="Percent 7 4" xfId="5129" xr:uid="{00000000-0005-0000-0000-000031140000}"/>
    <cellStyle name="Percent 7 4 2" xfId="10649" xr:uid="{00000000-0005-0000-0000-000079210000}"/>
    <cellStyle name="Percent 7 4 3" xfId="8529" xr:uid="{00000000-0005-0000-0000-000056100000}"/>
    <cellStyle name="Percent 7 5" xfId="10642" xr:uid="{00000000-0005-0000-0000-000072210000}"/>
    <cellStyle name="Percent 7 6" xfId="8514" xr:uid="{00000000-0005-0000-0000-00004F100000}"/>
    <cellStyle name="Percent 8" xfId="5130" xr:uid="{00000000-0005-0000-0000-000032140000}"/>
    <cellStyle name="Percent 8 2" xfId="10650" xr:uid="{00000000-0005-0000-0000-00007A210000}"/>
    <cellStyle name="Percent 8 3" xfId="8533" xr:uid="{00000000-0005-0000-0000-000057100000}"/>
    <cellStyle name="Percent 9" xfId="5131" xr:uid="{00000000-0005-0000-0000-000033140000}"/>
    <cellStyle name="Percent 9 2" xfId="10651" xr:uid="{00000000-0005-0000-0000-00007B210000}"/>
    <cellStyle name="Percent 9 3" xfId="8535" xr:uid="{00000000-0005-0000-0000-000058100000}"/>
    <cellStyle name="Percent Hard" xfId="5132" xr:uid="{00000000-0005-0000-0000-000034140000}"/>
    <cellStyle name="Percent Hard 2" xfId="10652" xr:uid="{00000000-0005-0000-0000-00007C210000}"/>
    <cellStyle name="Percent Hard 3" xfId="8536" xr:uid="{00000000-0005-0000-0000-000059100000}"/>
    <cellStyle name="percentage" xfId="5133" xr:uid="{00000000-0005-0000-0000-000035140000}"/>
    <cellStyle name="percentage 2" xfId="10653" xr:uid="{00000000-0005-0000-0000-00007D210000}"/>
    <cellStyle name="percentage 3" xfId="8537" xr:uid="{00000000-0005-0000-0000-00005A100000}"/>
    <cellStyle name="PercentChange" xfId="5134" xr:uid="{00000000-0005-0000-0000-000036140000}"/>
    <cellStyle name="PercentChange 2" xfId="10654" xr:uid="{00000000-0005-0000-0000-00007E210000}"/>
    <cellStyle name="PercentChange 3" xfId="8538" xr:uid="{00000000-0005-0000-0000-00005B100000}"/>
    <cellStyle name="PLAN1" xfId="5135" xr:uid="{00000000-0005-0000-0000-000037140000}"/>
    <cellStyle name="PLAN1 2" xfId="10655" xr:uid="{00000000-0005-0000-0000-00007F210000}"/>
    <cellStyle name="PLAN1 3" xfId="8540" xr:uid="{00000000-0005-0000-0000-00005C100000}"/>
    <cellStyle name="Porcentaje" xfId="5136" xr:uid="{00000000-0005-0000-0000-000038140000}"/>
    <cellStyle name="Porcentaje 2" xfId="10656" xr:uid="{00000000-0005-0000-0000-000080210000}"/>
    <cellStyle name="Porcentaje 3" xfId="8541" xr:uid="{00000000-0005-0000-0000-00005D100000}"/>
    <cellStyle name="Pourcentage_Profit &amp; Loss" xfId="5137" xr:uid="{00000000-0005-0000-0000-000039140000}"/>
    <cellStyle name="PrePop Currency (0)" xfId="5138" xr:uid="{00000000-0005-0000-0000-00003A140000}"/>
    <cellStyle name="PrePop Currency (0) 2" xfId="10657" xr:uid="{00000000-0005-0000-0000-000082210000}"/>
    <cellStyle name="PrePop Currency (0) 3" xfId="8544" xr:uid="{00000000-0005-0000-0000-00005F100000}"/>
    <cellStyle name="PrePop Currency (2)" xfId="5139" xr:uid="{00000000-0005-0000-0000-00003B140000}"/>
    <cellStyle name="PrePop Currency (2) 2" xfId="10658" xr:uid="{00000000-0005-0000-0000-000083210000}"/>
    <cellStyle name="PrePop Currency (2) 3" xfId="8546" xr:uid="{00000000-0005-0000-0000-000060100000}"/>
    <cellStyle name="PrePop Units (0)" xfId="5140" xr:uid="{00000000-0005-0000-0000-00003C140000}"/>
    <cellStyle name="PrePop Units (0) 2" xfId="10659" xr:uid="{00000000-0005-0000-0000-000084210000}"/>
    <cellStyle name="PrePop Units (0) 3" xfId="8548" xr:uid="{00000000-0005-0000-0000-000061100000}"/>
    <cellStyle name="PrePop Units (1)" xfId="5141" xr:uid="{00000000-0005-0000-0000-00003D140000}"/>
    <cellStyle name="PrePop Units (1) 2" xfId="10660" xr:uid="{00000000-0005-0000-0000-000085210000}"/>
    <cellStyle name="PrePop Units (1) 3" xfId="8549" xr:uid="{00000000-0005-0000-0000-000062100000}"/>
    <cellStyle name="PrePop Units (2)" xfId="5142" xr:uid="{00000000-0005-0000-0000-00003E140000}"/>
    <cellStyle name="PrePop Units (2) 2" xfId="10661" xr:uid="{00000000-0005-0000-0000-000086210000}"/>
    <cellStyle name="PrePop Units (2) 3" xfId="8550" xr:uid="{00000000-0005-0000-0000-000063100000}"/>
    <cellStyle name="Procenten" xfId="5143" xr:uid="{00000000-0005-0000-0000-00003F140000}"/>
    <cellStyle name="Procenten 2" xfId="10662" xr:uid="{00000000-0005-0000-0000-000087210000}"/>
    <cellStyle name="Procenten 3" xfId="8555" xr:uid="{00000000-0005-0000-0000-000064100000}"/>
    <cellStyle name="Procenten estimate" xfId="5144" xr:uid="{00000000-0005-0000-0000-000040140000}"/>
    <cellStyle name="Procenten estimate 2" xfId="10663" xr:uid="{00000000-0005-0000-0000-000088210000}"/>
    <cellStyle name="Procenten estimate 3" xfId="8556" xr:uid="{00000000-0005-0000-0000-000065100000}"/>
    <cellStyle name="Procenten_EMI" xfId="5145" xr:uid="{00000000-0005-0000-0000-000041140000}"/>
    <cellStyle name="Profit figure" xfId="5146" xr:uid="{00000000-0005-0000-0000-000042140000}"/>
    <cellStyle name="Profit figure 2" xfId="10664" xr:uid="{00000000-0005-0000-0000-00008A210000}"/>
    <cellStyle name="Profit figure 3" xfId="8558" xr:uid="{00000000-0005-0000-0000-000067100000}"/>
    <cellStyle name="Protected" xfId="5147" xr:uid="{00000000-0005-0000-0000-000043140000}"/>
    <cellStyle name="Protected 2" xfId="10665" xr:uid="{00000000-0005-0000-0000-00008B210000}"/>
    <cellStyle name="Protected 3" xfId="8560" xr:uid="{00000000-0005-0000-0000-000068100000}"/>
    <cellStyle name="ProtectedDates" xfId="5148" xr:uid="{00000000-0005-0000-0000-000044140000}"/>
    <cellStyle name="ProtectedDates 2" xfId="10666" xr:uid="{00000000-0005-0000-0000-00008C210000}"/>
    <cellStyle name="ProtectedDates 3" xfId="8563" xr:uid="{00000000-0005-0000-0000-000069100000}"/>
    <cellStyle name="PSChar" xfId="5149" xr:uid="{00000000-0005-0000-0000-000045140000}"/>
    <cellStyle name="PSChar 2" xfId="10667" xr:uid="{00000000-0005-0000-0000-00008D210000}"/>
    <cellStyle name="PSChar 3" xfId="8565" xr:uid="{00000000-0005-0000-0000-00006A100000}"/>
    <cellStyle name="PSDate" xfId="5150" xr:uid="{00000000-0005-0000-0000-000046140000}"/>
    <cellStyle name="PSDate 2" xfId="10668" xr:uid="{00000000-0005-0000-0000-00008E210000}"/>
    <cellStyle name="PSDate 3" xfId="8567" xr:uid="{00000000-0005-0000-0000-00006B100000}"/>
    <cellStyle name="PSDec" xfId="5151" xr:uid="{00000000-0005-0000-0000-000047140000}"/>
    <cellStyle name="PSDec 2" xfId="10669" xr:uid="{00000000-0005-0000-0000-00008F210000}"/>
    <cellStyle name="PSDec 3" xfId="8569" xr:uid="{00000000-0005-0000-0000-00006C100000}"/>
    <cellStyle name="PSHeading" xfId="5152" xr:uid="{00000000-0005-0000-0000-000048140000}"/>
    <cellStyle name="PSHeading 2" xfId="10670" xr:uid="{00000000-0005-0000-0000-000090210000}"/>
    <cellStyle name="PSHeading 2 2" xfId="9310" xr:uid="{00000000-0005-0000-0000-00006D100000}"/>
    <cellStyle name="PSHeading 3" xfId="8571" xr:uid="{00000000-0005-0000-0000-00006D100000}"/>
    <cellStyle name="PSInt" xfId="5153" xr:uid="{00000000-0005-0000-0000-000049140000}"/>
    <cellStyle name="PSInt 2" xfId="10671" xr:uid="{00000000-0005-0000-0000-000091210000}"/>
    <cellStyle name="PSInt 3" xfId="8576" xr:uid="{00000000-0005-0000-0000-00006E100000}"/>
    <cellStyle name="PSSpacer" xfId="5154" xr:uid="{00000000-0005-0000-0000-00004A140000}"/>
    <cellStyle name="PSSpacer 2" xfId="10672" xr:uid="{00000000-0005-0000-0000-000092210000}"/>
    <cellStyle name="PSSpacer 3" xfId="8577" xr:uid="{00000000-0005-0000-0000-00006F100000}"/>
    <cellStyle name="RatioX" xfId="5155" xr:uid="{00000000-0005-0000-0000-00004B140000}"/>
    <cellStyle name="RatioX 2" xfId="10673" xr:uid="{00000000-0005-0000-0000-000093210000}"/>
    <cellStyle name="RatioX 3" xfId="8579" xr:uid="{00000000-0005-0000-0000-000070100000}"/>
    <cellStyle name="Red font" xfId="5156" xr:uid="{00000000-0005-0000-0000-00004C140000}"/>
    <cellStyle name="Red font 2" xfId="10674" xr:uid="{00000000-0005-0000-0000-000094210000}"/>
    <cellStyle name="Red font 3" xfId="8580" xr:uid="{00000000-0005-0000-0000-000071100000}"/>
    <cellStyle name="ref" xfId="5157" xr:uid="{00000000-0005-0000-0000-00004D140000}"/>
    <cellStyle name="ref 2" xfId="10675" xr:uid="{00000000-0005-0000-0000-000095210000}"/>
    <cellStyle name="ref 3" xfId="8582" xr:uid="{00000000-0005-0000-0000-000072100000}"/>
    <cellStyle name="Right" xfId="5158" xr:uid="{00000000-0005-0000-0000-00004E140000}"/>
    <cellStyle name="Right 2" xfId="10676" xr:uid="{00000000-0005-0000-0000-000096210000}"/>
    <cellStyle name="Right 3" xfId="8583" xr:uid="{00000000-0005-0000-0000-000073100000}"/>
    <cellStyle name="Salomon Logo" xfId="5159" xr:uid="{00000000-0005-0000-0000-00004F140000}"/>
    <cellStyle name="Salomon Logo 2" xfId="10677" xr:uid="{00000000-0005-0000-0000-000097210000}"/>
    <cellStyle name="Salomon Logo 3" xfId="8584" xr:uid="{00000000-0005-0000-0000-000074100000}"/>
    <cellStyle name="ScripFactor" xfId="5160" xr:uid="{00000000-0005-0000-0000-000050140000}"/>
    <cellStyle name="ScripFactor 2" xfId="10678" xr:uid="{00000000-0005-0000-0000-000098210000}"/>
    <cellStyle name="ScripFactor 3" xfId="8587" xr:uid="{00000000-0005-0000-0000-000075100000}"/>
    <cellStyle name="SectionHeading" xfId="5161" xr:uid="{00000000-0005-0000-0000-000051140000}"/>
    <cellStyle name="SectionHeading 2" xfId="10679" xr:uid="{00000000-0005-0000-0000-000099210000}"/>
    <cellStyle name="SectionHeading 2 2" xfId="9311" xr:uid="{00000000-0005-0000-0000-000076100000}"/>
    <cellStyle name="SectionHeading 3" xfId="9377" xr:uid="{00000000-0005-0000-0000-0000DC240000}"/>
    <cellStyle name="SectionHeading 4" xfId="8589" xr:uid="{00000000-0005-0000-0000-000076100000}"/>
    <cellStyle name="Shade" xfId="5162" xr:uid="{00000000-0005-0000-0000-000052140000}"/>
    <cellStyle name="Shade 2" xfId="10680" xr:uid="{00000000-0005-0000-0000-00009A210000}"/>
    <cellStyle name="Shade 3" xfId="8591" xr:uid="{00000000-0005-0000-0000-000077100000}"/>
    <cellStyle name="Shaded" xfId="5163" xr:uid="{00000000-0005-0000-0000-000053140000}"/>
    <cellStyle name="Shaded 2" xfId="10681" xr:uid="{00000000-0005-0000-0000-00009B210000}"/>
    <cellStyle name="Shaded 3" xfId="8592" xr:uid="{00000000-0005-0000-0000-000078100000}"/>
    <cellStyle name="Single Accounting" xfId="5164" xr:uid="{00000000-0005-0000-0000-000054140000}"/>
    <cellStyle name="Single Accounting 2" xfId="5165" xr:uid="{00000000-0005-0000-0000-000055140000}"/>
    <cellStyle name="Single Accounting 2 2" xfId="10683" xr:uid="{00000000-0005-0000-0000-00009D210000}"/>
    <cellStyle name="Single Accounting 3" xfId="10682" xr:uid="{00000000-0005-0000-0000-00009C210000}"/>
    <cellStyle name="Single Accounting 4" xfId="8593" xr:uid="{00000000-0005-0000-0000-000079100000}"/>
    <cellStyle name="SingleLineAcctgn" xfId="5166" xr:uid="{00000000-0005-0000-0000-000056140000}"/>
    <cellStyle name="SingleLineAcctgn 2" xfId="5167" xr:uid="{00000000-0005-0000-0000-000057140000}"/>
    <cellStyle name="SingleLineAcctgn 2 2" xfId="10685" xr:uid="{00000000-0005-0000-0000-00009F210000}"/>
    <cellStyle name="SingleLineAcctgn 3" xfId="10684" xr:uid="{00000000-0005-0000-0000-00009E210000}"/>
    <cellStyle name="SingleLineAcctgn 4" xfId="8594" xr:uid="{00000000-0005-0000-0000-00007A100000}"/>
    <cellStyle name="SingleLinePercent" xfId="5168" xr:uid="{00000000-0005-0000-0000-000058140000}"/>
    <cellStyle name="SingleLinePercent 2" xfId="10686" xr:uid="{00000000-0005-0000-0000-0000A0210000}"/>
    <cellStyle name="SingleLinePercent 3" xfId="8595" xr:uid="{00000000-0005-0000-0000-00007B100000}"/>
    <cellStyle name="Source Superscript" xfId="5169" xr:uid="{00000000-0005-0000-0000-000059140000}"/>
    <cellStyle name="Source Superscript 2" xfId="10687" xr:uid="{00000000-0005-0000-0000-0000A1210000}"/>
    <cellStyle name="Source Superscript 3" xfId="8603" xr:uid="{00000000-0005-0000-0000-00007C100000}"/>
    <cellStyle name="Source Text" xfId="5170" xr:uid="{00000000-0005-0000-0000-00005A140000}"/>
    <cellStyle name="Source Text 2" xfId="10688" xr:uid="{00000000-0005-0000-0000-0000A2210000}"/>
    <cellStyle name="Source Text 3" xfId="8605" xr:uid="{00000000-0005-0000-0000-00007D100000}"/>
    <cellStyle name="ssp " xfId="5171" xr:uid="{00000000-0005-0000-0000-00005B140000}"/>
    <cellStyle name="ssp  2" xfId="10689" xr:uid="{00000000-0005-0000-0000-0000A3210000}"/>
    <cellStyle name="ssp  2 2" xfId="9312" xr:uid="{00000000-0005-0000-0000-00007E100000}"/>
    <cellStyle name="ssp  3" xfId="9378" xr:uid="{00000000-0005-0000-0000-0000E4240000}"/>
    <cellStyle name="ssp  4" xfId="8608" xr:uid="{00000000-0005-0000-0000-00007E100000}"/>
    <cellStyle name="Standard" xfId="5172" xr:uid="{00000000-0005-0000-0000-00005C140000}"/>
    <cellStyle name="Standard 2" xfId="10690" xr:uid="{00000000-0005-0000-0000-0000A4210000}"/>
    <cellStyle name="Standard 3" xfId="8613" xr:uid="{00000000-0005-0000-0000-00007F100000}"/>
    <cellStyle name="Style 1" xfId="5173" xr:uid="{00000000-0005-0000-0000-00005D140000}"/>
    <cellStyle name="Style 1 2" xfId="5174" xr:uid="{00000000-0005-0000-0000-00005E140000}"/>
    <cellStyle name="Style 1 2 2" xfId="10692" xr:uid="{00000000-0005-0000-0000-0000A6210000}"/>
    <cellStyle name="Style 1 3" xfId="10691" xr:uid="{00000000-0005-0000-0000-0000A5210000}"/>
    <cellStyle name="Style 1 4" xfId="8615" xr:uid="{00000000-0005-0000-0000-000080100000}"/>
    <cellStyle name="Style 10" xfId="5175" xr:uid="{00000000-0005-0000-0000-00005F140000}"/>
    <cellStyle name="Style 10 2" xfId="10693" xr:uid="{00000000-0005-0000-0000-0000A7210000}"/>
    <cellStyle name="Style 10 3" xfId="8618" xr:uid="{00000000-0005-0000-0000-000081100000}"/>
    <cellStyle name="Style 100" xfId="5176" xr:uid="{00000000-0005-0000-0000-000060140000}"/>
    <cellStyle name="Style 100 2" xfId="10694" xr:uid="{00000000-0005-0000-0000-0000A8210000}"/>
    <cellStyle name="Style 100 3" xfId="8620" xr:uid="{00000000-0005-0000-0000-000082100000}"/>
    <cellStyle name="Style 101" xfId="5177" xr:uid="{00000000-0005-0000-0000-000061140000}"/>
    <cellStyle name="Style 101 2" xfId="10695" xr:uid="{00000000-0005-0000-0000-0000A9210000}"/>
    <cellStyle name="Style 101 3" xfId="8624" xr:uid="{00000000-0005-0000-0000-000083100000}"/>
    <cellStyle name="Style 102" xfId="5178" xr:uid="{00000000-0005-0000-0000-000062140000}"/>
    <cellStyle name="Style 102 2" xfId="10696" xr:uid="{00000000-0005-0000-0000-0000AA210000}"/>
    <cellStyle name="Style 102 3" xfId="8625" xr:uid="{00000000-0005-0000-0000-000084100000}"/>
    <cellStyle name="Style 103" xfId="5179" xr:uid="{00000000-0005-0000-0000-000063140000}"/>
    <cellStyle name="Style 103 2" xfId="10697" xr:uid="{00000000-0005-0000-0000-0000AB210000}"/>
    <cellStyle name="Style 103 3" xfId="8628" xr:uid="{00000000-0005-0000-0000-000085100000}"/>
    <cellStyle name="Style 104" xfId="5180" xr:uid="{00000000-0005-0000-0000-000064140000}"/>
    <cellStyle name="Style 104 2" xfId="10698" xr:uid="{00000000-0005-0000-0000-0000AC210000}"/>
    <cellStyle name="Style 104 3" xfId="8629" xr:uid="{00000000-0005-0000-0000-000086100000}"/>
    <cellStyle name="Style 105" xfId="5181" xr:uid="{00000000-0005-0000-0000-000065140000}"/>
    <cellStyle name="Style 105 2" xfId="10699" xr:uid="{00000000-0005-0000-0000-0000AD210000}"/>
    <cellStyle name="Style 105 3" xfId="8630" xr:uid="{00000000-0005-0000-0000-000087100000}"/>
    <cellStyle name="Style 106" xfId="5182" xr:uid="{00000000-0005-0000-0000-000066140000}"/>
    <cellStyle name="Style 106 2" xfId="10700" xr:uid="{00000000-0005-0000-0000-0000AE210000}"/>
    <cellStyle name="Style 106 3" xfId="8634" xr:uid="{00000000-0005-0000-0000-000088100000}"/>
    <cellStyle name="Style 107" xfId="5183" xr:uid="{00000000-0005-0000-0000-000067140000}"/>
    <cellStyle name="Style 107 2" xfId="10701" xr:uid="{00000000-0005-0000-0000-0000AF210000}"/>
    <cellStyle name="Style 107 3" xfId="8635" xr:uid="{00000000-0005-0000-0000-000089100000}"/>
    <cellStyle name="Style 108" xfId="5184" xr:uid="{00000000-0005-0000-0000-000068140000}"/>
    <cellStyle name="Style 108 2" xfId="10702" xr:uid="{00000000-0005-0000-0000-0000B0210000}"/>
    <cellStyle name="Style 108 3" xfId="8636" xr:uid="{00000000-0005-0000-0000-00008A100000}"/>
    <cellStyle name="Style 109" xfId="5185" xr:uid="{00000000-0005-0000-0000-000069140000}"/>
    <cellStyle name="Style 109 2" xfId="10703" xr:uid="{00000000-0005-0000-0000-0000B1210000}"/>
    <cellStyle name="Style 109 3" xfId="8638" xr:uid="{00000000-0005-0000-0000-00008B100000}"/>
    <cellStyle name="Style 11" xfId="5186" xr:uid="{00000000-0005-0000-0000-00006A140000}"/>
    <cellStyle name="Style 11 2" xfId="10704" xr:uid="{00000000-0005-0000-0000-0000B2210000}"/>
    <cellStyle name="Style 11 3" xfId="8641" xr:uid="{00000000-0005-0000-0000-00008C100000}"/>
    <cellStyle name="Style 110" xfId="5187" xr:uid="{00000000-0005-0000-0000-00006B140000}"/>
    <cellStyle name="Style 110 2" xfId="10705" xr:uid="{00000000-0005-0000-0000-0000B3210000}"/>
    <cellStyle name="Style 110 3" xfId="8642" xr:uid="{00000000-0005-0000-0000-00008D100000}"/>
    <cellStyle name="Style 111" xfId="5188" xr:uid="{00000000-0005-0000-0000-00006C140000}"/>
    <cellStyle name="Style 111 2" xfId="10706" xr:uid="{00000000-0005-0000-0000-0000B4210000}"/>
    <cellStyle name="Style 111 3" xfId="8643" xr:uid="{00000000-0005-0000-0000-00008E100000}"/>
    <cellStyle name="Style 112" xfId="5189" xr:uid="{00000000-0005-0000-0000-00006D140000}"/>
    <cellStyle name="Style 112 2" xfId="10707" xr:uid="{00000000-0005-0000-0000-0000B5210000}"/>
    <cellStyle name="Style 112 3" xfId="8644" xr:uid="{00000000-0005-0000-0000-00008F100000}"/>
    <cellStyle name="Style 113" xfId="5190" xr:uid="{00000000-0005-0000-0000-00006E140000}"/>
    <cellStyle name="Style 113 2" xfId="10708" xr:uid="{00000000-0005-0000-0000-0000B6210000}"/>
    <cellStyle name="Style 113 3" xfId="8648" xr:uid="{00000000-0005-0000-0000-000090100000}"/>
    <cellStyle name="Style 114" xfId="5191" xr:uid="{00000000-0005-0000-0000-00006F140000}"/>
    <cellStyle name="Style 114 2" xfId="10709" xr:uid="{00000000-0005-0000-0000-0000B7210000}"/>
    <cellStyle name="Style 114 3" xfId="8649" xr:uid="{00000000-0005-0000-0000-000091100000}"/>
    <cellStyle name="Style 115" xfId="5192" xr:uid="{00000000-0005-0000-0000-000070140000}"/>
    <cellStyle name="Style 115 2" xfId="10710" xr:uid="{00000000-0005-0000-0000-0000B8210000}"/>
    <cellStyle name="Style 115 3" xfId="8650" xr:uid="{00000000-0005-0000-0000-000092100000}"/>
    <cellStyle name="Style 116" xfId="5193" xr:uid="{00000000-0005-0000-0000-000071140000}"/>
    <cellStyle name="Style 116 2" xfId="10711" xr:uid="{00000000-0005-0000-0000-0000B9210000}"/>
    <cellStyle name="Style 116 3" xfId="8651" xr:uid="{00000000-0005-0000-0000-000093100000}"/>
    <cellStyle name="Style 117" xfId="5194" xr:uid="{00000000-0005-0000-0000-000072140000}"/>
    <cellStyle name="Style 117 2" xfId="10712" xr:uid="{00000000-0005-0000-0000-0000BA210000}"/>
    <cellStyle name="Style 117 3" xfId="8654" xr:uid="{00000000-0005-0000-0000-000094100000}"/>
    <cellStyle name="Style 118" xfId="5195" xr:uid="{00000000-0005-0000-0000-000073140000}"/>
    <cellStyle name="Style 118 2" xfId="10713" xr:uid="{00000000-0005-0000-0000-0000BB210000}"/>
    <cellStyle name="Style 118 3" xfId="8655" xr:uid="{00000000-0005-0000-0000-000095100000}"/>
    <cellStyle name="Style 119" xfId="5196" xr:uid="{00000000-0005-0000-0000-000074140000}"/>
    <cellStyle name="Style 119 2" xfId="10714" xr:uid="{00000000-0005-0000-0000-0000BC210000}"/>
    <cellStyle name="Style 119 3" xfId="8658" xr:uid="{00000000-0005-0000-0000-000096100000}"/>
    <cellStyle name="Style 12" xfId="5197" xr:uid="{00000000-0005-0000-0000-000075140000}"/>
    <cellStyle name="Style 12 2" xfId="10715" xr:uid="{00000000-0005-0000-0000-0000BD210000}"/>
    <cellStyle name="Style 12 3" xfId="8661" xr:uid="{00000000-0005-0000-0000-000097100000}"/>
    <cellStyle name="Style 120" xfId="5198" xr:uid="{00000000-0005-0000-0000-000076140000}"/>
    <cellStyle name="Style 120 2" xfId="10716" xr:uid="{00000000-0005-0000-0000-0000BE210000}"/>
    <cellStyle name="Style 120 3" xfId="8663" xr:uid="{00000000-0005-0000-0000-000098100000}"/>
    <cellStyle name="Style 121" xfId="5199" xr:uid="{00000000-0005-0000-0000-000077140000}"/>
    <cellStyle name="Style 121 2" xfId="10717" xr:uid="{00000000-0005-0000-0000-0000BF210000}"/>
    <cellStyle name="Style 121 3" xfId="8666" xr:uid="{00000000-0005-0000-0000-000099100000}"/>
    <cellStyle name="Style 122" xfId="5200" xr:uid="{00000000-0005-0000-0000-000078140000}"/>
    <cellStyle name="Style 122 2" xfId="10718" xr:uid="{00000000-0005-0000-0000-0000C0210000}"/>
    <cellStyle name="Style 122 3" xfId="8670" xr:uid="{00000000-0005-0000-0000-00009A100000}"/>
    <cellStyle name="Style 123" xfId="5201" xr:uid="{00000000-0005-0000-0000-000079140000}"/>
    <cellStyle name="Style 123 2" xfId="10719" xr:uid="{00000000-0005-0000-0000-0000C1210000}"/>
    <cellStyle name="Style 123 3" xfId="8676" xr:uid="{00000000-0005-0000-0000-00009B100000}"/>
    <cellStyle name="Style 124" xfId="5202" xr:uid="{00000000-0005-0000-0000-00007A140000}"/>
    <cellStyle name="Style 124 2" xfId="10720" xr:uid="{00000000-0005-0000-0000-0000C2210000}"/>
    <cellStyle name="Style 124 3" xfId="8678" xr:uid="{00000000-0005-0000-0000-00009C100000}"/>
    <cellStyle name="Style 125" xfId="5203" xr:uid="{00000000-0005-0000-0000-00007B140000}"/>
    <cellStyle name="Style 125 2" xfId="10721" xr:uid="{00000000-0005-0000-0000-0000C3210000}"/>
    <cellStyle name="Style 125 3" xfId="8681" xr:uid="{00000000-0005-0000-0000-00009D100000}"/>
    <cellStyle name="Style 126" xfId="5204" xr:uid="{00000000-0005-0000-0000-00007C140000}"/>
    <cellStyle name="Style 126 2" xfId="10722" xr:uid="{00000000-0005-0000-0000-0000C4210000}"/>
    <cellStyle name="Style 126 3" xfId="8683" xr:uid="{00000000-0005-0000-0000-00009E100000}"/>
    <cellStyle name="Style 127" xfId="5205" xr:uid="{00000000-0005-0000-0000-00007D140000}"/>
    <cellStyle name="Style 127 2" xfId="10723" xr:uid="{00000000-0005-0000-0000-0000C5210000}"/>
    <cellStyle name="Style 127 3" xfId="8684" xr:uid="{00000000-0005-0000-0000-00009F100000}"/>
    <cellStyle name="Style 128" xfId="5206" xr:uid="{00000000-0005-0000-0000-00007E140000}"/>
    <cellStyle name="Style 128 2" xfId="10724" xr:uid="{00000000-0005-0000-0000-0000C6210000}"/>
    <cellStyle name="Style 128 3" xfId="8692" xr:uid="{00000000-0005-0000-0000-0000A0100000}"/>
    <cellStyle name="Style 129" xfId="5207" xr:uid="{00000000-0005-0000-0000-00007F140000}"/>
    <cellStyle name="Style 129 2" xfId="10725" xr:uid="{00000000-0005-0000-0000-0000C7210000}"/>
    <cellStyle name="Style 129 3" xfId="8693" xr:uid="{00000000-0005-0000-0000-0000A1100000}"/>
    <cellStyle name="Style 13" xfId="5208" xr:uid="{00000000-0005-0000-0000-000080140000}"/>
    <cellStyle name="Style 13 2" xfId="10726" xr:uid="{00000000-0005-0000-0000-0000C8210000}"/>
    <cellStyle name="Style 13 3" xfId="8694" xr:uid="{00000000-0005-0000-0000-0000A2100000}"/>
    <cellStyle name="Style 130" xfId="5209" xr:uid="{00000000-0005-0000-0000-000081140000}"/>
    <cellStyle name="Style 130 2" xfId="10727" xr:uid="{00000000-0005-0000-0000-0000C9210000}"/>
    <cellStyle name="Style 130 3" xfId="8695" xr:uid="{00000000-0005-0000-0000-0000A3100000}"/>
    <cellStyle name="Style 131" xfId="5210" xr:uid="{00000000-0005-0000-0000-000082140000}"/>
    <cellStyle name="Style 131 2" xfId="10728" xr:uid="{00000000-0005-0000-0000-0000CA210000}"/>
    <cellStyle name="Style 131 3" xfId="8696" xr:uid="{00000000-0005-0000-0000-0000A4100000}"/>
    <cellStyle name="Style 132" xfId="5211" xr:uid="{00000000-0005-0000-0000-000083140000}"/>
    <cellStyle name="Style 132 2" xfId="10729" xr:uid="{00000000-0005-0000-0000-0000CB210000}"/>
    <cellStyle name="Style 132 3" xfId="8697" xr:uid="{00000000-0005-0000-0000-0000A5100000}"/>
    <cellStyle name="Style 133" xfId="5212" xr:uid="{00000000-0005-0000-0000-000084140000}"/>
    <cellStyle name="Style 133 2" xfId="10730" xr:uid="{00000000-0005-0000-0000-0000CC210000}"/>
    <cellStyle name="Style 133 3" xfId="8699" xr:uid="{00000000-0005-0000-0000-0000A6100000}"/>
    <cellStyle name="Style 134" xfId="5213" xr:uid="{00000000-0005-0000-0000-000085140000}"/>
    <cellStyle name="Style 134 2" xfId="10731" xr:uid="{00000000-0005-0000-0000-0000CD210000}"/>
    <cellStyle name="Style 134 3" xfId="8704" xr:uid="{00000000-0005-0000-0000-0000A7100000}"/>
    <cellStyle name="Style 135" xfId="5214" xr:uid="{00000000-0005-0000-0000-000086140000}"/>
    <cellStyle name="Style 135 2" xfId="10732" xr:uid="{00000000-0005-0000-0000-0000CE210000}"/>
    <cellStyle name="Style 135 3" xfId="8711" xr:uid="{00000000-0005-0000-0000-0000A8100000}"/>
    <cellStyle name="Style 136" xfId="5215" xr:uid="{00000000-0005-0000-0000-000087140000}"/>
    <cellStyle name="Style 136 2" xfId="10733" xr:uid="{00000000-0005-0000-0000-0000CF210000}"/>
    <cellStyle name="Style 136 3" xfId="8713" xr:uid="{00000000-0005-0000-0000-0000A9100000}"/>
    <cellStyle name="Style 137" xfId="5216" xr:uid="{00000000-0005-0000-0000-000088140000}"/>
    <cellStyle name="Style 137 2" xfId="10734" xr:uid="{00000000-0005-0000-0000-0000D0210000}"/>
    <cellStyle name="Style 137 3" xfId="8714" xr:uid="{00000000-0005-0000-0000-0000AA100000}"/>
    <cellStyle name="Style 138" xfId="5217" xr:uid="{00000000-0005-0000-0000-000089140000}"/>
    <cellStyle name="Style 138 2" xfId="10735" xr:uid="{00000000-0005-0000-0000-0000D1210000}"/>
    <cellStyle name="Style 138 3" xfId="8715" xr:uid="{00000000-0005-0000-0000-0000AB100000}"/>
    <cellStyle name="Style 139" xfId="5218" xr:uid="{00000000-0005-0000-0000-00008A140000}"/>
    <cellStyle name="Style 139 2" xfId="10736" xr:uid="{00000000-0005-0000-0000-0000D2210000}"/>
    <cellStyle name="Style 139 3" xfId="8716" xr:uid="{00000000-0005-0000-0000-0000AC100000}"/>
    <cellStyle name="Style 14" xfId="5219" xr:uid="{00000000-0005-0000-0000-00008B140000}"/>
    <cellStyle name="Style 14 2" xfId="10737" xr:uid="{00000000-0005-0000-0000-0000D3210000}"/>
    <cellStyle name="Style 14 3" xfId="8717" xr:uid="{00000000-0005-0000-0000-0000AD100000}"/>
    <cellStyle name="Style 140" xfId="5220" xr:uid="{00000000-0005-0000-0000-00008C140000}"/>
    <cellStyle name="Style 140 2" xfId="10738" xr:uid="{00000000-0005-0000-0000-0000D4210000}"/>
    <cellStyle name="Style 140 3" xfId="8721" xr:uid="{00000000-0005-0000-0000-0000AE100000}"/>
    <cellStyle name="Style 141" xfId="5221" xr:uid="{00000000-0005-0000-0000-00008D140000}"/>
    <cellStyle name="Style 141 2" xfId="10739" xr:uid="{00000000-0005-0000-0000-0000D5210000}"/>
    <cellStyle name="Style 141 3" xfId="8727" xr:uid="{00000000-0005-0000-0000-0000AF100000}"/>
    <cellStyle name="Style 142" xfId="5222" xr:uid="{00000000-0005-0000-0000-00008E140000}"/>
    <cellStyle name="Style 142 2" xfId="10740" xr:uid="{00000000-0005-0000-0000-0000D6210000}"/>
    <cellStyle name="Style 142 3" xfId="8729" xr:uid="{00000000-0005-0000-0000-0000B0100000}"/>
    <cellStyle name="Style 143" xfId="5223" xr:uid="{00000000-0005-0000-0000-00008F140000}"/>
    <cellStyle name="Style 143 2" xfId="10741" xr:uid="{00000000-0005-0000-0000-0000D7210000}"/>
    <cellStyle name="Style 143 3" xfId="8732" xr:uid="{00000000-0005-0000-0000-0000B1100000}"/>
    <cellStyle name="Style 144" xfId="5224" xr:uid="{00000000-0005-0000-0000-000090140000}"/>
    <cellStyle name="Style 144 2" xfId="10742" xr:uid="{00000000-0005-0000-0000-0000D8210000}"/>
    <cellStyle name="Style 144 3" xfId="8734" xr:uid="{00000000-0005-0000-0000-0000B2100000}"/>
    <cellStyle name="Style 145" xfId="5225" xr:uid="{00000000-0005-0000-0000-000091140000}"/>
    <cellStyle name="Style 145 2" xfId="10743" xr:uid="{00000000-0005-0000-0000-0000D9210000}"/>
    <cellStyle name="Style 145 3" xfId="8735" xr:uid="{00000000-0005-0000-0000-0000B3100000}"/>
    <cellStyle name="Style 146" xfId="5226" xr:uid="{00000000-0005-0000-0000-000092140000}"/>
    <cellStyle name="Style 146 2" xfId="10744" xr:uid="{00000000-0005-0000-0000-0000DA210000}"/>
    <cellStyle name="Style 146 3" xfId="8736" xr:uid="{00000000-0005-0000-0000-0000B4100000}"/>
    <cellStyle name="Style 147" xfId="5227" xr:uid="{00000000-0005-0000-0000-000093140000}"/>
    <cellStyle name="Style 147 2" xfId="10745" xr:uid="{00000000-0005-0000-0000-0000DB210000}"/>
    <cellStyle name="Style 147 3" xfId="8737" xr:uid="{00000000-0005-0000-0000-0000B5100000}"/>
    <cellStyle name="Style 148" xfId="5228" xr:uid="{00000000-0005-0000-0000-000094140000}"/>
    <cellStyle name="Style 148 2" xfId="10746" xr:uid="{00000000-0005-0000-0000-0000DC210000}"/>
    <cellStyle name="Style 148 3" xfId="8738" xr:uid="{00000000-0005-0000-0000-0000B6100000}"/>
    <cellStyle name="Style 149" xfId="5229" xr:uid="{00000000-0005-0000-0000-000095140000}"/>
    <cellStyle name="Style 149 2" xfId="10747" xr:uid="{00000000-0005-0000-0000-0000DD210000}"/>
    <cellStyle name="Style 149 3" xfId="8739" xr:uid="{00000000-0005-0000-0000-0000B7100000}"/>
    <cellStyle name="Style 15" xfId="5230" xr:uid="{00000000-0005-0000-0000-000096140000}"/>
    <cellStyle name="Style 15 2" xfId="10748" xr:uid="{00000000-0005-0000-0000-0000DE210000}"/>
    <cellStyle name="Style 15 3" xfId="8740" xr:uid="{00000000-0005-0000-0000-0000B8100000}"/>
    <cellStyle name="Style 150" xfId="5231" xr:uid="{00000000-0005-0000-0000-000097140000}"/>
    <cellStyle name="Style 150 2" xfId="10749" xr:uid="{00000000-0005-0000-0000-0000DF210000}"/>
    <cellStyle name="Style 150 3" xfId="8741" xr:uid="{00000000-0005-0000-0000-0000B9100000}"/>
    <cellStyle name="Style 151" xfId="5232" xr:uid="{00000000-0005-0000-0000-000098140000}"/>
    <cellStyle name="Style 151 2" xfId="10750" xr:uid="{00000000-0005-0000-0000-0000E0210000}"/>
    <cellStyle name="Style 151 3" xfId="8742" xr:uid="{00000000-0005-0000-0000-0000BA100000}"/>
    <cellStyle name="Style 152" xfId="5233" xr:uid="{00000000-0005-0000-0000-000099140000}"/>
    <cellStyle name="Style 152 2" xfId="10751" xr:uid="{00000000-0005-0000-0000-0000E1210000}"/>
    <cellStyle name="Style 152 3" xfId="8747" xr:uid="{00000000-0005-0000-0000-0000BB100000}"/>
    <cellStyle name="Style 153" xfId="5234" xr:uid="{00000000-0005-0000-0000-00009A140000}"/>
    <cellStyle name="Style 153 2" xfId="10752" xr:uid="{00000000-0005-0000-0000-0000E2210000}"/>
    <cellStyle name="Style 153 3" xfId="8750" xr:uid="{00000000-0005-0000-0000-0000BC100000}"/>
    <cellStyle name="Style 154" xfId="5235" xr:uid="{00000000-0005-0000-0000-00009B140000}"/>
    <cellStyle name="Style 154 2" xfId="10753" xr:uid="{00000000-0005-0000-0000-0000E3210000}"/>
    <cellStyle name="Style 154 3" xfId="8751" xr:uid="{00000000-0005-0000-0000-0000BD100000}"/>
    <cellStyle name="Style 155" xfId="5236" xr:uid="{00000000-0005-0000-0000-00009C140000}"/>
    <cellStyle name="Style 155 2" xfId="10754" xr:uid="{00000000-0005-0000-0000-0000E4210000}"/>
    <cellStyle name="Style 155 3" xfId="8753" xr:uid="{00000000-0005-0000-0000-0000BE100000}"/>
    <cellStyle name="Style 156" xfId="5237" xr:uid="{00000000-0005-0000-0000-00009D140000}"/>
    <cellStyle name="Style 156 2" xfId="10755" xr:uid="{00000000-0005-0000-0000-0000E5210000}"/>
    <cellStyle name="Style 156 3" xfId="8768" xr:uid="{00000000-0005-0000-0000-0000BF100000}"/>
    <cellStyle name="Style 157" xfId="5238" xr:uid="{00000000-0005-0000-0000-00009E140000}"/>
    <cellStyle name="Style 157 2" xfId="10756" xr:uid="{00000000-0005-0000-0000-0000E6210000}"/>
    <cellStyle name="Style 157 3" xfId="8769" xr:uid="{00000000-0005-0000-0000-0000C0100000}"/>
    <cellStyle name="Style 158" xfId="5239" xr:uid="{00000000-0005-0000-0000-00009F140000}"/>
    <cellStyle name="Style 158 2" xfId="10757" xr:uid="{00000000-0005-0000-0000-0000E7210000}"/>
    <cellStyle name="Style 158 3" xfId="8770" xr:uid="{00000000-0005-0000-0000-0000C1100000}"/>
    <cellStyle name="Style 159" xfId="5240" xr:uid="{00000000-0005-0000-0000-0000A0140000}"/>
    <cellStyle name="Style 159 2" xfId="10758" xr:uid="{00000000-0005-0000-0000-0000E8210000}"/>
    <cellStyle name="Style 159 3" xfId="8771" xr:uid="{00000000-0005-0000-0000-0000C2100000}"/>
    <cellStyle name="Style 16" xfId="5241" xr:uid="{00000000-0005-0000-0000-0000A1140000}"/>
    <cellStyle name="Style 16 2" xfId="10759" xr:uid="{00000000-0005-0000-0000-0000E9210000}"/>
    <cellStyle name="Style 16 3" xfId="8772" xr:uid="{00000000-0005-0000-0000-0000C3100000}"/>
    <cellStyle name="Style 160" xfId="5242" xr:uid="{00000000-0005-0000-0000-0000A2140000}"/>
    <cellStyle name="Style 160 2" xfId="10760" xr:uid="{00000000-0005-0000-0000-0000EA210000}"/>
    <cellStyle name="Style 160 3" xfId="8773" xr:uid="{00000000-0005-0000-0000-0000C4100000}"/>
    <cellStyle name="Style 161" xfId="5243" xr:uid="{00000000-0005-0000-0000-0000A3140000}"/>
    <cellStyle name="Style 161 2" xfId="10761" xr:uid="{00000000-0005-0000-0000-0000EB210000}"/>
    <cellStyle name="Style 161 3" xfId="8775" xr:uid="{00000000-0005-0000-0000-0000C5100000}"/>
    <cellStyle name="Style 162" xfId="5244" xr:uid="{00000000-0005-0000-0000-0000A4140000}"/>
    <cellStyle name="Style 162 2" xfId="10762" xr:uid="{00000000-0005-0000-0000-0000EC210000}"/>
    <cellStyle name="Style 162 3" xfId="8780" xr:uid="{00000000-0005-0000-0000-0000C6100000}"/>
    <cellStyle name="Style 163" xfId="5245" xr:uid="{00000000-0005-0000-0000-0000A5140000}"/>
    <cellStyle name="Style 163 2" xfId="10763" xr:uid="{00000000-0005-0000-0000-0000ED210000}"/>
    <cellStyle name="Style 163 3" xfId="8782" xr:uid="{00000000-0005-0000-0000-0000C7100000}"/>
    <cellStyle name="Style 164" xfId="5246" xr:uid="{00000000-0005-0000-0000-0000A6140000}"/>
    <cellStyle name="Style 164 2" xfId="10764" xr:uid="{00000000-0005-0000-0000-0000EE210000}"/>
    <cellStyle name="Style 164 3" xfId="8783" xr:uid="{00000000-0005-0000-0000-0000C8100000}"/>
    <cellStyle name="Style 165" xfId="5247" xr:uid="{00000000-0005-0000-0000-0000A7140000}"/>
    <cellStyle name="Style 165 2" xfId="10765" xr:uid="{00000000-0005-0000-0000-0000EF210000}"/>
    <cellStyle name="Style 165 3" xfId="8784" xr:uid="{00000000-0005-0000-0000-0000C9100000}"/>
    <cellStyle name="Style 166" xfId="5248" xr:uid="{00000000-0005-0000-0000-0000A8140000}"/>
    <cellStyle name="Style 166 2" xfId="10766" xr:uid="{00000000-0005-0000-0000-0000F0210000}"/>
    <cellStyle name="Style 166 3" xfId="8785" xr:uid="{00000000-0005-0000-0000-0000CA100000}"/>
    <cellStyle name="Style 167" xfId="5249" xr:uid="{00000000-0005-0000-0000-0000A9140000}"/>
    <cellStyle name="Style 167 2" xfId="10767" xr:uid="{00000000-0005-0000-0000-0000F1210000}"/>
    <cellStyle name="Style 167 3" xfId="8787" xr:uid="{00000000-0005-0000-0000-0000CB100000}"/>
    <cellStyle name="Style 168" xfId="5250" xr:uid="{00000000-0005-0000-0000-0000AA140000}"/>
    <cellStyle name="Style 168 2" xfId="5251" xr:uid="{00000000-0005-0000-0000-0000AB140000}"/>
    <cellStyle name="Style 168 2 2" xfId="10769" xr:uid="{00000000-0005-0000-0000-0000F3210000}"/>
    <cellStyle name="Style 168 3" xfId="10768" xr:uid="{00000000-0005-0000-0000-0000F2210000}"/>
    <cellStyle name="Style 168 4" xfId="8788" xr:uid="{00000000-0005-0000-0000-0000CC100000}"/>
    <cellStyle name="Style 169" xfId="5252" xr:uid="{00000000-0005-0000-0000-0000AC140000}"/>
    <cellStyle name="Style 169 2" xfId="10770" xr:uid="{00000000-0005-0000-0000-0000F4210000}"/>
    <cellStyle name="Style 169 3" xfId="8789" xr:uid="{00000000-0005-0000-0000-0000CD100000}"/>
    <cellStyle name="Style 17" xfId="5253" xr:uid="{00000000-0005-0000-0000-0000AD140000}"/>
    <cellStyle name="Style 17 2" xfId="10771" xr:uid="{00000000-0005-0000-0000-0000F5210000}"/>
    <cellStyle name="Style 17 3" xfId="8790" xr:uid="{00000000-0005-0000-0000-0000CE100000}"/>
    <cellStyle name="Style 170" xfId="5254" xr:uid="{00000000-0005-0000-0000-0000AE140000}"/>
    <cellStyle name="Style 170 2" xfId="10772" xr:uid="{00000000-0005-0000-0000-0000F6210000}"/>
    <cellStyle name="Style 170 3" xfId="8793" xr:uid="{00000000-0005-0000-0000-0000CF100000}"/>
    <cellStyle name="Style 171" xfId="5255" xr:uid="{00000000-0005-0000-0000-0000AF140000}"/>
    <cellStyle name="Style 171 2" xfId="10773" xr:uid="{00000000-0005-0000-0000-0000F7210000}"/>
    <cellStyle name="Style 171 3" xfId="8796" xr:uid="{00000000-0005-0000-0000-0000D0100000}"/>
    <cellStyle name="Style 172" xfId="5256" xr:uid="{00000000-0005-0000-0000-0000B0140000}"/>
    <cellStyle name="Style 172 2" xfId="10774" xr:uid="{00000000-0005-0000-0000-0000F8210000}"/>
    <cellStyle name="Style 172 3" xfId="8797" xr:uid="{00000000-0005-0000-0000-0000D1100000}"/>
    <cellStyle name="Style 173" xfId="5257" xr:uid="{00000000-0005-0000-0000-0000B1140000}"/>
    <cellStyle name="Style 173 2" xfId="10775" xr:uid="{00000000-0005-0000-0000-0000F9210000}"/>
    <cellStyle name="Style 173 3" xfId="8798" xr:uid="{00000000-0005-0000-0000-0000D2100000}"/>
    <cellStyle name="Style 174" xfId="5258" xr:uid="{00000000-0005-0000-0000-0000B2140000}"/>
    <cellStyle name="Style 174 2" xfId="10776" xr:uid="{00000000-0005-0000-0000-0000FA210000}"/>
    <cellStyle name="Style 174 3" xfId="8799" xr:uid="{00000000-0005-0000-0000-0000D3100000}"/>
    <cellStyle name="Style 175" xfId="5259" xr:uid="{00000000-0005-0000-0000-0000B3140000}"/>
    <cellStyle name="Style 175 2" xfId="10777" xr:uid="{00000000-0005-0000-0000-0000FB210000}"/>
    <cellStyle name="Style 175 3" xfId="8800" xr:uid="{00000000-0005-0000-0000-0000D4100000}"/>
    <cellStyle name="Style 176" xfId="5260" xr:uid="{00000000-0005-0000-0000-0000B4140000}"/>
    <cellStyle name="Style 176 2" xfId="10778" xr:uid="{00000000-0005-0000-0000-0000FC210000}"/>
    <cellStyle name="Style 176 3" xfId="8801" xr:uid="{00000000-0005-0000-0000-0000D5100000}"/>
    <cellStyle name="Style 177" xfId="5261" xr:uid="{00000000-0005-0000-0000-0000B5140000}"/>
    <cellStyle name="Style 177 2" xfId="10779" xr:uid="{00000000-0005-0000-0000-0000FD210000}"/>
    <cellStyle name="Style 177 3" xfId="8803" xr:uid="{00000000-0005-0000-0000-0000D6100000}"/>
    <cellStyle name="Style 178" xfId="5262" xr:uid="{00000000-0005-0000-0000-0000B6140000}"/>
    <cellStyle name="Style 178 2" xfId="10780" xr:uid="{00000000-0005-0000-0000-0000FE210000}"/>
    <cellStyle name="Style 178 3" xfId="8805" xr:uid="{00000000-0005-0000-0000-0000D7100000}"/>
    <cellStyle name="Style 179" xfId="5263" xr:uid="{00000000-0005-0000-0000-0000B7140000}"/>
    <cellStyle name="Style 179 2" xfId="10781" xr:uid="{00000000-0005-0000-0000-0000FF210000}"/>
    <cellStyle name="Style 179 3" xfId="8806" xr:uid="{00000000-0005-0000-0000-0000D8100000}"/>
    <cellStyle name="Style 18" xfId="5264" xr:uid="{00000000-0005-0000-0000-0000B8140000}"/>
    <cellStyle name="Style 18 2" xfId="10782" xr:uid="{00000000-0005-0000-0000-000000220000}"/>
    <cellStyle name="Style 18 3" xfId="8808" xr:uid="{00000000-0005-0000-0000-0000D9100000}"/>
    <cellStyle name="Style 180" xfId="5265" xr:uid="{00000000-0005-0000-0000-0000B9140000}"/>
    <cellStyle name="Style 180 2" xfId="10783" xr:uid="{00000000-0005-0000-0000-000001220000}"/>
    <cellStyle name="Style 180 3" xfId="8831" xr:uid="{00000000-0005-0000-0000-0000DA100000}"/>
    <cellStyle name="Style 181" xfId="5266" xr:uid="{00000000-0005-0000-0000-0000BA140000}"/>
    <cellStyle name="Style 181 2" xfId="10784" xr:uid="{00000000-0005-0000-0000-000002220000}"/>
    <cellStyle name="Style 181 3" xfId="8832" xr:uid="{00000000-0005-0000-0000-0000DB100000}"/>
    <cellStyle name="Style 182" xfId="5267" xr:uid="{00000000-0005-0000-0000-0000BB140000}"/>
    <cellStyle name="Style 182 2" xfId="10785" xr:uid="{00000000-0005-0000-0000-000003220000}"/>
    <cellStyle name="Style 182 3" xfId="8833" xr:uid="{00000000-0005-0000-0000-0000DC100000}"/>
    <cellStyle name="Style 183" xfId="5268" xr:uid="{00000000-0005-0000-0000-0000BC140000}"/>
    <cellStyle name="Style 183 2" xfId="10786" xr:uid="{00000000-0005-0000-0000-000004220000}"/>
    <cellStyle name="Style 183 3" xfId="8835" xr:uid="{00000000-0005-0000-0000-0000DD100000}"/>
    <cellStyle name="Style 184" xfId="5269" xr:uid="{00000000-0005-0000-0000-0000BD140000}"/>
    <cellStyle name="Style 184 2" xfId="10787" xr:uid="{00000000-0005-0000-0000-000005220000}"/>
    <cellStyle name="Style 184 3" xfId="8837" xr:uid="{00000000-0005-0000-0000-0000DE100000}"/>
    <cellStyle name="Style 185" xfId="5270" xr:uid="{00000000-0005-0000-0000-0000BE140000}"/>
    <cellStyle name="Style 185 2" xfId="10788" xr:uid="{00000000-0005-0000-0000-000006220000}"/>
    <cellStyle name="Style 185 3" xfId="8838" xr:uid="{00000000-0005-0000-0000-0000DF100000}"/>
    <cellStyle name="Style 186" xfId="5271" xr:uid="{00000000-0005-0000-0000-0000BF140000}"/>
    <cellStyle name="Style 186 2" xfId="10789" xr:uid="{00000000-0005-0000-0000-000007220000}"/>
    <cellStyle name="Style 186 3" xfId="8839" xr:uid="{00000000-0005-0000-0000-0000E0100000}"/>
    <cellStyle name="Style 187" xfId="5272" xr:uid="{00000000-0005-0000-0000-0000C0140000}"/>
    <cellStyle name="Style 187 2" xfId="10790" xr:uid="{00000000-0005-0000-0000-000008220000}"/>
    <cellStyle name="Style 187 3" xfId="8842" xr:uid="{00000000-0005-0000-0000-0000E1100000}"/>
    <cellStyle name="Style 188" xfId="5273" xr:uid="{00000000-0005-0000-0000-0000C1140000}"/>
    <cellStyle name="Style 188 2" xfId="10791" xr:uid="{00000000-0005-0000-0000-000009220000}"/>
    <cellStyle name="Style 188 3" xfId="8843" xr:uid="{00000000-0005-0000-0000-0000E2100000}"/>
    <cellStyle name="Style 189" xfId="5274" xr:uid="{00000000-0005-0000-0000-0000C2140000}"/>
    <cellStyle name="Style 189 2" xfId="10792" xr:uid="{00000000-0005-0000-0000-00000A220000}"/>
    <cellStyle name="Style 189 3" xfId="8844" xr:uid="{00000000-0005-0000-0000-0000E3100000}"/>
    <cellStyle name="Style 19" xfId="5275" xr:uid="{00000000-0005-0000-0000-0000C3140000}"/>
    <cellStyle name="Style 19 2" xfId="10793" xr:uid="{00000000-0005-0000-0000-00000B220000}"/>
    <cellStyle name="Style 19 3" xfId="8850" xr:uid="{00000000-0005-0000-0000-0000E4100000}"/>
    <cellStyle name="Style 190" xfId="5276" xr:uid="{00000000-0005-0000-0000-0000C4140000}"/>
    <cellStyle name="Style 190 2" xfId="10794" xr:uid="{00000000-0005-0000-0000-00000C220000}"/>
    <cellStyle name="Style 190 3" xfId="8851" xr:uid="{00000000-0005-0000-0000-0000E5100000}"/>
    <cellStyle name="Style 191" xfId="5277" xr:uid="{00000000-0005-0000-0000-0000C5140000}"/>
    <cellStyle name="Style 191 2" xfId="10795" xr:uid="{00000000-0005-0000-0000-00000D220000}"/>
    <cellStyle name="Style 191 3" xfId="8852" xr:uid="{00000000-0005-0000-0000-0000E6100000}"/>
    <cellStyle name="Style 192" xfId="5278" xr:uid="{00000000-0005-0000-0000-0000C6140000}"/>
    <cellStyle name="Style 192 2" xfId="10796" xr:uid="{00000000-0005-0000-0000-00000E220000}"/>
    <cellStyle name="Style 192 3" xfId="8853" xr:uid="{00000000-0005-0000-0000-0000E7100000}"/>
    <cellStyle name="Style 193" xfId="5279" xr:uid="{00000000-0005-0000-0000-0000C7140000}"/>
    <cellStyle name="Style 193 2" xfId="10797" xr:uid="{00000000-0005-0000-0000-00000F220000}"/>
    <cellStyle name="Style 193 3" xfId="8855" xr:uid="{00000000-0005-0000-0000-0000E8100000}"/>
    <cellStyle name="Style 194" xfId="5280" xr:uid="{00000000-0005-0000-0000-0000C8140000}"/>
    <cellStyle name="Style 194 2" xfId="10798" xr:uid="{00000000-0005-0000-0000-000010220000}"/>
    <cellStyle name="Style 194 3" xfId="8856" xr:uid="{00000000-0005-0000-0000-0000E9100000}"/>
    <cellStyle name="Style 195" xfId="5281" xr:uid="{00000000-0005-0000-0000-0000C9140000}"/>
    <cellStyle name="Style 195 2" xfId="10799" xr:uid="{00000000-0005-0000-0000-000011220000}"/>
    <cellStyle name="Style 195 3" xfId="8858" xr:uid="{00000000-0005-0000-0000-0000EA100000}"/>
    <cellStyle name="Style 196" xfId="5282" xr:uid="{00000000-0005-0000-0000-0000CA140000}"/>
    <cellStyle name="Style 196 2" xfId="10800" xr:uid="{00000000-0005-0000-0000-000012220000}"/>
    <cellStyle name="Style 196 3" xfId="8859" xr:uid="{00000000-0005-0000-0000-0000EB100000}"/>
    <cellStyle name="Style 197" xfId="5283" xr:uid="{00000000-0005-0000-0000-0000CB140000}"/>
    <cellStyle name="Style 197 2" xfId="10801" xr:uid="{00000000-0005-0000-0000-000013220000}"/>
    <cellStyle name="Style 197 3" xfId="8861" xr:uid="{00000000-0005-0000-0000-0000EC100000}"/>
    <cellStyle name="Style 198" xfId="5284" xr:uid="{00000000-0005-0000-0000-0000CC140000}"/>
    <cellStyle name="Style 198 2" xfId="10802" xr:uid="{00000000-0005-0000-0000-000014220000}"/>
    <cellStyle name="Style 198 3" xfId="8862" xr:uid="{00000000-0005-0000-0000-0000ED100000}"/>
    <cellStyle name="Style 199" xfId="5285" xr:uid="{00000000-0005-0000-0000-0000CD140000}"/>
    <cellStyle name="Style 199 2" xfId="10803" xr:uid="{00000000-0005-0000-0000-000015220000}"/>
    <cellStyle name="Style 199 3" xfId="8863" xr:uid="{00000000-0005-0000-0000-0000EE100000}"/>
    <cellStyle name="Style 2" xfId="5286" xr:uid="{00000000-0005-0000-0000-0000CE140000}"/>
    <cellStyle name="Style 2 2" xfId="5287" xr:uid="{00000000-0005-0000-0000-0000CF140000}"/>
    <cellStyle name="Style 2 2 2" xfId="10805" xr:uid="{00000000-0005-0000-0000-000017220000}"/>
    <cellStyle name="Style 2 3" xfId="10804" xr:uid="{00000000-0005-0000-0000-000016220000}"/>
    <cellStyle name="Style 2 4" xfId="8864" xr:uid="{00000000-0005-0000-0000-0000EF100000}"/>
    <cellStyle name="Style 20" xfId="5288" xr:uid="{00000000-0005-0000-0000-0000D0140000}"/>
    <cellStyle name="Style 20 2" xfId="10806" xr:uid="{00000000-0005-0000-0000-000018220000}"/>
    <cellStyle name="Style 20 3" xfId="8865" xr:uid="{00000000-0005-0000-0000-0000F0100000}"/>
    <cellStyle name="Style 200" xfId="5289" xr:uid="{00000000-0005-0000-0000-0000D1140000}"/>
    <cellStyle name="Style 200 2" xfId="10807" xr:uid="{00000000-0005-0000-0000-000019220000}"/>
    <cellStyle name="Style 200 3" xfId="8868" xr:uid="{00000000-0005-0000-0000-0000F1100000}"/>
    <cellStyle name="Style 201" xfId="5290" xr:uid="{00000000-0005-0000-0000-0000D2140000}"/>
    <cellStyle name="Style 201 2" xfId="10808" xr:uid="{00000000-0005-0000-0000-00001A220000}"/>
    <cellStyle name="Style 201 3" xfId="8869" xr:uid="{00000000-0005-0000-0000-0000F2100000}"/>
    <cellStyle name="Style 202" xfId="5291" xr:uid="{00000000-0005-0000-0000-0000D3140000}"/>
    <cellStyle name="Style 202 2" xfId="10809" xr:uid="{00000000-0005-0000-0000-00001B220000}"/>
    <cellStyle name="Style 202 3" xfId="8870" xr:uid="{00000000-0005-0000-0000-0000F3100000}"/>
    <cellStyle name="Style 203" xfId="5292" xr:uid="{00000000-0005-0000-0000-0000D4140000}"/>
    <cellStyle name="Style 203 2" xfId="10810" xr:uid="{00000000-0005-0000-0000-00001C220000}"/>
    <cellStyle name="Style 203 3" xfId="8872" xr:uid="{00000000-0005-0000-0000-0000F4100000}"/>
    <cellStyle name="Style 204" xfId="5293" xr:uid="{00000000-0005-0000-0000-0000D5140000}"/>
    <cellStyle name="Style 204 2" xfId="10811" xr:uid="{00000000-0005-0000-0000-00001D220000}"/>
    <cellStyle name="Style 204 3" xfId="8897" xr:uid="{00000000-0005-0000-0000-0000F5100000}"/>
    <cellStyle name="Style 205" xfId="5294" xr:uid="{00000000-0005-0000-0000-0000D6140000}"/>
    <cellStyle name="Style 205 2" xfId="10812" xr:uid="{00000000-0005-0000-0000-00001E220000}"/>
    <cellStyle name="Style 205 3" xfId="8898" xr:uid="{00000000-0005-0000-0000-0000F6100000}"/>
    <cellStyle name="Style 206" xfId="5295" xr:uid="{00000000-0005-0000-0000-0000D7140000}"/>
    <cellStyle name="Style 206 2" xfId="10813" xr:uid="{00000000-0005-0000-0000-00001F220000}"/>
    <cellStyle name="Style 206 3" xfId="8902" xr:uid="{00000000-0005-0000-0000-0000F7100000}"/>
    <cellStyle name="Style 207" xfId="5296" xr:uid="{00000000-0005-0000-0000-0000D8140000}"/>
    <cellStyle name="Style 207 2" xfId="10814" xr:uid="{00000000-0005-0000-0000-000020220000}"/>
    <cellStyle name="Style 207 3" xfId="8904" xr:uid="{00000000-0005-0000-0000-0000F8100000}"/>
    <cellStyle name="Style 208" xfId="5297" xr:uid="{00000000-0005-0000-0000-0000D9140000}"/>
    <cellStyle name="Style 208 2" xfId="10815" xr:uid="{00000000-0005-0000-0000-000021220000}"/>
    <cellStyle name="Style 208 3" xfId="8911" xr:uid="{00000000-0005-0000-0000-0000F9100000}"/>
    <cellStyle name="Style 209" xfId="5298" xr:uid="{00000000-0005-0000-0000-0000DA140000}"/>
    <cellStyle name="Style 209 2" xfId="10816" xr:uid="{00000000-0005-0000-0000-000022220000}"/>
    <cellStyle name="Style 209 3" xfId="8912" xr:uid="{00000000-0005-0000-0000-0000FA100000}"/>
    <cellStyle name="Style 21" xfId="5299" xr:uid="{00000000-0005-0000-0000-0000DB140000}"/>
    <cellStyle name="Style 21 2" xfId="5300" xr:uid="{00000000-0005-0000-0000-0000DC140000}"/>
    <cellStyle name="Style 21 2 2" xfId="10818" xr:uid="{00000000-0005-0000-0000-000024220000}"/>
    <cellStyle name="Style 21 2 3" xfId="8926" xr:uid="{00000000-0005-0000-0000-0000FC100000}"/>
    <cellStyle name="Style 21 3" xfId="5301" xr:uid="{00000000-0005-0000-0000-0000DD140000}"/>
    <cellStyle name="Style 21 3 2" xfId="10819" xr:uid="{00000000-0005-0000-0000-000025220000}"/>
    <cellStyle name="Style 21 3 3" xfId="9313" xr:uid="{00000000-0005-0000-0000-0000FB100000}"/>
    <cellStyle name="Style 21 4" xfId="10817" xr:uid="{00000000-0005-0000-0000-000023220000}"/>
    <cellStyle name="Style 21 4 2" xfId="9379" xr:uid="{00000000-0005-0000-0000-000061250000}"/>
    <cellStyle name="Style 21 5" xfId="8925" xr:uid="{00000000-0005-0000-0000-0000FB100000}"/>
    <cellStyle name="Style 22" xfId="5302" xr:uid="{00000000-0005-0000-0000-0000DE140000}"/>
    <cellStyle name="Style 22 2" xfId="5303" xr:uid="{00000000-0005-0000-0000-0000DF140000}"/>
    <cellStyle name="Style 22 2 2" xfId="5304" xr:uid="{00000000-0005-0000-0000-0000E0140000}"/>
    <cellStyle name="Style 22 2 2 2" xfId="5305" xr:uid="{00000000-0005-0000-0000-0000E1140000}"/>
    <cellStyle name="Style 22 2 2 2 2" xfId="10823" xr:uid="{00000000-0005-0000-0000-000029220000}"/>
    <cellStyle name="Style 22 2 2 3" xfId="10822" xr:uid="{00000000-0005-0000-0000-000028220000}"/>
    <cellStyle name="Style 22 2 2 4" xfId="9315" xr:uid="{00000000-0005-0000-0000-0000FE100000}"/>
    <cellStyle name="Style 22 2 3" xfId="5306" xr:uid="{00000000-0005-0000-0000-0000E2140000}"/>
    <cellStyle name="Style 22 2 3 2" xfId="10824" xr:uid="{00000000-0005-0000-0000-00002A220000}"/>
    <cellStyle name="Style 22 2 3 3" xfId="9382" xr:uid="{00000000-0005-0000-0000-000064250000}"/>
    <cellStyle name="Style 22 2 4" xfId="10821" xr:uid="{00000000-0005-0000-0000-000027220000}"/>
    <cellStyle name="Style 22 2 5" xfId="8929" xr:uid="{00000000-0005-0000-0000-0000FE100000}"/>
    <cellStyle name="Style 22 3" xfId="5307" xr:uid="{00000000-0005-0000-0000-0000E3140000}"/>
    <cellStyle name="Style 22 3 2" xfId="5308" xr:uid="{00000000-0005-0000-0000-0000E4140000}"/>
    <cellStyle name="Style 22 3 2 2" xfId="10826" xr:uid="{00000000-0005-0000-0000-00002C220000}"/>
    <cellStyle name="Style 22 3 2 3" xfId="9316" xr:uid="{00000000-0005-0000-0000-0000FF100000}"/>
    <cellStyle name="Style 22 3 3" xfId="10825" xr:uid="{00000000-0005-0000-0000-00002B220000}"/>
    <cellStyle name="Style 22 3 3 2" xfId="9383" xr:uid="{00000000-0005-0000-0000-000065250000}"/>
    <cellStyle name="Style 22 3 4" xfId="8931" xr:uid="{00000000-0005-0000-0000-0000FF100000}"/>
    <cellStyle name="Style 22 4" xfId="5309" xr:uid="{00000000-0005-0000-0000-0000E5140000}"/>
    <cellStyle name="Style 22 4 2" xfId="10827" xr:uid="{00000000-0005-0000-0000-00002D220000}"/>
    <cellStyle name="Style 22 4 3" xfId="8932" xr:uid="{00000000-0005-0000-0000-000000110000}"/>
    <cellStyle name="Style 22 5" xfId="5310" xr:uid="{00000000-0005-0000-0000-0000E6140000}"/>
    <cellStyle name="Style 22 5 2" xfId="10828" xr:uid="{00000000-0005-0000-0000-00002E220000}"/>
    <cellStyle name="Style 22 5 3" xfId="9314" xr:uid="{00000000-0005-0000-0000-0000FD100000}"/>
    <cellStyle name="Style 22 6" xfId="5311" xr:uid="{00000000-0005-0000-0000-0000E7140000}"/>
    <cellStyle name="Style 22 6 2" xfId="10829" xr:uid="{00000000-0005-0000-0000-00002F220000}"/>
    <cellStyle name="Style 22 6 3" xfId="9380" xr:uid="{00000000-0005-0000-0000-000063250000}"/>
    <cellStyle name="Style 22 7" xfId="10820" xr:uid="{00000000-0005-0000-0000-000026220000}"/>
    <cellStyle name="Style 22 8" xfId="8928" xr:uid="{00000000-0005-0000-0000-0000FD100000}"/>
    <cellStyle name="Style 23" xfId="5312" xr:uid="{00000000-0005-0000-0000-0000E8140000}"/>
    <cellStyle name="Style 23 2" xfId="5313" xr:uid="{00000000-0005-0000-0000-0000E9140000}"/>
    <cellStyle name="Style 23 2 2" xfId="5314" xr:uid="{00000000-0005-0000-0000-0000EA140000}"/>
    <cellStyle name="Style 23 2 2 2" xfId="10832" xr:uid="{00000000-0005-0000-0000-000032220000}"/>
    <cellStyle name="Style 23 2 2 2 2" xfId="9325" xr:uid="{00000000-0005-0000-0000-00006A250000}"/>
    <cellStyle name="Style 23 2 2 3" xfId="9504" xr:uid="{00000000-0005-0000-0000-00006B250000}"/>
    <cellStyle name="Style 23 2 2 4" xfId="9338" xr:uid="{00000000-0005-0000-0000-000069250000}"/>
    <cellStyle name="Style 23 2 2 5" xfId="9318" xr:uid="{00000000-0005-0000-0000-000002110000}"/>
    <cellStyle name="Style 23 2 3" xfId="10831" xr:uid="{00000000-0005-0000-0000-000031220000}"/>
    <cellStyle name="Style 23 2 3 2" xfId="9344" xr:uid="{00000000-0005-0000-0000-000068250000}"/>
    <cellStyle name="Style 23 2 4" xfId="8936" xr:uid="{00000000-0005-0000-0000-000002110000}"/>
    <cellStyle name="Style 23 3" xfId="5315" xr:uid="{00000000-0005-0000-0000-0000EB140000}"/>
    <cellStyle name="Style 23 3 2" xfId="5316" xr:uid="{00000000-0005-0000-0000-0000EC140000}"/>
    <cellStyle name="Style 23 3 2 2" xfId="10834" xr:uid="{00000000-0005-0000-0000-000034220000}"/>
    <cellStyle name="Style 23 3 2 3" xfId="9326" xr:uid="{00000000-0005-0000-0000-00006D250000}"/>
    <cellStyle name="Style 23 3 3" xfId="10833" xr:uid="{00000000-0005-0000-0000-000033220000}"/>
    <cellStyle name="Style 23 3 3 2" xfId="9505" xr:uid="{00000000-0005-0000-0000-00006E250000}"/>
    <cellStyle name="Style 23 3 4" xfId="9337" xr:uid="{00000000-0005-0000-0000-00006C250000}"/>
    <cellStyle name="Style 23 3 5" xfId="8937" xr:uid="{00000000-0005-0000-0000-000003110000}"/>
    <cellStyle name="Style 23 4" xfId="5317" xr:uid="{00000000-0005-0000-0000-0000ED140000}"/>
    <cellStyle name="Style 23 4 2" xfId="5318" xr:uid="{00000000-0005-0000-0000-0000EE140000}"/>
    <cellStyle name="Style 23 4 2 2" xfId="10836" xr:uid="{00000000-0005-0000-0000-000036220000}"/>
    <cellStyle name="Style 23 4 3" xfId="10835" xr:uid="{00000000-0005-0000-0000-000035220000}"/>
    <cellStyle name="Style 23 4 4" xfId="9317" xr:uid="{00000000-0005-0000-0000-000001110000}"/>
    <cellStyle name="Style 23 5" xfId="10830" xr:uid="{00000000-0005-0000-0000-000030220000}"/>
    <cellStyle name="Style 23 5 2" xfId="9345" xr:uid="{00000000-0005-0000-0000-000067250000}"/>
    <cellStyle name="Style 23 6" xfId="8934" xr:uid="{00000000-0005-0000-0000-000001110000}"/>
    <cellStyle name="Style 24" xfId="5319" xr:uid="{00000000-0005-0000-0000-0000EF140000}"/>
    <cellStyle name="Style 24 2" xfId="5320" xr:uid="{00000000-0005-0000-0000-0000F0140000}"/>
    <cellStyle name="Style 24 2 2" xfId="10838" xr:uid="{00000000-0005-0000-0000-000038220000}"/>
    <cellStyle name="Style 24 2 3" xfId="8945" xr:uid="{00000000-0005-0000-0000-000005110000}"/>
    <cellStyle name="Style 24 3" xfId="5321" xr:uid="{00000000-0005-0000-0000-0000F1140000}"/>
    <cellStyle name="Style 24 3 2" xfId="10839" xr:uid="{00000000-0005-0000-0000-000039220000}"/>
    <cellStyle name="Style 24 3 3" xfId="8948" xr:uid="{00000000-0005-0000-0000-000006110000}"/>
    <cellStyle name="Style 24 4" xfId="5322" xr:uid="{00000000-0005-0000-0000-0000F2140000}"/>
    <cellStyle name="Style 24 4 2" xfId="10840" xr:uid="{00000000-0005-0000-0000-00003A220000}"/>
    <cellStyle name="Style 24 4 3" xfId="8949" xr:uid="{00000000-0005-0000-0000-000007110000}"/>
    <cellStyle name="Style 24 5" xfId="10837" xr:uid="{00000000-0005-0000-0000-000037220000}"/>
    <cellStyle name="Style 24 5 2" xfId="9319" xr:uid="{00000000-0005-0000-0000-000004110000}"/>
    <cellStyle name="Style 24 6" xfId="9385" xr:uid="{00000000-0005-0000-0000-00006F250000}"/>
    <cellStyle name="Style 24 7" xfId="8944" xr:uid="{00000000-0005-0000-0000-000004110000}"/>
    <cellStyle name="Style 25" xfId="5323" xr:uid="{00000000-0005-0000-0000-0000F3140000}"/>
    <cellStyle name="Style 25 2" xfId="5324" xr:uid="{00000000-0005-0000-0000-0000F4140000}"/>
    <cellStyle name="Style 25 2 2" xfId="10842" xr:uid="{00000000-0005-0000-0000-00003C220000}"/>
    <cellStyle name="Style 25 2 2 2" xfId="9321" xr:uid="{00000000-0005-0000-0000-000009110000}"/>
    <cellStyle name="Style 25 2 3" xfId="9387" xr:uid="{00000000-0005-0000-0000-000074250000}"/>
    <cellStyle name="Style 25 2 4" xfId="8952" xr:uid="{00000000-0005-0000-0000-000009110000}"/>
    <cellStyle name="Style 25 3" xfId="5325" xr:uid="{00000000-0005-0000-0000-0000F5140000}"/>
    <cellStyle name="Style 25 3 2" xfId="10843" xr:uid="{00000000-0005-0000-0000-00003D220000}"/>
    <cellStyle name="Style 25 3 3" xfId="8954" xr:uid="{00000000-0005-0000-0000-00000A110000}"/>
    <cellStyle name="Style 25 4" xfId="5326" xr:uid="{00000000-0005-0000-0000-0000F6140000}"/>
    <cellStyle name="Style 25 4 2" xfId="10844" xr:uid="{00000000-0005-0000-0000-00003E220000}"/>
    <cellStyle name="Style 25 4 3" xfId="9320" xr:uid="{00000000-0005-0000-0000-000008110000}"/>
    <cellStyle name="Style 25 5" xfId="10841" xr:uid="{00000000-0005-0000-0000-00003B220000}"/>
    <cellStyle name="Style 25 5 2" xfId="9386" xr:uid="{00000000-0005-0000-0000-000073250000}"/>
    <cellStyle name="Style 25 6" xfId="8950" xr:uid="{00000000-0005-0000-0000-000008110000}"/>
    <cellStyle name="Style 26" xfId="5327" xr:uid="{00000000-0005-0000-0000-0000F7140000}"/>
    <cellStyle name="Style 26 2" xfId="5328" xr:uid="{00000000-0005-0000-0000-0000F8140000}"/>
    <cellStyle name="Style 26 2 2" xfId="10846" xr:uid="{00000000-0005-0000-0000-000040220000}"/>
    <cellStyle name="Style 26 2 3" xfId="8956" xr:uid="{00000000-0005-0000-0000-00000C110000}"/>
    <cellStyle name="Style 26 3" xfId="5329" xr:uid="{00000000-0005-0000-0000-0000F9140000}"/>
    <cellStyle name="Style 26 3 2" xfId="10847" xr:uid="{00000000-0005-0000-0000-000041220000}"/>
    <cellStyle name="Style 26 3 3" xfId="8957" xr:uid="{00000000-0005-0000-0000-00000D110000}"/>
    <cellStyle name="Style 26 4" xfId="5330" xr:uid="{00000000-0005-0000-0000-0000FA140000}"/>
    <cellStyle name="Style 26 4 2" xfId="10848" xr:uid="{00000000-0005-0000-0000-000042220000}"/>
    <cellStyle name="Style 26 4 3" xfId="8958" xr:uid="{00000000-0005-0000-0000-00000E110000}"/>
    <cellStyle name="Style 26 5" xfId="10845" xr:uid="{00000000-0005-0000-0000-00003F220000}"/>
    <cellStyle name="Style 26 5 2" xfId="9322" xr:uid="{00000000-0005-0000-0000-00000B110000}"/>
    <cellStyle name="Style 26 6" xfId="9394" xr:uid="{00000000-0005-0000-0000-000076250000}"/>
    <cellStyle name="Style 26 7" xfId="8955" xr:uid="{00000000-0005-0000-0000-00000B110000}"/>
    <cellStyle name="Style 27" xfId="5331" xr:uid="{00000000-0005-0000-0000-0000FB140000}"/>
    <cellStyle name="Style 27 2" xfId="10849" xr:uid="{00000000-0005-0000-0000-000043220000}"/>
    <cellStyle name="Style 27 3" xfId="8959" xr:uid="{00000000-0005-0000-0000-00000F110000}"/>
    <cellStyle name="Style 28" xfId="5332" xr:uid="{00000000-0005-0000-0000-0000FC140000}"/>
    <cellStyle name="Style 28 2" xfId="10850" xr:uid="{00000000-0005-0000-0000-000044220000}"/>
    <cellStyle name="Style 28 3" xfId="8960" xr:uid="{00000000-0005-0000-0000-000010110000}"/>
    <cellStyle name="Style 29" xfId="5333" xr:uid="{00000000-0005-0000-0000-0000FD140000}"/>
    <cellStyle name="Style 29 2" xfId="10851" xr:uid="{00000000-0005-0000-0000-000045220000}"/>
    <cellStyle name="Style 29 3" xfId="8961" xr:uid="{00000000-0005-0000-0000-000011110000}"/>
    <cellStyle name="Style 3" xfId="5334" xr:uid="{00000000-0005-0000-0000-0000FE140000}"/>
    <cellStyle name="Style 3 2" xfId="10852" xr:uid="{00000000-0005-0000-0000-000046220000}"/>
    <cellStyle name="Style 3 3" xfId="8962" xr:uid="{00000000-0005-0000-0000-000012110000}"/>
    <cellStyle name="Style 30" xfId="5335" xr:uid="{00000000-0005-0000-0000-0000FF140000}"/>
    <cellStyle name="Style 30 2" xfId="10853" xr:uid="{00000000-0005-0000-0000-000047220000}"/>
    <cellStyle name="Style 30 3" xfId="8978" xr:uid="{00000000-0005-0000-0000-000013110000}"/>
    <cellStyle name="Style 31" xfId="5336" xr:uid="{00000000-0005-0000-0000-000000150000}"/>
    <cellStyle name="Style 31 2" xfId="10854" xr:uid="{00000000-0005-0000-0000-000048220000}"/>
    <cellStyle name="Style 31 3" xfId="8981" xr:uid="{00000000-0005-0000-0000-000014110000}"/>
    <cellStyle name="Style 32" xfId="5337" xr:uid="{00000000-0005-0000-0000-000001150000}"/>
    <cellStyle name="Style 32 2" xfId="10855" xr:uid="{00000000-0005-0000-0000-000049220000}"/>
    <cellStyle name="Style 32 3" xfId="8989" xr:uid="{00000000-0005-0000-0000-000015110000}"/>
    <cellStyle name="Style 33" xfId="5338" xr:uid="{00000000-0005-0000-0000-000002150000}"/>
    <cellStyle name="Style 33 2" xfId="10856" xr:uid="{00000000-0005-0000-0000-00004A220000}"/>
    <cellStyle name="Style 33 3" xfId="8990" xr:uid="{00000000-0005-0000-0000-000016110000}"/>
    <cellStyle name="Style 34" xfId="5339" xr:uid="{00000000-0005-0000-0000-000003150000}"/>
    <cellStyle name="Style 34 2" xfId="10857" xr:uid="{00000000-0005-0000-0000-00004B220000}"/>
    <cellStyle name="Style 34 3" xfId="8991" xr:uid="{00000000-0005-0000-0000-000017110000}"/>
    <cellStyle name="Style 35" xfId="5340" xr:uid="{00000000-0005-0000-0000-000004150000}"/>
    <cellStyle name="Style 35 2" xfId="10858" xr:uid="{00000000-0005-0000-0000-00004C220000}"/>
    <cellStyle name="Style 35 3" xfId="8992" xr:uid="{00000000-0005-0000-0000-000018110000}"/>
    <cellStyle name="Style 36" xfId="5341" xr:uid="{00000000-0005-0000-0000-000005150000}"/>
    <cellStyle name="Style 36 2" xfId="10859" xr:uid="{00000000-0005-0000-0000-00004D220000}"/>
    <cellStyle name="Style 36 3" xfId="8993" xr:uid="{00000000-0005-0000-0000-000019110000}"/>
    <cellStyle name="Style 37" xfId="5342" xr:uid="{00000000-0005-0000-0000-000006150000}"/>
    <cellStyle name="Style 37 2" xfId="10860" xr:uid="{00000000-0005-0000-0000-00004E220000}"/>
    <cellStyle name="Style 37 3" xfId="8994" xr:uid="{00000000-0005-0000-0000-00001A110000}"/>
    <cellStyle name="Style 38" xfId="5343" xr:uid="{00000000-0005-0000-0000-000007150000}"/>
    <cellStyle name="Style 38 2" xfId="10861" xr:uid="{00000000-0005-0000-0000-00004F220000}"/>
    <cellStyle name="Style 38 3" xfId="8995" xr:uid="{00000000-0005-0000-0000-00001B110000}"/>
    <cellStyle name="Style 39" xfId="5344" xr:uid="{00000000-0005-0000-0000-000008150000}"/>
    <cellStyle name="Style 39 2" xfId="10862" xr:uid="{00000000-0005-0000-0000-000050220000}"/>
    <cellStyle name="Style 39 3" xfId="8996" xr:uid="{00000000-0005-0000-0000-00001C110000}"/>
    <cellStyle name="Style 4" xfId="5345" xr:uid="{00000000-0005-0000-0000-000009150000}"/>
    <cellStyle name="Style 4 2" xfId="10863" xr:uid="{00000000-0005-0000-0000-000051220000}"/>
    <cellStyle name="Style 4 3" xfId="8997" xr:uid="{00000000-0005-0000-0000-00001D110000}"/>
    <cellStyle name="Style 40" xfId="5346" xr:uid="{00000000-0005-0000-0000-00000A150000}"/>
    <cellStyle name="Style 40 2" xfId="10864" xr:uid="{00000000-0005-0000-0000-000052220000}"/>
    <cellStyle name="Style 40 3" xfId="9012" xr:uid="{00000000-0005-0000-0000-00001E110000}"/>
    <cellStyle name="Style 41" xfId="5347" xr:uid="{00000000-0005-0000-0000-00000B150000}"/>
    <cellStyle name="Style 41 2" xfId="10865" xr:uid="{00000000-0005-0000-0000-000053220000}"/>
    <cellStyle name="Style 41 3" xfId="9013" xr:uid="{00000000-0005-0000-0000-00001F110000}"/>
    <cellStyle name="Style 42" xfId="5348" xr:uid="{00000000-0005-0000-0000-00000C150000}"/>
    <cellStyle name="Style 42 2" xfId="10866" xr:uid="{00000000-0005-0000-0000-000054220000}"/>
    <cellStyle name="Style 42 3" xfId="9014" xr:uid="{00000000-0005-0000-0000-000020110000}"/>
    <cellStyle name="Style 43" xfId="5349" xr:uid="{00000000-0005-0000-0000-00000D150000}"/>
    <cellStyle name="Style 43 2" xfId="10867" xr:uid="{00000000-0005-0000-0000-000055220000}"/>
    <cellStyle name="Style 43 3" xfId="9015" xr:uid="{00000000-0005-0000-0000-000021110000}"/>
    <cellStyle name="Style 44" xfId="5350" xr:uid="{00000000-0005-0000-0000-00000E150000}"/>
    <cellStyle name="Style 44 2" xfId="10868" xr:uid="{00000000-0005-0000-0000-000056220000}"/>
    <cellStyle name="Style 44 3" xfId="9016" xr:uid="{00000000-0005-0000-0000-000022110000}"/>
    <cellStyle name="Style 45" xfId="5351" xr:uid="{00000000-0005-0000-0000-00000F150000}"/>
    <cellStyle name="Style 45 2" xfId="10869" xr:uid="{00000000-0005-0000-0000-000057220000}"/>
    <cellStyle name="Style 45 3" xfId="9018" xr:uid="{00000000-0005-0000-0000-000023110000}"/>
    <cellStyle name="Style 46" xfId="5352" xr:uid="{00000000-0005-0000-0000-000010150000}"/>
    <cellStyle name="Style 46 2" xfId="10870" xr:uid="{00000000-0005-0000-0000-000058220000}"/>
    <cellStyle name="Style 46 3" xfId="9019" xr:uid="{00000000-0005-0000-0000-000024110000}"/>
    <cellStyle name="Style 47" xfId="5353" xr:uid="{00000000-0005-0000-0000-000011150000}"/>
    <cellStyle name="Style 47 2" xfId="10871" xr:uid="{00000000-0005-0000-0000-000059220000}"/>
    <cellStyle name="Style 47 3" xfId="9020" xr:uid="{00000000-0005-0000-0000-000025110000}"/>
    <cellStyle name="Style 48" xfId="5354" xr:uid="{00000000-0005-0000-0000-000012150000}"/>
    <cellStyle name="Style 48 2" xfId="10872" xr:uid="{00000000-0005-0000-0000-00005A220000}"/>
    <cellStyle name="Style 48 3" xfId="9021" xr:uid="{00000000-0005-0000-0000-000026110000}"/>
    <cellStyle name="Style 49" xfId="5355" xr:uid="{00000000-0005-0000-0000-000013150000}"/>
    <cellStyle name="Style 49 2" xfId="10873" xr:uid="{00000000-0005-0000-0000-00005B220000}"/>
    <cellStyle name="Style 49 3" xfId="9022" xr:uid="{00000000-0005-0000-0000-000027110000}"/>
    <cellStyle name="Style 5" xfId="5356" xr:uid="{00000000-0005-0000-0000-000014150000}"/>
    <cellStyle name="Style 5 2" xfId="5357" xr:uid="{00000000-0005-0000-0000-000015150000}"/>
    <cellStyle name="Style 5 2 2" xfId="10875" xr:uid="{00000000-0005-0000-0000-00005D220000}"/>
    <cellStyle name="Style 5 3" xfId="10874" xr:uid="{00000000-0005-0000-0000-00005C220000}"/>
    <cellStyle name="Style 5 4" xfId="9023" xr:uid="{00000000-0005-0000-0000-000028110000}"/>
    <cellStyle name="Style 50" xfId="5358" xr:uid="{00000000-0005-0000-0000-000016150000}"/>
    <cellStyle name="Style 50 2" xfId="10876" xr:uid="{00000000-0005-0000-0000-00005E220000}"/>
    <cellStyle name="Style 50 3" xfId="9024" xr:uid="{00000000-0005-0000-0000-000029110000}"/>
    <cellStyle name="Style 51" xfId="5359" xr:uid="{00000000-0005-0000-0000-000017150000}"/>
    <cellStyle name="Style 51 2" xfId="10877" xr:uid="{00000000-0005-0000-0000-00005F220000}"/>
    <cellStyle name="Style 51 3" xfId="9025" xr:uid="{00000000-0005-0000-0000-00002A110000}"/>
    <cellStyle name="Style 52" xfId="5360" xr:uid="{00000000-0005-0000-0000-000018150000}"/>
    <cellStyle name="Style 52 2" xfId="10878" xr:uid="{00000000-0005-0000-0000-000060220000}"/>
    <cellStyle name="Style 52 3" xfId="9028" xr:uid="{00000000-0005-0000-0000-00002B110000}"/>
    <cellStyle name="Style 53" xfId="5361" xr:uid="{00000000-0005-0000-0000-000019150000}"/>
    <cellStyle name="Style 53 2" xfId="10879" xr:uid="{00000000-0005-0000-0000-000061220000}"/>
    <cellStyle name="Style 53 3" xfId="9029" xr:uid="{00000000-0005-0000-0000-00002C110000}"/>
    <cellStyle name="Style 54" xfId="5362" xr:uid="{00000000-0005-0000-0000-00001A150000}"/>
    <cellStyle name="Style 54 2" xfId="10880" xr:uid="{00000000-0005-0000-0000-000062220000}"/>
    <cellStyle name="Style 54 3" xfId="9031" xr:uid="{00000000-0005-0000-0000-00002D110000}"/>
    <cellStyle name="Style 55" xfId="5363" xr:uid="{00000000-0005-0000-0000-00001B150000}"/>
    <cellStyle name="Style 55 2" xfId="10881" xr:uid="{00000000-0005-0000-0000-000063220000}"/>
    <cellStyle name="Style 55 3" xfId="9032" xr:uid="{00000000-0005-0000-0000-00002E110000}"/>
    <cellStyle name="Style 56" xfId="5364" xr:uid="{00000000-0005-0000-0000-00001C150000}"/>
    <cellStyle name="Style 56 2" xfId="10882" xr:uid="{00000000-0005-0000-0000-000064220000}"/>
    <cellStyle name="Style 56 3" xfId="9034" xr:uid="{00000000-0005-0000-0000-00002F110000}"/>
    <cellStyle name="Style 57" xfId="5365" xr:uid="{00000000-0005-0000-0000-00001D150000}"/>
    <cellStyle name="Style 57 2" xfId="10883" xr:uid="{00000000-0005-0000-0000-000065220000}"/>
    <cellStyle name="Style 57 3" xfId="9035" xr:uid="{00000000-0005-0000-0000-000030110000}"/>
    <cellStyle name="Style 58" xfId="5366" xr:uid="{00000000-0005-0000-0000-00001E150000}"/>
    <cellStyle name="Style 58 2" xfId="10884" xr:uid="{00000000-0005-0000-0000-000066220000}"/>
    <cellStyle name="Style 58 3" xfId="9042" xr:uid="{00000000-0005-0000-0000-000031110000}"/>
    <cellStyle name="Style 59" xfId="5367" xr:uid="{00000000-0005-0000-0000-00001F150000}"/>
    <cellStyle name="Style 59 2" xfId="10885" xr:uid="{00000000-0005-0000-0000-000067220000}"/>
    <cellStyle name="Style 59 3" xfId="9043" xr:uid="{00000000-0005-0000-0000-000032110000}"/>
    <cellStyle name="Style 6" xfId="5368" xr:uid="{00000000-0005-0000-0000-000020150000}"/>
    <cellStyle name="Style 6 2" xfId="10886" xr:uid="{00000000-0005-0000-0000-000068220000}"/>
    <cellStyle name="Style 6 3" xfId="9054" xr:uid="{00000000-0005-0000-0000-000033110000}"/>
    <cellStyle name="Style 60" xfId="5369" xr:uid="{00000000-0005-0000-0000-000021150000}"/>
    <cellStyle name="Style 60 2" xfId="10887" xr:uid="{00000000-0005-0000-0000-000069220000}"/>
    <cellStyle name="Style 60 3" xfId="9055" xr:uid="{00000000-0005-0000-0000-000034110000}"/>
    <cellStyle name="Style 61" xfId="5370" xr:uid="{00000000-0005-0000-0000-000022150000}"/>
    <cellStyle name="Style 61 2" xfId="10888" xr:uid="{00000000-0005-0000-0000-00006A220000}"/>
    <cellStyle name="Style 61 3" xfId="9057" xr:uid="{00000000-0005-0000-0000-000035110000}"/>
    <cellStyle name="Style 62" xfId="5371" xr:uid="{00000000-0005-0000-0000-000023150000}"/>
    <cellStyle name="Style 62 2" xfId="10889" xr:uid="{00000000-0005-0000-0000-00006B220000}"/>
    <cellStyle name="Style 62 3" xfId="9059" xr:uid="{00000000-0005-0000-0000-000036110000}"/>
    <cellStyle name="Style 63" xfId="5372" xr:uid="{00000000-0005-0000-0000-000024150000}"/>
    <cellStyle name="Style 63 2" xfId="10890" xr:uid="{00000000-0005-0000-0000-00006C220000}"/>
    <cellStyle name="Style 63 3" xfId="9065" xr:uid="{00000000-0005-0000-0000-000037110000}"/>
    <cellStyle name="Style 64" xfId="5373" xr:uid="{00000000-0005-0000-0000-000025150000}"/>
    <cellStyle name="Style 64 2" xfId="10891" xr:uid="{00000000-0005-0000-0000-00006D220000}"/>
    <cellStyle name="Style 64 3" xfId="9066" xr:uid="{00000000-0005-0000-0000-000038110000}"/>
    <cellStyle name="Style 65" xfId="5374" xr:uid="{00000000-0005-0000-0000-000026150000}"/>
    <cellStyle name="Style 65 2" xfId="10892" xr:uid="{00000000-0005-0000-0000-00006E220000}"/>
    <cellStyle name="Style 65 3" xfId="9067" xr:uid="{00000000-0005-0000-0000-000039110000}"/>
    <cellStyle name="Style 66" xfId="5375" xr:uid="{00000000-0005-0000-0000-000027150000}"/>
    <cellStyle name="Style 66 2" xfId="10893" xr:uid="{00000000-0005-0000-0000-00006F220000}"/>
    <cellStyle name="Style 66 3" xfId="9068" xr:uid="{00000000-0005-0000-0000-00003A110000}"/>
    <cellStyle name="Style 67" xfId="5376" xr:uid="{00000000-0005-0000-0000-000028150000}"/>
    <cellStyle name="Style 67 2" xfId="10894" xr:uid="{00000000-0005-0000-0000-000070220000}"/>
    <cellStyle name="Style 67 3" xfId="9069" xr:uid="{00000000-0005-0000-0000-00003B110000}"/>
    <cellStyle name="Style 68" xfId="5377" xr:uid="{00000000-0005-0000-0000-000029150000}"/>
    <cellStyle name="Style 68 2" xfId="10895" xr:uid="{00000000-0005-0000-0000-000071220000}"/>
    <cellStyle name="Style 68 3" xfId="9070" xr:uid="{00000000-0005-0000-0000-00003C110000}"/>
    <cellStyle name="Style 69" xfId="5378" xr:uid="{00000000-0005-0000-0000-00002A150000}"/>
    <cellStyle name="Style 69 2" xfId="10896" xr:uid="{00000000-0005-0000-0000-000072220000}"/>
    <cellStyle name="Style 69 3" xfId="9071" xr:uid="{00000000-0005-0000-0000-00003D110000}"/>
    <cellStyle name="Style 7" xfId="5379" xr:uid="{00000000-0005-0000-0000-00002B150000}"/>
    <cellStyle name="Style 7 2" xfId="10897" xr:uid="{00000000-0005-0000-0000-000073220000}"/>
    <cellStyle name="Style 7 3" xfId="9072" xr:uid="{00000000-0005-0000-0000-00003E110000}"/>
    <cellStyle name="Style 70" xfId="5380" xr:uid="{00000000-0005-0000-0000-00002C150000}"/>
    <cellStyle name="Style 70 2" xfId="10898" xr:uid="{00000000-0005-0000-0000-000074220000}"/>
    <cellStyle name="Style 70 3" xfId="9073" xr:uid="{00000000-0005-0000-0000-00003F110000}"/>
    <cellStyle name="Style 71" xfId="5381" xr:uid="{00000000-0005-0000-0000-00002D150000}"/>
    <cellStyle name="Style 71 2" xfId="10899" xr:uid="{00000000-0005-0000-0000-000075220000}"/>
    <cellStyle name="Style 71 3" xfId="9074" xr:uid="{00000000-0005-0000-0000-000040110000}"/>
    <cellStyle name="Style 72" xfId="5382" xr:uid="{00000000-0005-0000-0000-00002E150000}"/>
    <cellStyle name="Style 72 2" xfId="10900" xr:uid="{00000000-0005-0000-0000-000076220000}"/>
    <cellStyle name="Style 72 3" xfId="9075" xr:uid="{00000000-0005-0000-0000-000041110000}"/>
    <cellStyle name="Style 73" xfId="5383" xr:uid="{00000000-0005-0000-0000-00002F150000}"/>
    <cellStyle name="Style 73 2" xfId="10901" xr:uid="{00000000-0005-0000-0000-000077220000}"/>
    <cellStyle name="Style 73 3" xfId="9076" xr:uid="{00000000-0005-0000-0000-000042110000}"/>
    <cellStyle name="Style 74" xfId="5384" xr:uid="{00000000-0005-0000-0000-000030150000}"/>
    <cellStyle name="Style 74 2" xfId="10902" xr:uid="{00000000-0005-0000-0000-000078220000}"/>
    <cellStyle name="Style 74 3" xfId="9077" xr:uid="{00000000-0005-0000-0000-000043110000}"/>
    <cellStyle name="Style 75" xfId="5385" xr:uid="{00000000-0005-0000-0000-000031150000}"/>
    <cellStyle name="Style 75 2" xfId="10903" xr:uid="{00000000-0005-0000-0000-000079220000}"/>
    <cellStyle name="Style 75 3" xfId="9078" xr:uid="{00000000-0005-0000-0000-000044110000}"/>
    <cellStyle name="Style 76" xfId="5386" xr:uid="{00000000-0005-0000-0000-000032150000}"/>
    <cellStyle name="Style 76 2" xfId="10904" xr:uid="{00000000-0005-0000-0000-00007A220000}"/>
    <cellStyle name="Style 76 3" xfId="9079" xr:uid="{00000000-0005-0000-0000-000045110000}"/>
    <cellStyle name="Style 77" xfId="5387" xr:uid="{00000000-0005-0000-0000-000033150000}"/>
    <cellStyle name="Style 77 2" xfId="10905" xr:uid="{00000000-0005-0000-0000-00007B220000}"/>
    <cellStyle name="Style 77 3" xfId="9080" xr:uid="{00000000-0005-0000-0000-000046110000}"/>
    <cellStyle name="Style 78" xfId="5388" xr:uid="{00000000-0005-0000-0000-000034150000}"/>
    <cellStyle name="Style 78 2" xfId="10906" xr:uid="{00000000-0005-0000-0000-00007C220000}"/>
    <cellStyle name="Style 78 3" xfId="9082" xr:uid="{00000000-0005-0000-0000-000047110000}"/>
    <cellStyle name="Style 79" xfId="5389" xr:uid="{00000000-0005-0000-0000-000035150000}"/>
    <cellStyle name="Style 79 2" xfId="10907" xr:uid="{00000000-0005-0000-0000-00007D220000}"/>
    <cellStyle name="Style 79 3" xfId="9083" xr:uid="{00000000-0005-0000-0000-000048110000}"/>
    <cellStyle name="Style 8" xfId="5390" xr:uid="{00000000-0005-0000-0000-000036150000}"/>
    <cellStyle name="Style 8 2" xfId="10908" xr:uid="{00000000-0005-0000-0000-00007E220000}"/>
    <cellStyle name="Style 8 3" xfId="9084" xr:uid="{00000000-0005-0000-0000-000049110000}"/>
    <cellStyle name="Style 80" xfId="5391" xr:uid="{00000000-0005-0000-0000-000037150000}"/>
    <cellStyle name="Style 80 2" xfId="10909" xr:uid="{00000000-0005-0000-0000-00007F220000}"/>
    <cellStyle name="Style 80 3" xfId="9101" xr:uid="{00000000-0005-0000-0000-00004A110000}"/>
    <cellStyle name="Style 81" xfId="5392" xr:uid="{00000000-0005-0000-0000-000038150000}"/>
    <cellStyle name="Style 81 2" xfId="10910" xr:uid="{00000000-0005-0000-0000-000080220000}"/>
    <cellStyle name="Style 81 3" xfId="9102" xr:uid="{00000000-0005-0000-0000-00004B110000}"/>
    <cellStyle name="Style 82" xfId="5393" xr:uid="{00000000-0005-0000-0000-000039150000}"/>
    <cellStyle name="Style 82 2" xfId="10911" xr:uid="{00000000-0005-0000-0000-000081220000}"/>
    <cellStyle name="Style 82 3" xfId="9104" xr:uid="{00000000-0005-0000-0000-00004C110000}"/>
    <cellStyle name="Style 83" xfId="5394" xr:uid="{00000000-0005-0000-0000-00003A150000}"/>
    <cellStyle name="Style 83 2" xfId="10912" xr:uid="{00000000-0005-0000-0000-000082220000}"/>
    <cellStyle name="Style 83 3" xfId="9107" xr:uid="{00000000-0005-0000-0000-00004D110000}"/>
    <cellStyle name="Style 84" xfId="5395" xr:uid="{00000000-0005-0000-0000-00003B150000}"/>
    <cellStyle name="Style 84 2" xfId="10913" xr:uid="{00000000-0005-0000-0000-000083220000}"/>
    <cellStyle name="Style 84 3" xfId="9113" xr:uid="{00000000-0005-0000-0000-00004E110000}"/>
    <cellStyle name="Style 85" xfId="5396" xr:uid="{00000000-0005-0000-0000-00003C150000}"/>
    <cellStyle name="Style 85 2" xfId="10914" xr:uid="{00000000-0005-0000-0000-000084220000}"/>
    <cellStyle name="Style 85 3" xfId="9114" xr:uid="{00000000-0005-0000-0000-00004F110000}"/>
    <cellStyle name="Style 86" xfId="5397" xr:uid="{00000000-0005-0000-0000-00003D150000}"/>
    <cellStyle name="Style 86 2" xfId="10915" xr:uid="{00000000-0005-0000-0000-000085220000}"/>
    <cellStyle name="Style 86 3" xfId="9115" xr:uid="{00000000-0005-0000-0000-000050110000}"/>
    <cellStyle name="Style 87" xfId="5398" xr:uid="{00000000-0005-0000-0000-00003E150000}"/>
    <cellStyle name="Style 87 2" xfId="10916" xr:uid="{00000000-0005-0000-0000-000086220000}"/>
    <cellStyle name="Style 87 3" xfId="9116" xr:uid="{00000000-0005-0000-0000-000051110000}"/>
    <cellStyle name="Style 88" xfId="5399" xr:uid="{00000000-0005-0000-0000-00003F150000}"/>
    <cellStyle name="Style 88 2" xfId="10917" xr:uid="{00000000-0005-0000-0000-000087220000}"/>
    <cellStyle name="Style 88 3" xfId="9117" xr:uid="{00000000-0005-0000-0000-000052110000}"/>
    <cellStyle name="Style 89" xfId="5400" xr:uid="{00000000-0005-0000-0000-000040150000}"/>
    <cellStyle name="Style 89 2" xfId="10918" xr:uid="{00000000-0005-0000-0000-000088220000}"/>
    <cellStyle name="Style 89 3" xfId="9118" xr:uid="{00000000-0005-0000-0000-000053110000}"/>
    <cellStyle name="Style 9" xfId="5401" xr:uid="{00000000-0005-0000-0000-000041150000}"/>
    <cellStyle name="Style 9 2" xfId="10919" xr:uid="{00000000-0005-0000-0000-000089220000}"/>
    <cellStyle name="Style 9 3" xfId="9132" xr:uid="{00000000-0005-0000-0000-000054110000}"/>
    <cellStyle name="Style 90" xfId="5402" xr:uid="{00000000-0005-0000-0000-000042150000}"/>
    <cellStyle name="Style 90 2" xfId="10920" xr:uid="{00000000-0005-0000-0000-00008A220000}"/>
    <cellStyle name="Style 90 3" xfId="9134" xr:uid="{00000000-0005-0000-0000-000055110000}"/>
    <cellStyle name="Style 91" xfId="5403" xr:uid="{00000000-0005-0000-0000-000043150000}"/>
    <cellStyle name="Style 91 2" xfId="10921" xr:uid="{00000000-0005-0000-0000-00008B220000}"/>
    <cellStyle name="Style 91 3" xfId="9135" xr:uid="{00000000-0005-0000-0000-000056110000}"/>
    <cellStyle name="Style 92" xfId="5404" xr:uid="{00000000-0005-0000-0000-000044150000}"/>
    <cellStyle name="Style 92 2" xfId="10922" xr:uid="{00000000-0005-0000-0000-00008C220000}"/>
    <cellStyle name="Style 92 3" xfId="9136" xr:uid="{00000000-0005-0000-0000-000057110000}"/>
    <cellStyle name="Style 93" xfId="5405" xr:uid="{00000000-0005-0000-0000-000045150000}"/>
    <cellStyle name="Style 93 2" xfId="10923" xr:uid="{00000000-0005-0000-0000-00008D220000}"/>
    <cellStyle name="Style 93 3" xfId="9137" xr:uid="{00000000-0005-0000-0000-000058110000}"/>
    <cellStyle name="Style 94" xfId="5406" xr:uid="{00000000-0005-0000-0000-000046150000}"/>
    <cellStyle name="Style 94 2" xfId="10924" xr:uid="{00000000-0005-0000-0000-00008E220000}"/>
    <cellStyle name="Style 94 3" xfId="9138" xr:uid="{00000000-0005-0000-0000-000059110000}"/>
    <cellStyle name="Style 95" xfId="5407" xr:uid="{00000000-0005-0000-0000-000047150000}"/>
    <cellStyle name="Style 95 2" xfId="10925" xr:uid="{00000000-0005-0000-0000-00008F220000}"/>
    <cellStyle name="Style 95 3" xfId="9139" xr:uid="{00000000-0005-0000-0000-00005A110000}"/>
    <cellStyle name="Style 96" xfId="5408" xr:uid="{00000000-0005-0000-0000-000048150000}"/>
    <cellStyle name="Style 96 2" xfId="10926" xr:uid="{00000000-0005-0000-0000-000090220000}"/>
    <cellStyle name="Style 96 3" xfId="9140" xr:uid="{00000000-0005-0000-0000-00005B110000}"/>
    <cellStyle name="Style 97" xfId="5409" xr:uid="{00000000-0005-0000-0000-000049150000}"/>
    <cellStyle name="Style 97 2" xfId="10927" xr:uid="{00000000-0005-0000-0000-000091220000}"/>
    <cellStyle name="Style 97 3" xfId="9142" xr:uid="{00000000-0005-0000-0000-00005C110000}"/>
    <cellStyle name="Style 98" xfId="5410" xr:uid="{00000000-0005-0000-0000-00004A150000}"/>
    <cellStyle name="Style 98 2" xfId="10928" xr:uid="{00000000-0005-0000-0000-000092220000}"/>
    <cellStyle name="Style 98 3" xfId="9143" xr:uid="{00000000-0005-0000-0000-00005D110000}"/>
    <cellStyle name="Style 99" xfId="5411" xr:uid="{00000000-0005-0000-0000-00004B150000}"/>
    <cellStyle name="Style 99 2" xfId="10929" xr:uid="{00000000-0005-0000-0000-000093220000}"/>
    <cellStyle name="Style 99 3" xfId="9144" xr:uid="{00000000-0005-0000-0000-00005E110000}"/>
    <cellStyle name="STYLE1" xfId="5412" xr:uid="{00000000-0005-0000-0000-00004C150000}"/>
    <cellStyle name="STYLE1 2" xfId="10930" xr:uid="{00000000-0005-0000-0000-000094220000}"/>
    <cellStyle name="STYLE1 3" xfId="9146" xr:uid="{00000000-0005-0000-0000-00005F110000}"/>
    <cellStyle name="STYLE2" xfId="5413" xr:uid="{00000000-0005-0000-0000-00004D150000}"/>
    <cellStyle name="STYLE2 2" xfId="10931" xr:uid="{00000000-0005-0000-0000-000095220000}"/>
    <cellStyle name="STYLE2 3" xfId="9148" xr:uid="{00000000-0005-0000-0000-000060110000}"/>
    <cellStyle name="STYLE3" xfId="5414" xr:uid="{00000000-0005-0000-0000-00004E150000}"/>
    <cellStyle name="STYLE3 2" xfId="10932" xr:uid="{00000000-0005-0000-0000-000096220000}"/>
    <cellStyle name="STYLE3 3" xfId="9155" xr:uid="{00000000-0005-0000-0000-000061110000}"/>
    <cellStyle name="Subhead" xfId="5415" xr:uid="{00000000-0005-0000-0000-00004F150000}"/>
    <cellStyle name="Subhead 2" xfId="10933" xr:uid="{00000000-0005-0000-0000-000097220000}"/>
    <cellStyle name="Subhead 3" xfId="9156" xr:uid="{00000000-0005-0000-0000-000062110000}"/>
    <cellStyle name="Subtotal_left" xfId="5416" xr:uid="{00000000-0005-0000-0000-000050150000}"/>
    <cellStyle name="SwitchCell" xfId="5417" xr:uid="{00000000-0005-0000-0000-000051150000}"/>
    <cellStyle name="SwitchCell 2" xfId="10934" xr:uid="{00000000-0005-0000-0000-000099220000}"/>
    <cellStyle name="SwitchCell 3" xfId="9157" xr:uid="{00000000-0005-0000-0000-000064110000}"/>
    <cellStyle name="t" xfId="5418" xr:uid="{00000000-0005-0000-0000-000052150000}"/>
    <cellStyle name="t 2" xfId="10935" xr:uid="{00000000-0005-0000-0000-00009A220000}"/>
    <cellStyle name="t 3" xfId="9158" xr:uid="{00000000-0005-0000-0000-000065110000}"/>
    <cellStyle name="Table Col Head" xfId="5419" xr:uid="{00000000-0005-0000-0000-000053150000}"/>
    <cellStyle name="Table Col Head 2" xfId="10936" xr:uid="{00000000-0005-0000-0000-00009B220000}"/>
    <cellStyle name="Table Col Head 3" xfId="9159" xr:uid="{00000000-0005-0000-0000-000066110000}"/>
    <cellStyle name="Table Head" xfId="5420" xr:uid="{00000000-0005-0000-0000-000054150000}"/>
    <cellStyle name="Table Head 2" xfId="10937" xr:uid="{00000000-0005-0000-0000-00009C220000}"/>
    <cellStyle name="Table Head 3" xfId="9160" xr:uid="{00000000-0005-0000-0000-000067110000}"/>
    <cellStyle name="Table Head Aligned" xfId="5421" xr:uid="{00000000-0005-0000-0000-000055150000}"/>
    <cellStyle name="Table Head Aligned 2" xfId="5422" xr:uid="{00000000-0005-0000-0000-000056150000}"/>
    <cellStyle name="Table Head Aligned 2 2" xfId="10939" xr:uid="{00000000-0005-0000-0000-00009E220000}"/>
    <cellStyle name="Table Head Aligned 2 3" xfId="9342" xr:uid="{00000000-0005-0000-0000-000068110000}"/>
    <cellStyle name="Table Head Aligned 3" xfId="10938" xr:uid="{00000000-0005-0000-0000-00009D220000}"/>
    <cellStyle name="Table Head Aligned 4" xfId="9161" xr:uid="{00000000-0005-0000-0000-000068110000}"/>
    <cellStyle name="Table Head Blue" xfId="5423" xr:uid="{00000000-0005-0000-0000-000057150000}"/>
    <cellStyle name="Table Head Blue 2" xfId="10940" xr:uid="{00000000-0005-0000-0000-00009F220000}"/>
    <cellStyle name="Table Head Blue 3" xfId="9162" xr:uid="{00000000-0005-0000-0000-000069110000}"/>
    <cellStyle name="Table Head Green" xfId="5424" xr:uid="{00000000-0005-0000-0000-000058150000}"/>
    <cellStyle name="Table Head Green 2" xfId="5425" xr:uid="{00000000-0005-0000-0000-000059150000}"/>
    <cellStyle name="Table Head Green 2 2" xfId="10942" xr:uid="{00000000-0005-0000-0000-0000A1220000}"/>
    <cellStyle name="Table Head Green 2 3" xfId="9343" xr:uid="{00000000-0005-0000-0000-00006A110000}"/>
    <cellStyle name="Table Head Green 3" xfId="10941" xr:uid="{00000000-0005-0000-0000-0000A0220000}"/>
    <cellStyle name="Table Head Green 4" xfId="9163" xr:uid="{00000000-0005-0000-0000-00006A110000}"/>
    <cellStyle name="Table Head_Val_Sum_Graph" xfId="5426" xr:uid="{00000000-0005-0000-0000-00005A150000}"/>
    <cellStyle name="Table Sub Head" xfId="5427" xr:uid="{00000000-0005-0000-0000-00005B150000}"/>
    <cellStyle name="Table Sub Head 2" xfId="10943" xr:uid="{00000000-0005-0000-0000-0000A3220000}"/>
    <cellStyle name="Table Sub Head 3" xfId="9165" xr:uid="{00000000-0005-0000-0000-00006C110000}"/>
    <cellStyle name="Table Text" xfId="5428" xr:uid="{00000000-0005-0000-0000-00005C150000}"/>
    <cellStyle name="Table Text 2" xfId="10944" xr:uid="{00000000-0005-0000-0000-0000A4220000}"/>
    <cellStyle name="Table Text 3" xfId="9166" xr:uid="{00000000-0005-0000-0000-00006D110000}"/>
    <cellStyle name="Table Title" xfId="5429" xr:uid="{00000000-0005-0000-0000-00005D150000}"/>
    <cellStyle name="Table Title 2" xfId="10945" xr:uid="{00000000-0005-0000-0000-0000A5220000}"/>
    <cellStyle name="Table Title 3" xfId="9167" xr:uid="{00000000-0005-0000-0000-00006E110000}"/>
    <cellStyle name="Table Units" xfId="5430" xr:uid="{00000000-0005-0000-0000-00005E150000}"/>
    <cellStyle name="Table Units 2" xfId="10946" xr:uid="{00000000-0005-0000-0000-0000A6220000}"/>
    <cellStyle name="Table Units 3" xfId="9168" xr:uid="{00000000-0005-0000-0000-00006F110000}"/>
    <cellStyle name="Table_Header" xfId="5431" xr:uid="{00000000-0005-0000-0000-00005F150000}"/>
    <cellStyle name="TableBorder" xfId="5432" xr:uid="{00000000-0005-0000-0000-000060150000}"/>
    <cellStyle name="TableBorder 2" xfId="10947" xr:uid="{00000000-0005-0000-0000-0000A8220000}"/>
    <cellStyle name="TableBorder 2 2" xfId="9346" xr:uid="{00000000-0005-0000-0000-000071110000}"/>
    <cellStyle name="TableBorder 3" xfId="9395" xr:uid="{00000000-0005-0000-0000-0000DE250000}"/>
    <cellStyle name="TableBorder 4" xfId="9170" xr:uid="{00000000-0005-0000-0000-000071110000}"/>
    <cellStyle name="TableColumnHeader" xfId="5433" xr:uid="{00000000-0005-0000-0000-000061150000}"/>
    <cellStyle name="TableColumnHeader 2" xfId="5434" xr:uid="{00000000-0005-0000-0000-000062150000}"/>
    <cellStyle name="TableColumnHeader 2 2" xfId="10949" xr:uid="{00000000-0005-0000-0000-0000AA220000}"/>
    <cellStyle name="TableColumnHeader 2 2 2" xfId="9428" xr:uid="{00000000-0005-0000-0000-0000E0250000}"/>
    <cellStyle name="TableColumnHeader 2 3" xfId="9347" xr:uid="{00000000-0005-0000-0000-000072110000}"/>
    <cellStyle name="TableColumnHeader 3" xfId="5435" xr:uid="{00000000-0005-0000-0000-000063150000}"/>
    <cellStyle name="TableColumnHeader 3 2" xfId="10950" xr:uid="{00000000-0005-0000-0000-0000AB220000}"/>
    <cellStyle name="TableColumnHeader 4" xfId="10948" xr:uid="{00000000-0005-0000-0000-0000A9220000}"/>
    <cellStyle name="TableColumnHeader 5" xfId="9171" xr:uid="{00000000-0005-0000-0000-000072110000}"/>
    <cellStyle name="TableHeading" xfId="5436" xr:uid="{00000000-0005-0000-0000-000064150000}"/>
    <cellStyle name="TableHeading 2" xfId="10951" xr:uid="{00000000-0005-0000-0000-0000AC220000}"/>
    <cellStyle name="TableHeading 2 2" xfId="9348" xr:uid="{00000000-0005-0000-0000-000073110000}"/>
    <cellStyle name="TableHeading 3" xfId="9396" xr:uid="{00000000-0005-0000-0000-0000E1250000}"/>
    <cellStyle name="TableHeading 4" xfId="9172" xr:uid="{00000000-0005-0000-0000-000073110000}"/>
    <cellStyle name="TableHighlight" xfId="5437" xr:uid="{00000000-0005-0000-0000-000065150000}"/>
    <cellStyle name="TableHighlight 2" xfId="10952" xr:uid="{00000000-0005-0000-0000-0000AD220000}"/>
    <cellStyle name="TableHighlight 3" xfId="9173" xr:uid="{00000000-0005-0000-0000-000074110000}"/>
    <cellStyle name="TableNote" xfId="5438" xr:uid="{00000000-0005-0000-0000-000066150000}"/>
    <cellStyle name="TableNote 2" xfId="10953" xr:uid="{00000000-0005-0000-0000-0000AE220000}"/>
    <cellStyle name="TableNote 3" xfId="9174" xr:uid="{00000000-0005-0000-0000-000075110000}"/>
    <cellStyle name="test a style" xfId="5439" xr:uid="{00000000-0005-0000-0000-000067150000}"/>
    <cellStyle name="test a style 2" xfId="5440" xr:uid="{00000000-0005-0000-0000-000068150000}"/>
    <cellStyle name="test a style 2 2" xfId="10955" xr:uid="{00000000-0005-0000-0000-0000B0220000}"/>
    <cellStyle name="test a style 2 2 2" xfId="9417" xr:uid="{00000000-0005-0000-0000-0000E5250000}"/>
    <cellStyle name="test a style 2 3" xfId="9350" xr:uid="{00000000-0005-0000-0000-000076110000}"/>
    <cellStyle name="test a style 3" xfId="10954" xr:uid="{00000000-0005-0000-0000-0000AF220000}"/>
    <cellStyle name="test a style 3 2" xfId="9397" xr:uid="{00000000-0005-0000-0000-0000E4250000}"/>
    <cellStyle name="test a style 4" xfId="9175" xr:uid="{00000000-0005-0000-0000-000076110000}"/>
    <cellStyle name="Text 1" xfId="5441" xr:uid="{00000000-0005-0000-0000-000069150000}"/>
    <cellStyle name="Text 1 2" xfId="10956" xr:uid="{00000000-0005-0000-0000-0000B1220000}"/>
    <cellStyle name="Text 1 3" xfId="9177" xr:uid="{00000000-0005-0000-0000-000077110000}"/>
    <cellStyle name="Text Head 1" xfId="5442" xr:uid="{00000000-0005-0000-0000-00006A150000}"/>
    <cellStyle name="Text Head 1 2" xfId="10957" xr:uid="{00000000-0005-0000-0000-0000B2220000}"/>
    <cellStyle name="Text Head 1 3" xfId="9178" xr:uid="{00000000-0005-0000-0000-000078110000}"/>
    <cellStyle name="Text Indent A" xfId="5443" xr:uid="{00000000-0005-0000-0000-00006B150000}"/>
    <cellStyle name="Text Indent A 2" xfId="10958" xr:uid="{00000000-0005-0000-0000-0000B3220000}"/>
    <cellStyle name="Text Indent A 3" xfId="9179" xr:uid="{00000000-0005-0000-0000-000079110000}"/>
    <cellStyle name="Text Indent B" xfId="5444" xr:uid="{00000000-0005-0000-0000-00006C150000}"/>
    <cellStyle name="Text Indent B 2" xfId="10959" xr:uid="{00000000-0005-0000-0000-0000B4220000}"/>
    <cellStyle name="Text Indent B 3" xfId="9180" xr:uid="{00000000-0005-0000-0000-00007A110000}"/>
    <cellStyle name="Text Indent C" xfId="5445" xr:uid="{00000000-0005-0000-0000-00006D150000}"/>
    <cellStyle name="Text Indent C 2" xfId="10960" xr:uid="{00000000-0005-0000-0000-0000B5220000}"/>
    <cellStyle name="Text Indent C 3" xfId="9186" xr:uid="{00000000-0005-0000-0000-00007B110000}"/>
    <cellStyle name="Text Wrap" xfId="5446" xr:uid="{00000000-0005-0000-0000-00006E150000}"/>
    <cellStyle name="Text Wrap 2" xfId="10961" xr:uid="{00000000-0005-0000-0000-0000B6220000}"/>
    <cellStyle name="Text Wrap 3" xfId="9187" xr:uid="{00000000-0005-0000-0000-00007C110000}"/>
    <cellStyle name="Time" xfId="5447" xr:uid="{00000000-0005-0000-0000-00006F150000}"/>
    <cellStyle name="Time 2" xfId="10962" xr:uid="{00000000-0005-0000-0000-0000B7220000}"/>
    <cellStyle name="Time 3" xfId="9188" xr:uid="{00000000-0005-0000-0000-00007D110000}"/>
    <cellStyle name="Times 10" xfId="5448" xr:uid="{00000000-0005-0000-0000-000070150000}"/>
    <cellStyle name="Times 10 2" xfId="10963" xr:uid="{00000000-0005-0000-0000-0000B8220000}"/>
    <cellStyle name="Times 10 3" xfId="9189" xr:uid="{00000000-0005-0000-0000-00007E110000}"/>
    <cellStyle name="Times 12" xfId="5449" xr:uid="{00000000-0005-0000-0000-000071150000}"/>
    <cellStyle name="Times 12 2" xfId="10964" xr:uid="{00000000-0005-0000-0000-0000B9220000}"/>
    <cellStyle name="Times 12 3" xfId="9190" xr:uid="{00000000-0005-0000-0000-00007F110000}"/>
    <cellStyle name="Times New Roman" xfId="5450" xr:uid="{00000000-0005-0000-0000-000072150000}"/>
    <cellStyle name="Times New Roman 2" xfId="10965" xr:uid="{00000000-0005-0000-0000-0000BA220000}"/>
    <cellStyle name="Times New Roman 3" xfId="9191" xr:uid="{00000000-0005-0000-0000-000080110000}"/>
    <cellStyle name="Title 2" xfId="5451" xr:uid="{00000000-0005-0000-0000-000073150000}"/>
    <cellStyle name="Title 2 2" xfId="5452" xr:uid="{00000000-0005-0000-0000-000074150000}"/>
    <cellStyle name="Title 2 2 2" xfId="10967" xr:uid="{00000000-0005-0000-0000-0000BC220000}"/>
    <cellStyle name="Title 2 2 3" xfId="9193" xr:uid="{00000000-0005-0000-0000-000082110000}"/>
    <cellStyle name="Title 2 3" xfId="10966" xr:uid="{00000000-0005-0000-0000-0000BB220000}"/>
    <cellStyle name="Title 2 4" xfId="9192" xr:uid="{00000000-0005-0000-0000-000081110000}"/>
    <cellStyle name="Title 3" xfId="5453" xr:uid="{00000000-0005-0000-0000-000075150000}"/>
    <cellStyle name="Title 3 2" xfId="10968" xr:uid="{00000000-0005-0000-0000-0000BD220000}"/>
    <cellStyle name="Title 3 3" xfId="9194" xr:uid="{00000000-0005-0000-0000-000083110000}"/>
    <cellStyle name="Title 4" xfId="5562" xr:uid="{00000000-0005-0000-0000-000076150000}"/>
    <cellStyle name="title1" xfId="5454" xr:uid="{00000000-0005-0000-0000-000077150000}"/>
    <cellStyle name="title1 2" xfId="10969" xr:uid="{00000000-0005-0000-0000-0000BE220000}"/>
    <cellStyle name="title1 3" xfId="9195" xr:uid="{00000000-0005-0000-0000-000084110000}"/>
    <cellStyle name="title2" xfId="5455" xr:uid="{00000000-0005-0000-0000-000078150000}"/>
    <cellStyle name="Title-2" xfId="5456" xr:uid="{00000000-0005-0000-0000-000079150000}"/>
    <cellStyle name="title2 10" xfId="12932" xr:uid="{00000000-0005-0000-0000-000006240000}"/>
    <cellStyle name="Title-2 10" xfId="12933" xr:uid="{00000000-0005-0000-0000-000007240000}"/>
    <cellStyle name="title2 11" xfId="12935" xr:uid="{00000000-0005-0000-0000-000038240000}"/>
    <cellStyle name="Title-2 11" xfId="12936" xr:uid="{00000000-0005-0000-0000-000039240000}"/>
    <cellStyle name="title2 12" xfId="12938" xr:uid="{00000000-0005-0000-0000-00006E240000}"/>
    <cellStyle name="Title-2 12" xfId="12939" xr:uid="{00000000-0005-0000-0000-00006F240000}"/>
    <cellStyle name="title2 13" xfId="12941" xr:uid="{00000000-0005-0000-0000-0000A8240000}"/>
    <cellStyle name="Title-2 13" xfId="12942" xr:uid="{00000000-0005-0000-0000-0000A9240000}"/>
    <cellStyle name="title2 14" xfId="12944" xr:uid="{00000000-0005-0000-0000-0000E6240000}"/>
    <cellStyle name="Title-2 14" xfId="12945" xr:uid="{00000000-0005-0000-0000-0000E7240000}"/>
    <cellStyle name="title2 15" xfId="12947" xr:uid="{00000000-0005-0000-0000-000028250000}"/>
    <cellStyle name="Title-2 15" xfId="12948" xr:uid="{00000000-0005-0000-0000-000029250000}"/>
    <cellStyle name="title2 16" xfId="12949" xr:uid="{00000000-0005-0000-0000-00006E250000}"/>
    <cellStyle name="Title-2 16" xfId="12950" xr:uid="{00000000-0005-0000-0000-00006F250000}"/>
    <cellStyle name="title2 17" xfId="12951" xr:uid="{00000000-0005-0000-0000-0000B8250000}"/>
    <cellStyle name="Title-2 17" xfId="12952" xr:uid="{00000000-0005-0000-0000-0000B9250000}"/>
    <cellStyle name="title2 18" xfId="12955" xr:uid="{00000000-0005-0000-0000-000006260000}"/>
    <cellStyle name="Title-2 18" xfId="12956" xr:uid="{00000000-0005-0000-0000-000007260000}"/>
    <cellStyle name="title2 19" xfId="12957" xr:uid="{00000000-0005-0000-0000-000058260000}"/>
    <cellStyle name="Title-2 19" xfId="12958" xr:uid="{00000000-0005-0000-0000-000059260000}"/>
    <cellStyle name="title2 2" xfId="10970" xr:uid="{00000000-0005-0000-0000-0000BF220000}"/>
    <cellStyle name="Title-2 2" xfId="10971" xr:uid="{00000000-0005-0000-0000-0000C0220000}"/>
    <cellStyle name="title2 20" xfId="12969" xr:uid="{00000000-0005-0000-0000-0000AE260000}"/>
    <cellStyle name="Title-2 20" xfId="12970" xr:uid="{00000000-0005-0000-0000-0000AF260000}"/>
    <cellStyle name="title2 21" xfId="12971" xr:uid="{00000000-0005-0000-0000-000008270000}"/>
    <cellStyle name="Title-2 21" xfId="12972" xr:uid="{00000000-0005-0000-0000-000009270000}"/>
    <cellStyle name="title2 22" xfId="12976" xr:uid="{00000000-0005-0000-0000-000066270000}"/>
    <cellStyle name="Title-2 22" xfId="12977" xr:uid="{00000000-0005-0000-0000-000067270000}"/>
    <cellStyle name="title2 23" xfId="12979" xr:uid="{00000000-0005-0000-0000-0000C8270000}"/>
    <cellStyle name="Title-2 23" xfId="12980" xr:uid="{00000000-0005-0000-0000-0000C9270000}"/>
    <cellStyle name="title2 24" xfId="9196" xr:uid="{00000000-0005-0000-0000-000085110000}"/>
    <cellStyle name="Title-2 24" xfId="9197" xr:uid="{00000000-0005-0000-0000-000086110000}"/>
    <cellStyle name="title2 25" xfId="13587" xr:uid="{00000000-0005-0000-0000-0000F1300000}"/>
    <cellStyle name="Title-2 25" xfId="13588" xr:uid="{00000000-0005-0000-0000-0000F2300000}"/>
    <cellStyle name="title2 26" xfId="13589" xr:uid="{00000000-0005-0000-0000-00005F310000}"/>
    <cellStyle name="Title-2 26" xfId="13590" xr:uid="{00000000-0005-0000-0000-000060310000}"/>
    <cellStyle name="title2 27" xfId="13592" xr:uid="{00000000-0005-0000-0000-0000D1310000}"/>
    <cellStyle name="Title-2 27" xfId="13593" xr:uid="{00000000-0005-0000-0000-0000D2310000}"/>
    <cellStyle name="title2 28" xfId="13594" xr:uid="{00000000-0005-0000-0000-000047320000}"/>
    <cellStyle name="Title-2 28" xfId="13595" xr:uid="{00000000-0005-0000-0000-000048320000}"/>
    <cellStyle name="title2 29" xfId="13596" xr:uid="{00000000-0005-0000-0000-0000C1320000}"/>
    <cellStyle name="Title-2 29" xfId="13597" xr:uid="{00000000-0005-0000-0000-0000C2320000}"/>
    <cellStyle name="title2 3" xfId="12910" xr:uid="{00000000-0005-0000-0000-000018230000}"/>
    <cellStyle name="Title-2 3" xfId="12911" xr:uid="{00000000-0005-0000-0000-000019230000}"/>
    <cellStyle name="title2 30" xfId="13598" xr:uid="{00000000-0005-0000-0000-00003F330000}"/>
    <cellStyle name="Title-2 30" xfId="13599" xr:uid="{00000000-0005-0000-0000-000040330000}"/>
    <cellStyle name="title2 31" xfId="13600" xr:uid="{00000000-0005-0000-0000-0000C1330000}"/>
    <cellStyle name="Title-2 31" xfId="13601" xr:uid="{00000000-0005-0000-0000-0000C2330000}"/>
    <cellStyle name="title2 32" xfId="13602" xr:uid="{00000000-0005-0000-0000-000047340000}"/>
    <cellStyle name="Title-2 32" xfId="13603" xr:uid="{00000000-0005-0000-0000-000048340000}"/>
    <cellStyle name="title2 33" xfId="13604" xr:uid="{00000000-0005-0000-0000-0000D1340000}"/>
    <cellStyle name="Title-2 33" xfId="13605" xr:uid="{00000000-0005-0000-0000-0000D2340000}"/>
    <cellStyle name="title2 34" xfId="13606" xr:uid="{00000000-0005-0000-0000-00005F350000}"/>
    <cellStyle name="Title-2 34" xfId="13607" xr:uid="{00000000-0005-0000-0000-000060350000}"/>
    <cellStyle name="title2 4" xfId="9407" xr:uid="{00000000-0005-0000-0000-00002E230000}"/>
    <cellStyle name="Title-2 4" xfId="9408" xr:uid="{00000000-0005-0000-0000-00002F230000}"/>
    <cellStyle name="title2 5" xfId="12913" xr:uid="{00000000-0005-0000-0000-000048230000}"/>
    <cellStyle name="Title-2 5" xfId="12914" xr:uid="{00000000-0005-0000-0000-000049230000}"/>
    <cellStyle name="title2 6" xfId="9478" xr:uid="{00000000-0005-0000-0000-000066230000}"/>
    <cellStyle name="Title-2 6" xfId="9479" xr:uid="{00000000-0005-0000-0000-000067230000}"/>
    <cellStyle name="title2 7" xfId="12916" xr:uid="{00000000-0005-0000-0000-000088230000}"/>
    <cellStyle name="Title-2 7" xfId="12917" xr:uid="{00000000-0005-0000-0000-000089230000}"/>
    <cellStyle name="title2 8" xfId="12924" xr:uid="{00000000-0005-0000-0000-0000AE230000}"/>
    <cellStyle name="Title-2 8" xfId="12925" xr:uid="{00000000-0005-0000-0000-0000AF230000}"/>
    <cellStyle name="title2 9" xfId="12928" xr:uid="{00000000-0005-0000-0000-0000D8230000}"/>
    <cellStyle name="Title-2 9" xfId="12929" xr:uid="{00000000-0005-0000-0000-0000D9230000}"/>
    <cellStyle name="Titles" xfId="5457" xr:uid="{00000000-0005-0000-0000-00007A150000}"/>
    <cellStyle name="Titles 2" xfId="10972" xr:uid="{00000000-0005-0000-0000-0000C1220000}"/>
    <cellStyle name="Titles 3" xfId="9198" xr:uid="{00000000-0005-0000-0000-000087110000}"/>
    <cellStyle name="titre_col" xfId="5458" xr:uid="{00000000-0005-0000-0000-00007B150000}"/>
    <cellStyle name="TOC" xfId="5459" xr:uid="{00000000-0005-0000-0000-00007C150000}"/>
    <cellStyle name="TOC 2" xfId="10973" xr:uid="{00000000-0005-0000-0000-0000C3220000}"/>
    <cellStyle name="TOC 3" xfId="9199" xr:uid="{00000000-0005-0000-0000-000089110000}"/>
    <cellStyle name="Total" xfId="5542" builtinId="25" customBuiltin="1"/>
    <cellStyle name="Total 2" xfId="5460" xr:uid="{00000000-0005-0000-0000-00007E150000}"/>
    <cellStyle name="Total 2 10" xfId="5461" xr:uid="{00000000-0005-0000-0000-00007F150000}"/>
    <cellStyle name="Total 2 10 2" xfId="5462" xr:uid="{00000000-0005-0000-0000-000080150000}"/>
    <cellStyle name="Total 2 10 2 2" xfId="10976" xr:uid="{00000000-0005-0000-0000-0000C6220000}"/>
    <cellStyle name="Total 2 10 3" xfId="10975" xr:uid="{00000000-0005-0000-0000-0000C5220000}"/>
    <cellStyle name="Total 2 10 4" xfId="9202" xr:uid="{00000000-0005-0000-0000-00008B110000}"/>
    <cellStyle name="Total 2 11" xfId="5463" xr:uid="{00000000-0005-0000-0000-000081150000}"/>
    <cellStyle name="Total 2 11 2" xfId="10977" xr:uid="{00000000-0005-0000-0000-0000C7220000}"/>
    <cellStyle name="Total 2 11 2 2" xfId="9493" xr:uid="{00000000-0005-0000-0000-0000FB250000}"/>
    <cellStyle name="Total 2 11 3" xfId="9360" xr:uid="{00000000-0005-0000-0000-00008A110000}"/>
    <cellStyle name="Total 2 12" xfId="5464" xr:uid="{00000000-0005-0000-0000-000082150000}"/>
    <cellStyle name="Total 2 12 2" xfId="10978" xr:uid="{00000000-0005-0000-0000-0000C8220000}"/>
    <cellStyle name="Total 2 13" xfId="10974" xr:uid="{00000000-0005-0000-0000-0000C4220000}"/>
    <cellStyle name="Total 2 14" xfId="9200" xr:uid="{00000000-0005-0000-0000-00008A110000}"/>
    <cellStyle name="Total 2 2" xfId="5465" xr:uid="{00000000-0005-0000-0000-000083150000}"/>
    <cellStyle name="Total 2 2 2" xfId="5466" xr:uid="{00000000-0005-0000-0000-000084150000}"/>
    <cellStyle name="Total 2 2 2 2" xfId="5467" xr:uid="{00000000-0005-0000-0000-000085150000}"/>
    <cellStyle name="Total 2 2 2 2 2" xfId="10981" xr:uid="{00000000-0005-0000-0000-0000CB220000}"/>
    <cellStyle name="Total 2 2 2 2 3" xfId="9516" xr:uid="{00000000-0005-0000-0000-0000FE250000}"/>
    <cellStyle name="Total 2 2 2 3" xfId="5468" xr:uid="{00000000-0005-0000-0000-000086150000}"/>
    <cellStyle name="Total 2 2 2 3 2" xfId="10982" xr:uid="{00000000-0005-0000-0000-0000CC220000}"/>
    <cellStyle name="Total 2 2 2 3 3" xfId="9329" xr:uid="{00000000-0005-0000-0000-0000FD250000}"/>
    <cellStyle name="Total 2 2 2 4" xfId="5469" xr:uid="{00000000-0005-0000-0000-000087150000}"/>
    <cellStyle name="Total 2 2 2 4 2" xfId="10983" xr:uid="{00000000-0005-0000-0000-0000CD220000}"/>
    <cellStyle name="Total 2 2 2 5" xfId="10980" xr:uid="{00000000-0005-0000-0000-0000CA220000}"/>
    <cellStyle name="Total 2 2 2 6" xfId="9218" xr:uid="{00000000-0005-0000-0000-00008D110000}"/>
    <cellStyle name="Total 2 2 3" xfId="5470" xr:uid="{00000000-0005-0000-0000-000088150000}"/>
    <cellStyle name="Total 2 2 3 2" xfId="10984" xr:uid="{00000000-0005-0000-0000-0000CE220000}"/>
    <cellStyle name="Total 2 2 3 2 2" xfId="9503" xr:uid="{00000000-0005-0000-0000-0000FF250000}"/>
    <cellStyle name="Total 2 2 3 3" xfId="9361" xr:uid="{00000000-0005-0000-0000-00008C110000}"/>
    <cellStyle name="Total 2 2 4" xfId="5471" xr:uid="{00000000-0005-0000-0000-000089150000}"/>
    <cellStyle name="Total 2 2 4 2" xfId="10985" xr:uid="{00000000-0005-0000-0000-0000CF220000}"/>
    <cellStyle name="Total 2 2 5" xfId="5472" xr:uid="{00000000-0005-0000-0000-00008A150000}"/>
    <cellStyle name="Total 2 2 5 2" xfId="10986" xr:uid="{00000000-0005-0000-0000-0000D0220000}"/>
    <cellStyle name="Total 2 2 6" xfId="5473" xr:uid="{00000000-0005-0000-0000-00008B150000}"/>
    <cellStyle name="Total 2 2 6 2" xfId="10987" xr:uid="{00000000-0005-0000-0000-0000D1220000}"/>
    <cellStyle name="Total 2 2 7" xfId="10979" xr:uid="{00000000-0005-0000-0000-0000C9220000}"/>
    <cellStyle name="Total 2 2 8" xfId="9203" xr:uid="{00000000-0005-0000-0000-00008C110000}"/>
    <cellStyle name="Total 2 3" xfId="5474" xr:uid="{00000000-0005-0000-0000-00008C150000}"/>
    <cellStyle name="Total 2 3 2" xfId="5475" xr:uid="{00000000-0005-0000-0000-00008D150000}"/>
    <cellStyle name="Total 2 3 2 2" xfId="10989" xr:uid="{00000000-0005-0000-0000-0000D3220000}"/>
    <cellStyle name="Total 2 3 2 2 2" xfId="9511" xr:uid="{00000000-0005-0000-0000-000001260000}"/>
    <cellStyle name="Total 2 3 2 3" xfId="9362" xr:uid="{00000000-0005-0000-0000-00008E110000}"/>
    <cellStyle name="Total 2 3 3" xfId="5476" xr:uid="{00000000-0005-0000-0000-00008E150000}"/>
    <cellStyle name="Total 2 3 3 2" xfId="10990" xr:uid="{00000000-0005-0000-0000-0000D4220000}"/>
    <cellStyle name="Total 2 3 4" xfId="5477" xr:uid="{00000000-0005-0000-0000-00008F150000}"/>
    <cellStyle name="Total 2 3 4 2" xfId="10991" xr:uid="{00000000-0005-0000-0000-0000D5220000}"/>
    <cellStyle name="Total 2 3 5" xfId="10988" xr:uid="{00000000-0005-0000-0000-0000D2220000}"/>
    <cellStyle name="Total 2 3 6" xfId="9219" xr:uid="{00000000-0005-0000-0000-00008E110000}"/>
    <cellStyle name="Total 2 4" xfId="5478" xr:uid="{00000000-0005-0000-0000-000090150000}"/>
    <cellStyle name="Total 2 4 2" xfId="5479" xr:uid="{00000000-0005-0000-0000-000091150000}"/>
    <cellStyle name="Total 2 4 2 2" xfId="10993" xr:uid="{00000000-0005-0000-0000-0000D7220000}"/>
    <cellStyle name="Total 2 4 3" xfId="5480" xr:uid="{00000000-0005-0000-0000-000092150000}"/>
    <cellStyle name="Total 2 4 3 2" xfId="10994" xr:uid="{00000000-0005-0000-0000-0000D8220000}"/>
    <cellStyle name="Total 2 4 4" xfId="10992" xr:uid="{00000000-0005-0000-0000-0000D6220000}"/>
    <cellStyle name="Total 2 4 5" xfId="9221" xr:uid="{00000000-0005-0000-0000-00008F110000}"/>
    <cellStyle name="Total 2 5" xfId="5481" xr:uid="{00000000-0005-0000-0000-000093150000}"/>
    <cellStyle name="Total 2 5 2" xfId="5482" xr:uid="{00000000-0005-0000-0000-000094150000}"/>
    <cellStyle name="Total 2 5 2 2" xfId="10996" xr:uid="{00000000-0005-0000-0000-0000DA220000}"/>
    <cellStyle name="Total 2 5 3" xfId="5483" xr:uid="{00000000-0005-0000-0000-000095150000}"/>
    <cellStyle name="Total 2 5 3 2" xfId="10997" xr:uid="{00000000-0005-0000-0000-0000DB220000}"/>
    <cellStyle name="Total 2 5 4" xfId="10995" xr:uid="{00000000-0005-0000-0000-0000D9220000}"/>
    <cellStyle name="Total 2 5 5" xfId="9224" xr:uid="{00000000-0005-0000-0000-000090110000}"/>
    <cellStyle name="Total 2 6" xfId="5484" xr:uid="{00000000-0005-0000-0000-000096150000}"/>
    <cellStyle name="Total 2 6 2" xfId="5485" xr:uid="{00000000-0005-0000-0000-000097150000}"/>
    <cellStyle name="Total 2 6 2 2" xfId="10999" xr:uid="{00000000-0005-0000-0000-0000DD220000}"/>
    <cellStyle name="Total 2 6 3" xfId="5486" xr:uid="{00000000-0005-0000-0000-000098150000}"/>
    <cellStyle name="Total 2 6 3 2" xfId="11000" xr:uid="{00000000-0005-0000-0000-0000DE220000}"/>
    <cellStyle name="Total 2 6 4" xfId="10998" xr:uid="{00000000-0005-0000-0000-0000DC220000}"/>
    <cellStyle name="Total 2 6 5" xfId="9225" xr:uid="{00000000-0005-0000-0000-000091110000}"/>
    <cellStyle name="Total 2 7" xfId="5487" xr:uid="{00000000-0005-0000-0000-000099150000}"/>
    <cellStyle name="Total 2 7 2" xfId="5488" xr:uid="{00000000-0005-0000-0000-00009A150000}"/>
    <cellStyle name="Total 2 7 2 2" xfId="11002" xr:uid="{00000000-0005-0000-0000-0000E0220000}"/>
    <cellStyle name="Total 2 7 3" xfId="5489" xr:uid="{00000000-0005-0000-0000-00009B150000}"/>
    <cellStyle name="Total 2 7 3 2" xfId="11003" xr:uid="{00000000-0005-0000-0000-0000E1220000}"/>
    <cellStyle name="Total 2 7 4" xfId="11001" xr:uid="{00000000-0005-0000-0000-0000DF220000}"/>
    <cellStyle name="Total 2 7 5" xfId="9226" xr:uid="{00000000-0005-0000-0000-000092110000}"/>
    <cellStyle name="Total 2 8" xfId="5490" xr:uid="{00000000-0005-0000-0000-00009C150000}"/>
    <cellStyle name="Total 2 8 2" xfId="11004" xr:uid="{00000000-0005-0000-0000-0000E2220000}"/>
    <cellStyle name="Total 2 8 3" xfId="9227" xr:uid="{00000000-0005-0000-0000-000093110000}"/>
    <cellStyle name="Total 2 9" xfId="5491" xr:uid="{00000000-0005-0000-0000-00009D150000}"/>
    <cellStyle name="Total 2 9 2" xfId="11005" xr:uid="{00000000-0005-0000-0000-0000E3220000}"/>
    <cellStyle name="Total 2 9 3" xfId="9228" xr:uid="{00000000-0005-0000-0000-000094110000}"/>
    <cellStyle name="Total 3" xfId="5492" xr:uid="{00000000-0005-0000-0000-00009E150000}"/>
    <cellStyle name="Total 3 2" xfId="11006" xr:uid="{00000000-0005-0000-0000-0000E4220000}"/>
    <cellStyle name="Total 3 2 2" xfId="9363" xr:uid="{00000000-0005-0000-0000-000095110000}"/>
    <cellStyle name="Total 3 3" xfId="9229" xr:uid="{00000000-0005-0000-0000-000095110000}"/>
    <cellStyle name="Total Bold" xfId="5493" xr:uid="{00000000-0005-0000-0000-00009F150000}"/>
    <cellStyle name="Total Bold 2" xfId="5494" xr:uid="{00000000-0005-0000-0000-0000A0150000}"/>
    <cellStyle name="Total Bold 2 2" xfId="11008" xr:uid="{00000000-0005-0000-0000-0000E6220000}"/>
    <cellStyle name="Total Bold 2 3" xfId="9364" xr:uid="{00000000-0005-0000-0000-000096110000}"/>
    <cellStyle name="Total Bold 3" xfId="11007" xr:uid="{00000000-0005-0000-0000-0000E5220000}"/>
    <cellStyle name="Total Bold 4" xfId="9230" xr:uid="{00000000-0005-0000-0000-000096110000}"/>
    <cellStyle name="Totals" xfId="5495" xr:uid="{00000000-0005-0000-0000-0000A1150000}"/>
    <cellStyle name="Totals 2" xfId="11009" xr:uid="{00000000-0005-0000-0000-0000E7220000}"/>
    <cellStyle name="Totals 2 2" xfId="9460" xr:uid="{00000000-0005-0000-0000-00000B260000}"/>
    <cellStyle name="Totals 2 3" xfId="9365" xr:uid="{00000000-0005-0000-0000-000097110000}"/>
    <cellStyle name="Totals 3" xfId="9231" xr:uid="{00000000-0005-0000-0000-000097110000}"/>
    <cellStyle name="Underline_Single" xfId="5496" xr:uid="{00000000-0005-0000-0000-0000A2150000}"/>
    <cellStyle name="UnProtectedCalc" xfId="5497" xr:uid="{00000000-0005-0000-0000-0000A3150000}"/>
    <cellStyle name="UnProtectedCalc 2" xfId="11010" xr:uid="{00000000-0005-0000-0000-0000E9220000}"/>
    <cellStyle name="UnProtectedCalc 2 2" xfId="9418" xr:uid="{00000000-0005-0000-0000-00000E260000}"/>
    <cellStyle name="UnProtectedCalc 3" xfId="9232" xr:uid="{00000000-0005-0000-0000-000099110000}"/>
    <cellStyle name="Valuta (0)_Sheet1" xfId="5498" xr:uid="{00000000-0005-0000-0000-0000A4150000}"/>
    <cellStyle name="Valuta_piv_polio" xfId="5499" xr:uid="{00000000-0005-0000-0000-0000A5150000}"/>
    <cellStyle name="Währung [0]_A17 - 31.03.1998" xfId="5500" xr:uid="{00000000-0005-0000-0000-0000A6150000}"/>
    <cellStyle name="Währung_A17 - 31.03.1998" xfId="5501" xr:uid="{00000000-0005-0000-0000-0000A7150000}"/>
    <cellStyle name="Warburg" xfId="5502" xr:uid="{00000000-0005-0000-0000-0000A8150000}"/>
    <cellStyle name="Warburg 2" xfId="11011" xr:uid="{00000000-0005-0000-0000-0000EE220000}"/>
    <cellStyle name="Warburg 3" xfId="9233" xr:uid="{00000000-0005-0000-0000-00009E110000}"/>
    <cellStyle name="Warning Text" xfId="5540" builtinId="11" customBuiltin="1"/>
    <cellStyle name="Warning Text 2" xfId="5503" xr:uid="{00000000-0005-0000-0000-0000AA150000}"/>
    <cellStyle name="Warning Text 2 10" xfId="11012" xr:uid="{00000000-0005-0000-0000-0000EF220000}"/>
    <cellStyle name="Warning Text 2 11" xfId="9234" xr:uid="{00000000-0005-0000-0000-00009F110000}"/>
    <cellStyle name="Warning Text 2 2" xfId="5504" xr:uid="{00000000-0005-0000-0000-0000AB150000}"/>
    <cellStyle name="Warning Text 2 2 2" xfId="11013" xr:uid="{00000000-0005-0000-0000-0000F0220000}"/>
    <cellStyle name="Warning Text 2 2 3" xfId="9235" xr:uid="{00000000-0005-0000-0000-0000A0110000}"/>
    <cellStyle name="Warning Text 2 3" xfId="5505" xr:uid="{00000000-0005-0000-0000-0000AC150000}"/>
    <cellStyle name="Warning Text 2 3 2" xfId="11014" xr:uid="{00000000-0005-0000-0000-0000F1220000}"/>
    <cellStyle name="Warning Text 2 3 3" xfId="9236" xr:uid="{00000000-0005-0000-0000-0000A1110000}"/>
    <cellStyle name="Warning Text 2 4" xfId="5506" xr:uid="{00000000-0005-0000-0000-0000AD150000}"/>
    <cellStyle name="Warning Text 2 4 2" xfId="11015" xr:uid="{00000000-0005-0000-0000-0000F2220000}"/>
    <cellStyle name="Warning Text 2 4 3" xfId="9237" xr:uid="{00000000-0005-0000-0000-0000A2110000}"/>
    <cellStyle name="Warning Text 2 5" xfId="5507" xr:uid="{00000000-0005-0000-0000-0000AE150000}"/>
    <cellStyle name="Warning Text 2 5 2" xfId="11016" xr:uid="{00000000-0005-0000-0000-0000F3220000}"/>
    <cellStyle name="Warning Text 2 5 3" xfId="9238" xr:uid="{00000000-0005-0000-0000-0000A3110000}"/>
    <cellStyle name="Warning Text 2 6" xfId="5508" xr:uid="{00000000-0005-0000-0000-0000AF150000}"/>
    <cellStyle name="Warning Text 2 6 2" xfId="11017" xr:uid="{00000000-0005-0000-0000-0000F4220000}"/>
    <cellStyle name="Warning Text 2 6 3" xfId="9239" xr:uid="{00000000-0005-0000-0000-0000A4110000}"/>
    <cellStyle name="Warning Text 2 7" xfId="5509" xr:uid="{00000000-0005-0000-0000-0000B0150000}"/>
    <cellStyle name="Warning Text 2 7 2" xfId="11018" xr:uid="{00000000-0005-0000-0000-0000F5220000}"/>
    <cellStyle name="Warning Text 2 7 3" xfId="9240" xr:uid="{00000000-0005-0000-0000-0000A5110000}"/>
    <cellStyle name="Warning Text 2 8" xfId="5510" xr:uid="{00000000-0005-0000-0000-0000B1150000}"/>
    <cellStyle name="Warning Text 2 8 2" xfId="11019" xr:uid="{00000000-0005-0000-0000-0000F6220000}"/>
    <cellStyle name="Warning Text 2 8 3" xfId="9241" xr:uid="{00000000-0005-0000-0000-0000A6110000}"/>
    <cellStyle name="Warning Text 2 9" xfId="5511" xr:uid="{00000000-0005-0000-0000-0000B2150000}"/>
    <cellStyle name="Warning Text 2 9 2" xfId="11020" xr:uid="{00000000-0005-0000-0000-0000F7220000}"/>
    <cellStyle name="Warning Text 2 9 3" xfId="9242" xr:uid="{00000000-0005-0000-0000-0000A7110000}"/>
    <cellStyle name="Warning Text 3" xfId="5512" xr:uid="{00000000-0005-0000-0000-0000B3150000}"/>
    <cellStyle name="Warning Text 3 2" xfId="11021" xr:uid="{00000000-0005-0000-0000-0000F8220000}"/>
    <cellStyle name="Warning Text 3 3" xfId="9243" xr:uid="{00000000-0005-0000-0000-0000A8110000}"/>
    <cellStyle name="wild guess" xfId="5513" xr:uid="{00000000-0005-0000-0000-0000B4150000}"/>
    <cellStyle name="wild guess 2" xfId="11022" xr:uid="{00000000-0005-0000-0000-0000F9220000}"/>
    <cellStyle name="wild guess 3" xfId="9244" xr:uid="{00000000-0005-0000-0000-0000A9110000}"/>
    <cellStyle name="Wildguess" xfId="5514" xr:uid="{00000000-0005-0000-0000-0000B5150000}"/>
    <cellStyle name="Wildguess 2" xfId="11023" xr:uid="{00000000-0005-0000-0000-0000FA220000}"/>
    <cellStyle name="Wildguess 3" xfId="9246" xr:uid="{00000000-0005-0000-0000-0000AA110000}"/>
    <cellStyle name="Year" xfId="5515" xr:uid="{00000000-0005-0000-0000-0000B6150000}"/>
    <cellStyle name="Year 2" xfId="11024" xr:uid="{00000000-0005-0000-0000-0000FB220000}"/>
    <cellStyle name="Year 3" xfId="9247" xr:uid="{00000000-0005-0000-0000-0000AB110000}"/>
    <cellStyle name="Year Estimate" xfId="5516" xr:uid="{00000000-0005-0000-0000-0000B7150000}"/>
    <cellStyle name="Year Estimate 2" xfId="11025" xr:uid="{00000000-0005-0000-0000-0000FC220000}"/>
    <cellStyle name="Year Estimate 3" xfId="9248" xr:uid="{00000000-0005-0000-0000-0000AC110000}"/>
    <cellStyle name="Year, Actual" xfId="5517" xr:uid="{00000000-0005-0000-0000-0000B8150000}"/>
    <cellStyle name="Year, Actual 2" xfId="11026" xr:uid="{00000000-0005-0000-0000-0000FD220000}"/>
    <cellStyle name="Year, Actual 3" xfId="9249" xr:uid="{00000000-0005-0000-0000-0000AD110000}"/>
    <cellStyle name="YearE_ Pies " xfId="5518" xr:uid="{00000000-0005-0000-0000-0000B9150000}"/>
    <cellStyle name="YearFormat" xfId="5519" xr:uid="{00000000-0005-0000-0000-0000BA150000}"/>
    <cellStyle name="YearFormat 2" xfId="5520" xr:uid="{00000000-0005-0000-0000-0000BB150000}"/>
    <cellStyle name="YearFormat 2 2" xfId="11028" xr:uid="{00000000-0005-0000-0000-000000230000}"/>
    <cellStyle name="YearFormat 2 2 2" xfId="9419" xr:uid="{00000000-0005-0000-0000-000025260000}"/>
    <cellStyle name="YearFormat 2 3" xfId="9369" xr:uid="{00000000-0005-0000-0000-0000AF110000}"/>
    <cellStyle name="YearFormat 3" xfId="11027" xr:uid="{00000000-0005-0000-0000-0000FF220000}"/>
    <cellStyle name="YearFormat 3 2" xfId="9398" xr:uid="{00000000-0005-0000-0000-000024260000}"/>
    <cellStyle name="YearFormat 4" xfId="9250" xr:uid="{00000000-0005-0000-0000-0000AF110000}"/>
    <cellStyle name="Yen" xfId="5521" xr:uid="{00000000-0005-0000-0000-0000BC150000}"/>
    <cellStyle name="Yen 2" xfId="11029" xr:uid="{00000000-0005-0000-0000-000001230000}"/>
    <cellStyle name="Yen 3" xfId="9251" xr:uid="{00000000-0005-0000-0000-0000B0110000}"/>
    <cellStyle name="YesNo" xfId="5522" xr:uid="{00000000-0005-0000-0000-0000BD150000}"/>
    <cellStyle name="YesNo 2" xfId="11030" xr:uid="{00000000-0005-0000-0000-000002230000}"/>
    <cellStyle name="YesNo 3" xfId="9252" xr:uid="{00000000-0005-0000-0000-0000B1110000}"/>
    <cellStyle name="쬞\?1@" xfId="5523" xr:uid="{00000000-0005-0000-0000-0000BE150000}"/>
    <cellStyle name="쬞\?1@ 2" xfId="11031" xr:uid="{00000000-0005-0000-0000-000003230000}"/>
    <cellStyle name="쬞\?1@ 3" xfId="9253" xr:uid="{00000000-0005-0000-0000-0000B2110000}"/>
    <cellStyle name="千位分隔 2" xfId="5524" xr:uid="{00000000-0005-0000-0000-0000BF150000}"/>
    <cellStyle name="千位分隔 2 2" xfId="5525" xr:uid="{00000000-0005-0000-0000-0000C0150000}"/>
    <cellStyle name="千位分隔 2 2 2" xfId="11033" xr:uid="{00000000-0005-0000-0000-000005230000}"/>
    <cellStyle name="千位分隔 2 3" xfId="11032" xr:uid="{00000000-0005-0000-0000-000004230000}"/>
    <cellStyle name="千位分隔 2 4" xfId="9254" xr:uid="{00000000-0005-0000-0000-0000B3110000}"/>
    <cellStyle name="常规 2" xfId="5526" xr:uid="{00000000-0005-0000-0000-0000C1150000}"/>
    <cellStyle name="常规 2 2" xfId="11034" xr:uid="{00000000-0005-0000-0000-000006230000}"/>
    <cellStyle name="常规 2 3" xfId="9255" xr:uid="{00000000-0005-0000-0000-0000B4110000}"/>
    <cellStyle name="標準_car_JP" xfId="5527" xr:uid="{00000000-0005-0000-0000-0000C215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Residential_NO_CDM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'Res Predicted Monthly'!$D$2:$D$121</c:f>
              <c:numCache>
                <c:formatCode>General</c:formatCode>
                <c:ptCount val="120"/>
                <c:pt idx="0">
                  <c:v>57709952.468318984</c:v>
                </c:pt>
                <c:pt idx="1">
                  <c:v>53431759.19554498</c:v>
                </c:pt>
                <c:pt idx="2">
                  <c:v>52048229.677107982</c:v>
                </c:pt>
                <c:pt idx="3">
                  <c:v>42664324.010634981</c:v>
                </c:pt>
                <c:pt idx="4">
                  <c:v>43581156.957243986</c:v>
                </c:pt>
                <c:pt idx="5">
                  <c:v>57410642.248899981</c:v>
                </c:pt>
                <c:pt idx="6">
                  <c:v>71980193.036315978</c:v>
                </c:pt>
                <c:pt idx="7">
                  <c:v>68336557.657704979</c:v>
                </c:pt>
                <c:pt idx="8">
                  <c:v>51349870.723237984</c:v>
                </c:pt>
                <c:pt idx="9">
                  <c:v>44474936.23079998</c:v>
                </c:pt>
                <c:pt idx="10">
                  <c:v>49108648.36042998</c:v>
                </c:pt>
                <c:pt idx="11">
                  <c:v>58928686.62903098</c:v>
                </c:pt>
                <c:pt idx="12">
                  <c:v>59871639.469987579</c:v>
                </c:pt>
                <c:pt idx="13">
                  <c:v>50314490.087674581</c:v>
                </c:pt>
                <c:pt idx="14">
                  <c:v>49701259.077867575</c:v>
                </c:pt>
                <c:pt idx="15">
                  <c:v>43094637.623121575</c:v>
                </c:pt>
                <c:pt idx="16">
                  <c:v>41837246.165888578</c:v>
                </c:pt>
                <c:pt idx="17">
                  <c:v>50342302.386945575</c:v>
                </c:pt>
                <c:pt idx="18">
                  <c:v>60810554.498038575</c:v>
                </c:pt>
                <c:pt idx="19">
                  <c:v>64587027.745830581</c:v>
                </c:pt>
                <c:pt idx="20">
                  <c:v>49270432.95375558</c:v>
                </c:pt>
                <c:pt idx="21">
                  <c:v>45083293.96010758</c:v>
                </c:pt>
                <c:pt idx="22">
                  <c:v>46033170.645772576</c:v>
                </c:pt>
                <c:pt idx="23">
                  <c:v>56594449.192762576</c:v>
                </c:pt>
                <c:pt idx="24">
                  <c:v>57230062.23541832</c:v>
                </c:pt>
                <c:pt idx="25">
                  <c:v>48541585.314724319</c:v>
                </c:pt>
                <c:pt idx="26">
                  <c:v>46701990.468791321</c:v>
                </c:pt>
                <c:pt idx="27">
                  <c:v>40737141.674832322</c:v>
                </c:pt>
                <c:pt idx="28">
                  <c:v>48242779.236058325</c:v>
                </c:pt>
                <c:pt idx="29">
                  <c:v>65023461.895293318</c:v>
                </c:pt>
                <c:pt idx="30">
                  <c:v>81296181.759749323</c:v>
                </c:pt>
                <c:pt idx="31">
                  <c:v>75078483.539122328</c:v>
                </c:pt>
                <c:pt idx="32">
                  <c:v>49993208.971530318</c:v>
                </c:pt>
                <c:pt idx="33">
                  <c:v>42337839.47948432</c:v>
                </c:pt>
                <c:pt idx="34">
                  <c:v>45676188.057550319</c:v>
                </c:pt>
                <c:pt idx="35">
                  <c:v>56097840.297418319</c:v>
                </c:pt>
                <c:pt idx="36">
                  <c:v>57216324.683351137</c:v>
                </c:pt>
                <c:pt idx="37">
                  <c:v>49077423.393344134</c:v>
                </c:pt>
                <c:pt idx="38">
                  <c:v>49267213.176552139</c:v>
                </c:pt>
                <c:pt idx="39">
                  <c:v>43063023.121252134</c:v>
                </c:pt>
                <c:pt idx="40">
                  <c:v>46164662.055697136</c:v>
                </c:pt>
                <c:pt idx="41">
                  <c:v>60282224.690545134</c:v>
                </c:pt>
                <c:pt idx="42">
                  <c:v>81061488.555960134</c:v>
                </c:pt>
                <c:pt idx="43">
                  <c:v>71258545.409913138</c:v>
                </c:pt>
                <c:pt idx="44">
                  <c:v>49668107.280463137</c:v>
                </c:pt>
                <c:pt idx="45">
                  <c:v>43253414.186002135</c:v>
                </c:pt>
                <c:pt idx="46">
                  <c:v>44910887.27802214</c:v>
                </c:pt>
                <c:pt idx="47">
                  <c:v>53040629.64073614</c:v>
                </c:pt>
                <c:pt idx="48">
                  <c:v>53836254.463610977</c:v>
                </c:pt>
                <c:pt idx="49">
                  <c:v>47974878.753441975</c:v>
                </c:pt>
                <c:pt idx="50">
                  <c:v>44818017.847629979</c:v>
                </c:pt>
                <c:pt idx="51">
                  <c:v>40519756.964387976</c:v>
                </c:pt>
                <c:pt idx="52">
                  <c:v>47369873.151951976</c:v>
                </c:pt>
                <c:pt idx="53">
                  <c:v>66164429.476892978</c:v>
                </c:pt>
                <c:pt idx="54">
                  <c:v>83251368.938582972</c:v>
                </c:pt>
                <c:pt idx="55">
                  <c:v>68538520.76983498</c:v>
                </c:pt>
                <c:pt idx="56">
                  <c:v>50547782.282330975</c:v>
                </c:pt>
                <c:pt idx="57">
                  <c:v>42873857.88398198</c:v>
                </c:pt>
                <c:pt idx="58">
                  <c:v>45641430.12196698</c:v>
                </c:pt>
                <c:pt idx="59">
                  <c:v>52638100.62582498</c:v>
                </c:pt>
                <c:pt idx="60">
                  <c:v>54911356.121163584</c:v>
                </c:pt>
                <c:pt idx="61">
                  <c:v>48753761.194211587</c:v>
                </c:pt>
                <c:pt idx="62">
                  <c:v>49889124.102056585</c:v>
                </c:pt>
                <c:pt idx="63">
                  <c:v>43188284.981835589</c:v>
                </c:pt>
                <c:pt idx="64">
                  <c:v>45290631.481890589</c:v>
                </c:pt>
                <c:pt idx="65">
                  <c:v>56572380.058294587</c:v>
                </c:pt>
                <c:pt idx="66">
                  <c:v>69531972.104008585</c:v>
                </c:pt>
                <c:pt idx="67">
                  <c:v>62627316.669716507</c:v>
                </c:pt>
                <c:pt idx="68">
                  <c:v>52483630.869351625</c:v>
                </c:pt>
                <c:pt idx="69">
                  <c:v>44313505.933738872</c:v>
                </c:pt>
                <c:pt idx="70">
                  <c:v>47268963.680705905</c:v>
                </c:pt>
                <c:pt idx="71">
                  <c:v>57282294.93726933</c:v>
                </c:pt>
                <c:pt idx="72">
                  <c:v>61083284.63878455</c:v>
                </c:pt>
                <c:pt idx="73">
                  <c:v>51952415.072566412</c:v>
                </c:pt>
                <c:pt idx="74">
                  <c:v>51052991.482677959</c:v>
                </c:pt>
                <c:pt idx="75">
                  <c:v>41360165.193640947</c:v>
                </c:pt>
                <c:pt idx="76">
                  <c:v>43158849.921167485</c:v>
                </c:pt>
                <c:pt idx="77">
                  <c:v>55440642.71470008</c:v>
                </c:pt>
                <c:pt idx="78">
                  <c:v>61454907.375045419</c:v>
                </c:pt>
                <c:pt idx="79">
                  <c:v>60080885.539118305</c:v>
                </c:pt>
                <c:pt idx="80">
                  <c:v>48273397.042750143</c:v>
                </c:pt>
                <c:pt idx="81">
                  <c:v>41793076.89713157</c:v>
                </c:pt>
                <c:pt idx="82">
                  <c:v>46664422.649748906</c:v>
                </c:pt>
                <c:pt idx="83">
                  <c:v>53245388.227849908</c:v>
                </c:pt>
                <c:pt idx="84">
                  <c:v>55763896.18168027</c:v>
                </c:pt>
                <c:pt idx="85">
                  <c:v>50700386.356609277</c:v>
                </c:pt>
                <c:pt idx="86">
                  <c:v>48601161.77192767</c:v>
                </c:pt>
                <c:pt idx="87">
                  <c:v>40903456.917285234</c:v>
                </c:pt>
                <c:pt idx="88">
                  <c:v>44255377.816204593</c:v>
                </c:pt>
                <c:pt idx="89">
                  <c:v>52472039.303485408</c:v>
                </c:pt>
                <c:pt idx="90">
                  <c:v>65255972.638263904</c:v>
                </c:pt>
                <c:pt idx="91">
                  <c:v>67807607.144169539</c:v>
                </c:pt>
                <c:pt idx="92">
                  <c:v>53044043.734858684</c:v>
                </c:pt>
                <c:pt idx="93">
                  <c:v>41411011.439795353</c:v>
                </c:pt>
                <c:pt idx="94">
                  <c:v>42304554.515398659</c:v>
                </c:pt>
                <c:pt idx="95">
                  <c:v>49135427.22282929</c:v>
                </c:pt>
                <c:pt idx="96">
                  <c:v>52102836.708981939</c:v>
                </c:pt>
                <c:pt idx="97">
                  <c:v>46904127.650017522</c:v>
                </c:pt>
                <c:pt idx="98">
                  <c:v>45175173.087262981</c:v>
                </c:pt>
                <c:pt idx="99">
                  <c:v>40065253.610994443</c:v>
                </c:pt>
                <c:pt idx="100">
                  <c:v>45621730.560541235</c:v>
                </c:pt>
                <c:pt idx="101">
                  <c:v>62219414.444204442</c:v>
                </c:pt>
                <c:pt idx="102">
                  <c:v>78540515.183203891</c:v>
                </c:pt>
                <c:pt idx="103">
                  <c:v>76966973.631195873</c:v>
                </c:pt>
                <c:pt idx="104">
                  <c:v>56086414.527406082</c:v>
                </c:pt>
                <c:pt idx="105">
                  <c:v>42624018.777550466</c:v>
                </c:pt>
                <c:pt idx="106">
                  <c:v>42697547.749490358</c:v>
                </c:pt>
                <c:pt idx="107">
                  <c:v>51929745.792119883</c:v>
                </c:pt>
                <c:pt idx="108">
                  <c:v>52235221.996710055</c:v>
                </c:pt>
                <c:pt idx="109">
                  <c:v>43740261.306710057</c:v>
                </c:pt>
                <c:pt idx="110">
                  <c:v>45837850.07671006</c:v>
                </c:pt>
                <c:pt idx="111">
                  <c:v>39739104.176710062</c:v>
                </c:pt>
                <c:pt idx="112">
                  <c:v>43383845.156710058</c:v>
                </c:pt>
                <c:pt idx="113">
                  <c:v>58319622.406710058</c:v>
                </c:pt>
                <c:pt idx="114">
                  <c:v>70157146.256710052</c:v>
                </c:pt>
                <c:pt idx="115">
                  <c:v>62635034.536710061</c:v>
                </c:pt>
                <c:pt idx="116">
                  <c:v>53098958.586710058</c:v>
                </c:pt>
                <c:pt idx="117">
                  <c:v>46118064.906710058</c:v>
                </c:pt>
                <c:pt idx="118">
                  <c:v>45341675.606710061</c:v>
                </c:pt>
                <c:pt idx="119">
                  <c:v>54565027.176710062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9-4427-AAC4-B33E6B936EEC}"/>
            </c:ext>
          </c:extLst>
        </c:ser>
        <c:ser>
          <c:idx val="1"/>
          <c:order val="1"/>
          <c:tx>
            <c:strRef>
              <c:f>'Res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'Res Predicted Monthly'!$U$2:$U$121</c:f>
              <c:numCache>
                <c:formatCode>General</c:formatCode>
                <c:ptCount val="120"/>
                <c:pt idx="0">
                  <c:v>56866329.425061211</c:v>
                </c:pt>
                <c:pt idx="1">
                  <c:v>53241120.513555698</c:v>
                </c:pt>
                <c:pt idx="2">
                  <c:v>50721609.62813656</c:v>
                </c:pt>
                <c:pt idx="3">
                  <c:v>41395026.593194723</c:v>
                </c:pt>
                <c:pt idx="4">
                  <c:v>43573518.428065725</c:v>
                </c:pt>
                <c:pt idx="5">
                  <c:v>60897681.207299598</c:v>
                </c:pt>
                <c:pt idx="6">
                  <c:v>73063606.702728242</c:v>
                </c:pt>
                <c:pt idx="7">
                  <c:v>65599760.403558426</c:v>
                </c:pt>
                <c:pt idx="8">
                  <c:v>50417357.037207074</c:v>
                </c:pt>
                <c:pt idx="9">
                  <c:v>45326654.113081604</c:v>
                </c:pt>
                <c:pt idx="10">
                  <c:v>47619625.669101767</c:v>
                </c:pt>
                <c:pt idx="11">
                  <c:v>57278691.489180177</c:v>
                </c:pt>
                <c:pt idx="12">
                  <c:v>60613878.296674319</c:v>
                </c:pt>
                <c:pt idx="13">
                  <c:v>49099156.981680602</c:v>
                </c:pt>
                <c:pt idx="14">
                  <c:v>48773031.550807558</c:v>
                </c:pt>
                <c:pt idx="15">
                  <c:v>43845444.236647099</c:v>
                </c:pt>
                <c:pt idx="16">
                  <c:v>41829269.354590639</c:v>
                </c:pt>
                <c:pt idx="17">
                  <c:v>54027086.127662681</c:v>
                </c:pt>
                <c:pt idx="18">
                  <c:v>58940865.512360647</c:v>
                </c:pt>
                <c:pt idx="19">
                  <c:v>64754364.330918618</c:v>
                </c:pt>
                <c:pt idx="20">
                  <c:v>50091817.296837896</c:v>
                </c:pt>
                <c:pt idx="21">
                  <c:v>44904922.277427316</c:v>
                </c:pt>
                <c:pt idx="22">
                  <c:v>44731857.495266244</c:v>
                </c:pt>
                <c:pt idx="23">
                  <c:v>55766775.820356801</c:v>
                </c:pt>
                <c:pt idx="24">
                  <c:v>57723670.668042675</c:v>
                </c:pt>
                <c:pt idx="25">
                  <c:v>49204599.842685319</c:v>
                </c:pt>
                <c:pt idx="26">
                  <c:v>46909834.391342774</c:v>
                </c:pt>
                <c:pt idx="27">
                  <c:v>40443949.315800011</c:v>
                </c:pt>
                <c:pt idx="28">
                  <c:v>49581070.169416495</c:v>
                </c:pt>
                <c:pt idx="29">
                  <c:v>62902631.190512009</c:v>
                </c:pt>
                <c:pt idx="30">
                  <c:v>80413092.661553547</c:v>
                </c:pt>
                <c:pt idx="31">
                  <c:v>77773340.806705773</c:v>
                </c:pt>
                <c:pt idx="32">
                  <c:v>50922751.312900521</c:v>
                </c:pt>
                <c:pt idx="33">
                  <c:v>43043363.675219171</c:v>
                </c:pt>
                <c:pt idx="34">
                  <c:v>46149727.036583968</c:v>
                </c:pt>
                <c:pt idx="35">
                  <c:v>57001686.251965463</c:v>
                </c:pt>
                <c:pt idx="36">
                  <c:v>58390188.132155195</c:v>
                </c:pt>
                <c:pt idx="37">
                  <c:v>49519835.816156447</c:v>
                </c:pt>
                <c:pt idx="38">
                  <c:v>49542552.421128683</c:v>
                </c:pt>
                <c:pt idx="39">
                  <c:v>41883386.068693027</c:v>
                </c:pt>
                <c:pt idx="40">
                  <c:v>45905858.143281125</c:v>
                </c:pt>
                <c:pt idx="41">
                  <c:v>59237663.523866117</c:v>
                </c:pt>
                <c:pt idx="42">
                  <c:v>84996578.505243272</c:v>
                </c:pt>
                <c:pt idx="43">
                  <c:v>68464702.161867663</c:v>
                </c:pt>
                <c:pt idx="44">
                  <c:v>51019021.553741001</c:v>
                </c:pt>
                <c:pt idx="45">
                  <c:v>43626021.738920048</c:v>
                </c:pt>
                <c:pt idx="46">
                  <c:v>43898656.564535983</c:v>
                </c:pt>
                <c:pt idx="47">
                  <c:v>52777096.849855736</c:v>
                </c:pt>
                <c:pt idx="48">
                  <c:v>54560790.40701703</c:v>
                </c:pt>
                <c:pt idx="49">
                  <c:v>48957183.655857541</c:v>
                </c:pt>
                <c:pt idx="50">
                  <c:v>43623280.936716899</c:v>
                </c:pt>
                <c:pt idx="51">
                  <c:v>41583448.036503173</c:v>
                </c:pt>
                <c:pt idx="52">
                  <c:v>47998488.457060963</c:v>
                </c:pt>
                <c:pt idx="53">
                  <c:v>64351231.678227171</c:v>
                </c:pt>
                <c:pt idx="54">
                  <c:v>81241351.011140928</c:v>
                </c:pt>
                <c:pt idx="55">
                  <c:v>65448666.233167559</c:v>
                </c:pt>
                <c:pt idx="56">
                  <c:v>49044219.807034791</c:v>
                </c:pt>
                <c:pt idx="57">
                  <c:v>44342282.998476163</c:v>
                </c:pt>
                <c:pt idx="58">
                  <c:v>46221563.83521454</c:v>
                </c:pt>
                <c:pt idx="59">
                  <c:v>52431240.573578112</c:v>
                </c:pt>
                <c:pt idx="60">
                  <c:v>55185837.139595501</c:v>
                </c:pt>
                <c:pt idx="61">
                  <c:v>48681755.975833945</c:v>
                </c:pt>
                <c:pt idx="62">
                  <c:v>48687396.397233337</c:v>
                </c:pt>
                <c:pt idx="63">
                  <c:v>41691176.550322324</c:v>
                </c:pt>
                <c:pt idx="64">
                  <c:v>48397368.132424459</c:v>
                </c:pt>
                <c:pt idx="65">
                  <c:v>56645739.478207879</c:v>
                </c:pt>
                <c:pt idx="66">
                  <c:v>70525073.424585789</c:v>
                </c:pt>
                <c:pt idx="67">
                  <c:v>63528117.690996245</c:v>
                </c:pt>
                <c:pt idx="68">
                  <c:v>51013885.919309758</c:v>
                </c:pt>
                <c:pt idx="69">
                  <c:v>45589051.212471046</c:v>
                </c:pt>
                <c:pt idx="70">
                  <c:v>46378235.246937804</c:v>
                </c:pt>
                <c:pt idx="71">
                  <c:v>55288388.444607116</c:v>
                </c:pt>
                <c:pt idx="72">
                  <c:v>59426155.880025014</c:v>
                </c:pt>
                <c:pt idx="73">
                  <c:v>50789991.224453852</c:v>
                </c:pt>
                <c:pt idx="74">
                  <c:v>50485820.886745907</c:v>
                </c:pt>
                <c:pt idx="75">
                  <c:v>40240247.251401968</c:v>
                </c:pt>
                <c:pt idx="76">
                  <c:v>44462403.499859825</c:v>
                </c:pt>
                <c:pt idx="77">
                  <c:v>59433361.948185235</c:v>
                </c:pt>
                <c:pt idx="78">
                  <c:v>59666722.260835394</c:v>
                </c:pt>
                <c:pt idx="79">
                  <c:v>62494415.439838938</c:v>
                </c:pt>
                <c:pt idx="80">
                  <c:v>48543018.808185048</c:v>
                </c:pt>
                <c:pt idx="81">
                  <c:v>42745982.494687445</c:v>
                </c:pt>
                <c:pt idx="82">
                  <c:v>46478799.198350281</c:v>
                </c:pt>
                <c:pt idx="83">
                  <c:v>52522593.010577641</c:v>
                </c:pt>
                <c:pt idx="84">
                  <c:v>57638581.819239981</c:v>
                </c:pt>
                <c:pt idx="85">
                  <c:v>52503034.796102211</c:v>
                </c:pt>
                <c:pt idx="86">
                  <c:v>48139611.677649207</c:v>
                </c:pt>
                <c:pt idx="87">
                  <c:v>40013924.260134257</c:v>
                </c:pt>
                <c:pt idx="88">
                  <c:v>48374102.95618397</c:v>
                </c:pt>
                <c:pt idx="89">
                  <c:v>53583684.514633752</c:v>
                </c:pt>
                <c:pt idx="90">
                  <c:v>66136349.686782792</c:v>
                </c:pt>
                <c:pt idx="91">
                  <c:v>63700242.97805351</c:v>
                </c:pt>
                <c:pt idx="92">
                  <c:v>57186951.086295776</c:v>
                </c:pt>
                <c:pt idx="93">
                  <c:v>41671647.171713226</c:v>
                </c:pt>
                <c:pt idx="94">
                  <c:v>42457269.743338808</c:v>
                </c:pt>
                <c:pt idx="95">
                  <c:v>49237193.704974428</c:v>
                </c:pt>
                <c:pt idx="96">
                  <c:v>54731298.007035494</c:v>
                </c:pt>
                <c:pt idx="97">
                  <c:v>48132393.699058704</c:v>
                </c:pt>
                <c:pt idx="98">
                  <c:v>43973569.190646373</c:v>
                </c:pt>
                <c:pt idx="99">
                  <c:v>41107346.313567922</c:v>
                </c:pt>
                <c:pt idx="100">
                  <c:v>46146928.863974437</c:v>
                </c:pt>
                <c:pt idx="101">
                  <c:v>59548794.575911492</c:v>
                </c:pt>
                <c:pt idx="102">
                  <c:v>76123737.699820638</c:v>
                </c:pt>
                <c:pt idx="103">
                  <c:v>77111755.977496862</c:v>
                </c:pt>
                <c:pt idx="104">
                  <c:v>53518157.868294053</c:v>
                </c:pt>
                <c:pt idx="105">
                  <c:v>44523046.585801862</c:v>
                </c:pt>
                <c:pt idx="106">
                  <c:v>42154738.454371132</c:v>
                </c:pt>
                <c:pt idx="107">
                  <c:v>53528740.996122479</c:v>
                </c:pt>
                <c:pt idx="108">
                  <c:v>53241337.43137721</c:v>
                </c:pt>
                <c:pt idx="109">
                  <c:v>43439113.383260302</c:v>
                </c:pt>
                <c:pt idx="110">
                  <c:v>46555058.669713736</c:v>
                </c:pt>
                <c:pt idx="111">
                  <c:v>38470663.047391236</c:v>
                </c:pt>
                <c:pt idx="112">
                  <c:v>42978926.118001752</c:v>
                </c:pt>
                <c:pt idx="113">
                  <c:v>59321085.488084078</c:v>
                </c:pt>
                <c:pt idx="114">
                  <c:v>70030231.826461121</c:v>
                </c:pt>
                <c:pt idx="115">
                  <c:v>60060936.784053467</c:v>
                </c:pt>
                <c:pt idx="116">
                  <c:v>52058666.282589577</c:v>
                </c:pt>
                <c:pt idx="117">
                  <c:v>44062671.354999438</c:v>
                </c:pt>
                <c:pt idx="118">
                  <c:v>44004391.494602248</c:v>
                </c:pt>
                <c:pt idx="119">
                  <c:v>54512387.583730698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9-4427-AAC4-B33E6B936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Summary'!$R$3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Summary'!$R$4:$R$13</c:f>
              <c:numCache>
                <c:formatCode>#,##0</c:formatCode>
                <c:ptCount val="10"/>
                <c:pt idx="0">
                  <c:v>53824580.470650002</c:v>
                </c:pt>
                <c:pt idx="1">
                  <c:v>51306801.944982</c:v>
                </c:pt>
                <c:pt idx="2">
                  <c:v>49071887.882886</c:v>
                </c:pt>
                <c:pt idx="3">
                  <c:v>48794571.150462002</c:v>
                </c:pt>
                <c:pt idx="4">
                  <c:v>45796604.320539199</c:v>
                </c:pt>
                <c:pt idx="5">
                  <c:v>45730148.676554747</c:v>
                </c:pt>
                <c:pt idx="6">
                  <c:v>47596960.830868289</c:v>
                </c:pt>
                <c:pt idx="7">
                  <c:v>44614255.999194153</c:v>
                </c:pt>
                <c:pt idx="8">
                  <c:v>44469363.588965133</c:v>
                </c:pt>
                <c:pt idx="9">
                  <c:v>44747913.183567218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3-4791-B71E-75CEE555C344}"/>
            </c:ext>
          </c:extLst>
        </c:ser>
        <c:ser>
          <c:idx val="1"/>
          <c:order val="1"/>
          <c:tx>
            <c:strRef>
              <c:f>'Model Annual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Summary'!$S$4:$S$13</c:f>
              <c:numCache>
                <c:formatCode>#,##0</c:formatCode>
                <c:ptCount val="10"/>
                <c:pt idx="0">
                  <c:v>54134477.740705281</c:v>
                </c:pt>
                <c:pt idx="1">
                  <c:v>49635531.295942813</c:v>
                </c:pt>
                <c:pt idx="2">
                  <c:v>48902496.559475213</c:v>
                </c:pt>
                <c:pt idx="3">
                  <c:v>48794179.59107995</c:v>
                </c:pt>
                <c:pt idx="4">
                  <c:v>47686178.433093019</c:v>
                </c:pt>
                <c:pt idx="5">
                  <c:v>47326766.113558643</c:v>
                </c:pt>
                <c:pt idx="6">
                  <c:v>46263228.43114233</c:v>
                </c:pt>
                <c:pt idx="7">
                  <c:v>44982084.188010834</c:v>
                </c:pt>
                <c:pt idx="8">
                  <c:v>44276673.49468229</c:v>
                </c:pt>
                <c:pt idx="9">
                  <c:v>43951472.200976238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3-4791-B71E-75CEE555C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52160"/>
        <c:axId val="199453696"/>
      </c:lineChart>
      <c:catAx>
        <c:axId val="1994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53696"/>
        <c:crosses val="autoZero"/>
        <c:auto val="1"/>
        <c:lblAlgn val="ctr"/>
        <c:lblOffset val="100"/>
        <c:noMultiLvlLbl val="0"/>
      </c:catAx>
      <c:valAx>
        <c:axId val="199453696"/>
        <c:scaling>
          <c:orientation val="minMax"/>
          <c:min val="4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Monthly'!$C$1</c:f>
              <c:strCache>
                <c:ptCount val="1"/>
                <c:pt idx="0">
                  <c:v>Residential_NO_CDM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'Res Normalized Monthly'!$C$2:$C$157</c:f>
              <c:numCache>
                <c:formatCode>General</c:formatCode>
                <c:ptCount val="156"/>
                <c:pt idx="0">
                  <c:v>57709952.468318984</c:v>
                </c:pt>
                <c:pt idx="1">
                  <c:v>53431759.19554498</c:v>
                </c:pt>
                <c:pt idx="2">
                  <c:v>52048229.677107982</c:v>
                </c:pt>
                <c:pt idx="3">
                  <c:v>42664324.010634981</c:v>
                </c:pt>
                <c:pt idx="4">
                  <c:v>43581156.957243986</c:v>
                </c:pt>
                <c:pt idx="5">
                  <c:v>57410642.248899981</c:v>
                </c:pt>
                <c:pt idx="6">
                  <c:v>71980193.036315978</c:v>
                </c:pt>
                <c:pt idx="7">
                  <c:v>68336557.657704979</c:v>
                </c:pt>
                <c:pt idx="8">
                  <c:v>51349870.723237984</c:v>
                </c:pt>
                <c:pt idx="9">
                  <c:v>44474936.23079998</c:v>
                </c:pt>
                <c:pt idx="10">
                  <c:v>49108648.36042998</c:v>
                </c:pt>
                <c:pt idx="11">
                  <c:v>58928686.62903098</c:v>
                </c:pt>
                <c:pt idx="12">
                  <c:v>59871639.469987579</c:v>
                </c:pt>
                <c:pt idx="13">
                  <c:v>50314490.087674581</c:v>
                </c:pt>
                <c:pt idx="14">
                  <c:v>49701259.077867575</c:v>
                </c:pt>
                <c:pt idx="15">
                  <c:v>43094637.623121575</c:v>
                </c:pt>
                <c:pt idx="16">
                  <c:v>41837246.165888578</c:v>
                </c:pt>
                <c:pt idx="17">
                  <c:v>50342302.386945575</c:v>
                </c:pt>
                <c:pt idx="18">
                  <c:v>60810554.498038575</c:v>
                </c:pt>
                <c:pt idx="19">
                  <c:v>64587027.745830581</c:v>
                </c:pt>
                <c:pt idx="20">
                  <c:v>49270432.95375558</c:v>
                </c:pt>
                <c:pt idx="21">
                  <c:v>45083293.96010758</c:v>
                </c:pt>
                <c:pt idx="22">
                  <c:v>46033170.645772576</c:v>
                </c:pt>
                <c:pt idx="23">
                  <c:v>56594449.192762576</c:v>
                </c:pt>
                <c:pt idx="24">
                  <c:v>57230062.23541832</c:v>
                </c:pt>
                <c:pt idx="25">
                  <c:v>48541585.314724319</c:v>
                </c:pt>
                <c:pt idx="26">
                  <c:v>46701990.468791321</c:v>
                </c:pt>
                <c:pt idx="27">
                  <c:v>40737141.674832322</c:v>
                </c:pt>
                <c:pt idx="28">
                  <c:v>48242779.236058325</c:v>
                </c:pt>
                <c:pt idx="29">
                  <c:v>65023461.895293318</c:v>
                </c:pt>
                <c:pt idx="30">
                  <c:v>81296181.759749323</c:v>
                </c:pt>
                <c:pt idx="31">
                  <c:v>75078483.539122328</c:v>
                </c:pt>
                <c:pt idx="32">
                  <c:v>49993208.971530318</c:v>
                </c:pt>
                <c:pt idx="33">
                  <c:v>42337839.47948432</c:v>
                </c:pt>
                <c:pt idx="34">
                  <c:v>45676188.057550319</c:v>
                </c:pt>
                <c:pt idx="35">
                  <c:v>56097840.297418319</c:v>
                </c:pt>
                <c:pt idx="36">
                  <c:v>57216324.683351137</c:v>
                </c:pt>
                <c:pt idx="37">
                  <c:v>49077423.393344134</c:v>
                </c:pt>
                <c:pt idx="38">
                  <c:v>49267213.176552139</c:v>
                </c:pt>
                <c:pt idx="39">
                  <c:v>43063023.121252134</c:v>
                </c:pt>
                <c:pt idx="40">
                  <c:v>46164662.055697136</c:v>
                </c:pt>
                <c:pt idx="41">
                  <c:v>60282224.690545134</c:v>
                </c:pt>
                <c:pt idx="42">
                  <c:v>81061488.555960134</c:v>
                </c:pt>
                <c:pt idx="43">
                  <c:v>71258545.409913138</c:v>
                </c:pt>
                <c:pt idx="44">
                  <c:v>49668107.280463137</c:v>
                </c:pt>
                <c:pt idx="45">
                  <c:v>43253414.186002135</c:v>
                </c:pt>
                <c:pt idx="46">
                  <c:v>44910887.27802214</c:v>
                </c:pt>
                <c:pt idx="47">
                  <c:v>53040629.64073614</c:v>
                </c:pt>
                <c:pt idx="48">
                  <c:v>53836254.463610977</c:v>
                </c:pt>
                <c:pt idx="49">
                  <c:v>47974878.753441975</c:v>
                </c:pt>
                <c:pt idx="50">
                  <c:v>44818017.847629979</c:v>
                </c:pt>
                <c:pt idx="51">
                  <c:v>40519756.964387976</c:v>
                </c:pt>
                <c:pt idx="52">
                  <c:v>47369873.151951976</c:v>
                </c:pt>
                <c:pt idx="53">
                  <c:v>66164429.476892978</c:v>
                </c:pt>
                <c:pt idx="54">
                  <c:v>83251368.938582972</c:v>
                </c:pt>
                <c:pt idx="55">
                  <c:v>68538520.76983498</c:v>
                </c:pt>
                <c:pt idx="56">
                  <c:v>50547782.282330975</c:v>
                </c:pt>
                <c:pt idx="57">
                  <c:v>42873857.88398198</c:v>
                </c:pt>
                <c:pt idx="58">
                  <c:v>45641430.12196698</c:v>
                </c:pt>
                <c:pt idx="59">
                  <c:v>52638100.62582498</c:v>
                </c:pt>
                <c:pt idx="60">
                  <c:v>54911356.121163584</c:v>
                </c:pt>
                <c:pt idx="61">
                  <c:v>48753761.194211587</c:v>
                </c:pt>
                <c:pt idx="62">
                  <c:v>49889124.102056585</c:v>
                </c:pt>
                <c:pt idx="63">
                  <c:v>43188284.981835589</c:v>
                </c:pt>
                <c:pt idx="64">
                  <c:v>45290631.481890589</c:v>
                </c:pt>
                <c:pt idx="65">
                  <c:v>56572380.058294587</c:v>
                </c:pt>
                <c:pt idx="66">
                  <c:v>69531972.104008585</c:v>
                </c:pt>
                <c:pt idx="67">
                  <c:v>62627316.669716507</c:v>
                </c:pt>
                <c:pt idx="68">
                  <c:v>52483630.869351625</c:v>
                </c:pt>
                <c:pt idx="69">
                  <c:v>44313505.933738872</c:v>
                </c:pt>
                <c:pt idx="70">
                  <c:v>47268963.680705905</c:v>
                </c:pt>
                <c:pt idx="71">
                  <c:v>57282294.93726933</c:v>
                </c:pt>
                <c:pt idx="72">
                  <c:v>61083284.63878455</c:v>
                </c:pt>
                <c:pt idx="73">
                  <c:v>51952415.072566412</c:v>
                </c:pt>
                <c:pt idx="74">
                  <c:v>51052991.482677959</c:v>
                </c:pt>
                <c:pt idx="75">
                  <c:v>41360165.193640947</c:v>
                </c:pt>
                <c:pt idx="76">
                  <c:v>43158849.921167485</c:v>
                </c:pt>
                <c:pt idx="77">
                  <c:v>55440642.71470008</c:v>
                </c:pt>
                <c:pt idx="78">
                  <c:v>61454907.375045419</c:v>
                </c:pt>
                <c:pt idx="79">
                  <c:v>60080885.539118305</c:v>
                </c:pt>
                <c:pt idx="80">
                  <c:v>48273397.042750143</c:v>
                </c:pt>
                <c:pt idx="81">
                  <c:v>41793076.89713157</c:v>
                </c:pt>
                <c:pt idx="82">
                  <c:v>46664422.649748906</c:v>
                </c:pt>
                <c:pt idx="83">
                  <c:v>53245388.227849908</c:v>
                </c:pt>
                <c:pt idx="84">
                  <c:v>55763896.18168027</c:v>
                </c:pt>
                <c:pt idx="85">
                  <c:v>50700386.356609277</c:v>
                </c:pt>
                <c:pt idx="86">
                  <c:v>48601161.77192767</c:v>
                </c:pt>
                <c:pt idx="87">
                  <c:v>40903456.917285234</c:v>
                </c:pt>
                <c:pt idx="88">
                  <c:v>44255377.816204593</c:v>
                </c:pt>
                <c:pt idx="89">
                  <c:v>52472039.303485408</c:v>
                </c:pt>
                <c:pt idx="90">
                  <c:v>65255972.638263904</c:v>
                </c:pt>
                <c:pt idx="91">
                  <c:v>67807607.144169539</c:v>
                </c:pt>
                <c:pt idx="92">
                  <c:v>53044043.734858684</c:v>
                </c:pt>
                <c:pt idx="93">
                  <c:v>41411011.439795353</c:v>
                </c:pt>
                <c:pt idx="94">
                  <c:v>42304554.515398659</c:v>
                </c:pt>
                <c:pt idx="95">
                  <c:v>49135427.22282929</c:v>
                </c:pt>
                <c:pt idx="96">
                  <c:v>52102836.708981939</c:v>
                </c:pt>
                <c:pt idx="97">
                  <c:v>46904127.650017522</c:v>
                </c:pt>
                <c:pt idx="98">
                  <c:v>45175173.087262981</c:v>
                </c:pt>
                <c:pt idx="99">
                  <c:v>40065253.610994443</c:v>
                </c:pt>
                <c:pt idx="100">
                  <c:v>45621730.560541235</c:v>
                </c:pt>
                <c:pt idx="101">
                  <c:v>62219414.444204442</c:v>
                </c:pt>
                <c:pt idx="102">
                  <c:v>78540515.183203891</c:v>
                </c:pt>
                <c:pt idx="103">
                  <c:v>76966973.631195873</c:v>
                </c:pt>
                <c:pt idx="104">
                  <c:v>56086414.527406082</c:v>
                </c:pt>
                <c:pt idx="105">
                  <c:v>42624018.777550466</c:v>
                </c:pt>
                <c:pt idx="106">
                  <c:v>42697547.749490358</c:v>
                </c:pt>
                <c:pt idx="107">
                  <c:v>51929745.792119883</c:v>
                </c:pt>
                <c:pt idx="108">
                  <c:v>52235221.996710055</c:v>
                </c:pt>
                <c:pt idx="109">
                  <c:v>43740261.306710057</c:v>
                </c:pt>
                <c:pt idx="110">
                  <c:v>45837850.07671006</c:v>
                </c:pt>
                <c:pt idx="111">
                  <c:v>39739104.176710062</c:v>
                </c:pt>
                <c:pt idx="112">
                  <c:v>43383845.156710058</c:v>
                </c:pt>
                <c:pt idx="113">
                  <c:v>58319622.406710058</c:v>
                </c:pt>
                <c:pt idx="114">
                  <c:v>70157146.256710052</c:v>
                </c:pt>
                <c:pt idx="115">
                  <c:v>62635034.536710061</c:v>
                </c:pt>
                <c:pt idx="116">
                  <c:v>53098958.586710058</c:v>
                </c:pt>
                <c:pt idx="117">
                  <c:v>46118064.906710058</c:v>
                </c:pt>
                <c:pt idx="118">
                  <c:v>45341675.606710061</c:v>
                </c:pt>
                <c:pt idx="119">
                  <c:v>54565027.176710062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4-43BC-BA37-A9082EFCF741}"/>
            </c:ext>
          </c:extLst>
        </c:ser>
        <c:ser>
          <c:idx val="1"/>
          <c:order val="1"/>
          <c:tx>
            <c:strRef>
              <c:f>'Res Normalized Monthly'!$T$1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'Res Normalized Monthly'!$T$2:$T$157</c:f>
              <c:numCache>
                <c:formatCode>General</c:formatCode>
                <c:ptCount val="156"/>
                <c:pt idx="0">
                  <c:v>58262429.40488115</c:v>
                </c:pt>
                <c:pt idx="1">
                  <c:v>52159710.202435337</c:v>
                </c:pt>
                <c:pt idx="2">
                  <c:v>49165799.259270892</c:v>
                </c:pt>
                <c:pt idx="3">
                  <c:v>42492083.85162437</c:v>
                </c:pt>
                <c:pt idx="4">
                  <c:v>47349416.096544728</c:v>
                </c:pt>
                <c:pt idx="5">
                  <c:v>60419518.657517798</c:v>
                </c:pt>
                <c:pt idx="6">
                  <c:v>73538383.613410026</c:v>
                </c:pt>
                <c:pt idx="7">
                  <c:v>68318252.964924499</c:v>
                </c:pt>
                <c:pt idx="8">
                  <c:v>52806207.381498344</c:v>
                </c:pt>
                <c:pt idx="9">
                  <c:v>45408187.046538517</c:v>
                </c:pt>
                <c:pt idx="10">
                  <c:v>46434109.158089072</c:v>
                </c:pt>
                <c:pt idx="11">
                  <c:v>55459102.156753659</c:v>
                </c:pt>
                <c:pt idx="12">
                  <c:v>57945846.586156979</c:v>
                </c:pt>
                <c:pt idx="13">
                  <c:v>49874171.770408183</c:v>
                </c:pt>
                <c:pt idx="14">
                  <c:v>48849216.440546721</c:v>
                </c:pt>
                <c:pt idx="15">
                  <c:v>42175501.032900192</c:v>
                </c:pt>
                <c:pt idx="16">
                  <c:v>47032833.27782055</c:v>
                </c:pt>
                <c:pt idx="17">
                  <c:v>60102935.83879362</c:v>
                </c:pt>
                <c:pt idx="18">
                  <c:v>73221800.794685841</c:v>
                </c:pt>
                <c:pt idx="19">
                  <c:v>68001670.146200314</c:v>
                </c:pt>
                <c:pt idx="20">
                  <c:v>52489624.562774166</c:v>
                </c:pt>
                <c:pt idx="21">
                  <c:v>45091604.227814347</c:v>
                </c:pt>
                <c:pt idx="22">
                  <c:v>46117526.339364894</c:v>
                </c:pt>
                <c:pt idx="23">
                  <c:v>55142519.338029481</c:v>
                </c:pt>
                <c:pt idx="24">
                  <c:v>57629263.767432801</c:v>
                </c:pt>
                <c:pt idx="25">
                  <c:v>49557588.951684006</c:v>
                </c:pt>
                <c:pt idx="26">
                  <c:v>48532633.621822543</c:v>
                </c:pt>
                <c:pt idx="27">
                  <c:v>41858918.214176014</c:v>
                </c:pt>
                <c:pt idx="28">
                  <c:v>46716250.45909638</c:v>
                </c:pt>
                <c:pt idx="29">
                  <c:v>59786353.020069443</c:v>
                </c:pt>
                <c:pt idx="30">
                  <c:v>72905217.97596167</c:v>
                </c:pt>
                <c:pt idx="31">
                  <c:v>67685087.327476144</c:v>
                </c:pt>
                <c:pt idx="32">
                  <c:v>52173041.744049989</c:v>
                </c:pt>
                <c:pt idx="33">
                  <c:v>44775021.409090169</c:v>
                </c:pt>
                <c:pt idx="34">
                  <c:v>45800943.520640716</c:v>
                </c:pt>
                <c:pt idx="35">
                  <c:v>54825936.519305311</c:v>
                </c:pt>
                <c:pt idx="36">
                  <c:v>57312680.948708624</c:v>
                </c:pt>
                <c:pt idx="37">
                  <c:v>49241006.132959835</c:v>
                </c:pt>
                <c:pt idx="38">
                  <c:v>48216050.803098366</c:v>
                </c:pt>
                <c:pt idx="39">
                  <c:v>41542335.395451836</c:v>
                </c:pt>
                <c:pt idx="40">
                  <c:v>46399667.640372202</c:v>
                </c:pt>
                <c:pt idx="41">
                  <c:v>59469770.201345265</c:v>
                </c:pt>
                <c:pt idx="42">
                  <c:v>72588635.157237485</c:v>
                </c:pt>
                <c:pt idx="43">
                  <c:v>67368504.508751974</c:v>
                </c:pt>
                <c:pt idx="44">
                  <c:v>51856458.925325818</c:v>
                </c:pt>
                <c:pt idx="45">
                  <c:v>44458438.590365991</c:v>
                </c:pt>
                <c:pt idx="46">
                  <c:v>45484360.701916546</c:v>
                </c:pt>
                <c:pt idx="47">
                  <c:v>54509353.700581133</c:v>
                </c:pt>
                <c:pt idx="48">
                  <c:v>56996098.129984446</c:v>
                </c:pt>
                <c:pt idx="49">
                  <c:v>50893378.927538633</c:v>
                </c:pt>
                <c:pt idx="50">
                  <c:v>47899467.984374188</c:v>
                </c:pt>
                <c:pt idx="51">
                  <c:v>41225752.576727666</c:v>
                </c:pt>
                <c:pt idx="52">
                  <c:v>46083084.821648024</c:v>
                </c:pt>
                <c:pt idx="53">
                  <c:v>59153187.382621095</c:v>
                </c:pt>
                <c:pt idx="54">
                  <c:v>72272052.338513315</c:v>
                </c:pt>
                <c:pt idx="55">
                  <c:v>67051921.690027788</c:v>
                </c:pt>
                <c:pt idx="56">
                  <c:v>51539876.106601641</c:v>
                </c:pt>
                <c:pt idx="57">
                  <c:v>44141855.771641813</c:v>
                </c:pt>
                <c:pt idx="58">
                  <c:v>45167777.883192368</c:v>
                </c:pt>
                <c:pt idx="59">
                  <c:v>54192770.881856956</c:v>
                </c:pt>
                <c:pt idx="60">
                  <c:v>56679515.311260276</c:v>
                </c:pt>
                <c:pt idx="61">
                  <c:v>48607840.49551148</c:v>
                </c:pt>
                <c:pt idx="62">
                  <c:v>47582885.16565001</c:v>
                </c:pt>
                <c:pt idx="63">
                  <c:v>40909169.758003488</c:v>
                </c:pt>
                <c:pt idx="64">
                  <c:v>45766502.002923846</c:v>
                </c:pt>
                <c:pt idx="65">
                  <c:v>58836604.563896917</c:v>
                </c:pt>
                <c:pt idx="66">
                  <c:v>71955469.519789144</c:v>
                </c:pt>
                <c:pt idx="67">
                  <c:v>66735338.871303618</c:v>
                </c:pt>
                <c:pt idx="68">
                  <c:v>51223293.287877463</c:v>
                </c:pt>
                <c:pt idx="69">
                  <c:v>43825272.952917643</c:v>
                </c:pt>
                <c:pt idx="70">
                  <c:v>44851195.06446819</c:v>
                </c:pt>
                <c:pt idx="71">
                  <c:v>53876188.063132778</c:v>
                </c:pt>
                <c:pt idx="72">
                  <c:v>56362932.492536098</c:v>
                </c:pt>
                <c:pt idx="73">
                  <c:v>48291257.676787302</c:v>
                </c:pt>
                <c:pt idx="74">
                  <c:v>47266302.34692584</c:v>
                </c:pt>
                <c:pt idx="75">
                  <c:v>40592586.93927931</c:v>
                </c:pt>
                <c:pt idx="76">
                  <c:v>45449919.184199676</c:v>
                </c:pt>
                <c:pt idx="77">
                  <c:v>58520021.745172739</c:v>
                </c:pt>
                <c:pt idx="78">
                  <c:v>71638886.701064959</c:v>
                </c:pt>
                <c:pt idx="79">
                  <c:v>66418756.05257944</c:v>
                </c:pt>
                <c:pt idx="80">
                  <c:v>50906710.469153285</c:v>
                </c:pt>
                <c:pt idx="81">
                  <c:v>43508690.134193465</c:v>
                </c:pt>
                <c:pt idx="82">
                  <c:v>44534612.245744012</c:v>
                </c:pt>
                <c:pt idx="83">
                  <c:v>53559605.244408607</c:v>
                </c:pt>
                <c:pt idx="84">
                  <c:v>56046349.67381192</c:v>
                </c:pt>
                <c:pt idx="85">
                  <c:v>47974674.858063132</c:v>
                </c:pt>
                <c:pt idx="86">
                  <c:v>46949719.528201662</c:v>
                </c:pt>
                <c:pt idx="87">
                  <c:v>40276004.120555133</c:v>
                </c:pt>
                <c:pt idx="88">
                  <c:v>45133336.365475498</c:v>
                </c:pt>
                <c:pt idx="89">
                  <c:v>58203438.926448561</c:v>
                </c:pt>
                <c:pt idx="90">
                  <c:v>71322303.882340789</c:v>
                </c:pt>
                <c:pt idx="91">
                  <c:v>66102173.233855262</c:v>
                </c:pt>
                <c:pt idx="92">
                  <c:v>50590127.650429115</c:v>
                </c:pt>
                <c:pt idx="93">
                  <c:v>43192107.315469287</c:v>
                </c:pt>
                <c:pt idx="94">
                  <c:v>44218029.427019835</c:v>
                </c:pt>
                <c:pt idx="95">
                  <c:v>53243022.42568443</c:v>
                </c:pt>
                <c:pt idx="96">
                  <c:v>55729766.855087742</c:v>
                </c:pt>
                <c:pt idx="97">
                  <c:v>49627047.65264193</c:v>
                </c:pt>
                <c:pt idx="98">
                  <c:v>46633136.709477484</c:v>
                </c:pt>
                <c:pt idx="99">
                  <c:v>39959421.301830962</c:v>
                </c:pt>
                <c:pt idx="100">
                  <c:v>44816753.54675132</c:v>
                </c:pt>
                <c:pt idx="101">
                  <c:v>57886856.107724383</c:v>
                </c:pt>
                <c:pt idx="102">
                  <c:v>71005721.063616604</c:v>
                </c:pt>
                <c:pt idx="103">
                  <c:v>65785590.415131085</c:v>
                </c:pt>
                <c:pt idx="104">
                  <c:v>50273544.831704937</c:v>
                </c:pt>
                <c:pt idx="105">
                  <c:v>42875524.49674511</c:v>
                </c:pt>
                <c:pt idx="106">
                  <c:v>43901446.608295664</c:v>
                </c:pt>
                <c:pt idx="107">
                  <c:v>52926439.606960252</c:v>
                </c:pt>
                <c:pt idx="108">
                  <c:v>55413184.036363572</c:v>
                </c:pt>
                <c:pt idx="109">
                  <c:v>47341509.220614776</c:v>
                </c:pt>
                <c:pt idx="110">
                  <c:v>46316553.890753306</c:v>
                </c:pt>
                <c:pt idx="111">
                  <c:v>39642838.483106785</c:v>
                </c:pt>
                <c:pt idx="112">
                  <c:v>44500170.728027143</c:v>
                </c:pt>
                <c:pt idx="113">
                  <c:v>57570273.289000213</c:v>
                </c:pt>
                <c:pt idx="114">
                  <c:v>70689138.244892433</c:v>
                </c:pt>
                <c:pt idx="115">
                  <c:v>65469007.596406914</c:v>
                </c:pt>
                <c:pt idx="116">
                  <c:v>49956962.012980759</c:v>
                </c:pt>
                <c:pt idx="117">
                  <c:v>42558941.678020939</c:v>
                </c:pt>
                <c:pt idx="118">
                  <c:v>43584863.789571486</c:v>
                </c:pt>
                <c:pt idx="119">
                  <c:v>52609856.788236074</c:v>
                </c:pt>
                <c:pt idx="120">
                  <c:v>55096601.217639394</c:v>
                </c:pt>
                <c:pt idx="121">
                  <c:v>47024926.401890598</c:v>
                </c:pt>
                <c:pt idx="122">
                  <c:v>45999971.072029136</c:v>
                </c:pt>
                <c:pt idx="123">
                  <c:v>39326255.664382607</c:v>
                </c:pt>
                <c:pt idx="124">
                  <c:v>44183587.909302972</c:v>
                </c:pt>
                <c:pt idx="125">
                  <c:v>57253690.470276035</c:v>
                </c:pt>
                <c:pt idx="126">
                  <c:v>70372555.426168263</c:v>
                </c:pt>
                <c:pt idx="127">
                  <c:v>65152424.777682737</c:v>
                </c:pt>
                <c:pt idx="128">
                  <c:v>49640379.194256581</c:v>
                </c:pt>
                <c:pt idx="129">
                  <c:v>42242358.859296761</c:v>
                </c:pt>
                <c:pt idx="130">
                  <c:v>43268280.970847309</c:v>
                </c:pt>
                <c:pt idx="131">
                  <c:v>52293273.969511904</c:v>
                </c:pt>
                <c:pt idx="132">
                  <c:v>54780018.398915216</c:v>
                </c:pt>
                <c:pt idx="133">
                  <c:v>46708343.58316642</c:v>
                </c:pt>
                <c:pt idx="134">
                  <c:v>45683388.253304958</c:v>
                </c:pt>
                <c:pt idx="135">
                  <c:v>39009672.845658429</c:v>
                </c:pt>
                <c:pt idx="136">
                  <c:v>43867005.090578794</c:v>
                </c:pt>
                <c:pt idx="137">
                  <c:v>56937107.651551858</c:v>
                </c:pt>
                <c:pt idx="138">
                  <c:v>70055972.607444078</c:v>
                </c:pt>
                <c:pt idx="139">
                  <c:v>64835841.958958559</c:v>
                </c:pt>
                <c:pt idx="140">
                  <c:v>49323796.375532411</c:v>
                </c:pt>
                <c:pt idx="141">
                  <c:v>41925776.040572584</c:v>
                </c:pt>
                <c:pt idx="142">
                  <c:v>42951698.152123131</c:v>
                </c:pt>
                <c:pt idx="143">
                  <c:v>51976691.150787726</c:v>
                </c:pt>
                <c:pt idx="144">
                  <c:v>54463435.580191039</c:v>
                </c:pt>
                <c:pt idx="145">
                  <c:v>48360716.377745226</c:v>
                </c:pt>
                <c:pt idx="146">
                  <c:v>45366805.434580781</c:v>
                </c:pt>
                <c:pt idx="147">
                  <c:v>38693090.026934259</c:v>
                </c:pt>
                <c:pt idx="148">
                  <c:v>43550422.271854617</c:v>
                </c:pt>
                <c:pt idx="149">
                  <c:v>56620524.832827687</c:v>
                </c:pt>
                <c:pt idx="150">
                  <c:v>69739389.788719907</c:v>
                </c:pt>
                <c:pt idx="151">
                  <c:v>64519259.140234381</c:v>
                </c:pt>
                <c:pt idx="152">
                  <c:v>49007213.556808233</c:v>
                </c:pt>
                <c:pt idx="153">
                  <c:v>41609193.221848406</c:v>
                </c:pt>
                <c:pt idx="154">
                  <c:v>42635115.333398961</c:v>
                </c:pt>
                <c:pt idx="155">
                  <c:v>51660108.332063548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34-43BC-BA37-A9082EFCF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6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&lt; 50 Normalized Monthly'!$C$1</c:f>
              <c:strCache>
                <c:ptCount val="1"/>
                <c:pt idx="0">
                  <c:v>GS_lt_50_No_CDM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'GS &lt; 50 Normalized Monthly'!$C$2:$C$157</c:f>
              <c:numCache>
                <c:formatCode>General</c:formatCode>
                <c:ptCount val="156"/>
                <c:pt idx="0">
                  <c:v>20704633.300868146</c:v>
                </c:pt>
                <c:pt idx="1">
                  <c:v>19844824.290415149</c:v>
                </c:pt>
                <c:pt idx="2">
                  <c:v>19893722.785573147</c:v>
                </c:pt>
                <c:pt idx="3">
                  <c:v>17791113.928729147</c:v>
                </c:pt>
                <c:pt idx="4">
                  <c:v>17926831.774203151</c:v>
                </c:pt>
                <c:pt idx="5">
                  <c:v>19821229.369993147</c:v>
                </c:pt>
                <c:pt idx="6">
                  <c:v>22052758.221722148</c:v>
                </c:pt>
                <c:pt idx="7">
                  <c:v>21608405.815943148</c:v>
                </c:pt>
                <c:pt idx="8">
                  <c:v>18936259.308178149</c:v>
                </c:pt>
                <c:pt idx="9">
                  <c:v>17787009.655197147</c:v>
                </c:pt>
                <c:pt idx="10">
                  <c:v>18449765.981516149</c:v>
                </c:pt>
                <c:pt idx="11">
                  <c:v>20324673.238431148</c:v>
                </c:pt>
                <c:pt idx="12">
                  <c:v>20997000.576903876</c:v>
                </c:pt>
                <c:pt idx="13">
                  <c:v>18534901.320222881</c:v>
                </c:pt>
                <c:pt idx="14">
                  <c:v>18954018.30274988</c:v>
                </c:pt>
                <c:pt idx="15">
                  <c:v>16925516.165353876</c:v>
                </c:pt>
                <c:pt idx="16">
                  <c:v>17278203.842076879</c:v>
                </c:pt>
                <c:pt idx="17">
                  <c:v>18191454.642888878</c:v>
                </c:pt>
                <c:pt idx="18">
                  <c:v>20105262.722413879</c:v>
                </c:pt>
                <c:pt idx="19">
                  <c:v>20523724.411321878</c:v>
                </c:pt>
                <c:pt idx="20">
                  <c:v>18157087.066119879</c:v>
                </c:pt>
                <c:pt idx="21">
                  <c:v>17337285.180696879</c:v>
                </c:pt>
                <c:pt idx="22">
                  <c:v>17481165.503934875</c:v>
                </c:pt>
                <c:pt idx="23">
                  <c:v>19459671.383054875</c:v>
                </c:pt>
                <c:pt idx="24">
                  <c:v>20364989.12032054</c:v>
                </c:pt>
                <c:pt idx="25">
                  <c:v>18205145.489051539</c:v>
                </c:pt>
                <c:pt idx="26">
                  <c:v>18513709.375034541</c:v>
                </c:pt>
                <c:pt idx="27">
                  <c:v>16824162.846801538</c:v>
                </c:pt>
                <c:pt idx="28">
                  <c:v>18405787.843161542</c:v>
                </c:pt>
                <c:pt idx="29">
                  <c:v>20461415.969543539</c:v>
                </c:pt>
                <c:pt idx="30">
                  <c:v>22795593.036033537</c:v>
                </c:pt>
                <c:pt idx="31">
                  <c:v>22116079.594250541</c:v>
                </c:pt>
                <c:pt idx="32">
                  <c:v>18334763.226206541</c:v>
                </c:pt>
                <c:pt idx="33">
                  <c:v>17072567.952336539</c:v>
                </c:pt>
                <c:pt idx="34">
                  <c:v>17395857.750683539</c:v>
                </c:pt>
                <c:pt idx="35">
                  <c:v>19655364.768977538</c:v>
                </c:pt>
                <c:pt idx="36">
                  <c:v>20433168.712788858</c:v>
                </c:pt>
                <c:pt idx="37">
                  <c:v>18248985.66093586</c:v>
                </c:pt>
                <c:pt idx="38">
                  <c:v>18891983.127054855</c:v>
                </c:pt>
                <c:pt idx="39">
                  <c:v>17089616.625273857</c:v>
                </c:pt>
                <c:pt idx="40">
                  <c:v>17878369.437173858</c:v>
                </c:pt>
                <c:pt idx="41">
                  <c:v>19789305.953011855</c:v>
                </c:pt>
                <c:pt idx="42">
                  <c:v>22703572.420684855</c:v>
                </c:pt>
                <c:pt idx="43">
                  <c:v>21542109.43368886</c:v>
                </c:pt>
                <c:pt idx="44">
                  <c:v>18050834.514007859</c:v>
                </c:pt>
                <c:pt idx="45">
                  <c:v>17206685.452281859</c:v>
                </c:pt>
                <c:pt idx="46">
                  <c:v>17348028.408182859</c:v>
                </c:pt>
                <c:pt idx="47">
                  <c:v>18974962.525991857</c:v>
                </c:pt>
                <c:pt idx="48">
                  <c:v>19511148.082728777</c:v>
                </c:pt>
                <c:pt idx="49">
                  <c:v>18256163.68848278</c:v>
                </c:pt>
                <c:pt idx="50">
                  <c:v>18096668.85844278</c:v>
                </c:pt>
                <c:pt idx="51">
                  <c:v>16541459.767637776</c:v>
                </c:pt>
                <c:pt idx="52">
                  <c:v>18171949.748051777</c:v>
                </c:pt>
                <c:pt idx="53">
                  <c:v>20403300.909939777</c:v>
                </c:pt>
                <c:pt idx="54">
                  <c:v>22861363.392034773</c:v>
                </c:pt>
                <c:pt idx="55">
                  <c:v>21118978.986886777</c:v>
                </c:pt>
                <c:pt idx="56">
                  <c:v>18170205.46941378</c:v>
                </c:pt>
                <c:pt idx="57">
                  <c:v>17220595.803868778</c:v>
                </c:pt>
                <c:pt idx="58">
                  <c:v>17668478.376731779</c:v>
                </c:pt>
                <c:pt idx="59">
                  <c:v>19040828.537305772</c:v>
                </c:pt>
                <c:pt idx="60">
                  <c:v>19918645.038127154</c:v>
                </c:pt>
                <c:pt idx="61">
                  <c:v>18479022.427723158</c:v>
                </c:pt>
                <c:pt idx="62">
                  <c:v>19344536.573703159</c:v>
                </c:pt>
                <c:pt idx="63">
                  <c:v>17496135.743099157</c:v>
                </c:pt>
                <c:pt idx="64">
                  <c:v>18053028.241128158</c:v>
                </c:pt>
                <c:pt idx="65">
                  <c:v>19266723.806833159</c:v>
                </c:pt>
                <c:pt idx="66">
                  <c:v>21311982.975834161</c:v>
                </c:pt>
                <c:pt idx="67">
                  <c:v>20411785.122910541</c:v>
                </c:pt>
                <c:pt idx="68">
                  <c:v>18727336.210364576</c:v>
                </c:pt>
                <c:pt idx="69">
                  <c:v>17638387.428440351</c:v>
                </c:pt>
                <c:pt idx="70">
                  <c:v>18020884.044720925</c:v>
                </c:pt>
                <c:pt idx="71">
                  <c:v>20066633.254348345</c:v>
                </c:pt>
                <c:pt idx="72">
                  <c:v>21303777.783872336</c:v>
                </c:pt>
                <c:pt idx="73">
                  <c:v>19099984.13925432</c:v>
                </c:pt>
                <c:pt idx="74">
                  <c:v>19585691.607345648</c:v>
                </c:pt>
                <c:pt idx="75">
                  <c:v>16922663.676998418</c:v>
                </c:pt>
                <c:pt idx="76">
                  <c:v>17613446.724568356</c:v>
                </c:pt>
                <c:pt idx="77">
                  <c:v>18970931.054170139</c:v>
                </c:pt>
                <c:pt idx="78">
                  <c:v>19855708.900343191</c:v>
                </c:pt>
                <c:pt idx="79">
                  <c:v>19611045.207169671</c:v>
                </c:pt>
                <c:pt idx="80">
                  <c:v>17643769.2377556</c:v>
                </c:pt>
                <c:pt idx="81">
                  <c:v>16849179.511326332</c:v>
                </c:pt>
                <c:pt idx="82">
                  <c:v>17791302.050130848</c:v>
                </c:pt>
                <c:pt idx="83">
                  <c:v>19279930.467506785</c:v>
                </c:pt>
                <c:pt idx="84">
                  <c:v>20206900.384172045</c:v>
                </c:pt>
                <c:pt idx="85">
                  <c:v>18912952.911405765</c:v>
                </c:pt>
                <c:pt idx="86">
                  <c:v>19087194.693129994</c:v>
                </c:pt>
                <c:pt idx="87">
                  <c:v>16822886.277402826</c:v>
                </c:pt>
                <c:pt idx="88">
                  <c:v>17571335.804700233</c:v>
                </c:pt>
                <c:pt idx="89">
                  <c:v>18388369.415220134</c:v>
                </c:pt>
                <c:pt idx="90">
                  <c:v>20279519.473623894</c:v>
                </c:pt>
                <c:pt idx="91">
                  <c:v>20702927.092459753</c:v>
                </c:pt>
                <c:pt idx="92">
                  <c:v>18321540.160444587</c:v>
                </c:pt>
                <c:pt idx="93">
                  <c:v>16809498.477666974</c:v>
                </c:pt>
                <c:pt idx="94">
                  <c:v>16699458.042118514</c:v>
                </c:pt>
                <c:pt idx="95">
                  <c:v>18067085.348473221</c:v>
                </c:pt>
                <c:pt idx="96">
                  <c:v>19133061.760733683</c:v>
                </c:pt>
                <c:pt idx="97">
                  <c:v>18058710.330862306</c:v>
                </c:pt>
                <c:pt idx="98">
                  <c:v>17926685.621340387</c:v>
                </c:pt>
                <c:pt idx="99">
                  <c:v>16527168.639966492</c:v>
                </c:pt>
                <c:pt idx="100">
                  <c:v>17576723.658702593</c:v>
                </c:pt>
                <c:pt idx="101">
                  <c:v>19532905.229509365</c:v>
                </c:pt>
                <c:pt idx="102">
                  <c:v>21956762.489117898</c:v>
                </c:pt>
                <c:pt idx="103">
                  <c:v>21900969.806323256</c:v>
                </c:pt>
                <c:pt idx="104">
                  <c:v>18789309.137700778</c:v>
                </c:pt>
                <c:pt idx="105">
                  <c:v>16955472.071180869</c:v>
                </c:pt>
                <c:pt idx="106">
                  <c:v>16751612.589217924</c:v>
                </c:pt>
                <c:pt idx="107">
                  <c:v>18774069.716664497</c:v>
                </c:pt>
                <c:pt idx="108">
                  <c:v>18732513.136596769</c:v>
                </c:pt>
                <c:pt idx="109">
                  <c:v>16467205.256596768</c:v>
                </c:pt>
                <c:pt idx="110">
                  <c:v>17473640.656596765</c:v>
                </c:pt>
                <c:pt idx="111">
                  <c:v>15740126.976596767</c:v>
                </c:pt>
                <c:pt idx="112">
                  <c:v>16539773.226596767</c:v>
                </c:pt>
                <c:pt idx="113">
                  <c:v>18287536.646596767</c:v>
                </c:pt>
                <c:pt idx="114">
                  <c:v>20148670.466596767</c:v>
                </c:pt>
                <c:pt idx="115">
                  <c:v>19087552.926596768</c:v>
                </c:pt>
                <c:pt idx="116">
                  <c:v>17404207.736596767</c:v>
                </c:pt>
                <c:pt idx="117">
                  <c:v>16833839.906596765</c:v>
                </c:pt>
                <c:pt idx="118">
                  <c:v>16525687.126596767</c:v>
                </c:pt>
                <c:pt idx="119">
                  <c:v>18537220.016596768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63-BA01-6FBD1C4FAB62}"/>
            </c:ext>
          </c:extLst>
        </c:ser>
        <c:ser>
          <c:idx val="1"/>
          <c:order val="1"/>
          <c:tx>
            <c:strRef>
              <c:f>'GS &lt; 50 Normalized Monthly'!$V$1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'GS &lt; 50 Normalized Monthly'!$V$2:$V$157</c:f>
              <c:numCache>
                <c:formatCode>General</c:formatCode>
                <c:ptCount val="156"/>
                <c:pt idx="0">
                  <c:v>21000192.174388565</c:v>
                </c:pt>
                <c:pt idx="1">
                  <c:v>19660742.081997041</c:v>
                </c:pt>
                <c:pt idx="2">
                  <c:v>19744530.081722278</c:v>
                </c:pt>
                <c:pt idx="3">
                  <c:v>17906833.470115285</c:v>
                </c:pt>
                <c:pt idx="4">
                  <c:v>18524440.948449418</c:v>
                </c:pt>
                <c:pt idx="5">
                  <c:v>20151374.008520402</c:v>
                </c:pt>
                <c:pt idx="6">
                  <c:v>22174831.009810183</c:v>
                </c:pt>
                <c:pt idx="7">
                  <c:v>21418636.077954892</c:v>
                </c:pt>
                <c:pt idx="8">
                  <c:v>19049268.944388732</c:v>
                </c:pt>
                <c:pt idx="9">
                  <c:v>17987187.901439</c:v>
                </c:pt>
                <c:pt idx="10">
                  <c:v>18150873.316511292</c:v>
                </c:pt>
                <c:pt idx="11">
                  <c:v>20195330.990787767</c:v>
                </c:pt>
                <c:pt idx="12">
                  <c:v>20606142.771598902</c:v>
                </c:pt>
                <c:pt idx="13">
                  <c:v>18736066.541137993</c:v>
                </c:pt>
                <c:pt idx="14">
                  <c:v>19213412.45425012</c:v>
                </c:pt>
                <c:pt idx="15">
                  <c:v>17429468.087616656</c:v>
                </c:pt>
                <c:pt idx="16">
                  <c:v>18114265.872167695</c:v>
                </c:pt>
                <c:pt idx="17">
                  <c:v>19805701.626206912</c:v>
                </c:pt>
                <c:pt idx="18">
                  <c:v>21829158.627496697</c:v>
                </c:pt>
                <c:pt idx="19">
                  <c:v>21067588.47114405</c:v>
                </c:pt>
                <c:pt idx="20">
                  <c:v>18652531.929350395</c:v>
                </c:pt>
                <c:pt idx="21">
                  <c:v>17590450.886400662</c:v>
                </c:pt>
                <c:pt idx="22">
                  <c:v>17756823.913721628</c:v>
                </c:pt>
                <c:pt idx="23">
                  <c:v>19841595.771728247</c:v>
                </c:pt>
                <c:pt idx="24">
                  <c:v>20300784.573015559</c:v>
                </c:pt>
                <c:pt idx="25">
                  <c:v>18497898.648771562</c:v>
                </c:pt>
                <c:pt idx="26">
                  <c:v>19037059.643603247</c:v>
                </c:pt>
                <c:pt idx="27">
                  <c:v>17290741.848451249</c:v>
                </c:pt>
                <c:pt idx="28">
                  <c:v>18002415.755489055</c:v>
                </c:pt>
                <c:pt idx="29">
                  <c:v>19734165.69325842</c:v>
                </c:pt>
                <c:pt idx="30">
                  <c:v>21741497.021056138</c:v>
                </c:pt>
                <c:pt idx="31">
                  <c:v>20958425.966714084</c:v>
                </c:pt>
                <c:pt idx="32">
                  <c:v>18505742.853438959</c:v>
                </c:pt>
                <c:pt idx="33">
                  <c:v>17411410.463505108</c:v>
                </c:pt>
                <c:pt idx="34">
                  <c:v>17548219.756090637</c:v>
                </c:pt>
                <c:pt idx="35">
                  <c:v>19611490.716107845</c:v>
                </c:pt>
                <c:pt idx="36">
                  <c:v>20172808.78284486</c:v>
                </c:pt>
                <c:pt idx="37">
                  <c:v>18345734.348362774</c:v>
                </c:pt>
                <c:pt idx="38">
                  <c:v>18901021.016686514</c:v>
                </c:pt>
                <c:pt idx="39">
                  <c:v>17036448.282592759</c:v>
                </c:pt>
                <c:pt idx="40">
                  <c:v>17748122.189630561</c:v>
                </c:pt>
                <c:pt idx="41">
                  <c:v>19461058.841659192</c:v>
                </c:pt>
                <c:pt idx="42">
                  <c:v>21540955.700171176</c:v>
                </c:pt>
                <c:pt idx="43">
                  <c:v>20774010.319321182</c:v>
                </c:pt>
                <c:pt idx="44">
                  <c:v>18299826.308056641</c:v>
                </c:pt>
                <c:pt idx="45">
                  <c:v>17218931.979366176</c:v>
                </c:pt>
                <c:pt idx="46">
                  <c:v>17417556.35367126</c:v>
                </c:pt>
                <c:pt idx="47">
                  <c:v>19537267.170910671</c:v>
                </c:pt>
                <c:pt idx="48">
                  <c:v>20007206.421192691</c:v>
                </c:pt>
                <c:pt idx="49">
                  <c:v>18670443.941049844</c:v>
                </c:pt>
                <c:pt idx="50">
                  <c:v>18791858.512256548</c:v>
                </c:pt>
                <c:pt idx="51">
                  <c:v>17021352.206866466</c:v>
                </c:pt>
                <c:pt idx="52">
                  <c:v>17722275.664909564</c:v>
                </c:pt>
                <c:pt idx="53">
                  <c:v>19427149.480192162</c:v>
                </c:pt>
                <c:pt idx="54">
                  <c:v>21515109.17545018</c:v>
                </c:pt>
                <c:pt idx="55">
                  <c:v>20769664.692589596</c:v>
                </c:pt>
                <c:pt idx="56">
                  <c:v>18362670.987541962</c:v>
                </c:pt>
                <c:pt idx="57">
                  <c:v>17260275.760862086</c:v>
                </c:pt>
                <c:pt idx="58">
                  <c:v>17410523.114690997</c:v>
                </c:pt>
                <c:pt idx="59">
                  <c:v>19452293.176718794</c:v>
                </c:pt>
                <c:pt idx="60">
                  <c:v>19876543.01877331</c:v>
                </c:pt>
                <c:pt idx="61">
                  <c:v>18068281.87003196</c:v>
                </c:pt>
                <c:pt idx="62">
                  <c:v>18626256.150604378</c:v>
                </c:pt>
                <c:pt idx="63">
                  <c:v>16890688.804447088</c:v>
                </c:pt>
                <c:pt idx="64">
                  <c:v>17610425.548230924</c:v>
                </c:pt>
                <c:pt idx="65">
                  <c:v>19339487.873751611</c:v>
                </c:pt>
                <c:pt idx="66">
                  <c:v>21392508.609776832</c:v>
                </c:pt>
                <c:pt idx="67">
                  <c:v>20622875.61667816</c:v>
                </c:pt>
                <c:pt idx="68">
                  <c:v>18151379.217662297</c:v>
                </c:pt>
                <c:pt idx="69">
                  <c:v>17083922.950215209</c:v>
                </c:pt>
                <c:pt idx="70">
                  <c:v>17261046.426530883</c:v>
                </c:pt>
                <c:pt idx="71">
                  <c:v>19380757.243770298</c:v>
                </c:pt>
                <c:pt idx="72">
                  <c:v>19861446.943047017</c:v>
                </c:pt>
                <c:pt idx="73">
                  <c:v>18007496.386078171</c:v>
                </c:pt>
                <c:pt idx="74">
                  <c:v>18522468.870671768</c:v>
                </c:pt>
                <c:pt idx="75">
                  <c:v>16668646.585572714</c:v>
                </c:pt>
                <c:pt idx="76">
                  <c:v>17342693.921129048</c:v>
                </c:pt>
                <c:pt idx="77">
                  <c:v>19015316.389427535</c:v>
                </c:pt>
                <c:pt idx="78">
                  <c:v>21105963.696934223</c:v>
                </c:pt>
                <c:pt idx="79">
                  <c:v>20373957.275317021</c:v>
                </c:pt>
                <c:pt idx="80">
                  <c:v>18004590.141750861</c:v>
                </c:pt>
                <c:pt idx="81">
                  <c:v>16966697.609039217</c:v>
                </c:pt>
                <c:pt idx="82">
                  <c:v>17157259.146598272</c:v>
                </c:pt>
                <c:pt idx="83">
                  <c:v>19276969.963837683</c:v>
                </c:pt>
                <c:pt idx="84">
                  <c:v>19754972.050865728</c:v>
                </c:pt>
                <c:pt idx="85">
                  <c:v>17968211.80011379</c:v>
                </c:pt>
                <c:pt idx="86">
                  <c:v>18480496.672458708</c:v>
                </c:pt>
                <c:pt idx="87">
                  <c:v>16683114.24458186</c:v>
                </c:pt>
                <c:pt idx="88">
                  <c:v>17394788.151619665</c:v>
                </c:pt>
                <c:pt idx="89">
                  <c:v>19161477.048621822</c:v>
                </c:pt>
                <c:pt idx="90">
                  <c:v>21195684.498906307</c:v>
                </c:pt>
                <c:pt idx="91">
                  <c:v>20337360.301601317</c:v>
                </c:pt>
                <c:pt idx="92">
                  <c:v>17828237.331103984</c:v>
                </c:pt>
                <c:pt idx="93">
                  <c:v>16704341.206434695</c:v>
                </c:pt>
                <c:pt idx="94">
                  <c:v>16876089.458253015</c:v>
                </c:pt>
                <c:pt idx="95">
                  <c:v>18947423.255016256</c:v>
                </c:pt>
                <c:pt idx="96">
                  <c:v>19460364.301277094</c:v>
                </c:pt>
                <c:pt idx="97">
                  <c:v>18166603.617113069</c:v>
                </c:pt>
                <c:pt idx="98">
                  <c:v>18312206.698557865</c:v>
                </c:pt>
                <c:pt idx="99">
                  <c:v>16579326.964649249</c:v>
                </c:pt>
                <c:pt idx="100">
                  <c:v>17320564.606422491</c:v>
                </c:pt>
                <c:pt idx="101">
                  <c:v>19068440.217683915</c:v>
                </c:pt>
                <c:pt idx="102">
                  <c:v>21156399.912941929</c:v>
                </c:pt>
                <c:pt idx="103">
                  <c:v>20402892.593335316</c:v>
                </c:pt>
                <c:pt idx="104">
                  <c:v>17969022.765800923</c:v>
                </c:pt>
                <c:pt idx="105">
                  <c:v>16858564.702375013</c:v>
                </c:pt>
                <c:pt idx="106">
                  <c:v>16955059.811230399</c:v>
                </c:pt>
                <c:pt idx="107">
                  <c:v>18964578.526274078</c:v>
                </c:pt>
                <c:pt idx="108">
                  <c:v>19434517.776556093</c:v>
                </c:pt>
                <c:pt idx="109">
                  <c:v>17591317.668581951</c:v>
                </c:pt>
                <c:pt idx="110">
                  <c:v>18138541.500159666</c:v>
                </c:pt>
                <c:pt idx="111">
                  <c:v>16319658.174293403</c:v>
                </c:pt>
                <c:pt idx="112">
                  <c:v>17009831.183341797</c:v>
                </c:pt>
                <c:pt idx="113">
                  <c:v>18730830.672116458</c:v>
                </c:pt>
                <c:pt idx="114">
                  <c:v>20786539.020390354</c:v>
                </c:pt>
                <c:pt idx="115">
                  <c:v>20108284.843746677</c:v>
                </c:pt>
                <c:pt idx="116">
                  <c:v>17712041.587693755</c:v>
                </c:pt>
                <c:pt idx="117">
                  <c:v>16561269.340537701</c:v>
                </c:pt>
                <c:pt idx="118">
                  <c:v>16746455.653599404</c:v>
                </c:pt>
                <c:pt idx="119">
                  <c:v>18839290.348352052</c:v>
                </c:pt>
                <c:pt idx="120">
                  <c:v>19314833.270172559</c:v>
                </c:pt>
                <c:pt idx="121">
                  <c:v>17471326.774402067</c:v>
                </c:pt>
                <c:pt idx="122">
                  <c:v>18018588.904454324</c:v>
                </c:pt>
                <c:pt idx="123">
                  <c:v>16199284.295368085</c:v>
                </c:pt>
                <c:pt idx="124">
                  <c:v>16889380.707467392</c:v>
                </c:pt>
                <c:pt idx="125">
                  <c:v>18610571.688614767</c:v>
                </c:pt>
                <c:pt idx="126">
                  <c:v>20666280.036888666</c:v>
                </c:pt>
                <c:pt idx="127">
                  <c:v>19989251.411430389</c:v>
                </c:pt>
                <c:pt idx="128">
                  <c:v>17593391.140122898</c:v>
                </c:pt>
                <c:pt idx="129">
                  <c:v>16441623.132628711</c:v>
                </c:pt>
                <c:pt idx="130">
                  <c:v>16627115.833486762</c:v>
                </c:pt>
                <c:pt idx="131">
                  <c:v>18720333.51298485</c:v>
                </c:pt>
                <c:pt idx="132">
                  <c:v>19172849.013372879</c:v>
                </c:pt>
                <c:pt idx="133">
                  <c:v>17329146.252030313</c:v>
                </c:pt>
                <c:pt idx="134">
                  <c:v>17876432.915279083</c:v>
                </c:pt>
                <c:pt idx="135">
                  <c:v>16056858.441031242</c:v>
                </c:pt>
                <c:pt idx="136">
                  <c:v>16746905.786737531</c:v>
                </c:pt>
                <c:pt idx="137">
                  <c:v>18468219.433867451</c:v>
                </c:pt>
                <c:pt idx="138">
                  <c:v>20523927.78214135</c:v>
                </c:pt>
                <c:pt idx="139">
                  <c:v>19847684.218971357</c:v>
                </c:pt>
                <c:pt idx="140">
                  <c:v>17452069.279628962</c:v>
                </c:pt>
                <c:pt idx="141">
                  <c:v>16299663.409025539</c:v>
                </c:pt>
                <c:pt idx="142">
                  <c:v>16485352.375455663</c:v>
                </c:pt>
                <c:pt idx="143">
                  <c:v>18578815.386918839</c:v>
                </c:pt>
                <c:pt idx="144">
                  <c:v>19022311.012278378</c:v>
                </c:pt>
                <c:pt idx="145">
                  <c:v>17644577.67017746</c:v>
                </c:pt>
                <c:pt idx="146">
                  <c:v>17725760.142432511</c:v>
                </c:pt>
                <c:pt idx="147">
                  <c:v>15905973.884002855</c:v>
                </c:pt>
                <c:pt idx="148">
                  <c:v>16595982.723494267</c:v>
                </c:pt>
                <c:pt idx="149">
                  <c:v>18317392.63616138</c:v>
                </c:pt>
                <c:pt idx="150">
                  <c:v>20373100.984435275</c:v>
                </c:pt>
                <c:pt idx="151">
                  <c:v>19697473.520703305</c:v>
                </c:pt>
                <c:pt idx="152">
                  <c:v>17302051.112435289</c:v>
                </c:pt>
                <c:pt idx="153">
                  <c:v>16149144.661038475</c:v>
                </c:pt>
                <c:pt idx="154">
                  <c:v>16334987.652328104</c:v>
                </c:pt>
                <c:pt idx="155">
                  <c:v>18428643.194865659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63-BA01-6FBD1C4FA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&gt; 50 Normalized Monthly'!$C$1</c:f>
              <c:strCache>
                <c:ptCount val="1"/>
                <c:pt idx="0">
                  <c:v>GS_gt_50_NO_CDM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'GS &gt; 50 Normalized Monthly'!$C$2:$C$157</c:f>
              <c:numCache>
                <c:formatCode>General</c:formatCode>
                <c:ptCount val="156"/>
                <c:pt idx="0">
                  <c:v>91824145.496927574</c:v>
                </c:pt>
                <c:pt idx="1">
                  <c:v>89140563.574723586</c:v>
                </c:pt>
                <c:pt idx="2">
                  <c:v>87528500.742670581</c:v>
                </c:pt>
                <c:pt idx="3">
                  <c:v>79818689.670598581</c:v>
                </c:pt>
                <c:pt idx="4">
                  <c:v>77278085.356782585</c:v>
                </c:pt>
                <c:pt idx="5">
                  <c:v>84388085.619394585</c:v>
                </c:pt>
                <c:pt idx="6">
                  <c:v>86562923.217582583</c:v>
                </c:pt>
                <c:pt idx="7">
                  <c:v>86173568.239300579</c:v>
                </c:pt>
                <c:pt idx="8">
                  <c:v>81159125.137964591</c:v>
                </c:pt>
                <c:pt idx="9">
                  <c:v>78204069.575568587</c:v>
                </c:pt>
                <c:pt idx="10">
                  <c:v>79750026.049936578</c:v>
                </c:pt>
                <c:pt idx="11">
                  <c:v>82907400.847000584</c:v>
                </c:pt>
                <c:pt idx="12">
                  <c:v>85381791.869069844</c:v>
                </c:pt>
                <c:pt idx="13">
                  <c:v>77417193.552256852</c:v>
                </c:pt>
                <c:pt idx="14">
                  <c:v>79227713.989697844</c:v>
                </c:pt>
                <c:pt idx="15">
                  <c:v>71027811.664813846</c:v>
                </c:pt>
                <c:pt idx="16">
                  <c:v>68182291.644476846</c:v>
                </c:pt>
                <c:pt idx="17">
                  <c:v>70571023.231205851</c:v>
                </c:pt>
                <c:pt idx="18">
                  <c:v>74557299.569310844</c:v>
                </c:pt>
                <c:pt idx="19">
                  <c:v>79205277.562828839</c:v>
                </c:pt>
                <c:pt idx="20">
                  <c:v>75059365.060484841</c:v>
                </c:pt>
                <c:pt idx="21">
                  <c:v>74478609.626164854</c:v>
                </c:pt>
                <c:pt idx="22">
                  <c:v>74097028.329366833</c:v>
                </c:pt>
                <c:pt idx="23">
                  <c:v>80736283.954950839</c:v>
                </c:pt>
                <c:pt idx="24">
                  <c:v>85427036.528221235</c:v>
                </c:pt>
                <c:pt idx="25">
                  <c:v>77459286.107347235</c:v>
                </c:pt>
                <c:pt idx="26">
                  <c:v>79469302.564392224</c:v>
                </c:pt>
                <c:pt idx="27">
                  <c:v>71033086.461556241</c:v>
                </c:pt>
                <c:pt idx="28">
                  <c:v>75509222.108001232</c:v>
                </c:pt>
                <c:pt idx="29">
                  <c:v>81034423.714442238</c:v>
                </c:pt>
                <c:pt idx="30">
                  <c:v>85939810.851727232</c:v>
                </c:pt>
                <c:pt idx="31">
                  <c:v>86205660.129896238</c:v>
                </c:pt>
                <c:pt idx="32">
                  <c:v>75144375.415312231</c:v>
                </c:pt>
                <c:pt idx="33">
                  <c:v>73712701.595507234</c:v>
                </c:pt>
                <c:pt idx="34">
                  <c:v>76223861.515962228</c:v>
                </c:pt>
                <c:pt idx="35">
                  <c:v>82782031.24842824</c:v>
                </c:pt>
                <c:pt idx="36">
                  <c:v>87926514.089346617</c:v>
                </c:pt>
                <c:pt idx="37">
                  <c:v>79445566.339861631</c:v>
                </c:pt>
                <c:pt idx="38">
                  <c:v>83484642.099464625</c:v>
                </c:pt>
                <c:pt idx="39">
                  <c:v>73145108.283973634</c:v>
                </c:pt>
                <c:pt idx="40">
                  <c:v>74301939.895448625</c:v>
                </c:pt>
                <c:pt idx="41">
                  <c:v>79491543.190818623</c:v>
                </c:pt>
                <c:pt idx="42">
                  <c:v>85669531.856941611</c:v>
                </c:pt>
                <c:pt idx="43">
                  <c:v>85461087.222262934</c:v>
                </c:pt>
                <c:pt idx="44">
                  <c:v>75648608.630284414</c:v>
                </c:pt>
                <c:pt idx="45">
                  <c:v>74971165.15079917</c:v>
                </c:pt>
                <c:pt idx="46">
                  <c:v>75882976.979724109</c:v>
                </c:pt>
                <c:pt idx="47">
                  <c:v>79287692.662937596</c:v>
                </c:pt>
                <c:pt idx="48">
                  <c:v>83627865.943462819</c:v>
                </c:pt>
                <c:pt idx="49">
                  <c:v>78960983.658556581</c:v>
                </c:pt>
                <c:pt idx="50">
                  <c:v>78967146.21412468</c:v>
                </c:pt>
                <c:pt idx="51">
                  <c:v>70404346.904171199</c:v>
                </c:pt>
                <c:pt idx="52">
                  <c:v>76707141.256383926</c:v>
                </c:pt>
                <c:pt idx="53">
                  <c:v>81073916.050987154</c:v>
                </c:pt>
                <c:pt idx="54">
                  <c:v>86497634.17916283</c:v>
                </c:pt>
                <c:pt idx="55">
                  <c:v>84955144.682128251</c:v>
                </c:pt>
                <c:pt idx="56">
                  <c:v>75637873.117112935</c:v>
                </c:pt>
                <c:pt idx="57">
                  <c:v>75854816.158008024</c:v>
                </c:pt>
                <c:pt idx="58">
                  <c:v>76825179.447514161</c:v>
                </c:pt>
                <c:pt idx="59">
                  <c:v>78089232.601768956</c:v>
                </c:pt>
                <c:pt idx="60">
                  <c:v>86172794.297903538</c:v>
                </c:pt>
                <c:pt idx="61">
                  <c:v>80116229.569861323</c:v>
                </c:pt>
                <c:pt idx="62">
                  <c:v>83295056.131635845</c:v>
                </c:pt>
                <c:pt idx="63">
                  <c:v>75368667.834339544</c:v>
                </c:pt>
                <c:pt idx="64">
                  <c:v>76645979.128271654</c:v>
                </c:pt>
                <c:pt idx="65">
                  <c:v>77950659.403683424</c:v>
                </c:pt>
                <c:pt idx="66">
                  <c:v>82611806.230879351</c:v>
                </c:pt>
                <c:pt idx="67">
                  <c:v>81402470.109881312</c:v>
                </c:pt>
                <c:pt idx="68">
                  <c:v>76153505.586661026</c:v>
                </c:pt>
                <c:pt idx="69">
                  <c:v>77422083.680861652</c:v>
                </c:pt>
                <c:pt idx="70">
                  <c:v>79988549.467103228</c:v>
                </c:pt>
                <c:pt idx="71">
                  <c:v>83719004.850571141</c:v>
                </c:pt>
                <c:pt idx="72">
                  <c:v>96510112.683375672</c:v>
                </c:pt>
                <c:pt idx="73">
                  <c:v>85964089.963368535</c:v>
                </c:pt>
                <c:pt idx="74">
                  <c:v>88422332.078679308</c:v>
                </c:pt>
                <c:pt idx="75">
                  <c:v>76199788.927618995</c:v>
                </c:pt>
                <c:pt idx="76">
                  <c:v>78731314.204411477</c:v>
                </c:pt>
                <c:pt idx="77">
                  <c:v>82040736.439185008</c:v>
                </c:pt>
                <c:pt idx="78">
                  <c:v>83536033.436047852</c:v>
                </c:pt>
                <c:pt idx="79">
                  <c:v>82890715.101407543</c:v>
                </c:pt>
                <c:pt idx="80">
                  <c:v>78138961.690904036</c:v>
                </c:pt>
                <c:pt idx="81">
                  <c:v>78077874.416335806</c:v>
                </c:pt>
                <c:pt idx="82">
                  <c:v>81347157.776762664</c:v>
                </c:pt>
                <c:pt idx="83">
                  <c:v>84624117.962985575</c:v>
                </c:pt>
                <c:pt idx="84">
                  <c:v>91047914.988406837</c:v>
                </c:pt>
                <c:pt idx="85">
                  <c:v>84953121.000252485</c:v>
                </c:pt>
                <c:pt idx="86">
                  <c:v>85185196.803851202</c:v>
                </c:pt>
                <c:pt idx="87">
                  <c:v>74690896.334334388</c:v>
                </c:pt>
                <c:pt idx="88">
                  <c:v>77420119.172960088</c:v>
                </c:pt>
                <c:pt idx="89">
                  <c:v>80301286.449218079</c:v>
                </c:pt>
                <c:pt idx="90">
                  <c:v>84741146.439340681</c:v>
                </c:pt>
                <c:pt idx="91">
                  <c:v>85831922.046712875</c:v>
                </c:pt>
                <c:pt idx="92">
                  <c:v>81721577.513162851</c:v>
                </c:pt>
                <c:pt idx="93">
                  <c:v>77593220.91340512</c:v>
                </c:pt>
                <c:pt idx="94">
                  <c:v>77813417.982195601</c:v>
                </c:pt>
                <c:pt idx="95">
                  <c:v>79732634.01091066</c:v>
                </c:pt>
                <c:pt idx="96">
                  <c:v>87340715.811404184</c:v>
                </c:pt>
                <c:pt idx="97">
                  <c:v>83154848.343503043</c:v>
                </c:pt>
                <c:pt idx="98">
                  <c:v>82620214.015487328</c:v>
                </c:pt>
                <c:pt idx="99">
                  <c:v>76969494.488034636</c:v>
                </c:pt>
                <c:pt idx="100">
                  <c:v>79885437.080991775</c:v>
                </c:pt>
                <c:pt idx="101">
                  <c:v>84108563.980985105</c:v>
                </c:pt>
                <c:pt idx="102">
                  <c:v>89208055.874293894</c:v>
                </c:pt>
                <c:pt idx="103">
                  <c:v>92081052.006418362</c:v>
                </c:pt>
                <c:pt idx="104">
                  <c:v>82625134.428336576</c:v>
                </c:pt>
                <c:pt idx="105">
                  <c:v>79761867.387980133</c:v>
                </c:pt>
                <c:pt idx="106">
                  <c:v>79632729.527031347</c:v>
                </c:pt>
                <c:pt idx="107">
                  <c:v>85703762.977146074</c:v>
                </c:pt>
                <c:pt idx="108">
                  <c:v>89452615.289801002</c:v>
                </c:pt>
                <c:pt idx="109">
                  <c:v>79369250.509801</c:v>
                </c:pt>
                <c:pt idx="110">
                  <c:v>85130613.079801008</c:v>
                </c:pt>
                <c:pt idx="111">
                  <c:v>75264677.349801004</c:v>
                </c:pt>
                <c:pt idx="112">
                  <c:v>78986166.629801005</c:v>
                </c:pt>
                <c:pt idx="113">
                  <c:v>82979146.239801005</c:v>
                </c:pt>
                <c:pt idx="114">
                  <c:v>86438186.809800997</c:v>
                </c:pt>
                <c:pt idx="115">
                  <c:v>86020553.329801008</c:v>
                </c:pt>
                <c:pt idx="116">
                  <c:v>80922821.089800999</c:v>
                </c:pt>
                <c:pt idx="117">
                  <c:v>79895134.919800997</c:v>
                </c:pt>
                <c:pt idx="118">
                  <c:v>81623489.689801008</c:v>
                </c:pt>
                <c:pt idx="119">
                  <c:v>86732874.189801008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3-4BA6-B4A6-009811B4780D}"/>
            </c:ext>
          </c:extLst>
        </c:ser>
        <c:ser>
          <c:idx val="1"/>
          <c:order val="1"/>
          <c:tx>
            <c:strRef>
              <c:f>'GS &gt; 50 Normalized Monthly'!$AB$1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'GS &gt; 50 Normalized Monthly'!$AB$2:$AB$157</c:f>
              <c:numCache>
                <c:formatCode>General</c:formatCode>
                <c:ptCount val="156"/>
                <c:pt idx="0">
                  <c:v>90670902.123929337</c:v>
                </c:pt>
                <c:pt idx="1">
                  <c:v>84892212.48758471</c:v>
                </c:pt>
                <c:pt idx="2">
                  <c:v>84784033.566702306</c:v>
                </c:pt>
                <c:pt idx="3">
                  <c:v>76497349.048000574</c:v>
                </c:pt>
                <c:pt idx="4">
                  <c:v>78566786.293717295</c:v>
                </c:pt>
                <c:pt idx="5">
                  <c:v>82185225.063758552</c:v>
                </c:pt>
                <c:pt idx="6">
                  <c:v>87001482.796508744</c:v>
                </c:pt>
                <c:pt idx="7">
                  <c:v>86500226.050560296</c:v>
                </c:pt>
                <c:pt idx="8">
                  <c:v>80577271.522510782</c:v>
                </c:pt>
                <c:pt idx="9">
                  <c:v>79667096.722241417</c:v>
                </c:pt>
                <c:pt idx="10">
                  <c:v>79476483.681792557</c:v>
                </c:pt>
                <c:pt idx="11">
                  <c:v>85840015.20432815</c:v>
                </c:pt>
                <c:pt idx="12">
                  <c:v>84685566.631995857</c:v>
                </c:pt>
                <c:pt idx="13">
                  <c:v>77799211.740977421</c:v>
                </c:pt>
                <c:pt idx="14">
                  <c:v>80053920.571928516</c:v>
                </c:pt>
                <c:pt idx="15">
                  <c:v>71139624.804646939</c:v>
                </c:pt>
                <c:pt idx="16">
                  <c:v>72581450.8017838</c:v>
                </c:pt>
                <c:pt idx="17">
                  <c:v>77455112.068984762</c:v>
                </c:pt>
                <c:pt idx="18">
                  <c:v>81643758.553155109</c:v>
                </c:pt>
                <c:pt idx="19">
                  <c:v>81142501.807206661</c:v>
                </c:pt>
                <c:pt idx="20">
                  <c:v>75219547.279157132</c:v>
                </c:pt>
                <c:pt idx="21">
                  <c:v>73681761.230307922</c:v>
                </c:pt>
                <c:pt idx="22">
                  <c:v>74746370.687018767</c:v>
                </c:pt>
                <c:pt idx="23">
                  <c:v>80482290.9609745</c:v>
                </c:pt>
                <c:pt idx="24">
                  <c:v>85410032.659282193</c:v>
                </c:pt>
                <c:pt idx="25">
                  <c:v>79151289.016843632</c:v>
                </c:pt>
                <c:pt idx="26">
                  <c:v>82033609.096374571</c:v>
                </c:pt>
                <c:pt idx="27">
                  <c:v>72491702.080513135</c:v>
                </c:pt>
                <c:pt idx="28">
                  <c:v>73933528.077650011</c:v>
                </c:pt>
                <c:pt idx="29">
                  <c:v>78807189.344850957</c:v>
                </c:pt>
                <c:pt idx="30">
                  <c:v>82368224.580441475</c:v>
                </c:pt>
                <c:pt idx="31">
                  <c:v>83122190.331652716</c:v>
                </c:pt>
                <c:pt idx="32">
                  <c:v>76571624.555023342</c:v>
                </c:pt>
                <c:pt idx="33">
                  <c:v>74406227.257594272</c:v>
                </c:pt>
                <c:pt idx="34">
                  <c:v>76726059.211464822</c:v>
                </c:pt>
                <c:pt idx="35">
                  <c:v>81834368.23684071</c:v>
                </c:pt>
                <c:pt idx="36">
                  <c:v>86417602.392997995</c:v>
                </c:pt>
                <c:pt idx="37">
                  <c:v>80158858.750559434</c:v>
                </c:pt>
                <c:pt idx="38">
                  <c:v>83041178.830090374</c:v>
                </c:pt>
                <c:pt idx="39">
                  <c:v>72871660.565649092</c:v>
                </c:pt>
                <c:pt idx="40">
                  <c:v>75568709.059945658</c:v>
                </c:pt>
                <c:pt idx="41">
                  <c:v>79814759.07856676</c:v>
                </c:pt>
                <c:pt idx="42">
                  <c:v>82748183.065577418</c:v>
                </c:pt>
                <c:pt idx="43">
                  <c:v>84757371.313948348</c:v>
                </c:pt>
                <c:pt idx="44">
                  <c:v>77579194.288739145</c:v>
                </c:pt>
                <c:pt idx="45">
                  <c:v>75413796.991310075</c:v>
                </c:pt>
                <c:pt idx="46">
                  <c:v>77733628.945180625</c:v>
                </c:pt>
                <c:pt idx="47">
                  <c:v>82214326.721976638</c:v>
                </c:pt>
                <c:pt idx="48">
                  <c:v>86791836.218173802</c:v>
                </c:pt>
                <c:pt idx="49">
                  <c:v>81640757.830409005</c:v>
                </c:pt>
                <c:pt idx="50">
                  <c:v>82160190.158106461</c:v>
                </c:pt>
                <c:pt idx="51">
                  <c:v>72618283.142245024</c:v>
                </c:pt>
                <c:pt idx="52">
                  <c:v>75942942.88512145</c:v>
                </c:pt>
                <c:pt idx="53">
                  <c:v>78933770.406582847</c:v>
                </c:pt>
                <c:pt idx="54">
                  <c:v>83122416.89075321</c:v>
                </c:pt>
                <c:pt idx="55">
                  <c:v>84503993.89054431</c:v>
                </c:pt>
                <c:pt idx="56">
                  <c:v>76070594.368175372</c:v>
                </c:pt>
                <c:pt idx="57">
                  <c:v>76415642.065065712</c:v>
                </c:pt>
                <c:pt idx="58">
                  <c:v>77480251.521776557</c:v>
                </c:pt>
                <c:pt idx="59">
                  <c:v>81333338.049992755</c:v>
                </c:pt>
                <c:pt idx="60">
                  <c:v>87158099.333086297</c:v>
                </c:pt>
                <c:pt idx="61">
                  <c:v>79644133.193488047</c:v>
                </c:pt>
                <c:pt idx="62">
                  <c:v>80016008.278699577</c:v>
                </c:pt>
                <c:pt idx="63">
                  <c:v>74239768.754317239</c:v>
                </c:pt>
                <c:pt idx="64">
                  <c:v>75681594.751454115</c:v>
                </c:pt>
                <c:pt idx="65">
                  <c:v>78044811.024335653</c:v>
                </c:pt>
                <c:pt idx="66">
                  <c:v>83488680.00566572</c:v>
                </c:pt>
                <c:pt idx="67">
                  <c:v>83615034.508297116</c:v>
                </c:pt>
                <c:pt idx="68">
                  <c:v>76436857.483087897</c:v>
                </c:pt>
                <c:pt idx="69">
                  <c:v>76154293.931398377</c:v>
                </c:pt>
                <c:pt idx="70">
                  <c:v>76591292.139529377</c:v>
                </c:pt>
                <c:pt idx="71">
                  <c:v>81699601.16490525</c:v>
                </c:pt>
                <c:pt idx="72">
                  <c:v>88108952.181482911</c:v>
                </c:pt>
                <c:pt idx="73">
                  <c:v>80594986.041884646</c:v>
                </c:pt>
                <c:pt idx="74">
                  <c:v>82222083.624255896</c:v>
                </c:pt>
                <c:pt idx="75">
                  <c:v>73935399.105554149</c:v>
                </c:pt>
                <c:pt idx="76">
                  <c:v>76632447.599850714</c:v>
                </c:pt>
                <c:pt idx="77">
                  <c:v>79623275.121312127</c:v>
                </c:pt>
                <c:pt idx="78">
                  <c:v>84439532.854062334</c:v>
                </c:pt>
                <c:pt idx="79">
                  <c:v>83938276.10811387</c:v>
                </c:pt>
                <c:pt idx="80">
                  <c:v>78015321.580064356</c:v>
                </c:pt>
                <c:pt idx="81">
                  <c:v>77105146.779794991</c:v>
                </c:pt>
                <c:pt idx="82">
                  <c:v>76914533.739346132</c:v>
                </c:pt>
                <c:pt idx="83">
                  <c:v>83278065.261881724</c:v>
                </c:pt>
                <c:pt idx="84">
                  <c:v>88869603.312711477</c:v>
                </c:pt>
                <c:pt idx="85">
                  <c:v>81983248.421693072</c:v>
                </c:pt>
                <c:pt idx="86">
                  <c:v>84237957.252644166</c:v>
                </c:pt>
                <c:pt idx="87">
                  <c:v>75323661.485362574</c:v>
                </c:pt>
                <c:pt idx="88">
                  <c:v>76765487.482499436</c:v>
                </c:pt>
                <c:pt idx="89">
                  <c:v>81639148.749700382</c:v>
                </c:pt>
                <c:pt idx="90">
                  <c:v>85827795.233870745</c:v>
                </c:pt>
                <c:pt idx="91">
                  <c:v>85326538.487922281</c:v>
                </c:pt>
                <c:pt idx="92">
                  <c:v>79403583.959872767</c:v>
                </c:pt>
                <c:pt idx="93">
                  <c:v>77865797.911023557</c:v>
                </c:pt>
                <c:pt idx="94">
                  <c:v>78930407.367734402</c:v>
                </c:pt>
                <c:pt idx="95">
                  <c:v>84666327.641690135</c:v>
                </c:pt>
                <c:pt idx="96">
                  <c:v>89533933.692204282</c:v>
                </c:pt>
                <c:pt idx="97">
                  <c:v>85010466.55301936</c:v>
                </c:pt>
                <c:pt idx="98">
                  <c:v>84902287.632136971</c:v>
                </c:pt>
                <c:pt idx="99">
                  <c:v>77243214.362015083</c:v>
                </c:pt>
                <c:pt idx="100">
                  <c:v>78685040.359151945</c:v>
                </c:pt>
                <c:pt idx="101">
                  <c:v>82931090.377773061</c:v>
                </c:pt>
                <c:pt idx="102">
                  <c:v>85864514.364783704</c:v>
                </c:pt>
                <c:pt idx="103">
                  <c:v>87873702.61315465</c:v>
                </c:pt>
                <c:pt idx="104">
                  <c:v>80695525.587945431</c:v>
                </c:pt>
                <c:pt idx="105">
                  <c:v>78530128.290516362</c:v>
                </c:pt>
                <c:pt idx="106">
                  <c:v>80849960.244386911</c:v>
                </c:pt>
                <c:pt idx="107">
                  <c:v>85330658.021182939</c:v>
                </c:pt>
                <c:pt idx="108">
                  <c:v>91735457.646869302</c:v>
                </c:pt>
                <c:pt idx="109">
                  <c:v>84849102.755850881</c:v>
                </c:pt>
                <c:pt idx="110">
                  <c:v>87731422.835381836</c:v>
                </c:pt>
                <c:pt idx="111">
                  <c:v>76934293.322360694</c:v>
                </c:pt>
                <c:pt idx="112">
                  <c:v>80886564.31381695</c:v>
                </c:pt>
                <c:pt idx="113">
                  <c:v>84505003.083858207</c:v>
                </c:pt>
                <c:pt idx="114">
                  <c:v>87438427.07086885</c:v>
                </c:pt>
                <c:pt idx="115">
                  <c:v>89447615.31923981</c:v>
                </c:pt>
                <c:pt idx="116">
                  <c:v>81641827.045450732</c:v>
                </c:pt>
                <c:pt idx="117">
                  <c:v>80731652.245181382</c:v>
                </c:pt>
                <c:pt idx="118">
                  <c:v>82423872.950472072</c:v>
                </c:pt>
                <c:pt idx="119">
                  <c:v>86276959.478688255</c:v>
                </c:pt>
                <c:pt idx="120">
                  <c:v>93203111.84939833</c:v>
                </c:pt>
                <c:pt idx="121">
                  <c:v>85689145.70980005</c:v>
                </c:pt>
                <c:pt idx="122">
                  <c:v>87316243.292171299</c:v>
                </c:pt>
                <c:pt idx="123">
                  <c:v>79029558.773469567</c:v>
                </c:pt>
                <c:pt idx="124">
                  <c:v>81726607.267766133</c:v>
                </c:pt>
                <c:pt idx="125">
                  <c:v>84717434.789227545</c:v>
                </c:pt>
                <c:pt idx="126">
                  <c:v>88906081.273397893</c:v>
                </c:pt>
                <c:pt idx="127">
                  <c:v>90287658.273188993</c:v>
                </c:pt>
                <c:pt idx="128">
                  <c:v>81854258.750820056</c:v>
                </c:pt>
                <c:pt idx="129">
                  <c:v>82199306.44771041</c:v>
                </c:pt>
                <c:pt idx="130">
                  <c:v>83263915.90442124</c:v>
                </c:pt>
                <c:pt idx="131">
                  <c:v>87117002.432637438</c:v>
                </c:pt>
                <c:pt idx="132">
                  <c:v>93939853.601744547</c:v>
                </c:pt>
                <c:pt idx="133">
                  <c:v>86425887.462146297</c:v>
                </c:pt>
                <c:pt idx="134">
                  <c:v>88052985.044517532</c:v>
                </c:pt>
                <c:pt idx="135">
                  <c:v>79766300.525815785</c:v>
                </c:pt>
                <c:pt idx="136">
                  <c:v>82463349.020112351</c:v>
                </c:pt>
                <c:pt idx="137">
                  <c:v>84826565.292993903</c:v>
                </c:pt>
                <c:pt idx="138">
                  <c:v>90270434.27432397</c:v>
                </c:pt>
                <c:pt idx="139">
                  <c:v>90396788.776955366</c:v>
                </c:pt>
                <c:pt idx="140">
                  <c:v>83218611.751746148</c:v>
                </c:pt>
                <c:pt idx="141">
                  <c:v>82936048.200056627</c:v>
                </c:pt>
                <c:pt idx="142">
                  <c:v>83373046.408187628</c:v>
                </c:pt>
                <c:pt idx="143">
                  <c:v>88481355.433563501</c:v>
                </c:pt>
                <c:pt idx="144">
                  <c:v>94271233.613152176</c:v>
                </c:pt>
                <c:pt idx="145">
                  <c:v>87864932.728227705</c:v>
                </c:pt>
                <c:pt idx="146">
                  <c:v>89011976.304505005</c:v>
                </c:pt>
                <c:pt idx="147">
                  <c:v>80725291.785803273</c:v>
                </c:pt>
                <c:pt idx="148">
                  <c:v>81539506.534360275</c:v>
                </c:pt>
                <c:pt idx="149">
                  <c:v>86413167.801561236</c:v>
                </c:pt>
                <c:pt idx="150">
                  <c:v>90601814.285731599</c:v>
                </c:pt>
                <c:pt idx="151">
                  <c:v>90100557.539783135</c:v>
                </c:pt>
                <c:pt idx="152">
                  <c:v>84177603.011733621</c:v>
                </c:pt>
                <c:pt idx="153">
                  <c:v>82639816.962884396</c:v>
                </c:pt>
                <c:pt idx="154">
                  <c:v>83704426.419595242</c:v>
                </c:pt>
                <c:pt idx="155">
                  <c:v>89440346.693550989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83-4BA6-B4A6-009811B47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'Intermediate Normalized Monthly'!$C$1</c:f>
              <c:strCache>
                <c:ptCount val="1"/>
                <c:pt idx="0">
                  <c:v>Intermediate_NO_CDM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'Intermediate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'Intermediate Normalized Monthly'!$C$2:$C$157</c:f>
              <c:numCache>
                <c:formatCode>General</c:formatCode>
                <c:ptCount val="156"/>
                <c:pt idx="0">
                  <c:v>4599829.4719500002</c:v>
                </c:pt>
                <c:pt idx="1">
                  <c:v>4556470.8254500004</c:v>
                </c:pt>
                <c:pt idx="2">
                  <c:v>4740805.8346499996</c:v>
                </c:pt>
                <c:pt idx="3">
                  <c:v>4245300.1642500004</c:v>
                </c:pt>
                <c:pt idx="4">
                  <c:v>4381350.2270999998</c:v>
                </c:pt>
                <c:pt idx="5">
                  <c:v>4257465.1847999999</c:v>
                </c:pt>
                <c:pt idx="6">
                  <c:v>4932480.0648499997</c:v>
                </c:pt>
                <c:pt idx="7">
                  <c:v>4641225.8382999999</c:v>
                </c:pt>
                <c:pt idx="8">
                  <c:v>4646561.3876</c:v>
                </c:pt>
                <c:pt idx="9">
                  <c:v>4417429.4239499997</c:v>
                </c:pt>
                <c:pt idx="10">
                  <c:v>4095477.9544500001</c:v>
                </c:pt>
                <c:pt idx="11">
                  <c:v>4310184.0932999998</c:v>
                </c:pt>
                <c:pt idx="12">
                  <c:v>4415320.5250500003</c:v>
                </c:pt>
                <c:pt idx="13">
                  <c:v>4063549.3825500002</c:v>
                </c:pt>
                <c:pt idx="14">
                  <c:v>4547876.9075999996</c:v>
                </c:pt>
                <c:pt idx="15">
                  <c:v>4092154.0065000001</c:v>
                </c:pt>
                <c:pt idx="16">
                  <c:v>4275362.9309440004</c:v>
                </c:pt>
                <c:pt idx="17">
                  <c:v>4339364.1067150002</c:v>
                </c:pt>
                <c:pt idx="18">
                  <c:v>4830360.0326429997</c:v>
                </c:pt>
                <c:pt idx="19">
                  <c:v>4185937.0571420002</c:v>
                </c:pt>
                <c:pt idx="20">
                  <c:v>4066294.1067980002</c:v>
                </c:pt>
                <c:pt idx="21">
                  <c:v>4216044.9663699996</c:v>
                </c:pt>
                <c:pt idx="22">
                  <c:v>4135261.855149</c:v>
                </c:pt>
                <c:pt idx="23">
                  <c:v>4139276.0675209998</c:v>
                </c:pt>
                <c:pt idx="24">
                  <c:v>3680290.2110469998</c:v>
                </c:pt>
                <c:pt idx="25">
                  <c:v>3458917.2119789999</c:v>
                </c:pt>
                <c:pt idx="26">
                  <c:v>3961328.3825309998</c:v>
                </c:pt>
                <c:pt idx="27">
                  <c:v>3819290.2417009999</c:v>
                </c:pt>
                <c:pt idx="28">
                  <c:v>4025317.4492390002</c:v>
                </c:pt>
                <c:pt idx="29">
                  <c:v>4225303.8981990004</c:v>
                </c:pt>
                <c:pt idx="30">
                  <c:v>4362344.081638</c:v>
                </c:pt>
                <c:pt idx="31">
                  <c:v>4421103.6722379997</c:v>
                </c:pt>
                <c:pt idx="32">
                  <c:v>4336552.6475419998</c:v>
                </c:pt>
                <c:pt idx="33">
                  <c:v>4409060.9406300001</c:v>
                </c:pt>
                <c:pt idx="34">
                  <c:v>4233860.37414</c:v>
                </c:pt>
                <c:pt idx="35">
                  <c:v>4138518.7720019999</c:v>
                </c:pt>
                <c:pt idx="36">
                  <c:v>4225575.7611889997</c:v>
                </c:pt>
                <c:pt idx="37">
                  <c:v>3677829.2420740002</c:v>
                </c:pt>
                <c:pt idx="38">
                  <c:v>4008991.4056159998</c:v>
                </c:pt>
                <c:pt idx="39">
                  <c:v>3911881.7842620001</c:v>
                </c:pt>
                <c:pt idx="40">
                  <c:v>4672710.2646949999</c:v>
                </c:pt>
                <c:pt idx="41">
                  <c:v>4411205.0579040004</c:v>
                </c:pt>
                <c:pt idx="42">
                  <c:v>4410294.6933960002</c:v>
                </c:pt>
                <c:pt idx="43">
                  <c:v>3989309.9328839998</c:v>
                </c:pt>
                <c:pt idx="44">
                  <c:v>3961994.71691</c:v>
                </c:pt>
                <c:pt idx="45">
                  <c:v>4046724.6678829999</c:v>
                </c:pt>
                <c:pt idx="46">
                  <c:v>3772717.8805010002</c:v>
                </c:pt>
                <c:pt idx="47">
                  <c:v>3705335.743148</c:v>
                </c:pt>
                <c:pt idx="48">
                  <c:v>3676968.9810556835</c:v>
                </c:pt>
                <c:pt idx="49">
                  <c:v>3497416.8930946835</c:v>
                </c:pt>
                <c:pt idx="50">
                  <c:v>3797437.6184126833</c:v>
                </c:pt>
                <c:pt idx="51">
                  <c:v>3517504.1996336835</c:v>
                </c:pt>
                <c:pt idx="52">
                  <c:v>4044937.4375086837</c:v>
                </c:pt>
                <c:pt idx="53">
                  <c:v>4101522.8000286836</c:v>
                </c:pt>
                <c:pt idx="54">
                  <c:v>4189025.0907676835</c:v>
                </c:pt>
                <c:pt idx="55">
                  <c:v>4037293.3264716836</c:v>
                </c:pt>
                <c:pt idx="56">
                  <c:v>3505149.0576776834</c:v>
                </c:pt>
                <c:pt idx="57">
                  <c:v>3665713.2215106837</c:v>
                </c:pt>
                <c:pt idx="58">
                  <c:v>4332336.8526676828</c:v>
                </c:pt>
                <c:pt idx="59">
                  <c:v>3431298.8417096836</c:v>
                </c:pt>
                <c:pt idx="60">
                  <c:v>3650792.2621592293</c:v>
                </c:pt>
                <c:pt idx="61">
                  <c:v>3160249.3168802294</c:v>
                </c:pt>
                <c:pt idx="62">
                  <c:v>2795571.2968722293</c:v>
                </c:pt>
                <c:pt idx="63">
                  <c:v>3642488.5188232292</c:v>
                </c:pt>
                <c:pt idx="64">
                  <c:v>4167859.4824122293</c:v>
                </c:pt>
                <c:pt idx="65">
                  <c:v>4054002.5970822293</c:v>
                </c:pt>
                <c:pt idx="66">
                  <c:v>4267179.141496229</c:v>
                </c:pt>
                <c:pt idx="67">
                  <c:v>3913373.0792622296</c:v>
                </c:pt>
                <c:pt idx="68">
                  <c:v>4476539.753896229</c:v>
                </c:pt>
                <c:pt idx="69">
                  <c:v>4212272.7133522294</c:v>
                </c:pt>
                <c:pt idx="70">
                  <c:v>3811378.5648942296</c:v>
                </c:pt>
                <c:pt idx="71">
                  <c:v>3578441.9494242296</c:v>
                </c:pt>
                <c:pt idx="72">
                  <c:v>3977286.2197341081</c:v>
                </c:pt>
                <c:pt idx="73">
                  <c:v>3319296.860103108</c:v>
                </c:pt>
                <c:pt idx="74">
                  <c:v>3885375.2901031082</c:v>
                </c:pt>
                <c:pt idx="75">
                  <c:v>3911958.4601031081</c:v>
                </c:pt>
                <c:pt idx="76">
                  <c:v>3824996.2101031081</c:v>
                </c:pt>
                <c:pt idx="77">
                  <c:v>4134163.2601031079</c:v>
                </c:pt>
                <c:pt idx="78">
                  <c:v>4416922.860103108</c:v>
                </c:pt>
                <c:pt idx="79">
                  <c:v>4004879.6001031082</c:v>
                </c:pt>
                <c:pt idx="80">
                  <c:v>4146273.0001031081</c:v>
                </c:pt>
                <c:pt idx="81">
                  <c:v>4193404.650103108</c:v>
                </c:pt>
                <c:pt idx="82">
                  <c:v>3890694.840103108</c:v>
                </c:pt>
                <c:pt idx="83">
                  <c:v>3891709.5801031082</c:v>
                </c:pt>
                <c:pt idx="84">
                  <c:v>4093961.0032661795</c:v>
                </c:pt>
                <c:pt idx="85">
                  <c:v>3523842.6232661791</c:v>
                </c:pt>
                <c:pt idx="86">
                  <c:v>3811662.5532661793</c:v>
                </c:pt>
                <c:pt idx="87">
                  <c:v>3577372.4732661792</c:v>
                </c:pt>
                <c:pt idx="88">
                  <c:v>3991285.1132661793</c:v>
                </c:pt>
                <c:pt idx="89">
                  <c:v>3758112.9032661794</c:v>
                </c:pt>
                <c:pt idx="90">
                  <c:v>4199678.1332661798</c:v>
                </c:pt>
                <c:pt idx="91">
                  <c:v>3385911.6132661789</c:v>
                </c:pt>
                <c:pt idx="92">
                  <c:v>3774070.6732661794</c:v>
                </c:pt>
                <c:pt idx="93">
                  <c:v>3704194.3132661795</c:v>
                </c:pt>
                <c:pt idx="94">
                  <c:v>3527052.9232661789</c:v>
                </c:pt>
                <c:pt idx="95">
                  <c:v>3267111.6732661794</c:v>
                </c:pt>
                <c:pt idx="96">
                  <c:v>3533933.7732470939</c:v>
                </c:pt>
                <c:pt idx="97">
                  <c:v>3495480.8832470938</c:v>
                </c:pt>
                <c:pt idx="98">
                  <c:v>3636082.5632470935</c:v>
                </c:pt>
                <c:pt idx="99">
                  <c:v>3430288.7432470941</c:v>
                </c:pt>
                <c:pt idx="100">
                  <c:v>3783247.3232470937</c:v>
                </c:pt>
                <c:pt idx="101">
                  <c:v>4068589.4732470941</c:v>
                </c:pt>
                <c:pt idx="102">
                  <c:v>3984566.7832470937</c:v>
                </c:pt>
                <c:pt idx="103">
                  <c:v>3315041.8332470939</c:v>
                </c:pt>
                <c:pt idx="104">
                  <c:v>3610685.643247094</c:v>
                </c:pt>
                <c:pt idx="105">
                  <c:v>3809029.3432470937</c:v>
                </c:pt>
                <c:pt idx="106">
                  <c:v>3762256.7532470939</c:v>
                </c:pt>
                <c:pt idx="107">
                  <c:v>4040160.4732470936</c:v>
                </c:pt>
                <c:pt idx="108">
                  <c:v>4673482.8519639345</c:v>
                </c:pt>
                <c:pt idx="109">
                  <c:v>3160702.7119639348</c:v>
                </c:pt>
                <c:pt idx="110">
                  <c:v>3516291.0219639349</c:v>
                </c:pt>
                <c:pt idx="111">
                  <c:v>3257803.3419639347</c:v>
                </c:pt>
                <c:pt idx="112">
                  <c:v>3505256.1119639347</c:v>
                </c:pt>
                <c:pt idx="113">
                  <c:v>3900962.201963935</c:v>
                </c:pt>
                <c:pt idx="114">
                  <c:v>3948803.201963935</c:v>
                </c:pt>
                <c:pt idx="115">
                  <c:v>2923548.0019639349</c:v>
                </c:pt>
                <c:pt idx="116">
                  <c:v>3551345.6319639347</c:v>
                </c:pt>
                <c:pt idx="117">
                  <c:v>4675960.2019639341</c:v>
                </c:pt>
                <c:pt idx="118">
                  <c:v>3582167.1319639347</c:v>
                </c:pt>
                <c:pt idx="119">
                  <c:v>4051590.7719639349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9-4103-BAC7-437A216E2B80}"/>
            </c:ext>
          </c:extLst>
        </c:ser>
        <c:ser>
          <c:idx val="1"/>
          <c:order val="1"/>
          <c:tx>
            <c:strRef>
              <c:f>'Intermediate Normalized Monthly'!$R$1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'Intermediate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'Intermediate Normalized Monthly'!$R$2:$R$157</c:f>
              <c:numCache>
                <c:formatCode>General</c:formatCode>
                <c:ptCount val="156"/>
                <c:pt idx="0">
                  <c:v>4507857.4434738029</c:v>
                </c:pt>
                <c:pt idx="1">
                  <c:v>4207642.8681545444</c:v>
                </c:pt>
                <c:pt idx="2">
                  <c:v>4512151.6063758237</c:v>
                </c:pt>
                <c:pt idx="3">
                  <c:v>4365164.4118796447</c:v>
                </c:pt>
                <c:pt idx="4">
                  <c:v>4508015.1950558629</c:v>
                </c:pt>
                <c:pt idx="5">
                  <c:v>4680579.2229748992</c:v>
                </c:pt>
                <c:pt idx="6">
                  <c:v>4892264.5144791789</c:v>
                </c:pt>
                <c:pt idx="7">
                  <c:v>4444751.4742836682</c:v>
                </c:pt>
                <c:pt idx="8">
                  <c:v>4498531.8739510588</c:v>
                </c:pt>
                <c:pt idx="9">
                  <c:v>4658488.1700414419</c:v>
                </c:pt>
                <c:pt idx="10">
                  <c:v>4474601.9405447058</c:v>
                </c:pt>
                <c:pt idx="11">
                  <c:v>4384429.0194906434</c:v>
                </c:pt>
                <c:pt idx="12">
                  <c:v>4301964.9031340834</c:v>
                </c:pt>
                <c:pt idx="13">
                  <c:v>3790119.8386133816</c:v>
                </c:pt>
                <c:pt idx="14">
                  <c:v>4183710.2842296176</c:v>
                </c:pt>
                <c:pt idx="15">
                  <c:v>3992615.3028619122</c:v>
                </c:pt>
                <c:pt idx="16">
                  <c:v>4100033.2378587862</c:v>
                </c:pt>
                <c:pt idx="17">
                  <c:v>4241929.5247674268</c:v>
                </c:pt>
                <c:pt idx="18">
                  <c:v>4460579.2036724733</c:v>
                </c:pt>
                <c:pt idx="19">
                  <c:v>4036158.6059110882</c:v>
                </c:pt>
                <c:pt idx="20">
                  <c:v>4101179.7712077852</c:v>
                </c:pt>
                <c:pt idx="21">
                  <c:v>4260158.6094173603</c:v>
                </c:pt>
                <c:pt idx="22">
                  <c:v>4114393.2372721927</c:v>
                </c:pt>
                <c:pt idx="23">
                  <c:v>4052688.7769967066</c:v>
                </c:pt>
                <c:pt idx="24">
                  <c:v>4049520.9312208137</c:v>
                </c:pt>
                <c:pt idx="25">
                  <c:v>3586182.21403528</c:v>
                </c:pt>
                <c:pt idx="26">
                  <c:v>4035609.9410927584</c:v>
                </c:pt>
                <c:pt idx="27">
                  <c:v>3879703.4434341928</c:v>
                </c:pt>
                <c:pt idx="28">
                  <c:v>4044547.0289286245</c:v>
                </c:pt>
                <c:pt idx="29">
                  <c:v>4261096.661484086</c:v>
                </c:pt>
                <c:pt idx="30">
                  <c:v>4508092.6189326085</c:v>
                </c:pt>
                <c:pt idx="31">
                  <c:v>4080128.7363532865</c:v>
                </c:pt>
                <c:pt idx="32">
                  <c:v>4104707.5818314953</c:v>
                </c:pt>
                <c:pt idx="33">
                  <c:v>4237539.4217294157</c:v>
                </c:pt>
                <c:pt idx="34">
                  <c:v>4077478.7280774107</c:v>
                </c:pt>
                <c:pt idx="35">
                  <c:v>4037889.2523552366</c:v>
                </c:pt>
                <c:pt idx="36">
                  <c:v>4058669.1246591769</c:v>
                </c:pt>
                <c:pt idx="37">
                  <c:v>3606448.9908678522</c:v>
                </c:pt>
                <c:pt idx="38">
                  <c:v>4059053.45603796</c:v>
                </c:pt>
                <c:pt idx="39">
                  <c:v>3902413.8649687879</c:v>
                </c:pt>
                <c:pt idx="40">
                  <c:v>4053206.4934265828</c:v>
                </c:pt>
                <c:pt idx="41">
                  <c:v>4248007.6881340351</c:v>
                </c:pt>
                <c:pt idx="42">
                  <c:v>4474965.7590259621</c:v>
                </c:pt>
                <c:pt idx="43">
                  <c:v>4051644.8013804872</c:v>
                </c:pt>
                <c:pt idx="44">
                  <c:v>4088197.5058986088</c:v>
                </c:pt>
                <c:pt idx="45">
                  <c:v>4218707.8833296094</c:v>
                </c:pt>
                <c:pt idx="46">
                  <c:v>4047162.0595780909</c:v>
                </c:pt>
                <c:pt idx="47">
                  <c:v>3985701.9637728045</c:v>
                </c:pt>
                <c:pt idx="48">
                  <c:v>3979723.9265895877</c:v>
                </c:pt>
                <c:pt idx="49">
                  <c:v>3659471.4647137336</c:v>
                </c:pt>
                <c:pt idx="50">
                  <c:v>3953350.3484812118</c:v>
                </c:pt>
                <c:pt idx="51">
                  <c:v>3802697.6869319966</c:v>
                </c:pt>
                <c:pt idx="52">
                  <c:v>3946159.3812837219</c:v>
                </c:pt>
                <c:pt idx="53">
                  <c:v>4125076.8854280189</c:v>
                </c:pt>
                <c:pt idx="54">
                  <c:v>4348980.4004424177</c:v>
                </c:pt>
                <c:pt idx="55">
                  <c:v>3921993.9757439056</c:v>
                </c:pt>
                <c:pt idx="56">
                  <c:v>3967343.8011893136</c:v>
                </c:pt>
                <c:pt idx="57">
                  <c:v>4108728.3975443169</c:v>
                </c:pt>
                <c:pt idx="58">
                  <c:v>3958808.829405711</c:v>
                </c:pt>
                <c:pt idx="59">
                  <c:v>3913843.3353390852</c:v>
                </c:pt>
                <c:pt idx="60">
                  <c:v>3922649.3486031089</c:v>
                </c:pt>
                <c:pt idx="61">
                  <c:v>3474705.5930403257</c:v>
                </c:pt>
                <c:pt idx="62">
                  <c:v>3923033.679981892</c:v>
                </c:pt>
                <c:pt idx="63">
                  <c:v>3767493.7290286301</c:v>
                </c:pt>
                <c:pt idx="64">
                  <c:v>3920607.8199533476</c:v>
                </c:pt>
                <c:pt idx="65">
                  <c:v>4112843.1877236748</c:v>
                </c:pt>
                <c:pt idx="66">
                  <c:v>4348598.3795428872</c:v>
                </c:pt>
                <c:pt idx="67">
                  <c:v>3920390.1324933646</c:v>
                </c:pt>
                <c:pt idx="68">
                  <c:v>3972215.6163991354</c:v>
                </c:pt>
                <c:pt idx="69">
                  <c:v>4118976.2310985923</c:v>
                </c:pt>
                <c:pt idx="70">
                  <c:v>3958426.8085061815</c:v>
                </c:pt>
                <c:pt idx="71">
                  <c:v>3886825.5871874979</c:v>
                </c:pt>
                <c:pt idx="72">
                  <c:v>3870828.6067259824</c:v>
                </c:pt>
                <c:pt idx="73">
                  <c:v>3404557.51589802</c:v>
                </c:pt>
                <c:pt idx="74">
                  <c:v>3853863.0607203972</c:v>
                </c:pt>
                <c:pt idx="75">
                  <c:v>3704920.9504625993</c:v>
                </c:pt>
                <c:pt idx="76">
                  <c:v>3844350.6310559856</c:v>
                </c:pt>
                <c:pt idx="77">
                  <c:v>4013004.8274517814</c:v>
                </c:pt>
                <c:pt idx="78">
                  <c:v>4234098.1510588536</c:v>
                </c:pt>
                <c:pt idx="79">
                  <c:v>3803201.8948371029</c:v>
                </c:pt>
                <c:pt idx="80">
                  <c:v>3861380.8549681371</c:v>
                </c:pt>
                <c:pt idx="81">
                  <c:v>4020359.6931777103</c:v>
                </c:pt>
                <c:pt idx="82">
                  <c:v>3862620.4619926279</c:v>
                </c:pt>
                <c:pt idx="83">
                  <c:v>3790041.7827931354</c:v>
                </c:pt>
                <c:pt idx="84">
                  <c:v>3755350.9203611379</c:v>
                </c:pt>
                <c:pt idx="85">
                  <c:v>3286514.0025960524</c:v>
                </c:pt>
                <c:pt idx="86">
                  <c:v>3736308.2763588326</c:v>
                </c:pt>
                <c:pt idx="87">
                  <c:v>3577591.5872929422</c:v>
                </c:pt>
                <c:pt idx="88">
                  <c:v>3727040.2111646226</c:v>
                </c:pt>
                <c:pt idx="89">
                  <c:v>3920130.8545806594</c:v>
                </c:pt>
                <c:pt idx="90">
                  <c:v>4166760.2653238745</c:v>
                </c:pt>
                <c:pt idx="91">
                  <c:v>3738918.5649796566</c:v>
                </c:pt>
                <c:pt idx="92">
                  <c:v>3769362.157742721</c:v>
                </c:pt>
                <c:pt idx="93">
                  <c:v>3899872.5351737207</c:v>
                </c:pt>
                <c:pt idx="94">
                  <c:v>3726860.5246009892</c:v>
                </c:pt>
                <c:pt idx="95">
                  <c:v>3677374.2878356175</c:v>
                </c:pt>
                <c:pt idx="96">
                  <c:v>3680804.2827551914</c:v>
                </c:pt>
                <c:pt idx="97">
                  <c:v>3378634.7916743141</c:v>
                </c:pt>
                <c:pt idx="98">
                  <c:v>3677278.7826107359</c:v>
                </c:pt>
                <c:pt idx="99">
                  <c:v>3517095.9067236288</c:v>
                </c:pt>
                <c:pt idx="100">
                  <c:v>3668499.4463569308</c:v>
                </c:pt>
                <c:pt idx="101">
                  <c:v>3853648.244491389</c:v>
                </c:pt>
                <c:pt idx="102">
                  <c:v>4071320.4655156275</c:v>
                </c:pt>
                <c:pt idx="103">
                  <c:v>3628816.8969592648</c:v>
                </c:pt>
                <c:pt idx="104">
                  <c:v>3666835.7882986041</c:v>
                </c:pt>
                <c:pt idx="105">
                  <c:v>3825081.5330975698</c:v>
                </c:pt>
                <c:pt idx="106">
                  <c:v>3679682.7076577069</c:v>
                </c:pt>
                <c:pt idx="107">
                  <c:v>3628974.6485413248</c:v>
                </c:pt>
                <c:pt idx="108">
                  <c:v>3632771.1901662005</c:v>
                </c:pt>
                <c:pt idx="109">
                  <c:v>3180673.2386099771</c:v>
                </c:pt>
                <c:pt idx="110">
                  <c:v>3632544.6103694765</c:v>
                </c:pt>
                <c:pt idx="111">
                  <c:v>3470162.4542505508</c:v>
                </c:pt>
                <c:pt idx="112">
                  <c:v>3612035.7795459582</c:v>
                </c:pt>
                <c:pt idx="113">
                  <c:v>3794374.3862730898</c:v>
                </c:pt>
                <c:pt idx="114">
                  <c:v>4035994.3253771579</c:v>
                </c:pt>
                <c:pt idx="115">
                  <c:v>3623791.9511258909</c:v>
                </c:pt>
                <c:pt idx="116">
                  <c:v>3700909.1576976059</c:v>
                </c:pt>
                <c:pt idx="117">
                  <c:v>3862942.5517847082</c:v>
                </c:pt>
                <c:pt idx="118">
                  <c:v>3726951.7584476369</c:v>
                </c:pt>
                <c:pt idx="119">
                  <c:v>3678320.7973279776</c:v>
                </c:pt>
                <c:pt idx="120">
                  <c:v>3594330.7470372403</c:v>
                </c:pt>
                <c:pt idx="121">
                  <c:v>3142464.3613620903</c:v>
                </c:pt>
                <c:pt idx="122">
                  <c:v>3594483.7263538586</c:v>
                </c:pt>
                <c:pt idx="123">
                  <c:v>3432139.8743656343</c:v>
                </c:pt>
                <c:pt idx="124">
                  <c:v>3574065.4325665487</c:v>
                </c:pt>
                <c:pt idx="125">
                  <c:v>3756508.5051046908</c:v>
                </c:pt>
                <c:pt idx="126">
                  <c:v>3998403.5375110926</c:v>
                </c:pt>
                <c:pt idx="127">
                  <c:v>3586563.3114046631</c:v>
                </c:pt>
                <c:pt idx="128">
                  <c:v>3664204.5881282883</c:v>
                </c:pt>
                <c:pt idx="129">
                  <c:v>3826577.4961011773</c:v>
                </c:pt>
                <c:pt idx="130">
                  <c:v>3691001.0838144505</c:v>
                </c:pt>
                <c:pt idx="131">
                  <c:v>3642634.7694160184</c:v>
                </c:pt>
                <c:pt idx="132">
                  <c:v>3511777.3363877973</c:v>
                </c:pt>
                <c:pt idx="133">
                  <c:v>3060059.2869409975</c:v>
                </c:pt>
                <c:pt idx="134">
                  <c:v>3512173.4532817071</c:v>
                </c:pt>
                <c:pt idx="135">
                  <c:v>3349854.1381132109</c:v>
                </c:pt>
                <c:pt idx="136">
                  <c:v>3491813.1556137493</c:v>
                </c:pt>
                <c:pt idx="137">
                  <c:v>3674323.1467511486</c:v>
                </c:pt>
                <c:pt idx="138">
                  <c:v>3916394.3981355811</c:v>
                </c:pt>
                <c:pt idx="139">
                  <c:v>3504786.1565065673</c:v>
                </c:pt>
                <c:pt idx="140">
                  <c:v>3582763.1415364472</c:v>
                </c:pt>
                <c:pt idx="141">
                  <c:v>3745353.5349569125</c:v>
                </c:pt>
                <c:pt idx="142">
                  <c:v>3610042.5664472254</c:v>
                </c:pt>
                <c:pt idx="143">
                  <c:v>3561845.7791669024</c:v>
                </c:pt>
                <c:pt idx="144">
                  <c:v>3412303.0617280295</c:v>
                </c:pt>
                <c:pt idx="145">
                  <c:v>3112340.4350236356</c:v>
                </c:pt>
                <c:pt idx="146">
                  <c:v>3412889.9875895372</c:v>
                </c:pt>
                <c:pt idx="147">
                  <c:v>3250589.928371896</c:v>
                </c:pt>
                <c:pt idx="148">
                  <c:v>3392575.2039872454</c:v>
                </c:pt>
                <c:pt idx="149">
                  <c:v>3575137.7113542557</c:v>
                </c:pt>
                <c:pt idx="150">
                  <c:v>3817347.2554766769</c:v>
                </c:pt>
                <c:pt idx="151">
                  <c:v>3405921.0701103238</c:v>
                </c:pt>
                <c:pt idx="152">
                  <c:v>3484161.5115587702</c:v>
                </c:pt>
                <c:pt idx="153">
                  <c:v>3646922.5827254811</c:v>
                </c:pt>
                <c:pt idx="154">
                  <c:v>3511819.9285932658</c:v>
                </c:pt>
                <c:pt idx="155">
                  <c:v>3463756.1824279642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9-4103-BAC7-437A216E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'Large Use Normalized Monthly'!$C$1</c:f>
              <c:strCache>
                <c:ptCount val="1"/>
                <c:pt idx="0">
                  <c:v>Large_Use_NO_CDM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'Large Use Normalized Monthly'!$C$2:$C$157</c:f>
              <c:numCache>
                <c:formatCode>General</c:formatCode>
                <c:ptCount val="156"/>
                <c:pt idx="0">
                  <c:v>30945952.881152</c:v>
                </c:pt>
                <c:pt idx="1">
                  <c:v>29255982.560447</c:v>
                </c:pt>
                <c:pt idx="2">
                  <c:v>30082298.040827002</c:v>
                </c:pt>
                <c:pt idx="3">
                  <c:v>29104726.433135998</c:v>
                </c:pt>
                <c:pt idx="4">
                  <c:v>28303679.631195001</c:v>
                </c:pt>
                <c:pt idx="5">
                  <c:v>31374151.027519997</c:v>
                </c:pt>
                <c:pt idx="6">
                  <c:v>31414393.881907005</c:v>
                </c:pt>
                <c:pt idx="7">
                  <c:v>33407990.351884004</c:v>
                </c:pt>
                <c:pt idx="8">
                  <c:v>30345332.094379999</c:v>
                </c:pt>
                <c:pt idx="9">
                  <c:v>28423198.784386002</c:v>
                </c:pt>
                <c:pt idx="10">
                  <c:v>26336843.103038002</c:v>
                </c:pt>
                <c:pt idx="11">
                  <c:v>23696597.122235004</c:v>
                </c:pt>
                <c:pt idx="12">
                  <c:v>24657854.515772</c:v>
                </c:pt>
                <c:pt idx="13">
                  <c:v>22260143.476391003</c:v>
                </c:pt>
                <c:pt idx="14">
                  <c:v>20653970.599032998</c:v>
                </c:pt>
                <c:pt idx="15">
                  <c:v>19934511.746649001</c:v>
                </c:pt>
                <c:pt idx="16">
                  <c:v>20696037.706291001</c:v>
                </c:pt>
                <c:pt idx="17">
                  <c:v>23177348.254234999</c:v>
                </c:pt>
                <c:pt idx="18">
                  <c:v>24105091.778898001</c:v>
                </c:pt>
                <c:pt idx="19">
                  <c:v>25408029.314557001</c:v>
                </c:pt>
                <c:pt idx="20">
                  <c:v>24750387.851640001</c:v>
                </c:pt>
                <c:pt idx="21">
                  <c:v>22390724.243762001</c:v>
                </c:pt>
                <c:pt idx="22">
                  <c:v>21830185.762596998</c:v>
                </c:pt>
                <c:pt idx="23">
                  <c:v>22001519.052356999</c:v>
                </c:pt>
                <c:pt idx="24">
                  <c:v>23267481.492624</c:v>
                </c:pt>
                <c:pt idx="25">
                  <c:v>21795460.432082001</c:v>
                </c:pt>
                <c:pt idx="26">
                  <c:v>23702308.642981</c:v>
                </c:pt>
                <c:pt idx="27">
                  <c:v>22434537.258079</c:v>
                </c:pt>
                <c:pt idx="28">
                  <c:v>24754424.438850001</c:v>
                </c:pt>
                <c:pt idx="29">
                  <c:v>27908850.407844998</c:v>
                </c:pt>
                <c:pt idx="30">
                  <c:v>28114606.937438</c:v>
                </c:pt>
                <c:pt idx="31">
                  <c:v>28003793.798920002</c:v>
                </c:pt>
                <c:pt idx="32">
                  <c:v>25632165.922669999</c:v>
                </c:pt>
                <c:pt idx="33">
                  <c:v>22852757.804852001</c:v>
                </c:pt>
                <c:pt idx="34">
                  <c:v>23723679.543327</c:v>
                </c:pt>
                <c:pt idx="35">
                  <c:v>22899884.576402999</c:v>
                </c:pt>
                <c:pt idx="36">
                  <c:v>25034209.612390783</c:v>
                </c:pt>
                <c:pt idx="37">
                  <c:v>23164195.346903782</c:v>
                </c:pt>
                <c:pt idx="38">
                  <c:v>26459090.230250776</c:v>
                </c:pt>
                <c:pt idx="39">
                  <c:v>25022567.66299478</c:v>
                </c:pt>
                <c:pt idx="40">
                  <c:v>26704085.36537778</c:v>
                </c:pt>
                <c:pt idx="41">
                  <c:v>28111785.629975785</c:v>
                </c:pt>
                <c:pt idx="42">
                  <c:v>30190116.641824778</c:v>
                </c:pt>
                <c:pt idx="43">
                  <c:v>30861622.659266785</c:v>
                </c:pt>
                <c:pt idx="44">
                  <c:v>28060858.582085781</c:v>
                </c:pt>
                <c:pt idx="45">
                  <c:v>27577133.736433782</c:v>
                </c:pt>
                <c:pt idx="46">
                  <c:v>25509610.906105783</c:v>
                </c:pt>
                <c:pt idx="47">
                  <c:v>24520015.174318783</c:v>
                </c:pt>
                <c:pt idx="48">
                  <c:v>24619746.910415377</c:v>
                </c:pt>
                <c:pt idx="49">
                  <c:v>23358346.485932376</c:v>
                </c:pt>
                <c:pt idx="50">
                  <c:v>25697582.403648376</c:v>
                </c:pt>
                <c:pt idx="51">
                  <c:v>22724090.569431376</c:v>
                </c:pt>
                <c:pt idx="52">
                  <c:v>26147718.708103377</c:v>
                </c:pt>
                <c:pt idx="53">
                  <c:v>27110911.66941338</c:v>
                </c:pt>
                <c:pt idx="54">
                  <c:v>28651532.946666375</c:v>
                </c:pt>
                <c:pt idx="55">
                  <c:v>29135996.964846376</c:v>
                </c:pt>
                <c:pt idx="56">
                  <c:v>26827518.381083377</c:v>
                </c:pt>
                <c:pt idx="57">
                  <c:v>26040528.23985038</c:v>
                </c:pt>
                <c:pt idx="58">
                  <c:v>24522347.921087377</c:v>
                </c:pt>
                <c:pt idx="59">
                  <c:v>22515876.246065378</c:v>
                </c:pt>
                <c:pt idx="60">
                  <c:v>23925452.935251616</c:v>
                </c:pt>
                <c:pt idx="61">
                  <c:v>22074898.569297619</c:v>
                </c:pt>
                <c:pt idx="62">
                  <c:v>25957172.465708617</c:v>
                </c:pt>
                <c:pt idx="63">
                  <c:v>25334732.869080614</c:v>
                </c:pt>
                <c:pt idx="64">
                  <c:v>26406281.115671616</c:v>
                </c:pt>
                <c:pt idx="65">
                  <c:v>26304525.374992616</c:v>
                </c:pt>
                <c:pt idx="66">
                  <c:v>25876608.308857616</c:v>
                </c:pt>
                <c:pt idx="67">
                  <c:v>27134287.862933617</c:v>
                </c:pt>
                <c:pt idx="68">
                  <c:v>24944209.616773617</c:v>
                </c:pt>
                <c:pt idx="69">
                  <c:v>25745628.725316614</c:v>
                </c:pt>
                <c:pt idx="70">
                  <c:v>24932264.781123616</c:v>
                </c:pt>
                <c:pt idx="71">
                  <c:v>22639929.518798616</c:v>
                </c:pt>
                <c:pt idx="72">
                  <c:v>26670683.232928887</c:v>
                </c:pt>
                <c:pt idx="73">
                  <c:v>23471289.154199887</c:v>
                </c:pt>
                <c:pt idx="74">
                  <c:v>25265167.314199887</c:v>
                </c:pt>
                <c:pt idx="75">
                  <c:v>22877973.494199887</c:v>
                </c:pt>
                <c:pt idx="76">
                  <c:v>28623709.664199885</c:v>
                </c:pt>
                <c:pt idx="77">
                  <c:v>30426752.654199883</c:v>
                </c:pt>
                <c:pt idx="78">
                  <c:v>28757284.464199886</c:v>
                </c:pt>
                <c:pt idx="79">
                  <c:v>29410529.954199888</c:v>
                </c:pt>
                <c:pt idx="80">
                  <c:v>23959161.474199884</c:v>
                </c:pt>
                <c:pt idx="81">
                  <c:v>25930142.964199886</c:v>
                </c:pt>
                <c:pt idx="82">
                  <c:v>24626116.624199886</c:v>
                </c:pt>
                <c:pt idx="83">
                  <c:v>22876540.304199886</c:v>
                </c:pt>
                <c:pt idx="84">
                  <c:v>23987700.533313058</c:v>
                </c:pt>
                <c:pt idx="85">
                  <c:v>23738766.70331306</c:v>
                </c:pt>
                <c:pt idx="86">
                  <c:v>25313211.343313061</c:v>
                </c:pt>
                <c:pt idx="87">
                  <c:v>24471161.113313057</c:v>
                </c:pt>
                <c:pt idx="88">
                  <c:v>27691400.053313062</c:v>
                </c:pt>
                <c:pt idx="89">
                  <c:v>28284245.943313062</c:v>
                </c:pt>
                <c:pt idx="90">
                  <c:v>28027417.573313057</c:v>
                </c:pt>
                <c:pt idx="91">
                  <c:v>29750781.553313062</c:v>
                </c:pt>
                <c:pt idx="92">
                  <c:v>26713798.003313057</c:v>
                </c:pt>
                <c:pt idx="93">
                  <c:v>25441621.893313058</c:v>
                </c:pt>
                <c:pt idx="94">
                  <c:v>24220410.913313061</c:v>
                </c:pt>
                <c:pt idx="95">
                  <c:v>23661661.963313058</c:v>
                </c:pt>
                <c:pt idx="96">
                  <c:v>25090154.590573408</c:v>
                </c:pt>
                <c:pt idx="97">
                  <c:v>24396990.330573406</c:v>
                </c:pt>
                <c:pt idx="98">
                  <c:v>27149345.800573409</c:v>
                </c:pt>
                <c:pt idx="99">
                  <c:v>27647505.130573407</c:v>
                </c:pt>
                <c:pt idx="100">
                  <c:v>28570914.350573409</c:v>
                </c:pt>
                <c:pt idx="101">
                  <c:v>29314407.180573408</c:v>
                </c:pt>
                <c:pt idx="102">
                  <c:v>30213662.17057341</c:v>
                </c:pt>
                <c:pt idx="103">
                  <c:v>31803691.650573406</c:v>
                </c:pt>
                <c:pt idx="104">
                  <c:v>28562406.850573409</c:v>
                </c:pt>
                <c:pt idx="105">
                  <c:v>27098824.600573409</c:v>
                </c:pt>
                <c:pt idx="106">
                  <c:v>25594458.180573408</c:v>
                </c:pt>
                <c:pt idx="107">
                  <c:v>23271647.370573409</c:v>
                </c:pt>
                <c:pt idx="108">
                  <c:v>24541033.237536147</c:v>
                </c:pt>
                <c:pt idx="109">
                  <c:v>22499336.237536147</c:v>
                </c:pt>
                <c:pt idx="110">
                  <c:v>24743226.817536149</c:v>
                </c:pt>
                <c:pt idx="111">
                  <c:v>23949395.767536148</c:v>
                </c:pt>
                <c:pt idx="112">
                  <c:v>25751167.427536149</c:v>
                </c:pt>
                <c:pt idx="113">
                  <c:v>28230853.497536149</c:v>
                </c:pt>
                <c:pt idx="114">
                  <c:v>29806897.697536148</c:v>
                </c:pt>
                <c:pt idx="115">
                  <c:v>28084142.757536147</c:v>
                </c:pt>
                <c:pt idx="116">
                  <c:v>27096573.647536147</c:v>
                </c:pt>
                <c:pt idx="117">
                  <c:v>26885972.587536149</c:v>
                </c:pt>
                <c:pt idx="118">
                  <c:v>24700471.057536148</c:v>
                </c:pt>
                <c:pt idx="119">
                  <c:v>23760465.877536148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2-4175-9216-65F2D0CA2DF3}"/>
            </c:ext>
          </c:extLst>
        </c:ser>
        <c:ser>
          <c:idx val="1"/>
          <c:order val="1"/>
          <c:tx>
            <c:strRef>
              <c:f>'Large Use Normalized Monthly'!$R$1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Monthly'!$A$2:$A$157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'Large Use Normalized Monthly'!$R$2:$R$157</c:f>
              <c:numCache>
                <c:formatCode>General</c:formatCode>
                <c:ptCount val="156"/>
                <c:pt idx="0">
                  <c:v>28444526.850533754</c:v>
                </c:pt>
                <c:pt idx="1">
                  <c:v>27206069.943742428</c:v>
                </c:pt>
                <c:pt idx="2">
                  <c:v>28762058.521123245</c:v>
                </c:pt>
                <c:pt idx="3">
                  <c:v>28315779.484702833</c:v>
                </c:pt>
                <c:pt idx="4">
                  <c:v>30023056.379583176</c:v>
                </c:pt>
                <c:pt idx="5">
                  <c:v>31164050.600412555</c:v>
                </c:pt>
                <c:pt idx="6">
                  <c:v>31621460.517684352</c:v>
                </c:pt>
                <c:pt idx="7">
                  <c:v>32232572.317555204</c:v>
                </c:pt>
                <c:pt idx="8">
                  <c:v>29372939.732813962</c:v>
                </c:pt>
                <c:pt idx="9">
                  <c:v>28760949.914701141</c:v>
                </c:pt>
                <c:pt idx="10">
                  <c:v>27386081.277083326</c:v>
                </c:pt>
                <c:pt idx="11">
                  <c:v>25297546.370489515</c:v>
                </c:pt>
                <c:pt idx="12">
                  <c:v>26258652.215232503</c:v>
                </c:pt>
                <c:pt idx="13">
                  <c:v>23277272.988279421</c:v>
                </c:pt>
                <c:pt idx="14">
                  <c:v>24452582.504558317</c:v>
                </c:pt>
                <c:pt idx="15">
                  <c:v>23241976.350853611</c:v>
                </c:pt>
                <c:pt idx="16">
                  <c:v>24335250.852347646</c:v>
                </c:pt>
                <c:pt idx="17">
                  <c:v>24944815.415453032</c:v>
                </c:pt>
                <c:pt idx="18">
                  <c:v>25522908.561769716</c:v>
                </c:pt>
                <c:pt idx="19">
                  <c:v>26534180.542157851</c:v>
                </c:pt>
                <c:pt idx="20">
                  <c:v>23869334.923594315</c:v>
                </c:pt>
                <c:pt idx="21">
                  <c:v>23240407.108422596</c:v>
                </c:pt>
                <c:pt idx="22">
                  <c:v>22526120.356103122</c:v>
                </c:pt>
                <c:pt idx="23">
                  <c:v>20930904.613850702</c:v>
                </c:pt>
                <c:pt idx="24">
                  <c:v>23266105.469999544</c:v>
                </c:pt>
                <c:pt idx="25">
                  <c:v>21125274.347095992</c:v>
                </c:pt>
                <c:pt idx="26">
                  <c:v>23268166.945366416</c:v>
                </c:pt>
                <c:pt idx="27">
                  <c:v>22667328.685783263</c:v>
                </c:pt>
                <c:pt idx="28">
                  <c:v>24755710.514489546</c:v>
                </c:pt>
                <c:pt idx="29">
                  <c:v>26658914.602970891</c:v>
                </c:pt>
                <c:pt idx="30">
                  <c:v>27728209.663996607</c:v>
                </c:pt>
                <c:pt idx="31">
                  <c:v>28678081.405046105</c:v>
                </c:pt>
                <c:pt idx="32">
                  <c:v>25312426.158169266</c:v>
                </c:pt>
                <c:pt idx="33">
                  <c:v>24230406.921671122</c:v>
                </c:pt>
                <c:pt idx="34">
                  <c:v>23268401.962364741</c:v>
                </c:pt>
                <c:pt idx="35">
                  <c:v>22056408.403570678</c:v>
                </c:pt>
                <c:pt idx="36">
                  <c:v>24806590.187663376</c:v>
                </c:pt>
                <c:pt idx="37">
                  <c:v>22858428.781305172</c:v>
                </c:pt>
                <c:pt idx="38">
                  <c:v>25056369.870017126</c:v>
                </c:pt>
                <c:pt idx="39">
                  <c:v>24442828.112639762</c:v>
                </c:pt>
                <c:pt idx="40">
                  <c:v>26287726.233623914</c:v>
                </c:pt>
                <c:pt idx="41">
                  <c:v>27814059.88754401</c:v>
                </c:pt>
                <c:pt idx="42">
                  <c:v>28536126.008861613</c:v>
                </c:pt>
                <c:pt idx="43">
                  <c:v>29566453.235941034</c:v>
                </c:pt>
                <c:pt idx="44">
                  <c:v>26408288.453036107</c:v>
                </c:pt>
                <c:pt idx="45">
                  <c:v>25286041.473522969</c:v>
                </c:pt>
                <c:pt idx="46">
                  <c:v>24125015.048774172</c:v>
                </c:pt>
                <c:pt idx="47">
                  <c:v>22534033.805786498</c:v>
                </c:pt>
                <c:pt idx="48">
                  <c:v>24820537.920390915</c:v>
                </c:pt>
                <c:pt idx="49">
                  <c:v>23234852.073891476</c:v>
                </c:pt>
                <c:pt idx="50">
                  <c:v>24606639.93325638</c:v>
                </c:pt>
                <c:pt idx="51">
                  <c:v>24096843.407865006</c:v>
                </c:pt>
                <c:pt idx="52">
                  <c:v>25814706.550907139</c:v>
                </c:pt>
                <c:pt idx="53">
                  <c:v>27065797.752619609</c:v>
                </c:pt>
                <c:pt idx="54">
                  <c:v>27734932.633128036</c:v>
                </c:pt>
                <c:pt idx="55">
                  <c:v>28701742.371236496</c:v>
                </c:pt>
                <c:pt idx="56">
                  <c:v>25696019.561861917</c:v>
                </c:pt>
                <c:pt idx="57">
                  <c:v>24762207.799629409</c:v>
                </c:pt>
                <c:pt idx="58">
                  <c:v>23975934.559809476</c:v>
                </c:pt>
                <c:pt idx="59">
                  <c:v>22670782.017191306</c:v>
                </c:pt>
                <c:pt idx="60">
                  <c:v>25213473.337312065</c:v>
                </c:pt>
                <c:pt idx="61">
                  <c:v>23339415.668086704</c:v>
                </c:pt>
                <c:pt idx="62">
                  <c:v>25463253.019665811</c:v>
                </c:pt>
                <c:pt idx="63">
                  <c:v>24868766.508979734</c:v>
                </c:pt>
                <c:pt idx="64">
                  <c:v>26753892.372978851</c:v>
                </c:pt>
                <c:pt idx="65">
                  <c:v>28235763.784619264</c:v>
                </c:pt>
                <c:pt idx="66">
                  <c:v>29110271.879467249</c:v>
                </c:pt>
                <c:pt idx="67">
                  <c:v>30055909.12125203</c:v>
                </c:pt>
                <c:pt idx="68">
                  <c:v>27162400.542392906</c:v>
                </c:pt>
                <c:pt idx="69">
                  <c:v>26321747.763984531</c:v>
                </c:pt>
                <c:pt idx="70">
                  <c:v>25351273.806148715</c:v>
                </c:pt>
                <c:pt idx="71">
                  <c:v>23584560.843674596</c:v>
                </c:pt>
                <c:pt idx="72">
                  <c:v>25697450.488424987</c:v>
                </c:pt>
                <c:pt idx="73">
                  <c:v>23505805.374344625</c:v>
                </c:pt>
                <c:pt idx="74">
                  <c:v>25646580.72298266</c:v>
                </c:pt>
                <c:pt idx="75">
                  <c:v>25166425.692444421</c:v>
                </c:pt>
                <c:pt idx="76">
                  <c:v>26814419.597618483</c:v>
                </c:pt>
                <c:pt idx="77">
                  <c:v>27887661.83021212</c:v>
                </c:pt>
                <c:pt idx="78">
                  <c:v>28508099.969176121</c:v>
                </c:pt>
                <c:pt idx="79">
                  <c:v>29407157.719048839</c:v>
                </c:pt>
                <c:pt idx="80">
                  <c:v>26623746.121072806</c:v>
                </c:pt>
                <c:pt idx="81">
                  <c:v>25994818.305901058</c:v>
                </c:pt>
                <c:pt idx="82">
                  <c:v>25073041.089609668</c:v>
                </c:pt>
                <c:pt idx="83">
                  <c:v>23289390.130076654</c:v>
                </c:pt>
                <c:pt idx="84">
                  <c:v>25078340.581074934</c:v>
                </c:pt>
                <c:pt idx="85">
                  <c:v>22842233.22471489</c:v>
                </c:pt>
                <c:pt idx="86">
                  <c:v>24991477.571882389</c:v>
                </c:pt>
                <c:pt idx="87">
                  <c:v>24341942.570754811</c:v>
                </c:pt>
                <c:pt idx="88">
                  <c:v>26163550.945782904</c:v>
                </c:pt>
                <c:pt idx="89">
                  <c:v>27660243.10484989</c:v>
                </c:pt>
                <c:pt idx="90">
                  <c:v>28723186.416978497</c:v>
                </c:pt>
                <c:pt idx="91">
                  <c:v>29675175.407660387</c:v>
                </c:pt>
                <c:pt idx="92">
                  <c:v>26411148.143137112</c:v>
                </c:pt>
                <c:pt idx="93">
                  <c:v>25288901.163623977</c:v>
                </c:pt>
                <c:pt idx="94">
                  <c:v>24102467.743286788</c:v>
                </c:pt>
                <c:pt idx="95">
                  <c:v>22718976.964271024</c:v>
                </c:pt>
                <c:pt idx="96">
                  <c:v>25168509.300567679</c:v>
                </c:pt>
                <c:pt idx="97">
                  <c:v>23896176.399658464</c:v>
                </c:pt>
                <c:pt idx="98">
                  <c:v>25350536.99468568</c:v>
                </c:pt>
                <c:pt idx="99">
                  <c:v>24675594.997969683</c:v>
                </c:pt>
                <c:pt idx="100">
                  <c:v>26531079.367115662</c:v>
                </c:pt>
                <c:pt idx="101">
                  <c:v>27890150.300078832</c:v>
                </c:pt>
                <c:pt idx="102">
                  <c:v>28451305.449336559</c:v>
                </c:pt>
                <c:pt idx="103">
                  <c:v>29149224.484134465</c:v>
                </c:pt>
                <c:pt idx="104">
                  <c:v>26016466.696817931</c:v>
                </c:pt>
                <c:pt idx="105">
                  <c:v>25374835.383851975</c:v>
                </c:pt>
                <c:pt idx="106">
                  <c:v>24666900.380429633</c:v>
                </c:pt>
                <c:pt idx="107">
                  <c:v>23262237.105090197</c:v>
                </c:pt>
                <c:pt idx="108">
                  <c:v>25718121.190283924</c:v>
                </c:pt>
                <c:pt idx="109">
                  <c:v>23772077.033558108</c:v>
                </c:pt>
                <c:pt idx="110">
                  <c:v>25957314.624475848</c:v>
                </c:pt>
                <c:pt idx="111">
                  <c:v>25244262.134377278</c:v>
                </c:pt>
                <c:pt idx="112">
                  <c:v>26934601.03219866</c:v>
                </c:pt>
                <c:pt idx="113">
                  <c:v>28244975.223617379</c:v>
                </c:pt>
                <c:pt idx="114">
                  <c:v>29221111.300818957</c:v>
                </c:pt>
                <c:pt idx="115">
                  <c:v>30444108.244443756</c:v>
                </c:pt>
                <c:pt idx="116">
                  <c:v>27988870.33948449</c:v>
                </c:pt>
                <c:pt idx="117">
                  <c:v>27412873.765121914</c:v>
                </c:pt>
                <c:pt idx="118">
                  <c:v>26867966.983391777</c:v>
                </c:pt>
                <c:pt idx="119">
                  <c:v>25499296.951802589</c:v>
                </c:pt>
                <c:pt idx="120">
                  <c:v>26433960.465886928</c:v>
                </c:pt>
                <c:pt idx="121">
                  <c:v>24491929.026526883</c:v>
                </c:pt>
                <c:pt idx="122">
                  <c:v>26679731.13606181</c:v>
                </c:pt>
                <c:pt idx="123">
                  <c:v>25967342.403722987</c:v>
                </c:pt>
                <c:pt idx="124">
                  <c:v>27658586.42576218</c:v>
                </c:pt>
                <c:pt idx="125">
                  <c:v>28970770.865616575</c:v>
                </c:pt>
                <c:pt idx="126">
                  <c:v>29951673.930365462</c:v>
                </c:pt>
                <c:pt idx="127">
                  <c:v>31180946.401900582</c:v>
                </c:pt>
                <c:pt idx="128">
                  <c:v>28734789.909926966</c:v>
                </c:pt>
                <c:pt idx="129">
                  <c:v>28164676.642980322</c:v>
                </c:pt>
                <c:pt idx="130">
                  <c:v>27626950.513378348</c:v>
                </c:pt>
                <c:pt idx="131">
                  <c:v>26262866.444492832</c:v>
                </c:pt>
                <c:pt idx="132">
                  <c:v>26385382.850703947</c:v>
                </c:pt>
                <c:pt idx="133">
                  <c:v>24445921.873610105</c:v>
                </c:pt>
                <c:pt idx="134">
                  <c:v>26635366.759781361</c:v>
                </c:pt>
                <c:pt idx="135">
                  <c:v>25923403.216689583</c:v>
                </c:pt>
                <c:pt idx="136">
                  <c:v>27615227.042247489</c:v>
                </c:pt>
                <c:pt idx="137">
                  <c:v>28928571.089139305</c:v>
                </c:pt>
                <c:pt idx="138">
                  <c:v>29912527.78575331</c:v>
                </c:pt>
                <c:pt idx="139">
                  <c:v>31145820.228351414</c:v>
                </c:pt>
                <c:pt idx="140">
                  <c:v>28705481.098348729</c:v>
                </c:pt>
                <c:pt idx="141">
                  <c:v>28139136.554273661</c:v>
                </c:pt>
                <c:pt idx="142">
                  <c:v>27606010.199253388</c:v>
                </c:pt>
                <c:pt idx="143">
                  <c:v>26244863.801529281</c:v>
                </c:pt>
                <c:pt idx="144">
                  <c:v>26043589.997843176</c:v>
                </c:pt>
                <c:pt idx="145">
                  <c:v>24809499.013084263</c:v>
                </c:pt>
                <c:pt idx="146">
                  <c:v>26296880.363183778</c:v>
                </c:pt>
                <c:pt idx="147">
                  <c:v>25585250.49916444</c:v>
                </c:pt>
                <c:pt idx="148">
                  <c:v>27277529.341639303</c:v>
                </c:pt>
                <c:pt idx="149">
                  <c:v>28591783.422365014</c:v>
                </c:pt>
                <c:pt idx="150">
                  <c:v>29578136.541408308</c:v>
                </c:pt>
                <c:pt idx="151">
                  <c:v>30814583.767963957</c:v>
                </c:pt>
                <c:pt idx="152">
                  <c:v>28378809.974361364</c:v>
                </c:pt>
                <c:pt idx="153">
                  <c:v>27815423.040246464</c:v>
                </c:pt>
                <c:pt idx="154">
                  <c:v>27285906.486100689</c:v>
                </c:pt>
                <c:pt idx="155">
                  <c:v>25927065.507422484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2-4175-9216-65F2D0CA2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Summary'!$E$5:$E$17</c:f>
              <c:numCache>
                <c:formatCode>#,##0</c:formatCode>
                <c:ptCount val="13"/>
                <c:pt idx="0">
                  <c:v>651024957.19527078</c:v>
                </c:pt>
                <c:pt idx="1">
                  <c:v>617540503.80775297</c:v>
                </c:pt>
                <c:pt idx="2">
                  <c:v>656956762.92997289</c:v>
                </c:pt>
                <c:pt idx="3">
                  <c:v>648263943.47183859</c:v>
                </c:pt>
                <c:pt idx="4">
                  <c:v>644174271.28043866</c:v>
                </c:pt>
                <c:pt idx="5">
                  <c:v>632113222.13424337</c:v>
                </c:pt>
                <c:pt idx="6">
                  <c:v>615560426.75518167</c:v>
                </c:pt>
                <c:pt idx="7">
                  <c:v>611654935.04250789</c:v>
                </c:pt>
                <c:pt idx="8">
                  <c:v>640933751.72296906</c:v>
                </c:pt>
                <c:pt idx="9">
                  <c:v>615171812.19052064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A-4FDE-9F2D-2EB90D589438}"/>
            </c:ext>
          </c:extLst>
        </c:ser>
        <c:ser>
          <c:idx val="3"/>
          <c:order val="1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Summary'!$G$5:$G$17</c:f>
              <c:numCache>
                <c:formatCode>#,##0</c:formatCode>
                <c:ptCount val="13"/>
                <c:pt idx="0">
                  <c:v>651813199.79348838</c:v>
                </c:pt>
                <c:pt idx="1">
                  <c:v>646045250.35549533</c:v>
                </c:pt>
                <c:pt idx="2">
                  <c:v>642246256.53080523</c:v>
                </c:pt>
                <c:pt idx="3">
                  <c:v>638447262.70611501</c:v>
                </c:pt>
                <c:pt idx="4">
                  <c:v>636617224.49472797</c:v>
                </c:pt>
                <c:pt idx="5">
                  <c:v>630849275.0567348</c:v>
                </c:pt>
                <c:pt idx="6">
                  <c:v>627050281.23204482</c:v>
                </c:pt>
                <c:pt idx="7">
                  <c:v>623251287.40735459</c:v>
                </c:pt>
                <c:pt idx="8">
                  <c:v>621421249.19596744</c:v>
                </c:pt>
                <c:pt idx="9">
                  <c:v>615653299.75797439</c:v>
                </c:pt>
                <c:pt idx="10">
                  <c:v>611854305.93328428</c:v>
                </c:pt>
                <c:pt idx="11">
                  <c:v>608055312.10859406</c:v>
                </c:pt>
                <c:pt idx="12">
                  <c:v>606225273.89720702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A-4FDE-9F2D-2EB90D589438}"/>
            </c:ext>
          </c:extLst>
        </c:ser>
        <c:ser>
          <c:idx val="1"/>
          <c:order val="2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Summary'!$C$5:$C$17</c:f>
              <c:numCache>
                <c:formatCode>#,##0</c:formatCode>
                <c:ptCount val="13"/>
                <c:pt idx="0">
                  <c:v>639846723.4310348</c:v>
                </c:pt>
                <c:pt idx="1">
                  <c:v>604635108.51263404</c:v>
                </c:pt>
                <c:pt idx="2">
                  <c:v>647490324.95962501</c:v>
                </c:pt>
                <c:pt idx="3">
                  <c:v>636991610.62298107</c:v>
                </c:pt>
                <c:pt idx="4">
                  <c:v>631309635.844643</c:v>
                </c:pt>
                <c:pt idx="5">
                  <c:v>617011740.79367626</c:v>
                </c:pt>
                <c:pt idx="6">
                  <c:v>598157531.45016491</c:v>
                </c:pt>
                <c:pt idx="7">
                  <c:v>593984431.47600019</c:v>
                </c:pt>
                <c:pt idx="8">
                  <c:v>619568737.68663192</c:v>
                </c:pt>
                <c:pt idx="9">
                  <c:v>583858255.14999998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A-4FDE-9F2D-2EB90D589438}"/>
            </c:ext>
          </c:extLst>
        </c:ser>
        <c:ser>
          <c:idx val="2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Summary'!$I$5:$I$17</c:f>
              <c:numCache>
                <c:formatCode>#,##0</c:formatCode>
                <c:ptCount val="13"/>
                <c:pt idx="0">
                  <c:v>640634966.02925253</c:v>
                </c:pt>
                <c:pt idx="1">
                  <c:v>633139855.06037641</c:v>
                </c:pt>
                <c:pt idx="2">
                  <c:v>632779818.56045735</c:v>
                </c:pt>
                <c:pt idx="3">
                  <c:v>627174929.85725737</c:v>
                </c:pt>
                <c:pt idx="4">
                  <c:v>623752589.05893219</c:v>
                </c:pt>
                <c:pt idx="5">
                  <c:v>615747793.71616781</c:v>
                </c:pt>
                <c:pt idx="6">
                  <c:v>609647385.92702794</c:v>
                </c:pt>
                <c:pt idx="7">
                  <c:v>605580783.8408469</c:v>
                </c:pt>
                <c:pt idx="8">
                  <c:v>600056235.15963018</c:v>
                </c:pt>
                <c:pt idx="9">
                  <c:v>584339742.71745372</c:v>
                </c:pt>
                <c:pt idx="10">
                  <c:v>580540748.89276361</c:v>
                </c:pt>
                <c:pt idx="11">
                  <c:v>576741755.06807339</c:v>
                </c:pt>
                <c:pt idx="12">
                  <c:v>574911716.85668635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8A-4FDE-9F2D-2EB90D589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56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235141227.67076981</c:v>
                </c:pt>
                <c:pt idx="1">
                  <c:v>223945291.11773852</c:v>
                </c:pt>
                <c:pt idx="2">
                  <c:v>230145436.9724015</c:v>
                </c:pt>
                <c:pt idx="3">
                  <c:v>228157622.27107728</c:v>
                </c:pt>
                <c:pt idx="4">
                  <c:v>227061141.62152532</c:v>
                </c:pt>
                <c:pt idx="5">
                  <c:v>228735100.86723283</c:v>
                </c:pt>
                <c:pt idx="6">
                  <c:v>224527430.36044165</c:v>
                </c:pt>
                <c:pt idx="7">
                  <c:v>221869668.08081797</c:v>
                </c:pt>
                <c:pt idx="8">
                  <c:v>223883451.05132008</c:v>
                </c:pt>
                <c:pt idx="9">
                  <c:v>211777974.07916123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3-4DA1-89B9-88A9A227E0C3}"/>
            </c:ext>
          </c:extLst>
        </c:ser>
        <c:ser>
          <c:idx val="3"/>
          <c:order val="1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Summary'!$P$5:$P$17</c:f>
              <c:numCache>
                <c:formatCode>#,##0</c:formatCode>
                <c:ptCount val="13"/>
                <c:pt idx="0">
                  <c:v>235964241.00608486</c:v>
                </c:pt>
                <c:pt idx="1">
                  <c:v>230643206.95281997</c:v>
                </c:pt>
                <c:pt idx="2">
                  <c:v>228639852.93950185</c:v>
                </c:pt>
                <c:pt idx="3">
                  <c:v>226453741.29327375</c:v>
                </c:pt>
                <c:pt idx="4">
                  <c:v>226410823.13432088</c:v>
                </c:pt>
                <c:pt idx="5">
                  <c:v>224304173.33047295</c:v>
                </c:pt>
                <c:pt idx="6">
                  <c:v>222303506.92940354</c:v>
                </c:pt>
                <c:pt idx="7">
                  <c:v>221332196.01957718</c:v>
                </c:pt>
                <c:pt idx="8">
                  <c:v>221214024.71766135</c:v>
                </c:pt>
                <c:pt idx="9">
                  <c:v>217978577.76936933</c:v>
                </c:pt>
                <c:pt idx="10">
                  <c:v>216541980.70802146</c:v>
                </c:pt>
                <c:pt idx="11">
                  <c:v>214837924.29446024</c:v>
                </c:pt>
                <c:pt idx="12">
                  <c:v>213497399.19435292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83-4DA1-89B9-88A9A227E0C3}"/>
            </c:ext>
          </c:extLst>
        </c:ser>
        <c:ser>
          <c:idx val="1"/>
          <c:order val="2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Summary'!$L$5:$L$14</c:f>
              <c:numCache>
                <c:formatCode>#,##0</c:formatCode>
                <c:ptCount val="10"/>
                <c:pt idx="0">
                  <c:v>234974860.79217997</c:v>
                </c:pt>
                <c:pt idx="1">
                  <c:v>220940436.27633598</c:v>
                </c:pt>
                <c:pt idx="2">
                  <c:v>223232845.52965501</c:v>
                </c:pt>
                <c:pt idx="3">
                  <c:v>218915071.69101101</c:v>
                </c:pt>
                <c:pt idx="4">
                  <c:v>216236228.69367602</c:v>
                </c:pt>
                <c:pt idx="5">
                  <c:v>217023476.48367095</c:v>
                </c:pt>
                <c:pt idx="6">
                  <c:v>212401261.73789737</c:v>
                </c:pt>
                <c:pt idx="7">
                  <c:v>207733154.94022256</c:v>
                </c:pt>
                <c:pt idx="8">
                  <c:v>208239182.30018815</c:v>
                </c:pt>
                <c:pt idx="9">
                  <c:v>199190042.63999999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3-4DA1-89B9-88A9A227E0C3}"/>
            </c:ext>
          </c:extLst>
        </c:ser>
        <c:ser>
          <c:idx val="2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Summary'!$R$5:$R$17</c:f>
              <c:numCache>
                <c:formatCode>#,##0</c:formatCode>
                <c:ptCount val="13"/>
                <c:pt idx="0">
                  <c:v>235797874.12749508</c:v>
                </c:pt>
                <c:pt idx="1">
                  <c:v>227638352.11141747</c:v>
                </c:pt>
                <c:pt idx="2">
                  <c:v>221727261.49675539</c:v>
                </c:pt>
                <c:pt idx="3">
                  <c:v>217211190.71320745</c:v>
                </c:pt>
                <c:pt idx="4">
                  <c:v>215585910.20647156</c:v>
                </c:pt>
                <c:pt idx="5">
                  <c:v>212592548.94691107</c:v>
                </c:pt>
                <c:pt idx="6">
                  <c:v>210177338.30685925</c:v>
                </c:pt>
                <c:pt idx="7">
                  <c:v>207195682.87898174</c:v>
                </c:pt>
                <c:pt idx="8">
                  <c:v>205569755.96652943</c:v>
                </c:pt>
                <c:pt idx="9">
                  <c:v>205390646.33020812</c:v>
                </c:pt>
                <c:pt idx="10">
                  <c:v>203954049.26886025</c:v>
                </c:pt>
                <c:pt idx="11">
                  <c:v>202249992.85529903</c:v>
                </c:pt>
                <c:pt idx="12">
                  <c:v>200909467.75519171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3-4DA1-89B9-88A9A227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Summary'!$W$5:$W$14</c:f>
              <c:numCache>
                <c:formatCode>#,##0</c:formatCode>
                <c:ptCount val="10"/>
                <c:pt idx="0">
                  <c:v>1004735183.5284511</c:v>
                </c:pt>
                <c:pt idx="1">
                  <c:v>909941690.05462801</c:v>
                </c:pt>
                <c:pt idx="2">
                  <c:v>949940798.24079382</c:v>
                </c:pt>
                <c:pt idx="3">
                  <c:v>954716376.40186357</c:v>
                </c:pt>
                <c:pt idx="4">
                  <c:v>947601280.21338153</c:v>
                </c:pt>
                <c:pt idx="5">
                  <c:v>960846806.29165292</c:v>
                </c:pt>
                <c:pt idx="6">
                  <c:v>996483234.68108225</c:v>
                </c:pt>
                <c:pt idx="7">
                  <c:v>981032453.65475094</c:v>
                </c:pt>
                <c:pt idx="8">
                  <c:v>1003091875.9216123</c:v>
                </c:pt>
                <c:pt idx="9">
                  <c:v>992815529.12761188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A-4516-9E79-3590FE5C416B}"/>
            </c:ext>
          </c:extLst>
        </c:ser>
        <c:ser>
          <c:idx val="3"/>
          <c:order val="1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Summary'!$Y$5:$Y$17</c:f>
              <c:numCache>
                <c:formatCode>#,##0</c:formatCode>
                <c:ptCount val="13"/>
                <c:pt idx="0">
                  <c:v>996659084.56163466</c:v>
                </c:pt>
                <c:pt idx="1">
                  <c:v>930631117.13813722</c:v>
                </c:pt>
                <c:pt idx="2">
                  <c:v>946856044.44853187</c:v>
                </c:pt>
                <c:pt idx="3">
                  <c:v>958319270.00454152</c:v>
                </c:pt>
                <c:pt idx="4">
                  <c:v>957014017.42694664</c:v>
                </c:pt>
                <c:pt idx="5">
                  <c:v>952770174.56826448</c:v>
                </c:pt>
                <c:pt idx="6">
                  <c:v>964808019.99760389</c:v>
                </c:pt>
                <c:pt idx="7">
                  <c:v>980839557.30672491</c:v>
                </c:pt>
                <c:pt idx="8">
                  <c:v>997450522.09827077</c:v>
                </c:pt>
                <c:pt idx="9">
                  <c:v>1014602198.0680389</c:v>
                </c:pt>
                <c:pt idx="10">
                  <c:v>1025310324.7640089</c:v>
                </c:pt>
                <c:pt idx="11">
                  <c:v>1034151225.7921637</c:v>
                </c:pt>
                <c:pt idx="12">
                  <c:v>1040490673.6808887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A-4516-9E79-3590FE5C416B}"/>
            </c:ext>
          </c:extLst>
        </c:ser>
        <c:ser>
          <c:idx val="1"/>
          <c:order val="2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Summary'!$U$5:$U$14</c:f>
              <c:numCache>
                <c:formatCode>#,##0</c:formatCode>
                <c:ptCount val="10"/>
                <c:pt idx="0">
                  <c:v>1004355679.8107362</c:v>
                </c:pt>
                <c:pt idx="1">
                  <c:v>906614904.72799385</c:v>
                </c:pt>
                <c:pt idx="2">
                  <c:v>943095058.82937098</c:v>
                </c:pt>
                <c:pt idx="3">
                  <c:v>946489083.05338824</c:v>
                </c:pt>
                <c:pt idx="4">
                  <c:v>934809261.29243946</c:v>
                </c:pt>
                <c:pt idx="5">
                  <c:v>940634724.18571424</c:v>
                </c:pt>
                <c:pt idx="6">
                  <c:v>966794317.96808374</c:v>
                </c:pt>
                <c:pt idx="7">
                  <c:v>941653981.70491195</c:v>
                </c:pt>
                <c:pt idx="8">
                  <c:v>954879860.93795943</c:v>
                </c:pt>
                <c:pt idx="9">
                  <c:v>935689535.96999991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A-4516-9E79-3590FE5C416B}"/>
            </c:ext>
          </c:extLst>
        </c:ser>
        <c:ser>
          <c:idx val="2"/>
          <c:order val="3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Summary'!$AA$5:$AA$17</c:f>
              <c:numCache>
                <c:formatCode>#,##0</c:formatCode>
                <c:ptCount val="13"/>
                <c:pt idx="0">
                  <c:v>996279580.84391975</c:v>
                </c:pt>
                <c:pt idx="1">
                  <c:v>927304331.81150305</c:v>
                </c:pt>
                <c:pt idx="2">
                  <c:v>940010305.03710902</c:v>
                </c:pt>
                <c:pt idx="3">
                  <c:v>950091976.65606618</c:v>
                </c:pt>
                <c:pt idx="4">
                  <c:v>944221998.50600457</c:v>
                </c:pt>
                <c:pt idx="5">
                  <c:v>932558092.46232581</c:v>
                </c:pt>
                <c:pt idx="6">
                  <c:v>935119103.28460538</c:v>
                </c:pt>
                <c:pt idx="7">
                  <c:v>941461085.35688591</c:v>
                </c:pt>
                <c:pt idx="8">
                  <c:v>949238507.11461794</c:v>
                </c:pt>
                <c:pt idx="9">
                  <c:v>957476204.91042697</c:v>
                </c:pt>
                <c:pt idx="10">
                  <c:v>968184331.60639691</c:v>
                </c:pt>
                <c:pt idx="11">
                  <c:v>977025232.63455176</c:v>
                </c:pt>
                <c:pt idx="12">
                  <c:v>983364680.52327669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AA-4516-9E79-3590FE5C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9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Summary'!$AF$3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Summary'!$AF$5:$AF$14</c:f>
              <c:numCache>
                <c:formatCode>#,##0</c:formatCode>
                <c:ptCount val="10"/>
                <c:pt idx="0">
                  <c:v>53824580.470650002</c:v>
                </c:pt>
                <c:pt idx="1">
                  <c:v>51306801.944982</c:v>
                </c:pt>
                <c:pt idx="2">
                  <c:v>49071887.882886</c:v>
                </c:pt>
                <c:pt idx="3">
                  <c:v>48794571.150462002</c:v>
                </c:pt>
                <c:pt idx="4">
                  <c:v>45796604.320539199</c:v>
                </c:pt>
                <c:pt idx="5">
                  <c:v>45730148.676554747</c:v>
                </c:pt>
                <c:pt idx="6">
                  <c:v>47596960.830868289</c:v>
                </c:pt>
                <c:pt idx="7">
                  <c:v>44614255.999194153</c:v>
                </c:pt>
                <c:pt idx="8">
                  <c:v>44469363.588965133</c:v>
                </c:pt>
                <c:pt idx="9">
                  <c:v>44747913.183567218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C-4742-9CBB-C8E31CAD1F1E}"/>
            </c:ext>
          </c:extLst>
        </c:ser>
        <c:ser>
          <c:idx val="3"/>
          <c:order val="1"/>
          <c:tx>
            <c:strRef>
              <c:f>'Normalized Annual Summary'!$AH$3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Summary'!$AH$5:$AH$17</c:f>
              <c:numCache>
                <c:formatCode>#,##0</c:formatCode>
                <c:ptCount val="13"/>
                <c:pt idx="0">
                  <c:v>54134477.740705281</c:v>
                </c:pt>
                <c:pt idx="1">
                  <c:v>49635531.295942813</c:v>
                </c:pt>
                <c:pt idx="2">
                  <c:v>48902496.559475213</c:v>
                </c:pt>
                <c:pt idx="3">
                  <c:v>48794179.59107995</c:v>
                </c:pt>
                <c:pt idx="4">
                  <c:v>47686178.433093019</c:v>
                </c:pt>
                <c:pt idx="5">
                  <c:v>47326766.113558643</c:v>
                </c:pt>
                <c:pt idx="6">
                  <c:v>46263228.43114233</c:v>
                </c:pt>
                <c:pt idx="7">
                  <c:v>44982084.188010834</c:v>
                </c:pt>
                <c:pt idx="8">
                  <c:v>44276673.49468229</c:v>
                </c:pt>
                <c:pt idx="9">
                  <c:v>43951472.200976238</c:v>
                </c:pt>
                <c:pt idx="10">
                  <c:v>43503377.433165751</c:v>
                </c:pt>
                <c:pt idx="11">
                  <c:v>42521186.093838252</c:v>
                </c:pt>
                <c:pt idx="12">
                  <c:v>41485764.858947083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C-4742-9CBB-C8E31CAD1F1E}"/>
            </c:ext>
          </c:extLst>
        </c:ser>
        <c:ser>
          <c:idx val="1"/>
          <c:order val="2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Summary'!$AD$5:$AD$14</c:f>
              <c:numCache>
                <c:formatCode>#,##0</c:formatCode>
                <c:ptCount val="10"/>
                <c:pt idx="0">
                  <c:v>53824580.470650002</c:v>
                </c:pt>
                <c:pt idx="1">
                  <c:v>51306801.944982</c:v>
                </c:pt>
                <c:pt idx="2">
                  <c:v>49071887.882886</c:v>
                </c:pt>
                <c:pt idx="3">
                  <c:v>48794571.150462002</c:v>
                </c:pt>
                <c:pt idx="4">
                  <c:v>45768539.737902999</c:v>
                </c:pt>
                <c:pt idx="5">
                  <c:v>45666584.426196001</c:v>
                </c:pt>
                <c:pt idx="6">
                  <c:v>47519841.509630993</c:v>
                </c:pt>
                <c:pt idx="7">
                  <c:v>44363940.879999988</c:v>
                </c:pt>
                <c:pt idx="8">
                  <c:v>44045563.989999995</c:v>
                </c:pt>
                <c:pt idx="9">
                  <c:v>44136954.399999991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C-4742-9CBB-C8E31CAD1F1E}"/>
            </c:ext>
          </c:extLst>
        </c:ser>
        <c:ser>
          <c:idx val="2"/>
          <c:order val="3"/>
          <c:tx>
            <c:strRef>
              <c:f>'Normalized Annual Summary'!$AJ$3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Summary'!$AJ$5:$AJ$17</c:f>
              <c:numCache>
                <c:formatCode>#,##0</c:formatCode>
                <c:ptCount val="13"/>
                <c:pt idx="0">
                  <c:v>54134477.740705281</c:v>
                </c:pt>
                <c:pt idx="1">
                  <c:v>49635531.295942813</c:v>
                </c:pt>
                <c:pt idx="2">
                  <c:v>48902496.559475213</c:v>
                </c:pt>
                <c:pt idx="3">
                  <c:v>48794179.59107995</c:v>
                </c:pt>
                <c:pt idx="4">
                  <c:v>47658113.850456819</c:v>
                </c:pt>
                <c:pt idx="5">
                  <c:v>47263201.86319989</c:v>
                </c:pt>
                <c:pt idx="6">
                  <c:v>46186109.109905034</c:v>
                </c:pt>
                <c:pt idx="7">
                  <c:v>44731769.068816684</c:v>
                </c:pt>
                <c:pt idx="8">
                  <c:v>43852873.895717159</c:v>
                </c:pt>
                <c:pt idx="9">
                  <c:v>43340513.417409025</c:v>
                </c:pt>
                <c:pt idx="10">
                  <c:v>42892418.649598539</c:v>
                </c:pt>
                <c:pt idx="11">
                  <c:v>41910227.31027104</c:v>
                </c:pt>
                <c:pt idx="12">
                  <c:v>40874806.075379871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2C-4742-9CBB-C8E31CAD1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4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&lt; 50 Predicted Monthly'!$C$1</c:f>
              <c:strCache>
                <c:ptCount val="1"/>
                <c:pt idx="0">
                  <c:v>GS_lt_50_No_CDM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'GS &lt; 50 Predicted Monthly'!$C$2:$C$121</c:f>
              <c:numCache>
                <c:formatCode>General</c:formatCode>
                <c:ptCount val="120"/>
                <c:pt idx="0">
                  <c:v>20704633.300868146</c:v>
                </c:pt>
                <c:pt idx="1">
                  <c:v>19844824.290415149</c:v>
                </c:pt>
                <c:pt idx="2">
                  <c:v>19893722.785573147</c:v>
                </c:pt>
                <c:pt idx="3">
                  <c:v>17791113.928729147</c:v>
                </c:pt>
                <c:pt idx="4">
                  <c:v>17926831.774203151</c:v>
                </c:pt>
                <c:pt idx="5">
                  <c:v>19821229.369993147</c:v>
                </c:pt>
                <c:pt idx="6">
                  <c:v>22052758.221722148</c:v>
                </c:pt>
                <c:pt idx="7">
                  <c:v>21608405.815943148</c:v>
                </c:pt>
                <c:pt idx="8">
                  <c:v>18936259.308178149</c:v>
                </c:pt>
                <c:pt idx="9">
                  <c:v>17787009.655197147</c:v>
                </c:pt>
                <c:pt idx="10">
                  <c:v>18449765.981516149</c:v>
                </c:pt>
                <c:pt idx="11">
                  <c:v>20324673.238431148</c:v>
                </c:pt>
                <c:pt idx="12">
                  <c:v>20997000.576903876</c:v>
                </c:pt>
                <c:pt idx="13">
                  <c:v>18534901.320222881</c:v>
                </c:pt>
                <c:pt idx="14">
                  <c:v>18954018.30274988</c:v>
                </c:pt>
                <c:pt idx="15">
                  <c:v>16925516.165353876</c:v>
                </c:pt>
                <c:pt idx="16">
                  <c:v>17278203.842076879</c:v>
                </c:pt>
                <c:pt idx="17">
                  <c:v>18191454.642888878</c:v>
                </c:pt>
                <c:pt idx="18">
                  <c:v>20105262.722413879</c:v>
                </c:pt>
                <c:pt idx="19">
                  <c:v>20523724.411321878</c:v>
                </c:pt>
                <c:pt idx="20">
                  <c:v>18157087.066119879</c:v>
                </c:pt>
                <c:pt idx="21">
                  <c:v>17337285.180696879</c:v>
                </c:pt>
                <c:pt idx="22">
                  <c:v>17481165.503934875</c:v>
                </c:pt>
                <c:pt idx="23">
                  <c:v>19459671.383054875</c:v>
                </c:pt>
                <c:pt idx="24">
                  <c:v>20364989.12032054</c:v>
                </c:pt>
                <c:pt idx="25">
                  <c:v>18205145.489051539</c:v>
                </c:pt>
                <c:pt idx="26">
                  <c:v>18513709.375034541</c:v>
                </c:pt>
                <c:pt idx="27">
                  <c:v>16824162.846801538</c:v>
                </c:pt>
                <c:pt idx="28">
                  <c:v>18405787.843161542</c:v>
                </c:pt>
                <c:pt idx="29">
                  <c:v>20461415.969543539</c:v>
                </c:pt>
                <c:pt idx="30">
                  <c:v>22795593.036033537</c:v>
                </c:pt>
                <c:pt idx="31">
                  <c:v>22116079.594250541</c:v>
                </c:pt>
                <c:pt idx="32">
                  <c:v>18334763.226206541</c:v>
                </c:pt>
                <c:pt idx="33">
                  <c:v>17072567.952336539</c:v>
                </c:pt>
                <c:pt idx="34">
                  <c:v>17395857.750683539</c:v>
                </c:pt>
                <c:pt idx="35">
                  <c:v>19655364.768977538</c:v>
                </c:pt>
                <c:pt idx="36">
                  <c:v>20433168.712788858</c:v>
                </c:pt>
                <c:pt idx="37">
                  <c:v>18248985.66093586</c:v>
                </c:pt>
                <c:pt idx="38">
                  <c:v>18891983.127054855</c:v>
                </c:pt>
                <c:pt idx="39">
                  <c:v>17089616.625273857</c:v>
                </c:pt>
                <c:pt idx="40">
                  <c:v>17878369.437173858</c:v>
                </c:pt>
                <c:pt idx="41">
                  <c:v>19789305.953011855</c:v>
                </c:pt>
                <c:pt idx="42">
                  <c:v>22703572.420684855</c:v>
                </c:pt>
                <c:pt idx="43">
                  <c:v>21542109.43368886</c:v>
                </c:pt>
                <c:pt idx="44">
                  <c:v>18050834.514007859</c:v>
                </c:pt>
                <c:pt idx="45">
                  <c:v>17206685.452281859</c:v>
                </c:pt>
                <c:pt idx="46">
                  <c:v>17348028.408182859</c:v>
                </c:pt>
                <c:pt idx="47">
                  <c:v>18974962.525991857</c:v>
                </c:pt>
                <c:pt idx="48">
                  <c:v>19511148.082728777</c:v>
                </c:pt>
                <c:pt idx="49">
                  <c:v>18256163.68848278</c:v>
                </c:pt>
                <c:pt idx="50">
                  <c:v>18096668.85844278</c:v>
                </c:pt>
                <c:pt idx="51">
                  <c:v>16541459.767637776</c:v>
                </c:pt>
                <c:pt idx="52">
                  <c:v>18171949.748051777</c:v>
                </c:pt>
                <c:pt idx="53">
                  <c:v>20403300.909939777</c:v>
                </c:pt>
                <c:pt idx="54">
                  <c:v>22861363.392034773</c:v>
                </c:pt>
                <c:pt idx="55">
                  <c:v>21118978.986886777</c:v>
                </c:pt>
                <c:pt idx="56">
                  <c:v>18170205.46941378</c:v>
                </c:pt>
                <c:pt idx="57">
                  <c:v>17220595.803868778</c:v>
                </c:pt>
                <c:pt idx="58">
                  <c:v>17668478.376731779</c:v>
                </c:pt>
                <c:pt idx="59">
                  <c:v>19040828.537305772</c:v>
                </c:pt>
                <c:pt idx="60">
                  <c:v>19918645.038127154</c:v>
                </c:pt>
                <c:pt idx="61">
                  <c:v>18479022.427723158</c:v>
                </c:pt>
                <c:pt idx="62">
                  <c:v>19344536.573703159</c:v>
                </c:pt>
                <c:pt idx="63">
                  <c:v>17496135.743099157</c:v>
                </c:pt>
                <c:pt idx="64">
                  <c:v>18053028.241128158</c:v>
                </c:pt>
                <c:pt idx="65">
                  <c:v>19266723.806833159</c:v>
                </c:pt>
                <c:pt idx="66">
                  <c:v>21311982.975834161</c:v>
                </c:pt>
                <c:pt idx="67">
                  <c:v>20411785.122910541</c:v>
                </c:pt>
                <c:pt idx="68">
                  <c:v>18727336.210364576</c:v>
                </c:pt>
                <c:pt idx="69">
                  <c:v>17638387.428440351</c:v>
                </c:pt>
                <c:pt idx="70">
                  <c:v>18020884.044720925</c:v>
                </c:pt>
                <c:pt idx="71">
                  <c:v>20066633.254348345</c:v>
                </c:pt>
                <c:pt idx="72">
                  <c:v>21303777.783872336</c:v>
                </c:pt>
                <c:pt idx="73">
                  <c:v>19099984.13925432</c:v>
                </c:pt>
                <c:pt idx="74">
                  <c:v>19585691.607345648</c:v>
                </c:pt>
                <c:pt idx="75">
                  <c:v>16922663.676998418</c:v>
                </c:pt>
                <c:pt idx="76">
                  <c:v>17613446.724568356</c:v>
                </c:pt>
                <c:pt idx="77">
                  <c:v>18970931.054170139</c:v>
                </c:pt>
                <c:pt idx="78">
                  <c:v>19855708.900343191</c:v>
                </c:pt>
                <c:pt idx="79">
                  <c:v>19611045.207169671</c:v>
                </c:pt>
                <c:pt idx="80">
                  <c:v>17643769.2377556</c:v>
                </c:pt>
                <c:pt idx="81">
                  <c:v>16849179.511326332</c:v>
                </c:pt>
                <c:pt idx="82">
                  <c:v>17791302.050130848</c:v>
                </c:pt>
                <c:pt idx="83">
                  <c:v>19279930.467506785</c:v>
                </c:pt>
                <c:pt idx="84">
                  <c:v>20206900.384172045</c:v>
                </c:pt>
                <c:pt idx="85">
                  <c:v>18912952.911405765</c:v>
                </c:pt>
                <c:pt idx="86">
                  <c:v>19087194.693129994</c:v>
                </c:pt>
                <c:pt idx="87">
                  <c:v>16822886.277402826</c:v>
                </c:pt>
                <c:pt idx="88">
                  <c:v>17571335.804700233</c:v>
                </c:pt>
                <c:pt idx="89">
                  <c:v>18388369.415220134</c:v>
                </c:pt>
                <c:pt idx="90">
                  <c:v>20279519.473623894</c:v>
                </c:pt>
                <c:pt idx="91">
                  <c:v>20702927.092459753</c:v>
                </c:pt>
                <c:pt idx="92">
                  <c:v>18321540.160444587</c:v>
                </c:pt>
                <c:pt idx="93">
                  <c:v>16809498.477666974</c:v>
                </c:pt>
                <c:pt idx="94">
                  <c:v>16699458.042118514</c:v>
                </c:pt>
                <c:pt idx="95">
                  <c:v>18067085.348473221</c:v>
                </c:pt>
                <c:pt idx="96">
                  <c:v>19133061.760733683</c:v>
                </c:pt>
                <c:pt idx="97">
                  <c:v>18058710.330862306</c:v>
                </c:pt>
                <c:pt idx="98">
                  <c:v>17926685.621340387</c:v>
                </c:pt>
                <c:pt idx="99">
                  <c:v>16527168.639966492</c:v>
                </c:pt>
                <c:pt idx="100">
                  <c:v>17576723.658702593</c:v>
                </c:pt>
                <c:pt idx="101">
                  <c:v>19532905.229509365</c:v>
                </c:pt>
                <c:pt idx="102">
                  <c:v>21956762.489117898</c:v>
                </c:pt>
                <c:pt idx="103">
                  <c:v>21900969.806323256</c:v>
                </c:pt>
                <c:pt idx="104">
                  <c:v>18789309.137700778</c:v>
                </c:pt>
                <c:pt idx="105">
                  <c:v>16955472.071180869</c:v>
                </c:pt>
                <c:pt idx="106">
                  <c:v>16751612.589217924</c:v>
                </c:pt>
                <c:pt idx="107">
                  <c:v>18774069.716664497</c:v>
                </c:pt>
                <c:pt idx="108">
                  <c:v>18732513.136596769</c:v>
                </c:pt>
                <c:pt idx="109">
                  <c:v>16467205.256596768</c:v>
                </c:pt>
                <c:pt idx="110">
                  <c:v>17473640.656596765</c:v>
                </c:pt>
                <c:pt idx="111">
                  <c:v>15740126.976596767</c:v>
                </c:pt>
                <c:pt idx="112">
                  <c:v>16539773.226596767</c:v>
                </c:pt>
                <c:pt idx="113">
                  <c:v>18287536.646596767</c:v>
                </c:pt>
                <c:pt idx="114">
                  <c:v>20148670.466596767</c:v>
                </c:pt>
                <c:pt idx="115">
                  <c:v>19087552.926596768</c:v>
                </c:pt>
                <c:pt idx="116">
                  <c:v>17404207.736596767</c:v>
                </c:pt>
                <c:pt idx="117">
                  <c:v>16833839.906596765</c:v>
                </c:pt>
                <c:pt idx="118">
                  <c:v>16525687.126596767</c:v>
                </c:pt>
                <c:pt idx="119">
                  <c:v>18537220.016596768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0-4CDD-98D4-17E2269F16CA}"/>
            </c:ext>
          </c:extLst>
        </c:ser>
        <c:ser>
          <c:idx val="1"/>
          <c:order val="1"/>
          <c:tx>
            <c:strRef>
              <c:f>'GS &lt; 50 Predicted Monthly'!$V$1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'GS &lt; 50 Predicted Monthly'!$V$2:$V$121</c:f>
              <c:numCache>
                <c:formatCode>General</c:formatCode>
                <c:ptCount val="120"/>
                <c:pt idx="0">
                  <c:v>20733703.235510048</c:v>
                </c:pt>
                <c:pt idx="1">
                  <c:v>19867162.74704133</c:v>
                </c:pt>
                <c:pt idx="2">
                  <c:v>20045336.379712053</c:v>
                </c:pt>
                <c:pt idx="3">
                  <c:v>17707643.921119645</c:v>
                </c:pt>
                <c:pt idx="4">
                  <c:v>18030721.088366181</c:v>
                </c:pt>
                <c:pt idx="5">
                  <c:v>20215824.367375243</c:v>
                </c:pt>
                <c:pt idx="6">
                  <c:v>22106237.301600028</c:v>
                </c:pt>
                <c:pt idx="7">
                  <c:v>21025933.592671834</c:v>
                </c:pt>
                <c:pt idx="8">
                  <c:v>18685722.185559619</c:v>
                </c:pt>
                <c:pt idx="9">
                  <c:v>18021915.651361492</c:v>
                </c:pt>
                <c:pt idx="10">
                  <c:v>18377565.009127103</c:v>
                </c:pt>
                <c:pt idx="11">
                  <c:v>20542655.994299013</c:v>
                </c:pt>
                <c:pt idx="12">
                  <c:v>21115419.291695766</c:v>
                </c:pt>
                <c:pt idx="13">
                  <c:v>18588130.955113694</c:v>
                </c:pt>
                <c:pt idx="14">
                  <c:v>19202701.89026238</c:v>
                </c:pt>
                <c:pt idx="15">
                  <c:v>17687400.526527096</c:v>
                </c:pt>
                <c:pt idx="16">
                  <c:v>17352023.0077978</c:v>
                </c:pt>
                <c:pt idx="17">
                  <c:v>18946405.242176242</c:v>
                </c:pt>
                <c:pt idx="18">
                  <c:v>19766240.413619578</c:v>
                </c:pt>
                <c:pt idx="19">
                  <c:v>20603481.479364645</c:v>
                </c:pt>
                <c:pt idx="20">
                  <c:v>18298451.205952458</c:v>
                </c:pt>
                <c:pt idx="21">
                  <c:v>17623467.835107394</c:v>
                </c:pt>
                <c:pt idx="22">
                  <c:v>17492725.213924441</c:v>
                </c:pt>
                <c:pt idx="23">
                  <c:v>19960754.463776149</c:v>
                </c:pt>
                <c:pt idx="24">
                  <c:v>20318805.055165827</c:v>
                </c:pt>
                <c:pt idx="25">
                  <c:v>18430519.740059834</c:v>
                </c:pt>
                <c:pt idx="26">
                  <c:v>18731129.81131395</c:v>
                </c:pt>
                <c:pt idx="27">
                  <c:v>17002929.658940643</c:v>
                </c:pt>
                <c:pt idx="28">
                  <c:v>18406684.832493328</c:v>
                </c:pt>
                <c:pt idx="29">
                  <c:v>20178450.73627279</c:v>
                </c:pt>
                <c:pt idx="30">
                  <c:v>22825445.440265335</c:v>
                </c:pt>
                <c:pt idx="31">
                  <c:v>22413982.143051237</c:v>
                </c:pt>
                <c:pt idx="32">
                  <c:v>18330787.911079574</c:v>
                </c:pt>
                <c:pt idx="33">
                  <c:v>17138345.171878312</c:v>
                </c:pt>
                <c:pt idx="34">
                  <c:v>17615195.030682102</c:v>
                </c:pt>
                <c:pt idx="35">
                  <c:v>20026799.967524499</c:v>
                </c:pt>
                <c:pt idx="36">
                  <c:v>20378484.415035389</c:v>
                </c:pt>
                <c:pt idx="37">
                  <c:v>18398957.632853102</c:v>
                </c:pt>
                <c:pt idx="38">
                  <c:v>19158056.634518012</c:v>
                </c:pt>
                <c:pt idx="39">
                  <c:v>17119748.864157457</c:v>
                </c:pt>
                <c:pt idx="40">
                  <c:v>17690902.946824372</c:v>
                </c:pt>
                <c:pt idx="41">
                  <c:v>19425854.337121081</c:v>
                </c:pt>
                <c:pt idx="42">
                  <c:v>23332727.885401648</c:v>
                </c:pt>
                <c:pt idx="43">
                  <c:v>20930647.79520525</c:v>
                </c:pt>
                <c:pt idx="44">
                  <c:v>18199685.828006871</c:v>
                </c:pt>
                <c:pt idx="45">
                  <c:v>17107137.198645424</c:v>
                </c:pt>
                <c:pt idx="46">
                  <c:v>17115274.720118981</c:v>
                </c:pt>
                <c:pt idx="47">
                  <c:v>19206612.277502257</c:v>
                </c:pt>
                <c:pt idx="48">
                  <c:v>19542352.485001136</c:v>
                </c:pt>
                <c:pt idx="49">
                  <c:v>18300861.081032578</c:v>
                </c:pt>
                <c:pt idx="50">
                  <c:v>17941130.572806504</c:v>
                </c:pt>
                <c:pt idx="51">
                  <c:v>17077495.806298081</c:v>
                </c:pt>
                <c:pt idx="52">
                  <c:v>17948512.335638802</c:v>
                </c:pt>
                <c:pt idx="53">
                  <c:v>20179398.159442402</c:v>
                </c:pt>
                <c:pt idx="54">
                  <c:v>22810162.928385019</c:v>
                </c:pt>
                <c:pt idx="55">
                  <c:v>20537154.125695303</c:v>
                </c:pt>
                <c:pt idx="56">
                  <c:v>18025036.503110632</c:v>
                </c:pt>
                <c:pt idx="57">
                  <c:v>17322481.524682313</c:v>
                </c:pt>
                <c:pt idx="58">
                  <c:v>17612069.948492479</c:v>
                </c:pt>
                <c:pt idx="59">
                  <c:v>19116050.536907196</c:v>
                </c:pt>
                <c:pt idx="60">
                  <c:v>19591428.258550845</c:v>
                </c:pt>
                <c:pt idx="61">
                  <c:v>18082390.929700002</c:v>
                </c:pt>
                <c:pt idx="62">
                  <c:v>18840918.024878398</c:v>
                </c:pt>
                <c:pt idx="63">
                  <c:v>17062150.860461708</c:v>
                </c:pt>
                <c:pt idx="64">
                  <c:v>17968440.800862297</c:v>
                </c:pt>
                <c:pt idx="65">
                  <c:v>19029378.774075709</c:v>
                </c:pt>
                <c:pt idx="66">
                  <c:v>21187006.603698406</c:v>
                </c:pt>
                <c:pt idx="67">
                  <c:v>20159235.614272915</c:v>
                </c:pt>
                <c:pt idx="68">
                  <c:v>18130406.093420848</c:v>
                </c:pt>
                <c:pt idx="69">
                  <c:v>17330390.482296102</c:v>
                </c:pt>
                <c:pt idx="70">
                  <c:v>17552928.493850507</c:v>
                </c:pt>
                <c:pt idx="71">
                  <c:v>19650319.443170566</c:v>
                </c:pt>
                <c:pt idx="72">
                  <c:v>20446158.039586868</c:v>
                </c:pt>
                <c:pt idx="73">
                  <c:v>18484457.106143288</c:v>
                </c:pt>
                <c:pt idx="74">
                  <c:v>19140845.422575831</c:v>
                </c:pt>
                <c:pt idx="75">
                  <c:v>16623583.468463954</c:v>
                </c:pt>
                <c:pt idx="76">
                  <c:v>17197621.693125628</c:v>
                </c:pt>
                <c:pt idx="77">
                  <c:v>19139684.137091674</c:v>
                </c:pt>
                <c:pt idx="78">
                  <c:v>19376778.123762373</c:v>
                </c:pt>
                <c:pt idx="79">
                  <c:v>19806161.76662318</c:v>
                </c:pt>
                <c:pt idx="80">
                  <c:v>17690548.662986431</c:v>
                </c:pt>
                <c:pt idx="81">
                  <c:v>16858629.784374677</c:v>
                </c:pt>
                <c:pt idx="82">
                  <c:v>17528766.600163266</c:v>
                </c:pt>
                <c:pt idx="83">
                  <c:v>19079024.047504887</c:v>
                </c:pt>
                <c:pt idx="84">
                  <c:v>20058898.890645579</c:v>
                </c:pt>
                <c:pt idx="85">
                  <c:v>18832589.604132999</c:v>
                </c:pt>
                <c:pt idx="86">
                  <c:v>18711456.14040868</c:v>
                </c:pt>
                <c:pt idx="87">
                  <c:v>16655280.012216249</c:v>
                </c:pt>
                <c:pt idx="88">
                  <c:v>17835694.580487587</c:v>
                </c:pt>
                <c:pt idx="89">
                  <c:v>18498698.309962884</c:v>
                </c:pt>
                <c:pt idx="90">
                  <c:v>20448138.39159856</c:v>
                </c:pt>
                <c:pt idx="91">
                  <c:v>19992311.264973085</c:v>
                </c:pt>
                <c:pt idx="92">
                  <c:v>18756004.923537452</c:v>
                </c:pt>
                <c:pt idx="93">
                  <c:v>16462010.311812833</c:v>
                </c:pt>
                <c:pt idx="94">
                  <c:v>16536401.713413071</c:v>
                </c:pt>
                <c:pt idx="95">
                  <c:v>18182786.72429388</c:v>
                </c:pt>
                <c:pt idx="96">
                  <c:v>19269775.584375158</c:v>
                </c:pt>
                <c:pt idx="97">
                  <c:v>17881302.598677162</c:v>
                </c:pt>
                <c:pt idx="98">
                  <c:v>17808377.514489133</c:v>
                </c:pt>
                <c:pt idx="99">
                  <c:v>16820635.850703668</c:v>
                </c:pt>
                <c:pt idx="100">
                  <c:v>17533279.190856285</c:v>
                </c:pt>
                <c:pt idx="101">
                  <c:v>19304568.716720864</c:v>
                </c:pt>
                <c:pt idx="102">
                  <c:v>21895129.021705657</c:v>
                </c:pt>
                <c:pt idx="103">
                  <c:v>22037267.405298889</c:v>
                </c:pt>
                <c:pt idx="104">
                  <c:v>18409386.1804513</c:v>
                </c:pt>
                <c:pt idx="105">
                  <c:v>17060489.659245618</c:v>
                </c:pt>
                <c:pt idx="106">
                  <c:v>16622045.572460607</c:v>
                </c:pt>
                <c:pt idx="107">
                  <c:v>19079546.408519588</c:v>
                </c:pt>
                <c:pt idx="108">
                  <c:v>19019953.557993196</c:v>
                </c:pt>
                <c:pt idx="109">
                  <c:v>16846424.508484159</c:v>
                </c:pt>
                <c:pt idx="110">
                  <c:v>18187899.210006155</c:v>
                </c:pt>
                <c:pt idx="111">
                  <c:v>16069409.700298229</c:v>
                </c:pt>
                <c:pt idx="112">
                  <c:v>16825943.36493795</c:v>
                </c:pt>
                <c:pt idx="113">
                  <c:v>18976739.071199544</c:v>
                </c:pt>
                <c:pt idx="114">
                  <c:v>20690781.162897423</c:v>
                </c:pt>
                <c:pt idx="115">
                  <c:v>19327520.971245944</c:v>
                </c:pt>
                <c:pt idx="116">
                  <c:v>18009282.572683327</c:v>
                </c:pt>
                <c:pt idx="117">
                  <c:v>16718185.18077071</c:v>
                </c:pt>
                <c:pt idx="118">
                  <c:v>16826934.648665234</c:v>
                </c:pt>
                <c:pt idx="119">
                  <c:v>19202447.300005656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0-4CDD-98D4-17E2269F1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04727079447855"/>
          <c:y val="5.1400554097404488E-2"/>
          <c:w val="0.58996318162964212"/>
          <c:h val="0.78278032954214061"/>
        </c:manualLayout>
      </c:layout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Summary'!$AO$5:$AO$14</c:f>
              <c:numCache>
                <c:formatCode>#,##0</c:formatCode>
                <c:ptCount val="10"/>
                <c:pt idx="0">
                  <c:v>352691145.91210705</c:v>
                </c:pt>
                <c:pt idx="1">
                  <c:v>271865804.30218202</c:v>
                </c:pt>
                <c:pt idx="2">
                  <c:v>295089951.25607103</c:v>
                </c:pt>
                <c:pt idx="3">
                  <c:v>321215291.54792941</c:v>
                </c:pt>
                <c:pt idx="4">
                  <c:v>307352197.44654351</c:v>
                </c:pt>
                <c:pt idx="5">
                  <c:v>301275992.14380634</c:v>
                </c:pt>
                <c:pt idx="6">
                  <c:v>312895351.29912758</c:v>
                </c:pt>
                <c:pt idx="7">
                  <c:v>311302177.58975667</c:v>
                </c:pt>
                <c:pt idx="8">
                  <c:v>328714008.20688087</c:v>
                </c:pt>
                <c:pt idx="9">
                  <c:v>310049536.61043382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A-47F9-A16E-1F52320070F1}"/>
            </c:ext>
          </c:extLst>
        </c:ser>
        <c:ser>
          <c:idx val="3"/>
          <c:order val="1"/>
          <c:tx>
            <c:strRef>
              <c:f>'Normalized Annual Summary'!$AQ$3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Summary'!$AQ$5:$AQ$17</c:f>
              <c:numCache>
                <c:formatCode>#,##0</c:formatCode>
                <c:ptCount val="13"/>
                <c:pt idx="0">
                  <c:v>348587091.91042554</c:v>
                </c:pt>
                <c:pt idx="1">
                  <c:v>289134406.43262285</c:v>
                </c:pt>
                <c:pt idx="2">
                  <c:v>293015435.08052415</c:v>
                </c:pt>
                <c:pt idx="3">
                  <c:v>307721961.09871572</c:v>
                </c:pt>
                <c:pt idx="4">
                  <c:v>303180996.58178717</c:v>
                </c:pt>
                <c:pt idx="5">
                  <c:v>315460728.64856249</c:v>
                </c:pt>
                <c:pt idx="6">
                  <c:v>313614597.04091239</c:v>
                </c:pt>
                <c:pt idx="7">
                  <c:v>307997643.83801764</c:v>
                </c:pt>
                <c:pt idx="8">
                  <c:v>310433016.8597368</c:v>
                </c:pt>
                <c:pt idx="9">
                  <c:v>323305578.82357466</c:v>
                </c:pt>
                <c:pt idx="10">
                  <c:v>332124224.16662186</c:v>
                </c:pt>
                <c:pt idx="11">
                  <c:v>331687712.49968159</c:v>
                </c:pt>
                <c:pt idx="12">
                  <c:v>328404457.95478326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A-47F9-A16E-1F52320070F1}"/>
            </c:ext>
          </c:extLst>
        </c:ser>
        <c:ser>
          <c:idx val="1"/>
          <c:order val="2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Summary'!$AM$5:$AM$14</c:f>
              <c:numCache>
                <c:formatCode>#,##0</c:formatCode>
                <c:ptCount val="10"/>
                <c:pt idx="0">
                  <c:v>352691145.91210705</c:v>
                </c:pt>
                <c:pt idx="1">
                  <c:v>271865804.30218202</c:v>
                </c:pt>
                <c:pt idx="2">
                  <c:v>295089951.25607103</c:v>
                </c:pt>
                <c:pt idx="3">
                  <c:v>320621511.326684</c:v>
                </c:pt>
                <c:pt idx="4">
                  <c:v>304746367.45815498</c:v>
                </c:pt>
                <c:pt idx="5">
                  <c:v>295185913.80554301</c:v>
                </c:pt>
                <c:pt idx="6">
                  <c:v>304014292.368729</c:v>
                </c:pt>
                <c:pt idx="7">
                  <c:v>301194469.31</c:v>
                </c:pt>
                <c:pt idx="8">
                  <c:v>318162193.04000002</c:v>
                </c:pt>
                <c:pt idx="9">
                  <c:v>299472217.15999997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A-47F9-A16E-1F52320070F1}"/>
            </c:ext>
          </c:extLst>
        </c:ser>
        <c:ser>
          <c:idx val="2"/>
          <c:order val="3"/>
          <c:tx>
            <c:strRef>
              <c:f>'Normalized Annual Summary'!$AS$3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Summary'!$AS$5:$AS$17</c:f>
              <c:numCache>
                <c:formatCode>#,##0</c:formatCode>
                <c:ptCount val="13"/>
                <c:pt idx="0">
                  <c:v>348587091.91042554</c:v>
                </c:pt>
                <c:pt idx="1">
                  <c:v>289134406.43262285</c:v>
                </c:pt>
                <c:pt idx="2">
                  <c:v>293015435.08052415</c:v>
                </c:pt>
                <c:pt idx="3">
                  <c:v>307128180.87747031</c:v>
                </c:pt>
                <c:pt idx="4">
                  <c:v>300575166.59339863</c:v>
                </c:pt>
                <c:pt idx="5">
                  <c:v>309370650.3102991</c:v>
                </c:pt>
                <c:pt idx="6">
                  <c:v>304733538.11051375</c:v>
                </c:pt>
                <c:pt idx="7">
                  <c:v>297889935.55826092</c:v>
                </c:pt>
                <c:pt idx="8">
                  <c:v>299881201.69285589</c:v>
                </c:pt>
                <c:pt idx="9">
                  <c:v>312728259.37314087</c:v>
                </c:pt>
                <c:pt idx="10">
                  <c:v>321546904.71618807</c:v>
                </c:pt>
                <c:pt idx="11">
                  <c:v>321110393.0492478</c:v>
                </c:pt>
                <c:pt idx="12">
                  <c:v>317827138.50434947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1A-47F9-A16E-1F523200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25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991819029639939"/>
          <c:y val="0.33256561679790025"/>
          <c:w val="0.25008180970360067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Summary'!$AX$5:$AX$14</c:f>
              <c:numCache>
                <c:formatCode>#,##0</c:formatCode>
                <c:ptCount val="10"/>
                <c:pt idx="0">
                  <c:v>264386628.5461286</c:v>
                </c:pt>
                <c:pt idx="1">
                  <c:v>253823156.07115111</c:v>
                </c:pt>
                <c:pt idx="2">
                  <c:v>287197655.7575056</c:v>
                </c:pt>
                <c:pt idx="3">
                  <c:v>265542337.9138996</c:v>
                </c:pt>
                <c:pt idx="4">
                  <c:v>284090856.82509613</c:v>
                </c:pt>
                <c:pt idx="5">
                  <c:v>274617082.89906323</c:v>
                </c:pt>
                <c:pt idx="6">
                  <c:v>279622953.38680828</c:v>
                </c:pt>
                <c:pt idx="7">
                  <c:v>256628509.45846894</c:v>
                </c:pt>
                <c:pt idx="8">
                  <c:v>281402082.26484948</c:v>
                </c:pt>
                <c:pt idx="9">
                  <c:v>274440449.04143035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5-4580-9132-9105E11D57BF}"/>
            </c:ext>
          </c:extLst>
        </c:ser>
        <c:ser>
          <c:idx val="3"/>
          <c:order val="1"/>
          <c:tx>
            <c:strRef>
              <c:f>'Normalized Annual Summary'!$AZ$3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Summary'!$AZ$5:$AZ$17</c:f>
              <c:numCache>
                <c:formatCode>#,##0</c:formatCode>
                <c:ptCount val="13"/>
                <c:pt idx="0">
                  <c:v>273040564.84647483</c:v>
                </c:pt>
                <c:pt idx="1">
                  <c:v>273040564.84647483</c:v>
                </c:pt>
                <c:pt idx="2">
                  <c:v>273040564.84647483</c:v>
                </c:pt>
                <c:pt idx="3">
                  <c:v>273040564.84647483</c:v>
                </c:pt>
                <c:pt idx="4">
                  <c:v>273040564.84647483</c:v>
                </c:pt>
                <c:pt idx="5">
                  <c:v>273040564.84647483</c:v>
                </c:pt>
                <c:pt idx="6">
                  <c:v>273040564.84647483</c:v>
                </c:pt>
                <c:pt idx="7">
                  <c:v>273040564.84647483</c:v>
                </c:pt>
                <c:pt idx="8">
                  <c:v>273040564.84647483</c:v>
                </c:pt>
                <c:pt idx="9">
                  <c:v>273040564.84647483</c:v>
                </c:pt>
                <c:pt idx="10">
                  <c:v>273040564.84647483</c:v>
                </c:pt>
                <c:pt idx="11">
                  <c:v>273040564.84647483</c:v>
                </c:pt>
                <c:pt idx="12">
                  <c:v>273040564.84647483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D5-4580-9132-9105E11D57BF}"/>
            </c:ext>
          </c:extLst>
        </c:ser>
        <c:ser>
          <c:idx val="1"/>
          <c:order val="2"/>
          <c:tx>
            <c:strRef>
              <c:f>'Normalized Annual Summary'!$AV$3</c:f>
              <c:strCache>
                <c:ptCount val="1"/>
                <c:pt idx="0">
                  <c:v>Actual Adjusted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Summary'!$AV$5:$AV$14</c:f>
              <c:numCache>
                <c:formatCode>#,##0</c:formatCode>
                <c:ptCount val="10"/>
                <c:pt idx="0">
                  <c:v>264386628.5461286</c:v>
                </c:pt>
                <c:pt idx="1">
                  <c:v>253823156.07115111</c:v>
                </c:pt>
                <c:pt idx="2">
                  <c:v>287197655.7575056</c:v>
                </c:pt>
                <c:pt idx="3">
                  <c:v>265542337.9138996</c:v>
                </c:pt>
                <c:pt idx="4">
                  <c:v>280858035.097938</c:v>
                </c:pt>
                <c:pt idx="5">
                  <c:v>265541554.24181503</c:v>
                </c:pt>
                <c:pt idx="6">
                  <c:v>266219489.74002093</c:v>
                </c:pt>
                <c:pt idx="7">
                  <c:v>241052438.81000003</c:v>
                </c:pt>
                <c:pt idx="8">
                  <c:v>264027087.00000006</c:v>
                </c:pt>
                <c:pt idx="9">
                  <c:v>252589949.61000001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5-4580-9132-9105E11D57BF}"/>
            </c:ext>
          </c:extLst>
        </c:ser>
        <c:ser>
          <c:idx val="2"/>
          <c:order val="3"/>
          <c:tx>
            <c:strRef>
              <c:f>'Normalized Annual Summary'!$BB$3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Summary'!$BB$5:$BB$17</c:f>
              <c:numCache>
                <c:formatCode>#,##0</c:formatCode>
                <c:ptCount val="13"/>
                <c:pt idx="0">
                  <c:v>273040564.84647483</c:v>
                </c:pt>
                <c:pt idx="1">
                  <c:v>273040564.84647483</c:v>
                </c:pt>
                <c:pt idx="2">
                  <c:v>273040564.84647483</c:v>
                </c:pt>
                <c:pt idx="3">
                  <c:v>273040564.84647483</c:v>
                </c:pt>
                <c:pt idx="4">
                  <c:v>269807743.1193167</c:v>
                </c:pt>
                <c:pt idx="5">
                  <c:v>263965036.18922663</c:v>
                </c:pt>
                <c:pt idx="6">
                  <c:v>259637101.19968748</c:v>
                </c:pt>
                <c:pt idx="7">
                  <c:v>257464494.19800591</c:v>
                </c:pt>
                <c:pt idx="8">
                  <c:v>255665569.5816254</c:v>
                </c:pt>
                <c:pt idx="9">
                  <c:v>251190065.41504449</c:v>
                </c:pt>
                <c:pt idx="10">
                  <c:v>251190065.41504449</c:v>
                </c:pt>
                <c:pt idx="11">
                  <c:v>251190065.41504449</c:v>
                </c:pt>
                <c:pt idx="12">
                  <c:v>251190065.41504449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5-4580-9132-9105E11D5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220000000.00000003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Summary'!$BG$3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Summary'!$BG$5:$BG$14</c:f>
              <c:numCache>
                <c:formatCode>#,##0</c:formatCode>
                <c:ptCount val="10"/>
                <c:pt idx="0">
                  <c:v>55619546.631240994</c:v>
                </c:pt>
                <c:pt idx="1">
                  <c:v>50208448.727770001</c:v>
                </c:pt>
                <c:pt idx="2">
                  <c:v>54756020.297367997</c:v>
                </c:pt>
                <c:pt idx="3">
                  <c:v>41936988.305069</c:v>
                </c:pt>
                <c:pt idx="4">
                  <c:v>45364332.843108229</c:v>
                </c:pt>
                <c:pt idx="5">
                  <c:v>48181369.75930699</c:v>
                </c:pt>
                <c:pt idx="6">
                  <c:v>47363563.342695095</c:v>
                </c:pt>
                <c:pt idx="7">
                  <c:v>47257539.372726209</c:v>
                </c:pt>
                <c:pt idx="8">
                  <c:v>44425380.402726203</c:v>
                </c:pt>
                <c:pt idx="9">
                  <c:v>42928899.831479497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F-4ABA-83D8-13FD6A6D2CEB}"/>
            </c:ext>
          </c:extLst>
        </c:ser>
        <c:ser>
          <c:idx val="3"/>
          <c:order val="1"/>
          <c:tx>
            <c:strRef>
              <c:f>'Normalized Annual Summary'!$BI$3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Summary'!$BI$5:$BI$17</c:f>
              <c:numCache>
                <c:formatCode>#,##0</c:formatCode>
                <c:ptCount val="13"/>
                <c:pt idx="0">
                  <c:v>52524925.553184509</c:v>
                </c:pt>
                <c:pt idx="1">
                  <c:v>51475877.419443369</c:v>
                </c:pt>
                <c:pt idx="2">
                  <c:v>50426829.285702229</c:v>
                </c:pt>
                <c:pt idx="3">
                  <c:v>49377781.151961088</c:v>
                </c:pt>
                <c:pt idx="4">
                  <c:v>48328733.018219948</c:v>
                </c:pt>
                <c:pt idx="5">
                  <c:v>47279684.884478569</c:v>
                </c:pt>
                <c:pt idx="6">
                  <c:v>46230636.750737429</c:v>
                </c:pt>
                <c:pt idx="7">
                  <c:v>45181588.616996288</c:v>
                </c:pt>
                <c:pt idx="8">
                  <c:v>44132540.483255148</c:v>
                </c:pt>
                <c:pt idx="9">
                  <c:v>43083492.349514008</c:v>
                </c:pt>
                <c:pt idx="10">
                  <c:v>42034444.215772867</c:v>
                </c:pt>
                <c:pt idx="11">
                  <c:v>40985396.082031727</c:v>
                </c:pt>
                <c:pt idx="12">
                  <c:v>39936347.948290586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F-4ABA-83D8-13FD6A6D2CEB}"/>
            </c:ext>
          </c:extLst>
        </c:ser>
        <c:ser>
          <c:idx val="1"/>
          <c:order val="2"/>
          <c:tx>
            <c:strRef>
              <c:f>'Normalized Annual Summary'!$BE$3</c:f>
              <c:strCache>
                <c:ptCount val="1"/>
                <c:pt idx="0">
                  <c:v>Actual Adjusted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Summary'!$BE$5:$BE$14</c:f>
              <c:numCache>
                <c:formatCode>#,##0</c:formatCode>
                <c:ptCount val="10"/>
                <c:pt idx="0">
                  <c:v>55619546.631240994</c:v>
                </c:pt>
                <c:pt idx="1">
                  <c:v>50208448.727770001</c:v>
                </c:pt>
                <c:pt idx="2">
                  <c:v>54756020.297367997</c:v>
                </c:pt>
                <c:pt idx="3">
                  <c:v>41936988.305069</c:v>
                </c:pt>
                <c:pt idx="4">
                  <c:v>45336838.931562997</c:v>
                </c:pt>
                <c:pt idx="5">
                  <c:v>48126674.812411003</c:v>
                </c:pt>
                <c:pt idx="6">
                  <c:v>47308908.679020993</c:v>
                </c:pt>
                <c:pt idx="7">
                  <c:v>47202925.820000008</c:v>
                </c:pt>
                <c:pt idx="8">
                  <c:v>44370766.850000001</c:v>
                </c:pt>
                <c:pt idx="9">
                  <c:v>42875821.289999999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F-4ABA-83D8-13FD6A6D2CEB}"/>
            </c:ext>
          </c:extLst>
        </c:ser>
        <c:ser>
          <c:idx val="2"/>
          <c:order val="3"/>
          <c:tx>
            <c:strRef>
              <c:f>'Normalized Annual Summary'!$BK$3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Annual Summary'!$BK$5:$BK$17</c:f>
              <c:numCache>
                <c:formatCode>#,##0</c:formatCode>
                <c:ptCount val="13"/>
                <c:pt idx="0">
                  <c:v>52524925.553184509</c:v>
                </c:pt>
                <c:pt idx="1">
                  <c:v>51475877.419443369</c:v>
                </c:pt>
                <c:pt idx="2">
                  <c:v>50426829.285702229</c:v>
                </c:pt>
                <c:pt idx="3">
                  <c:v>49377781.151961088</c:v>
                </c:pt>
                <c:pt idx="4">
                  <c:v>48301239.106674716</c:v>
                </c:pt>
                <c:pt idx="5">
                  <c:v>47224989.937582582</c:v>
                </c:pt>
                <c:pt idx="6">
                  <c:v>46175982.087063327</c:v>
                </c:pt>
                <c:pt idx="7">
                  <c:v>45126975.064270087</c:v>
                </c:pt>
                <c:pt idx="8">
                  <c:v>44077926.930528946</c:v>
                </c:pt>
                <c:pt idx="9">
                  <c:v>43030413.808034509</c:v>
                </c:pt>
                <c:pt idx="10">
                  <c:v>41981365.674293369</c:v>
                </c:pt>
                <c:pt idx="11">
                  <c:v>40932317.540552229</c:v>
                </c:pt>
                <c:pt idx="12">
                  <c:v>39883269.406811088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4F-4ABA-83D8-13FD6A6D2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3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'Res NM 20yr Trend'!$C$1</c:f>
              <c:strCache>
                <c:ptCount val="1"/>
                <c:pt idx="0">
                  <c:v>Residential_NO_CDM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'Res NM 20yr Trend'!$C$2:$C$157</c:f>
              <c:numCache>
                <c:formatCode>General</c:formatCode>
                <c:ptCount val="156"/>
                <c:pt idx="0">
                  <c:v>57709952.468318984</c:v>
                </c:pt>
                <c:pt idx="1">
                  <c:v>53431759.19554498</c:v>
                </c:pt>
                <c:pt idx="2">
                  <c:v>52048229.677107982</c:v>
                </c:pt>
                <c:pt idx="3">
                  <c:v>42664324.010634981</c:v>
                </c:pt>
                <c:pt idx="4">
                  <c:v>43581156.957243986</c:v>
                </c:pt>
                <c:pt idx="5">
                  <c:v>57410642.248899981</c:v>
                </c:pt>
                <c:pt idx="6">
                  <c:v>71980193.036315978</c:v>
                </c:pt>
                <c:pt idx="7">
                  <c:v>68336557.657704979</c:v>
                </c:pt>
                <c:pt idx="8">
                  <c:v>51349870.723237984</c:v>
                </c:pt>
                <c:pt idx="9">
                  <c:v>44474936.23079998</c:v>
                </c:pt>
                <c:pt idx="10">
                  <c:v>49108648.36042998</c:v>
                </c:pt>
                <c:pt idx="11">
                  <c:v>58928686.62903098</c:v>
                </c:pt>
                <c:pt idx="12">
                  <c:v>59871639.469987579</c:v>
                </c:pt>
                <c:pt idx="13">
                  <c:v>50314490.087674581</c:v>
                </c:pt>
                <c:pt idx="14">
                  <c:v>49701259.077867575</c:v>
                </c:pt>
                <c:pt idx="15">
                  <c:v>43094637.623121575</c:v>
                </c:pt>
                <c:pt idx="16">
                  <c:v>41837246.165888578</c:v>
                </c:pt>
                <c:pt idx="17">
                  <c:v>50342302.386945575</c:v>
                </c:pt>
                <c:pt idx="18">
                  <c:v>60810554.498038575</c:v>
                </c:pt>
                <c:pt idx="19">
                  <c:v>64587027.745830581</c:v>
                </c:pt>
                <c:pt idx="20">
                  <c:v>49270432.95375558</c:v>
                </c:pt>
                <c:pt idx="21">
                  <c:v>45083293.96010758</c:v>
                </c:pt>
                <c:pt idx="22">
                  <c:v>46033170.645772576</c:v>
                </c:pt>
                <c:pt idx="23">
                  <c:v>56594449.192762576</c:v>
                </c:pt>
                <c:pt idx="24">
                  <c:v>57230062.23541832</c:v>
                </c:pt>
                <c:pt idx="25">
                  <c:v>48541585.314724319</c:v>
                </c:pt>
                <c:pt idx="26">
                  <c:v>46701990.468791321</c:v>
                </c:pt>
                <c:pt idx="27">
                  <c:v>40737141.674832322</c:v>
                </c:pt>
                <c:pt idx="28">
                  <c:v>48242779.236058325</c:v>
                </c:pt>
                <c:pt idx="29">
                  <c:v>65023461.895293318</c:v>
                </c:pt>
                <c:pt idx="30">
                  <c:v>81296181.759749323</c:v>
                </c:pt>
                <c:pt idx="31">
                  <c:v>75078483.539122328</c:v>
                </c:pt>
                <c:pt idx="32">
                  <c:v>49993208.971530318</c:v>
                </c:pt>
                <c:pt idx="33">
                  <c:v>42337839.47948432</c:v>
                </c:pt>
                <c:pt idx="34">
                  <c:v>45676188.057550319</c:v>
                </c:pt>
                <c:pt idx="35">
                  <c:v>56097840.297418319</c:v>
                </c:pt>
                <c:pt idx="36">
                  <c:v>57216324.683351137</c:v>
                </c:pt>
                <c:pt idx="37">
                  <c:v>49077423.393344134</c:v>
                </c:pt>
                <c:pt idx="38">
                  <c:v>49267213.176552139</c:v>
                </c:pt>
                <c:pt idx="39">
                  <c:v>43063023.121252134</c:v>
                </c:pt>
                <c:pt idx="40">
                  <c:v>46164662.055697136</c:v>
                </c:pt>
                <c:pt idx="41">
                  <c:v>60282224.690545134</c:v>
                </c:pt>
                <c:pt idx="42">
                  <c:v>81061488.555960134</c:v>
                </c:pt>
                <c:pt idx="43">
                  <c:v>71258545.409913138</c:v>
                </c:pt>
                <c:pt idx="44">
                  <c:v>49668107.280463137</c:v>
                </c:pt>
                <c:pt idx="45">
                  <c:v>43253414.186002135</c:v>
                </c:pt>
                <c:pt idx="46">
                  <c:v>44910887.27802214</c:v>
                </c:pt>
                <c:pt idx="47">
                  <c:v>53040629.64073614</c:v>
                </c:pt>
                <c:pt idx="48">
                  <c:v>53836254.463610977</c:v>
                </c:pt>
                <c:pt idx="49">
                  <c:v>47974878.753441975</c:v>
                </c:pt>
                <c:pt idx="50">
                  <c:v>44818017.847629979</c:v>
                </c:pt>
                <c:pt idx="51">
                  <c:v>40519756.964387976</c:v>
                </c:pt>
                <c:pt idx="52">
                  <c:v>47369873.151951976</c:v>
                </c:pt>
                <c:pt idx="53">
                  <c:v>66164429.476892978</c:v>
                </c:pt>
                <c:pt idx="54">
                  <c:v>83251368.938582972</c:v>
                </c:pt>
                <c:pt idx="55">
                  <c:v>68538520.76983498</c:v>
                </c:pt>
                <c:pt idx="56">
                  <c:v>50547782.282330975</c:v>
                </c:pt>
                <c:pt idx="57">
                  <c:v>42873857.88398198</c:v>
                </c:pt>
                <c:pt idx="58">
                  <c:v>45641430.12196698</c:v>
                </c:pt>
                <c:pt idx="59">
                  <c:v>52638100.62582498</c:v>
                </c:pt>
                <c:pt idx="60">
                  <c:v>54911356.121163584</c:v>
                </c:pt>
                <c:pt idx="61">
                  <c:v>48753761.194211587</c:v>
                </c:pt>
                <c:pt idx="62">
                  <c:v>49889124.102056585</c:v>
                </c:pt>
                <c:pt idx="63">
                  <c:v>43188284.981835589</c:v>
                </c:pt>
                <c:pt idx="64">
                  <c:v>45290631.481890589</c:v>
                </c:pt>
                <c:pt idx="65">
                  <c:v>56572380.058294587</c:v>
                </c:pt>
                <c:pt idx="66">
                  <c:v>69531972.104008585</c:v>
                </c:pt>
                <c:pt idx="67">
                  <c:v>62627316.669716507</c:v>
                </c:pt>
                <c:pt idx="68">
                  <c:v>52483630.869351625</c:v>
                </c:pt>
                <c:pt idx="69">
                  <c:v>44313505.933738872</c:v>
                </c:pt>
                <c:pt idx="70">
                  <c:v>47268963.680705905</c:v>
                </c:pt>
                <c:pt idx="71">
                  <c:v>57282294.93726933</c:v>
                </c:pt>
                <c:pt idx="72">
                  <c:v>61083284.63878455</c:v>
                </c:pt>
                <c:pt idx="73">
                  <c:v>51952415.072566412</c:v>
                </c:pt>
                <c:pt idx="74">
                  <c:v>51052991.482677959</c:v>
                </c:pt>
                <c:pt idx="75">
                  <c:v>41360165.193640947</c:v>
                </c:pt>
                <c:pt idx="76">
                  <c:v>43158849.921167485</c:v>
                </c:pt>
                <c:pt idx="77">
                  <c:v>55440642.71470008</c:v>
                </c:pt>
                <c:pt idx="78">
                  <c:v>61454907.375045419</c:v>
                </c:pt>
                <c:pt idx="79">
                  <c:v>60080885.539118305</c:v>
                </c:pt>
                <c:pt idx="80">
                  <c:v>48273397.042750143</c:v>
                </c:pt>
                <c:pt idx="81">
                  <c:v>41793076.89713157</c:v>
                </c:pt>
                <c:pt idx="82">
                  <c:v>46664422.649748906</c:v>
                </c:pt>
                <c:pt idx="83">
                  <c:v>53245388.227849908</c:v>
                </c:pt>
                <c:pt idx="84">
                  <c:v>55763896.18168027</c:v>
                </c:pt>
                <c:pt idx="85">
                  <c:v>50700386.356609277</c:v>
                </c:pt>
                <c:pt idx="86">
                  <c:v>48601161.77192767</c:v>
                </c:pt>
                <c:pt idx="87">
                  <c:v>40903456.917285234</c:v>
                </c:pt>
                <c:pt idx="88">
                  <c:v>44255377.816204593</c:v>
                </c:pt>
                <c:pt idx="89">
                  <c:v>52472039.303485408</c:v>
                </c:pt>
                <c:pt idx="90">
                  <c:v>65255972.638263904</c:v>
                </c:pt>
                <c:pt idx="91">
                  <c:v>67807607.144169539</c:v>
                </c:pt>
                <c:pt idx="92">
                  <c:v>53044043.734858684</c:v>
                </c:pt>
                <c:pt idx="93">
                  <c:v>41411011.439795353</c:v>
                </c:pt>
                <c:pt idx="94">
                  <c:v>42304554.515398659</c:v>
                </c:pt>
                <c:pt idx="95">
                  <c:v>49135427.22282929</c:v>
                </c:pt>
                <c:pt idx="96">
                  <c:v>52102836.708981939</c:v>
                </c:pt>
                <c:pt idx="97">
                  <c:v>46904127.650017522</c:v>
                </c:pt>
                <c:pt idx="98">
                  <c:v>45175173.087262981</c:v>
                </c:pt>
                <c:pt idx="99">
                  <c:v>40065253.610994443</c:v>
                </c:pt>
                <c:pt idx="100">
                  <c:v>45621730.560541235</c:v>
                </c:pt>
                <c:pt idx="101">
                  <c:v>62219414.444204442</c:v>
                </c:pt>
                <c:pt idx="102">
                  <c:v>78540515.183203891</c:v>
                </c:pt>
                <c:pt idx="103">
                  <c:v>76966973.631195873</c:v>
                </c:pt>
                <c:pt idx="104">
                  <c:v>56086414.527406082</c:v>
                </c:pt>
                <c:pt idx="105">
                  <c:v>42624018.777550466</c:v>
                </c:pt>
                <c:pt idx="106">
                  <c:v>42697547.749490358</c:v>
                </c:pt>
                <c:pt idx="107">
                  <c:v>51929745.792119883</c:v>
                </c:pt>
                <c:pt idx="108">
                  <c:v>52235221.996710055</c:v>
                </c:pt>
                <c:pt idx="109">
                  <c:v>43740261.306710057</c:v>
                </c:pt>
                <c:pt idx="110">
                  <c:v>45837850.07671006</c:v>
                </c:pt>
                <c:pt idx="111">
                  <c:v>39739104.176710062</c:v>
                </c:pt>
                <c:pt idx="112">
                  <c:v>43383845.156710058</c:v>
                </c:pt>
                <c:pt idx="113">
                  <c:v>58319622.406710058</c:v>
                </c:pt>
                <c:pt idx="114">
                  <c:v>70157146.256710052</c:v>
                </c:pt>
                <c:pt idx="115">
                  <c:v>62635034.536710061</c:v>
                </c:pt>
                <c:pt idx="116">
                  <c:v>53098958.586710058</c:v>
                </c:pt>
                <c:pt idx="117">
                  <c:v>46118064.906710058</c:v>
                </c:pt>
                <c:pt idx="118">
                  <c:v>45341675.606710061</c:v>
                </c:pt>
                <c:pt idx="119">
                  <c:v>54565027.176710062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1-46D8-84F2-8D1C8B052712}"/>
            </c:ext>
          </c:extLst>
        </c:ser>
        <c:ser>
          <c:idx val="1"/>
          <c:order val="1"/>
          <c:tx>
            <c:strRef>
              <c:f>'Res NM 20yr Trend'!$T$1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'Res NM 20yr Trend'!$T$2:$T$157</c:f>
              <c:numCache>
                <c:formatCode>General</c:formatCode>
                <c:ptCount val="156"/>
                <c:pt idx="0">
                  <c:v>58401936.872394644</c:v>
                </c:pt>
                <c:pt idx="1">
                  <c:v>53120989.286994256</c:v>
                </c:pt>
                <c:pt idx="2">
                  <c:v>49130215.701386563</c:v>
                </c:pt>
                <c:pt idx="3">
                  <c:v>42443383.756080315</c:v>
                </c:pt>
                <c:pt idx="4">
                  <c:v>48372875.578706957</c:v>
                </c:pt>
                <c:pt idx="5">
                  <c:v>59645293.891723774</c:v>
                </c:pt>
                <c:pt idx="6">
                  <c:v>73388726.053872868</c:v>
                </c:pt>
                <c:pt idx="7">
                  <c:v>68626044.66106309</c:v>
                </c:pt>
                <c:pt idx="8">
                  <c:v>53194207.873416051</c:v>
                </c:pt>
                <c:pt idx="9">
                  <c:v>46009139.971925639</c:v>
                </c:pt>
                <c:pt idx="10">
                  <c:v>46782852.19719252</c:v>
                </c:pt>
                <c:pt idx="11">
                  <c:v>55272513.211675026</c:v>
                </c:pt>
                <c:pt idx="12">
                  <c:v>58085354.053670473</c:v>
                </c:pt>
                <c:pt idx="13">
                  <c:v>50835450.854967102</c:v>
                </c:pt>
                <c:pt idx="14">
                  <c:v>48813632.882662393</c:v>
                </c:pt>
                <c:pt idx="15">
                  <c:v>42126800.937356137</c:v>
                </c:pt>
                <c:pt idx="16">
                  <c:v>48056292.75998278</c:v>
                </c:pt>
                <c:pt idx="17">
                  <c:v>59328711.072999597</c:v>
                </c:pt>
                <c:pt idx="18">
                  <c:v>73072143.235148683</c:v>
                </c:pt>
                <c:pt idx="19">
                  <c:v>68309461.842338905</c:v>
                </c:pt>
                <c:pt idx="20">
                  <c:v>52877625.054691873</c:v>
                </c:pt>
                <c:pt idx="21">
                  <c:v>45692557.153201468</c:v>
                </c:pt>
                <c:pt idx="22">
                  <c:v>46466269.378468342</c:v>
                </c:pt>
                <c:pt idx="23">
                  <c:v>54955930.392950848</c:v>
                </c:pt>
                <c:pt idx="24">
                  <c:v>57768771.234946296</c:v>
                </c:pt>
                <c:pt idx="25">
                  <c:v>50518868.036242925</c:v>
                </c:pt>
                <c:pt idx="26">
                  <c:v>48497050.063938215</c:v>
                </c:pt>
                <c:pt idx="27">
                  <c:v>41810218.118631959</c:v>
                </c:pt>
                <c:pt idx="28">
                  <c:v>47739709.941258609</c:v>
                </c:pt>
                <c:pt idx="29">
                  <c:v>59012128.254275419</c:v>
                </c:pt>
                <c:pt idx="30">
                  <c:v>72755560.416424513</c:v>
                </c:pt>
                <c:pt idx="31">
                  <c:v>67992879.023614734</c:v>
                </c:pt>
                <c:pt idx="32">
                  <c:v>52561042.235967696</c:v>
                </c:pt>
                <c:pt idx="33">
                  <c:v>45375974.334477291</c:v>
                </c:pt>
                <c:pt idx="34">
                  <c:v>46149686.559744164</c:v>
                </c:pt>
                <c:pt idx="35">
                  <c:v>54639347.574226677</c:v>
                </c:pt>
                <c:pt idx="36">
                  <c:v>57452188.416222118</c:v>
                </c:pt>
                <c:pt idx="37">
                  <c:v>50202285.217518754</c:v>
                </c:pt>
                <c:pt idx="38">
                  <c:v>48180467.245214038</c:v>
                </c:pt>
                <c:pt idx="39">
                  <c:v>41493635.299907781</c:v>
                </c:pt>
                <c:pt idx="40">
                  <c:v>47423127.122534432</c:v>
                </c:pt>
                <c:pt idx="41">
                  <c:v>58695545.435551241</c:v>
                </c:pt>
                <c:pt idx="42">
                  <c:v>72438977.597700328</c:v>
                </c:pt>
                <c:pt idx="43">
                  <c:v>67676296.204890564</c:v>
                </c:pt>
                <c:pt idx="44">
                  <c:v>52244459.417243525</c:v>
                </c:pt>
                <c:pt idx="45">
                  <c:v>45059391.515753113</c:v>
                </c:pt>
                <c:pt idx="46">
                  <c:v>45833103.741019994</c:v>
                </c:pt>
                <c:pt idx="47">
                  <c:v>54322764.7555025</c:v>
                </c:pt>
                <c:pt idx="48">
                  <c:v>57135605.59749794</c:v>
                </c:pt>
                <c:pt idx="49">
                  <c:v>51854658.012097552</c:v>
                </c:pt>
                <c:pt idx="50">
                  <c:v>47863884.42648986</c:v>
                </c:pt>
                <c:pt idx="51">
                  <c:v>41177052.481183611</c:v>
                </c:pt>
                <c:pt idx="52">
                  <c:v>47106544.303810254</c:v>
                </c:pt>
                <c:pt idx="53">
                  <c:v>58378962.616827071</c:v>
                </c:pt>
                <c:pt idx="54">
                  <c:v>72122394.778976157</c:v>
                </c:pt>
                <c:pt idx="55">
                  <c:v>67359713.386166379</c:v>
                </c:pt>
                <c:pt idx="56">
                  <c:v>51927876.598519348</c:v>
                </c:pt>
                <c:pt idx="57">
                  <c:v>44742808.697028935</c:v>
                </c:pt>
                <c:pt idx="58">
                  <c:v>45516520.922295816</c:v>
                </c:pt>
                <c:pt idx="59">
                  <c:v>54006181.936778322</c:v>
                </c:pt>
                <c:pt idx="60">
                  <c:v>56819022.77877377</c:v>
                </c:pt>
                <c:pt idx="61">
                  <c:v>49569119.580070399</c:v>
                </c:pt>
                <c:pt idx="62">
                  <c:v>47547301.607765689</c:v>
                </c:pt>
                <c:pt idx="63">
                  <c:v>40860469.662459433</c:v>
                </c:pt>
                <c:pt idx="64">
                  <c:v>46789961.485086076</c:v>
                </c:pt>
                <c:pt idx="65">
                  <c:v>58062379.798102893</c:v>
                </c:pt>
                <c:pt idx="66">
                  <c:v>71805811.960251987</c:v>
                </c:pt>
                <c:pt idx="67">
                  <c:v>67043130.567442209</c:v>
                </c:pt>
                <c:pt idx="68">
                  <c:v>51611293.77979517</c:v>
                </c:pt>
                <c:pt idx="69">
                  <c:v>44426225.878304765</c:v>
                </c:pt>
                <c:pt idx="70">
                  <c:v>45199938.103571638</c:v>
                </c:pt>
                <c:pt idx="71">
                  <c:v>53689599.118054144</c:v>
                </c:pt>
                <c:pt idx="72">
                  <c:v>56502439.960049592</c:v>
                </c:pt>
                <c:pt idx="73">
                  <c:v>49252536.761346221</c:v>
                </c:pt>
                <c:pt idx="74">
                  <c:v>47230718.789041512</c:v>
                </c:pt>
                <c:pt idx="75">
                  <c:v>40543886.843735255</c:v>
                </c:pt>
                <c:pt idx="76">
                  <c:v>46473378.666361906</c:v>
                </c:pt>
                <c:pt idx="77">
                  <c:v>57745796.979378715</c:v>
                </c:pt>
                <c:pt idx="78">
                  <c:v>71489229.141527802</c:v>
                </c:pt>
                <c:pt idx="79">
                  <c:v>66726547.748718031</c:v>
                </c:pt>
                <c:pt idx="80">
                  <c:v>51294710.961070992</c:v>
                </c:pt>
                <c:pt idx="81">
                  <c:v>44109643.059580587</c:v>
                </c:pt>
                <c:pt idx="82">
                  <c:v>44883355.284847461</c:v>
                </c:pt>
                <c:pt idx="83">
                  <c:v>53373016.299329974</c:v>
                </c:pt>
                <c:pt idx="84">
                  <c:v>56185857.141325414</c:v>
                </c:pt>
                <c:pt idx="85">
                  <c:v>48935953.942622051</c:v>
                </c:pt>
                <c:pt idx="86">
                  <c:v>46914135.970317334</c:v>
                </c:pt>
                <c:pt idx="87">
                  <c:v>40227304.025011078</c:v>
                </c:pt>
                <c:pt idx="88">
                  <c:v>46156795.847637728</c:v>
                </c:pt>
                <c:pt idx="89">
                  <c:v>57429214.160654537</c:v>
                </c:pt>
                <c:pt idx="90">
                  <c:v>71172646.322803631</c:v>
                </c:pt>
                <c:pt idx="91">
                  <c:v>66409964.929993853</c:v>
                </c:pt>
                <c:pt idx="92">
                  <c:v>50978128.142346822</c:v>
                </c:pt>
                <c:pt idx="93">
                  <c:v>43793060.240856409</c:v>
                </c:pt>
                <c:pt idx="94">
                  <c:v>44566772.466123283</c:v>
                </c:pt>
                <c:pt idx="95">
                  <c:v>53056433.480605796</c:v>
                </c:pt>
                <c:pt idx="96">
                  <c:v>55869274.322601236</c:v>
                </c:pt>
                <c:pt idx="97">
                  <c:v>50588326.737200849</c:v>
                </c:pt>
                <c:pt idx="98">
                  <c:v>46597553.151593156</c:v>
                </c:pt>
                <c:pt idx="99">
                  <c:v>39910721.206286907</c:v>
                </c:pt>
                <c:pt idx="100">
                  <c:v>45840213.02891355</c:v>
                </c:pt>
                <c:pt idx="101">
                  <c:v>57112631.34193036</c:v>
                </c:pt>
                <c:pt idx="102">
                  <c:v>70856063.504079446</c:v>
                </c:pt>
                <c:pt idx="103">
                  <c:v>66093382.111269675</c:v>
                </c:pt>
                <c:pt idx="104">
                  <c:v>50661545.323622644</c:v>
                </c:pt>
                <c:pt idx="105">
                  <c:v>43476477.422132231</c:v>
                </c:pt>
                <c:pt idx="106">
                  <c:v>44250189.647399113</c:v>
                </c:pt>
                <c:pt idx="107">
                  <c:v>52739850.661881618</c:v>
                </c:pt>
                <c:pt idx="108">
                  <c:v>55552691.503877066</c:v>
                </c:pt>
                <c:pt idx="109">
                  <c:v>48302788.305173695</c:v>
                </c:pt>
                <c:pt idx="110">
                  <c:v>46280970.332868978</c:v>
                </c:pt>
                <c:pt idx="111">
                  <c:v>39594138.387562729</c:v>
                </c:pt>
                <c:pt idx="112">
                  <c:v>45523630.210189372</c:v>
                </c:pt>
                <c:pt idx="113">
                  <c:v>56796048.523206189</c:v>
                </c:pt>
                <c:pt idx="114">
                  <c:v>70539480.685355276</c:v>
                </c:pt>
                <c:pt idx="115">
                  <c:v>65776799.292545505</c:v>
                </c:pt>
                <c:pt idx="116">
                  <c:v>50344962.504898466</c:v>
                </c:pt>
                <c:pt idx="117">
                  <c:v>43159894.603408054</c:v>
                </c:pt>
                <c:pt idx="118">
                  <c:v>43933606.828674935</c:v>
                </c:pt>
                <c:pt idx="119">
                  <c:v>52423267.84315744</c:v>
                </c:pt>
                <c:pt idx="120">
                  <c:v>55236108.685152888</c:v>
                </c:pt>
                <c:pt idx="121">
                  <c:v>47986205.486449517</c:v>
                </c:pt>
                <c:pt idx="122">
                  <c:v>45964387.514144808</c:v>
                </c:pt>
                <c:pt idx="123">
                  <c:v>39277555.568838552</c:v>
                </c:pt>
                <c:pt idx="124">
                  <c:v>45207047.391465202</c:v>
                </c:pt>
                <c:pt idx="125">
                  <c:v>56479465.704482011</c:v>
                </c:pt>
                <c:pt idx="126">
                  <c:v>70222897.866631106</c:v>
                </c:pt>
                <c:pt idx="127">
                  <c:v>65460216.473821327</c:v>
                </c:pt>
                <c:pt idx="128">
                  <c:v>50028379.686174288</c:v>
                </c:pt>
                <c:pt idx="129">
                  <c:v>42843311.784683883</c:v>
                </c:pt>
                <c:pt idx="130">
                  <c:v>43617024.009950757</c:v>
                </c:pt>
                <c:pt idx="131">
                  <c:v>52106685.02443327</c:v>
                </c:pt>
                <c:pt idx="132">
                  <c:v>54919525.866428711</c:v>
                </c:pt>
                <c:pt idx="133">
                  <c:v>47669622.66772534</c:v>
                </c:pt>
                <c:pt idx="134">
                  <c:v>45647804.69542063</c:v>
                </c:pt>
                <c:pt idx="135">
                  <c:v>38960972.750114374</c:v>
                </c:pt>
                <c:pt idx="136">
                  <c:v>44890464.572741024</c:v>
                </c:pt>
                <c:pt idx="137">
                  <c:v>56162882.885757834</c:v>
                </c:pt>
                <c:pt idx="138">
                  <c:v>69906315.04790692</c:v>
                </c:pt>
                <c:pt idx="139">
                  <c:v>65143633.655097149</c:v>
                </c:pt>
                <c:pt idx="140">
                  <c:v>49711796.867450118</c:v>
                </c:pt>
                <c:pt idx="141">
                  <c:v>42526728.965959705</c:v>
                </c:pt>
                <c:pt idx="142">
                  <c:v>43300441.191226579</c:v>
                </c:pt>
                <c:pt idx="143">
                  <c:v>51790102.205709092</c:v>
                </c:pt>
                <c:pt idx="144">
                  <c:v>54602943.047704533</c:v>
                </c:pt>
                <c:pt idx="145">
                  <c:v>49321995.462304145</c:v>
                </c:pt>
                <c:pt idx="146">
                  <c:v>45331221.876696452</c:v>
                </c:pt>
                <c:pt idx="147">
                  <c:v>38644389.931390204</c:v>
                </c:pt>
                <c:pt idx="148">
                  <c:v>44573881.754016846</c:v>
                </c:pt>
                <c:pt idx="149">
                  <c:v>55846300.067033663</c:v>
                </c:pt>
                <c:pt idx="150">
                  <c:v>69589732.22918275</c:v>
                </c:pt>
                <c:pt idx="151">
                  <c:v>64827050.836372972</c:v>
                </c:pt>
                <c:pt idx="152">
                  <c:v>49395214.04872594</c:v>
                </c:pt>
                <c:pt idx="153">
                  <c:v>42210146.147235528</c:v>
                </c:pt>
                <c:pt idx="154">
                  <c:v>42983858.372502409</c:v>
                </c:pt>
                <c:pt idx="155">
                  <c:v>51473519.386984915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1-46D8-84F2-8D1C8B052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6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&lt; 50 NM 20yr Trend'!$C$1</c:f>
              <c:strCache>
                <c:ptCount val="1"/>
                <c:pt idx="0">
                  <c:v>GS_lt_50_No_CDM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'GS &lt; 50 NM 20yr Trend'!$C$2:$C$157</c:f>
              <c:numCache>
                <c:formatCode>General</c:formatCode>
                <c:ptCount val="156"/>
                <c:pt idx="0">
                  <c:v>20704633.300868146</c:v>
                </c:pt>
                <c:pt idx="1">
                  <c:v>19844824.290415149</c:v>
                </c:pt>
                <c:pt idx="2">
                  <c:v>19893722.785573147</c:v>
                </c:pt>
                <c:pt idx="3">
                  <c:v>17791113.928729147</c:v>
                </c:pt>
                <c:pt idx="4">
                  <c:v>17926831.774203151</c:v>
                </c:pt>
                <c:pt idx="5">
                  <c:v>19821229.369993147</c:v>
                </c:pt>
                <c:pt idx="6">
                  <c:v>22052758.221722148</c:v>
                </c:pt>
                <c:pt idx="7">
                  <c:v>21608405.815943148</c:v>
                </c:pt>
                <c:pt idx="8">
                  <c:v>18936259.308178149</c:v>
                </c:pt>
                <c:pt idx="9">
                  <c:v>17787009.655197147</c:v>
                </c:pt>
                <c:pt idx="10">
                  <c:v>18449765.981516149</c:v>
                </c:pt>
                <c:pt idx="11">
                  <c:v>20324673.238431148</c:v>
                </c:pt>
                <c:pt idx="12">
                  <c:v>20997000.576903876</c:v>
                </c:pt>
                <c:pt idx="13">
                  <c:v>18534901.320222881</c:v>
                </c:pt>
                <c:pt idx="14">
                  <c:v>18954018.30274988</c:v>
                </c:pt>
                <c:pt idx="15">
                  <c:v>16925516.165353876</c:v>
                </c:pt>
                <c:pt idx="16">
                  <c:v>17278203.842076879</c:v>
                </c:pt>
                <c:pt idx="17">
                  <c:v>18191454.642888878</c:v>
                </c:pt>
                <c:pt idx="18">
                  <c:v>20105262.722413879</c:v>
                </c:pt>
                <c:pt idx="19">
                  <c:v>20523724.411321878</c:v>
                </c:pt>
                <c:pt idx="20">
                  <c:v>18157087.066119879</c:v>
                </c:pt>
                <c:pt idx="21">
                  <c:v>17337285.180696879</c:v>
                </c:pt>
                <c:pt idx="22">
                  <c:v>17481165.503934875</c:v>
                </c:pt>
                <c:pt idx="23">
                  <c:v>19459671.383054875</c:v>
                </c:pt>
                <c:pt idx="24">
                  <c:v>20364989.12032054</c:v>
                </c:pt>
                <c:pt idx="25">
                  <c:v>18205145.489051539</c:v>
                </c:pt>
                <c:pt idx="26">
                  <c:v>18513709.375034541</c:v>
                </c:pt>
                <c:pt idx="27">
                  <c:v>16824162.846801538</c:v>
                </c:pt>
                <c:pt idx="28">
                  <c:v>18405787.843161542</c:v>
                </c:pt>
                <c:pt idx="29">
                  <c:v>20461415.969543539</c:v>
                </c:pt>
                <c:pt idx="30">
                  <c:v>22795593.036033537</c:v>
                </c:pt>
                <c:pt idx="31">
                  <c:v>22116079.594250541</c:v>
                </c:pt>
                <c:pt idx="32">
                  <c:v>18334763.226206541</c:v>
                </c:pt>
                <c:pt idx="33">
                  <c:v>17072567.952336539</c:v>
                </c:pt>
                <c:pt idx="34">
                  <c:v>17395857.750683539</c:v>
                </c:pt>
                <c:pt idx="35">
                  <c:v>19655364.768977538</c:v>
                </c:pt>
                <c:pt idx="36">
                  <c:v>20433168.712788858</c:v>
                </c:pt>
                <c:pt idx="37">
                  <c:v>18248985.66093586</c:v>
                </c:pt>
                <c:pt idx="38">
                  <c:v>18891983.127054855</c:v>
                </c:pt>
                <c:pt idx="39">
                  <c:v>17089616.625273857</c:v>
                </c:pt>
                <c:pt idx="40">
                  <c:v>17878369.437173858</c:v>
                </c:pt>
                <c:pt idx="41">
                  <c:v>19789305.953011855</c:v>
                </c:pt>
                <c:pt idx="42">
                  <c:v>22703572.420684855</c:v>
                </c:pt>
                <c:pt idx="43">
                  <c:v>21542109.43368886</c:v>
                </c:pt>
                <c:pt idx="44">
                  <c:v>18050834.514007859</c:v>
                </c:pt>
                <c:pt idx="45">
                  <c:v>17206685.452281859</c:v>
                </c:pt>
                <c:pt idx="46">
                  <c:v>17348028.408182859</c:v>
                </c:pt>
                <c:pt idx="47">
                  <c:v>18974962.525991857</c:v>
                </c:pt>
                <c:pt idx="48">
                  <c:v>19511148.082728777</c:v>
                </c:pt>
                <c:pt idx="49">
                  <c:v>18256163.68848278</c:v>
                </c:pt>
                <c:pt idx="50">
                  <c:v>18096668.85844278</c:v>
                </c:pt>
                <c:pt idx="51">
                  <c:v>16541459.767637776</c:v>
                </c:pt>
                <c:pt idx="52">
                  <c:v>18171949.748051777</c:v>
                </c:pt>
                <c:pt idx="53">
                  <c:v>20403300.909939777</c:v>
                </c:pt>
                <c:pt idx="54">
                  <c:v>22861363.392034773</c:v>
                </c:pt>
                <c:pt idx="55">
                  <c:v>21118978.986886777</c:v>
                </c:pt>
                <c:pt idx="56">
                  <c:v>18170205.46941378</c:v>
                </c:pt>
                <c:pt idx="57">
                  <c:v>17220595.803868778</c:v>
                </c:pt>
                <c:pt idx="58">
                  <c:v>17668478.376731779</c:v>
                </c:pt>
                <c:pt idx="59">
                  <c:v>19040828.537305772</c:v>
                </c:pt>
                <c:pt idx="60">
                  <c:v>19918645.038127154</c:v>
                </c:pt>
                <c:pt idx="61">
                  <c:v>18479022.427723158</c:v>
                </c:pt>
                <c:pt idx="62">
                  <c:v>19344536.573703159</c:v>
                </c:pt>
                <c:pt idx="63">
                  <c:v>17496135.743099157</c:v>
                </c:pt>
                <c:pt idx="64">
                  <c:v>18053028.241128158</c:v>
                </c:pt>
                <c:pt idx="65">
                  <c:v>19266723.806833159</c:v>
                </c:pt>
                <c:pt idx="66">
                  <c:v>21311982.975834161</c:v>
                </c:pt>
                <c:pt idx="67">
                  <c:v>20411785.122910541</c:v>
                </c:pt>
                <c:pt idx="68">
                  <c:v>18727336.210364576</c:v>
                </c:pt>
                <c:pt idx="69">
                  <c:v>17638387.428440351</c:v>
                </c:pt>
                <c:pt idx="70">
                  <c:v>18020884.044720925</c:v>
                </c:pt>
                <c:pt idx="71">
                  <c:v>20066633.254348345</c:v>
                </c:pt>
                <c:pt idx="72">
                  <c:v>21303777.783872336</c:v>
                </c:pt>
                <c:pt idx="73">
                  <c:v>19099984.13925432</c:v>
                </c:pt>
                <c:pt idx="74">
                  <c:v>19585691.607345648</c:v>
                </c:pt>
                <c:pt idx="75">
                  <c:v>16922663.676998418</c:v>
                </c:pt>
                <c:pt idx="76">
                  <c:v>17613446.724568356</c:v>
                </c:pt>
                <c:pt idx="77">
                  <c:v>18970931.054170139</c:v>
                </c:pt>
                <c:pt idx="78">
                  <c:v>19855708.900343191</c:v>
                </c:pt>
                <c:pt idx="79">
                  <c:v>19611045.207169671</c:v>
                </c:pt>
                <c:pt idx="80">
                  <c:v>17643769.2377556</c:v>
                </c:pt>
                <c:pt idx="81">
                  <c:v>16849179.511326332</c:v>
                </c:pt>
                <c:pt idx="82">
                  <c:v>17791302.050130848</c:v>
                </c:pt>
                <c:pt idx="83">
                  <c:v>19279930.467506785</c:v>
                </c:pt>
                <c:pt idx="84">
                  <c:v>20206900.384172045</c:v>
                </c:pt>
                <c:pt idx="85">
                  <c:v>18912952.911405765</c:v>
                </c:pt>
                <c:pt idx="86">
                  <c:v>19087194.693129994</c:v>
                </c:pt>
                <c:pt idx="87">
                  <c:v>16822886.277402826</c:v>
                </c:pt>
                <c:pt idx="88">
                  <c:v>17571335.804700233</c:v>
                </c:pt>
                <c:pt idx="89">
                  <c:v>18388369.415220134</c:v>
                </c:pt>
                <c:pt idx="90">
                  <c:v>20279519.473623894</c:v>
                </c:pt>
                <c:pt idx="91">
                  <c:v>20702927.092459753</c:v>
                </c:pt>
                <c:pt idx="92">
                  <c:v>18321540.160444587</c:v>
                </c:pt>
                <c:pt idx="93">
                  <c:v>16809498.477666974</c:v>
                </c:pt>
                <c:pt idx="94">
                  <c:v>16699458.042118514</c:v>
                </c:pt>
                <c:pt idx="95">
                  <c:v>18067085.348473221</c:v>
                </c:pt>
                <c:pt idx="96">
                  <c:v>19133061.760733683</c:v>
                </c:pt>
                <c:pt idx="97">
                  <c:v>18058710.330862306</c:v>
                </c:pt>
                <c:pt idx="98">
                  <c:v>17926685.621340387</c:v>
                </c:pt>
                <c:pt idx="99">
                  <c:v>16527168.639966492</c:v>
                </c:pt>
                <c:pt idx="100">
                  <c:v>17576723.658702593</c:v>
                </c:pt>
                <c:pt idx="101">
                  <c:v>19532905.229509365</c:v>
                </c:pt>
                <c:pt idx="102">
                  <c:v>21956762.489117898</c:v>
                </c:pt>
                <c:pt idx="103">
                  <c:v>21900969.806323256</c:v>
                </c:pt>
                <c:pt idx="104">
                  <c:v>18789309.137700778</c:v>
                </c:pt>
                <c:pt idx="105">
                  <c:v>16955472.071180869</c:v>
                </c:pt>
                <c:pt idx="106">
                  <c:v>16751612.589217924</c:v>
                </c:pt>
                <c:pt idx="107">
                  <c:v>18774069.716664497</c:v>
                </c:pt>
                <c:pt idx="108">
                  <c:v>18732513.136596769</c:v>
                </c:pt>
                <c:pt idx="109">
                  <c:v>16467205.256596768</c:v>
                </c:pt>
                <c:pt idx="110">
                  <c:v>17473640.656596765</c:v>
                </c:pt>
                <c:pt idx="111">
                  <c:v>15740126.976596767</c:v>
                </c:pt>
                <c:pt idx="112">
                  <c:v>16539773.226596767</c:v>
                </c:pt>
                <c:pt idx="113">
                  <c:v>18287536.646596767</c:v>
                </c:pt>
                <c:pt idx="114">
                  <c:v>20148670.466596767</c:v>
                </c:pt>
                <c:pt idx="115">
                  <c:v>19087552.926596768</c:v>
                </c:pt>
                <c:pt idx="116">
                  <c:v>17404207.736596767</c:v>
                </c:pt>
                <c:pt idx="117">
                  <c:v>16833839.906596765</c:v>
                </c:pt>
                <c:pt idx="118">
                  <c:v>16525687.126596767</c:v>
                </c:pt>
                <c:pt idx="119">
                  <c:v>18537220.016596768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5-4881-9B31-969E2ACB7885}"/>
            </c:ext>
          </c:extLst>
        </c:ser>
        <c:ser>
          <c:idx val="1"/>
          <c:order val="1"/>
          <c:tx>
            <c:strRef>
              <c:f>'GS &lt; 50 NM 20yr Trend'!$V$1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'GS &lt; 50 NM 20yr Trend'!$V$2:$V$157</c:f>
              <c:numCache>
                <c:formatCode>General</c:formatCode>
                <c:ptCount val="156"/>
                <c:pt idx="0">
                  <c:v>21026821.49715963</c:v>
                </c:pt>
                <c:pt idx="1">
                  <c:v>19844231.980222851</c:v>
                </c:pt>
                <c:pt idx="2">
                  <c:v>19741569.539938856</c:v>
                </c:pt>
                <c:pt idx="3">
                  <c:v>17906300.481609378</c:v>
                </c:pt>
                <c:pt idx="4">
                  <c:v>18683496.148298122</c:v>
                </c:pt>
                <c:pt idx="5">
                  <c:v>20029700.964633673</c:v>
                </c:pt>
                <c:pt idx="6">
                  <c:v>22153293.180656936</c:v>
                </c:pt>
                <c:pt idx="7">
                  <c:v>21463273.934951063</c:v>
                </c:pt>
                <c:pt idx="8">
                  <c:v>19102372.443814058</c:v>
                </c:pt>
                <c:pt idx="9">
                  <c:v>18052586.478774521</c:v>
                </c:pt>
                <c:pt idx="10">
                  <c:v>18217078.609653205</c:v>
                </c:pt>
                <c:pt idx="11">
                  <c:v>20159714.709218249</c:v>
                </c:pt>
                <c:pt idx="12">
                  <c:v>20632772.094369963</c:v>
                </c:pt>
                <c:pt idx="13">
                  <c:v>18919556.439363807</c:v>
                </c:pt>
                <c:pt idx="14">
                  <c:v>19210451.912466697</c:v>
                </c:pt>
                <c:pt idx="15">
                  <c:v>17428935.099110749</c:v>
                </c:pt>
                <c:pt idx="16">
                  <c:v>18273321.072016399</c:v>
                </c:pt>
                <c:pt idx="17">
                  <c:v>19684028.582320184</c:v>
                </c:pt>
                <c:pt idx="18">
                  <c:v>21807620.798343446</c:v>
                </c:pt>
                <c:pt idx="19">
                  <c:v>21112226.328140222</c:v>
                </c:pt>
                <c:pt idx="20">
                  <c:v>18705635.42877572</c:v>
                </c:pt>
                <c:pt idx="21">
                  <c:v>17655849.463736184</c:v>
                </c:pt>
                <c:pt idx="22">
                  <c:v>17823029.206863545</c:v>
                </c:pt>
                <c:pt idx="23">
                  <c:v>19805979.490158729</c:v>
                </c:pt>
                <c:pt idx="24">
                  <c:v>20327413.895786624</c:v>
                </c:pt>
                <c:pt idx="25">
                  <c:v>18681388.546997376</c:v>
                </c:pt>
                <c:pt idx="26">
                  <c:v>19034099.101819824</c:v>
                </c:pt>
                <c:pt idx="27">
                  <c:v>17290208.859945342</c:v>
                </c:pt>
                <c:pt idx="28">
                  <c:v>18161470.955337755</c:v>
                </c:pt>
                <c:pt idx="29">
                  <c:v>19612492.649371687</c:v>
                </c:pt>
                <c:pt idx="30">
                  <c:v>21719959.191902891</c:v>
                </c:pt>
                <c:pt idx="31">
                  <c:v>21003063.823710255</c:v>
                </c:pt>
                <c:pt idx="32">
                  <c:v>18558846.352864284</c:v>
                </c:pt>
                <c:pt idx="33">
                  <c:v>17476809.040840629</c:v>
                </c:pt>
                <c:pt idx="34">
                  <c:v>17614425.04923255</c:v>
                </c:pt>
                <c:pt idx="35">
                  <c:v>19575874.434538327</c:v>
                </c:pt>
                <c:pt idx="36">
                  <c:v>20199438.105615921</c:v>
                </c:pt>
                <c:pt idx="37">
                  <c:v>18529224.246588588</c:v>
                </c:pt>
                <c:pt idx="38">
                  <c:v>18898060.474903092</c:v>
                </c:pt>
                <c:pt idx="39">
                  <c:v>17035915.294086851</c:v>
                </c:pt>
                <c:pt idx="40">
                  <c:v>17907177.389479265</c:v>
                </c:pt>
                <c:pt idx="41">
                  <c:v>19339385.79777246</c:v>
                </c:pt>
                <c:pt idx="42">
                  <c:v>21519417.871017929</c:v>
                </c:pt>
                <c:pt idx="43">
                  <c:v>20818648.176317353</c:v>
                </c:pt>
                <c:pt idx="44">
                  <c:v>18352929.807481967</c:v>
                </c:pt>
                <c:pt idx="45">
                  <c:v>17284330.556701697</c:v>
                </c:pt>
                <c:pt idx="46">
                  <c:v>17483761.646813177</c:v>
                </c:pt>
                <c:pt idx="47">
                  <c:v>19501650.889341153</c:v>
                </c:pt>
                <c:pt idx="48">
                  <c:v>20033835.743963752</c:v>
                </c:pt>
                <c:pt idx="49">
                  <c:v>18853933.839275654</c:v>
                </c:pt>
                <c:pt idx="50">
                  <c:v>18788897.970473126</c:v>
                </c:pt>
                <c:pt idx="51">
                  <c:v>17020819.218360558</c:v>
                </c:pt>
                <c:pt idx="52">
                  <c:v>17881330.864758268</c:v>
                </c:pt>
                <c:pt idx="53">
                  <c:v>19305476.436305434</c:v>
                </c:pt>
                <c:pt idx="54">
                  <c:v>21493571.346296929</c:v>
                </c:pt>
                <c:pt idx="55">
                  <c:v>20814302.549585767</c:v>
                </c:pt>
                <c:pt idx="56">
                  <c:v>18415774.486967288</c:v>
                </c:pt>
                <c:pt idx="57">
                  <c:v>17325674.338197608</c:v>
                </c:pt>
                <c:pt idx="58">
                  <c:v>17476728.407832909</c:v>
                </c:pt>
                <c:pt idx="59">
                  <c:v>19416676.895149276</c:v>
                </c:pt>
                <c:pt idx="60">
                  <c:v>19903172.341544375</c:v>
                </c:pt>
                <c:pt idx="61">
                  <c:v>18251771.768257774</c:v>
                </c:pt>
                <c:pt idx="62">
                  <c:v>18623295.608820956</c:v>
                </c:pt>
                <c:pt idx="63">
                  <c:v>16890155.815941181</c:v>
                </c:pt>
                <c:pt idx="64">
                  <c:v>17769480.748079628</c:v>
                </c:pt>
                <c:pt idx="65">
                  <c:v>19217814.829864878</c:v>
                </c:pt>
                <c:pt idx="66">
                  <c:v>21370970.780623581</c:v>
                </c:pt>
                <c:pt idx="67">
                  <c:v>20667513.473674327</c:v>
                </c:pt>
                <c:pt idx="68">
                  <c:v>18204482.717087623</c:v>
                </c:pt>
                <c:pt idx="69">
                  <c:v>17149321.527550731</c:v>
                </c:pt>
                <c:pt idx="70">
                  <c:v>17327251.719672799</c:v>
                </c:pt>
                <c:pt idx="71">
                  <c:v>19345140.962200776</c:v>
                </c:pt>
                <c:pt idx="72">
                  <c:v>19888076.265818082</c:v>
                </c:pt>
                <c:pt idx="73">
                  <c:v>18190986.284303982</c:v>
                </c:pt>
                <c:pt idx="74">
                  <c:v>18519508.328888346</c:v>
                </c:pt>
                <c:pt idx="75">
                  <c:v>16668113.597066805</c:v>
                </c:pt>
                <c:pt idx="76">
                  <c:v>17501749.120977752</c:v>
                </c:pt>
                <c:pt idx="77">
                  <c:v>18893643.345540803</c:v>
                </c:pt>
                <c:pt idx="78">
                  <c:v>21084425.867780976</c:v>
                </c:pt>
                <c:pt idx="79">
                  <c:v>20418595.132313192</c:v>
                </c:pt>
                <c:pt idx="80">
                  <c:v>18057693.641176187</c:v>
                </c:pt>
                <c:pt idx="81">
                  <c:v>17032096.186374739</c:v>
                </c:pt>
                <c:pt idx="82">
                  <c:v>17223464.439740185</c:v>
                </c:pt>
                <c:pt idx="83">
                  <c:v>19241353.682268165</c:v>
                </c:pt>
                <c:pt idx="84">
                  <c:v>19781601.373636793</c:v>
                </c:pt>
                <c:pt idx="85">
                  <c:v>18151701.6983396</c:v>
                </c:pt>
                <c:pt idx="86">
                  <c:v>18477536.130675286</c:v>
                </c:pt>
                <c:pt idx="87">
                  <c:v>16682581.256075952</c:v>
                </c:pt>
                <c:pt idx="88">
                  <c:v>17553843.351468369</c:v>
                </c:pt>
                <c:pt idx="89">
                  <c:v>19039804.004735094</c:v>
                </c:pt>
                <c:pt idx="90">
                  <c:v>21174146.66975306</c:v>
                </c:pt>
                <c:pt idx="91">
                  <c:v>20381998.158597488</c:v>
                </c:pt>
                <c:pt idx="92">
                  <c:v>17881340.83052931</c:v>
                </c:pt>
                <c:pt idx="93">
                  <c:v>16769739.783770217</c:v>
                </c:pt>
                <c:pt idx="94">
                  <c:v>16942294.751394931</c:v>
                </c:pt>
                <c:pt idx="95">
                  <c:v>18911806.973446734</c:v>
                </c:pt>
                <c:pt idx="96">
                  <c:v>19486993.624048155</c:v>
                </c:pt>
                <c:pt idx="97">
                  <c:v>18350093.515338879</c:v>
                </c:pt>
                <c:pt idx="98">
                  <c:v>18309246.156774443</c:v>
                </c:pt>
                <c:pt idx="99">
                  <c:v>16578793.97614334</c:v>
                </c:pt>
                <c:pt idx="100">
                  <c:v>17479619.806271195</c:v>
                </c:pt>
                <c:pt idx="101">
                  <c:v>18946767.173797186</c:v>
                </c:pt>
                <c:pt idx="102">
                  <c:v>21134862.083788682</c:v>
                </c:pt>
                <c:pt idx="103">
                  <c:v>20447530.450331487</c:v>
                </c:pt>
                <c:pt idx="104">
                  <c:v>18022126.265226249</c:v>
                </c:pt>
                <c:pt idx="105">
                  <c:v>16923963.279710535</c:v>
                </c:pt>
                <c:pt idx="106">
                  <c:v>17021265.104372311</c:v>
                </c:pt>
                <c:pt idx="107">
                  <c:v>18928962.244704559</c:v>
                </c:pt>
                <c:pt idx="108">
                  <c:v>19461147.099327158</c:v>
                </c:pt>
                <c:pt idx="109">
                  <c:v>17774807.566807762</c:v>
                </c:pt>
                <c:pt idx="110">
                  <c:v>18135580.958376244</c:v>
                </c:pt>
                <c:pt idx="111">
                  <c:v>16319125.185787495</c:v>
                </c:pt>
                <c:pt idx="112">
                  <c:v>17168886.383190501</c:v>
                </c:pt>
                <c:pt idx="113">
                  <c:v>18609157.628229726</c:v>
                </c:pt>
                <c:pt idx="114">
                  <c:v>20765001.191237107</c:v>
                </c:pt>
                <c:pt idx="115">
                  <c:v>20152922.700742848</c:v>
                </c:pt>
                <c:pt idx="116">
                  <c:v>17765145.08711908</c:v>
                </c:pt>
                <c:pt idx="117">
                  <c:v>16626667.917873222</c:v>
                </c:pt>
                <c:pt idx="118">
                  <c:v>16812660.94674132</c:v>
                </c:pt>
                <c:pt idx="119">
                  <c:v>18803674.066782534</c:v>
                </c:pt>
                <c:pt idx="120">
                  <c:v>19341462.592943624</c:v>
                </c:pt>
                <c:pt idx="121">
                  <c:v>17654816.672627881</c:v>
                </c:pt>
                <c:pt idx="122">
                  <c:v>18015628.362670902</c:v>
                </c:pt>
                <c:pt idx="123">
                  <c:v>16198751.306862175</c:v>
                </c:pt>
                <c:pt idx="124">
                  <c:v>17048435.907316096</c:v>
                </c:pt>
                <c:pt idx="125">
                  <c:v>18488898.644728038</c:v>
                </c:pt>
                <c:pt idx="126">
                  <c:v>20644742.207735419</c:v>
                </c:pt>
                <c:pt idx="127">
                  <c:v>20033889.268426556</c:v>
                </c:pt>
                <c:pt idx="128">
                  <c:v>17646494.639548227</c:v>
                </c:pt>
                <c:pt idx="129">
                  <c:v>16507021.709964233</c:v>
                </c:pt>
                <c:pt idx="130">
                  <c:v>16693321.126628676</c:v>
                </c:pt>
                <c:pt idx="131">
                  <c:v>18684717.231415331</c:v>
                </c:pt>
                <c:pt idx="132">
                  <c:v>19199478.336143941</c:v>
                </c:pt>
                <c:pt idx="133">
                  <c:v>17512636.150256127</c:v>
                </c:pt>
                <c:pt idx="134">
                  <c:v>17873472.373495657</c:v>
                </c:pt>
                <c:pt idx="135">
                  <c:v>16056325.452525334</c:v>
                </c:pt>
                <c:pt idx="136">
                  <c:v>16905960.986586235</c:v>
                </c:pt>
                <c:pt idx="137">
                  <c:v>18346546.389980722</c:v>
                </c:pt>
                <c:pt idx="138">
                  <c:v>20502389.952988103</c:v>
                </c:pt>
                <c:pt idx="139">
                  <c:v>19892322.075967528</c:v>
                </c:pt>
                <c:pt idx="140">
                  <c:v>17505172.779054284</c:v>
                </c:pt>
                <c:pt idx="141">
                  <c:v>16365061.98636106</c:v>
                </c:pt>
                <c:pt idx="142">
                  <c:v>16551557.668597575</c:v>
                </c:pt>
                <c:pt idx="143">
                  <c:v>18543199.105349321</c:v>
                </c:pt>
                <c:pt idx="144">
                  <c:v>19048940.335049443</c:v>
                </c:pt>
                <c:pt idx="145">
                  <c:v>17828067.56840327</c:v>
                </c:pt>
                <c:pt idx="146">
                  <c:v>17722799.600649089</c:v>
                </c:pt>
                <c:pt idx="147">
                  <c:v>15905440.895496946</c:v>
                </c:pt>
                <c:pt idx="148">
                  <c:v>16755037.923342971</c:v>
                </c:pt>
                <c:pt idx="149">
                  <c:v>18195719.592274647</c:v>
                </c:pt>
                <c:pt idx="150">
                  <c:v>20351563.155282028</c:v>
                </c:pt>
                <c:pt idx="151">
                  <c:v>19742111.377699472</c:v>
                </c:pt>
                <c:pt idx="152">
                  <c:v>17355154.611860611</c:v>
                </c:pt>
                <c:pt idx="153">
                  <c:v>16214543.238373997</c:v>
                </c:pt>
                <c:pt idx="154">
                  <c:v>16401192.945470016</c:v>
                </c:pt>
                <c:pt idx="155">
                  <c:v>18393026.913296141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5-4881-9B31-969E2ACB7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6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&gt; 50 NM 20yr Trend'!$C$1</c:f>
              <c:strCache>
                <c:ptCount val="1"/>
                <c:pt idx="0">
                  <c:v>GS_gt_50_NO_CDM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'GS &gt; 50 NM 20yr Trend'!$C$2:$C$157</c:f>
              <c:numCache>
                <c:formatCode>General</c:formatCode>
                <c:ptCount val="156"/>
                <c:pt idx="0">
                  <c:v>91824145.496927574</c:v>
                </c:pt>
                <c:pt idx="1">
                  <c:v>89140563.574723586</c:v>
                </c:pt>
                <c:pt idx="2">
                  <c:v>87528500.742670581</c:v>
                </c:pt>
                <c:pt idx="3">
                  <c:v>79818689.670598581</c:v>
                </c:pt>
                <c:pt idx="4">
                  <c:v>77278085.356782585</c:v>
                </c:pt>
                <c:pt idx="5">
                  <c:v>84388085.619394585</c:v>
                </c:pt>
                <c:pt idx="6">
                  <c:v>86562923.217582583</c:v>
                </c:pt>
                <c:pt idx="7">
                  <c:v>86173568.239300579</c:v>
                </c:pt>
                <c:pt idx="8">
                  <c:v>81159125.137964591</c:v>
                </c:pt>
                <c:pt idx="9">
                  <c:v>78204069.575568587</c:v>
                </c:pt>
                <c:pt idx="10">
                  <c:v>79750026.049936578</c:v>
                </c:pt>
                <c:pt idx="11">
                  <c:v>82907400.847000584</c:v>
                </c:pt>
                <c:pt idx="12">
                  <c:v>85381791.869069844</c:v>
                </c:pt>
                <c:pt idx="13">
                  <c:v>77417193.552256852</c:v>
                </c:pt>
                <c:pt idx="14">
                  <c:v>79227713.989697844</c:v>
                </c:pt>
                <c:pt idx="15">
                  <c:v>71027811.664813846</c:v>
                </c:pt>
                <c:pt idx="16">
                  <c:v>68182291.644476846</c:v>
                </c:pt>
                <c:pt idx="17">
                  <c:v>70571023.231205851</c:v>
                </c:pt>
                <c:pt idx="18">
                  <c:v>74557299.569310844</c:v>
                </c:pt>
                <c:pt idx="19">
                  <c:v>79205277.562828839</c:v>
                </c:pt>
                <c:pt idx="20">
                  <c:v>75059365.060484841</c:v>
                </c:pt>
                <c:pt idx="21">
                  <c:v>74478609.626164854</c:v>
                </c:pt>
                <c:pt idx="22">
                  <c:v>74097028.329366833</c:v>
                </c:pt>
                <c:pt idx="23">
                  <c:v>80736283.954950839</c:v>
                </c:pt>
                <c:pt idx="24">
                  <c:v>85427036.528221235</c:v>
                </c:pt>
                <c:pt idx="25">
                  <c:v>77459286.107347235</c:v>
                </c:pt>
                <c:pt idx="26">
                  <c:v>79469302.564392224</c:v>
                </c:pt>
                <c:pt idx="27">
                  <c:v>71033086.461556241</c:v>
                </c:pt>
                <c:pt idx="28">
                  <c:v>75509222.108001232</c:v>
                </c:pt>
                <c:pt idx="29">
                  <c:v>81034423.714442238</c:v>
                </c:pt>
                <c:pt idx="30">
                  <c:v>85939810.851727232</c:v>
                </c:pt>
                <c:pt idx="31">
                  <c:v>86205660.129896238</c:v>
                </c:pt>
                <c:pt idx="32">
                  <c:v>75144375.415312231</c:v>
                </c:pt>
                <c:pt idx="33">
                  <c:v>73712701.595507234</c:v>
                </c:pt>
                <c:pt idx="34">
                  <c:v>76223861.515962228</c:v>
                </c:pt>
                <c:pt idx="35">
                  <c:v>82782031.24842824</c:v>
                </c:pt>
                <c:pt idx="36">
                  <c:v>87926514.089346617</c:v>
                </c:pt>
                <c:pt idx="37">
                  <c:v>79445566.339861631</c:v>
                </c:pt>
                <c:pt idx="38">
                  <c:v>83484642.099464625</c:v>
                </c:pt>
                <c:pt idx="39">
                  <c:v>73145108.283973634</c:v>
                </c:pt>
                <c:pt idx="40">
                  <c:v>74301939.895448625</c:v>
                </c:pt>
                <c:pt idx="41">
                  <c:v>79491543.190818623</c:v>
                </c:pt>
                <c:pt idx="42">
                  <c:v>85669531.856941611</c:v>
                </c:pt>
                <c:pt idx="43">
                  <c:v>85461087.222262934</c:v>
                </c:pt>
                <c:pt idx="44">
                  <c:v>75648608.630284414</c:v>
                </c:pt>
                <c:pt idx="45">
                  <c:v>74971165.15079917</c:v>
                </c:pt>
                <c:pt idx="46">
                  <c:v>75882976.979724109</c:v>
                </c:pt>
                <c:pt idx="47">
                  <c:v>79287692.662937596</c:v>
                </c:pt>
                <c:pt idx="48">
                  <c:v>83627865.943462819</c:v>
                </c:pt>
                <c:pt idx="49">
                  <c:v>78960983.658556581</c:v>
                </c:pt>
                <c:pt idx="50">
                  <c:v>78967146.21412468</c:v>
                </c:pt>
                <c:pt idx="51">
                  <c:v>70404346.904171199</c:v>
                </c:pt>
                <c:pt idx="52">
                  <c:v>76707141.256383926</c:v>
                </c:pt>
                <c:pt idx="53">
                  <c:v>81073916.050987154</c:v>
                </c:pt>
                <c:pt idx="54">
                  <c:v>86497634.17916283</c:v>
                </c:pt>
                <c:pt idx="55">
                  <c:v>84955144.682128251</c:v>
                </c:pt>
                <c:pt idx="56">
                  <c:v>75637873.117112935</c:v>
                </c:pt>
                <c:pt idx="57">
                  <c:v>75854816.158008024</c:v>
                </c:pt>
                <c:pt idx="58">
                  <c:v>76825179.447514161</c:v>
                </c:pt>
                <c:pt idx="59">
                  <c:v>78089232.601768956</c:v>
                </c:pt>
                <c:pt idx="60">
                  <c:v>86172794.297903538</c:v>
                </c:pt>
                <c:pt idx="61">
                  <c:v>80116229.569861323</c:v>
                </c:pt>
                <c:pt idx="62">
                  <c:v>83295056.131635845</c:v>
                </c:pt>
                <c:pt idx="63">
                  <c:v>75368667.834339544</c:v>
                </c:pt>
                <c:pt idx="64">
                  <c:v>76645979.128271654</c:v>
                </c:pt>
                <c:pt idx="65">
                  <c:v>77950659.403683424</c:v>
                </c:pt>
                <c:pt idx="66">
                  <c:v>82611806.230879351</c:v>
                </c:pt>
                <c:pt idx="67">
                  <c:v>81402470.109881312</c:v>
                </c:pt>
                <c:pt idx="68">
                  <c:v>76153505.586661026</c:v>
                </c:pt>
                <c:pt idx="69">
                  <c:v>77422083.680861652</c:v>
                </c:pt>
                <c:pt idx="70">
                  <c:v>79988549.467103228</c:v>
                </c:pt>
                <c:pt idx="71">
                  <c:v>83719004.850571141</c:v>
                </c:pt>
                <c:pt idx="72">
                  <c:v>96510112.683375672</c:v>
                </c:pt>
                <c:pt idx="73">
                  <c:v>85964089.963368535</c:v>
                </c:pt>
                <c:pt idx="74">
                  <c:v>88422332.078679308</c:v>
                </c:pt>
                <c:pt idx="75">
                  <c:v>76199788.927618995</c:v>
                </c:pt>
                <c:pt idx="76">
                  <c:v>78731314.204411477</c:v>
                </c:pt>
                <c:pt idx="77">
                  <c:v>82040736.439185008</c:v>
                </c:pt>
                <c:pt idx="78">
                  <c:v>83536033.436047852</c:v>
                </c:pt>
                <c:pt idx="79">
                  <c:v>82890715.101407543</c:v>
                </c:pt>
                <c:pt idx="80">
                  <c:v>78138961.690904036</c:v>
                </c:pt>
                <c:pt idx="81">
                  <c:v>78077874.416335806</c:v>
                </c:pt>
                <c:pt idx="82">
                  <c:v>81347157.776762664</c:v>
                </c:pt>
                <c:pt idx="83">
                  <c:v>84624117.962985575</c:v>
                </c:pt>
                <c:pt idx="84">
                  <c:v>91047914.988406837</c:v>
                </c:pt>
                <c:pt idx="85">
                  <c:v>84953121.000252485</c:v>
                </c:pt>
                <c:pt idx="86">
                  <c:v>85185196.803851202</c:v>
                </c:pt>
                <c:pt idx="87">
                  <c:v>74690896.334334388</c:v>
                </c:pt>
                <c:pt idx="88">
                  <c:v>77420119.172960088</c:v>
                </c:pt>
                <c:pt idx="89">
                  <c:v>80301286.449218079</c:v>
                </c:pt>
                <c:pt idx="90">
                  <c:v>84741146.439340681</c:v>
                </c:pt>
                <c:pt idx="91">
                  <c:v>85831922.046712875</c:v>
                </c:pt>
                <c:pt idx="92">
                  <c:v>81721577.513162851</c:v>
                </c:pt>
                <c:pt idx="93">
                  <c:v>77593220.91340512</c:v>
                </c:pt>
                <c:pt idx="94">
                  <c:v>77813417.982195601</c:v>
                </c:pt>
                <c:pt idx="95">
                  <c:v>79732634.01091066</c:v>
                </c:pt>
                <c:pt idx="96">
                  <c:v>87340715.811404184</c:v>
                </c:pt>
                <c:pt idx="97">
                  <c:v>83154848.343503043</c:v>
                </c:pt>
                <c:pt idx="98">
                  <c:v>82620214.015487328</c:v>
                </c:pt>
                <c:pt idx="99">
                  <c:v>76969494.488034636</c:v>
                </c:pt>
                <c:pt idx="100">
                  <c:v>79885437.080991775</c:v>
                </c:pt>
                <c:pt idx="101">
                  <c:v>84108563.980985105</c:v>
                </c:pt>
                <c:pt idx="102">
                  <c:v>89208055.874293894</c:v>
                </c:pt>
                <c:pt idx="103">
                  <c:v>92081052.006418362</c:v>
                </c:pt>
                <c:pt idx="104">
                  <c:v>82625134.428336576</c:v>
                </c:pt>
                <c:pt idx="105">
                  <c:v>79761867.387980133</c:v>
                </c:pt>
                <c:pt idx="106">
                  <c:v>79632729.527031347</c:v>
                </c:pt>
                <c:pt idx="107">
                  <c:v>85703762.977146074</c:v>
                </c:pt>
                <c:pt idx="108">
                  <c:v>89452615.289801002</c:v>
                </c:pt>
                <c:pt idx="109">
                  <c:v>79369250.509801</c:v>
                </c:pt>
                <c:pt idx="110">
                  <c:v>85130613.079801008</c:v>
                </c:pt>
                <c:pt idx="111">
                  <c:v>75264677.349801004</c:v>
                </c:pt>
                <c:pt idx="112">
                  <c:v>78986166.629801005</c:v>
                </c:pt>
                <c:pt idx="113">
                  <c:v>82979146.239801005</c:v>
                </c:pt>
                <c:pt idx="114">
                  <c:v>86438186.809800997</c:v>
                </c:pt>
                <c:pt idx="115">
                  <c:v>86020553.329801008</c:v>
                </c:pt>
                <c:pt idx="116">
                  <c:v>80922821.089800999</c:v>
                </c:pt>
                <c:pt idx="117">
                  <c:v>79895134.919800997</c:v>
                </c:pt>
                <c:pt idx="118">
                  <c:v>81623489.689801008</c:v>
                </c:pt>
                <c:pt idx="119">
                  <c:v>86732874.189801008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6-4896-AD8E-019B31349B66}"/>
            </c:ext>
          </c:extLst>
        </c:ser>
        <c:ser>
          <c:idx val="1"/>
          <c:order val="1"/>
          <c:tx>
            <c:strRef>
              <c:f>'GS &gt; 50 NM 20yr Trend'!$AB$1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'GS &gt; 50 NM 20yr Trend'!$AB$2:$AB$157</c:f>
              <c:numCache>
                <c:formatCode>General</c:formatCode>
                <c:ptCount val="156"/>
                <c:pt idx="0">
                  <c:v>90811582.692319602</c:v>
                </c:pt>
                <c:pt idx="1">
                  <c:v>85861574.847949728</c:v>
                </c:pt>
                <c:pt idx="2">
                  <c:v>84796143.134600222</c:v>
                </c:pt>
                <c:pt idx="3">
                  <c:v>76557996.365306854</c:v>
                </c:pt>
                <c:pt idx="4">
                  <c:v>79144142.506667554</c:v>
                </c:pt>
                <c:pt idx="5">
                  <c:v>81731543.024881288</c:v>
                </c:pt>
                <c:pt idx="6">
                  <c:v>86938605.371464595</c:v>
                </c:pt>
                <c:pt idx="7">
                  <c:v>86633829.619608492</c:v>
                </c:pt>
                <c:pt idx="8">
                  <c:v>80706027.66934374</c:v>
                </c:pt>
                <c:pt idx="9">
                  <c:v>79655464.67938979</c:v>
                </c:pt>
                <c:pt idx="10">
                  <c:v>79823611.110985309</c:v>
                </c:pt>
                <c:pt idx="11">
                  <c:v>85651857.256106019</c:v>
                </c:pt>
                <c:pt idx="12">
                  <c:v>84826247.200386122</c:v>
                </c:pt>
                <c:pt idx="13">
                  <c:v>78768574.10134244</c:v>
                </c:pt>
                <c:pt idx="14">
                  <c:v>80066030.139826417</c:v>
                </c:pt>
                <c:pt idx="15">
                  <c:v>71200272.121953219</c:v>
                </c:pt>
                <c:pt idx="16">
                  <c:v>73158807.01473406</c:v>
                </c:pt>
                <c:pt idx="17">
                  <c:v>77001430.030107498</c:v>
                </c:pt>
                <c:pt idx="18">
                  <c:v>81580881.128110945</c:v>
                </c:pt>
                <c:pt idx="19">
                  <c:v>81276105.376254857</c:v>
                </c:pt>
                <c:pt idx="20">
                  <c:v>75348303.42599009</c:v>
                </c:pt>
                <c:pt idx="21">
                  <c:v>73670129.187456295</c:v>
                </c:pt>
                <c:pt idx="22">
                  <c:v>75093498.116211519</c:v>
                </c:pt>
                <c:pt idx="23">
                  <c:v>80294133.012752369</c:v>
                </c:pt>
                <c:pt idx="24">
                  <c:v>85550713.227672458</c:v>
                </c:pt>
                <c:pt idx="25">
                  <c:v>80120651.377208665</c:v>
                </c:pt>
                <c:pt idx="26">
                  <c:v>82045718.664272487</c:v>
                </c:pt>
                <c:pt idx="27">
                  <c:v>72552349.397819415</c:v>
                </c:pt>
                <c:pt idx="28">
                  <c:v>74510884.29060027</c:v>
                </c:pt>
                <c:pt idx="29">
                  <c:v>78353507.305973694</c:v>
                </c:pt>
                <c:pt idx="30">
                  <c:v>82305347.155397311</c:v>
                </c:pt>
                <c:pt idx="31">
                  <c:v>83255793.900700912</c:v>
                </c:pt>
                <c:pt idx="32">
                  <c:v>76700380.7018563</c:v>
                </c:pt>
                <c:pt idx="33">
                  <c:v>74394595.214742646</c:v>
                </c:pt>
                <c:pt idx="34">
                  <c:v>77073186.640657574</c:v>
                </c:pt>
                <c:pt idx="35">
                  <c:v>81646210.28861858</c:v>
                </c:pt>
                <c:pt idx="36">
                  <c:v>86558282.96138826</c:v>
                </c:pt>
                <c:pt idx="37">
                  <c:v>81128221.110924453</c:v>
                </c:pt>
                <c:pt idx="38">
                  <c:v>83053288.39798826</c:v>
                </c:pt>
                <c:pt idx="39">
                  <c:v>72932307.882955372</c:v>
                </c:pt>
                <c:pt idx="40">
                  <c:v>76146065.272895917</c:v>
                </c:pt>
                <c:pt idx="41">
                  <c:v>79361077.039689496</c:v>
                </c:pt>
                <c:pt idx="42">
                  <c:v>82685305.640533239</c:v>
                </c:pt>
                <c:pt idx="43">
                  <c:v>84890974.882996559</c:v>
                </c:pt>
                <c:pt idx="44">
                  <c:v>77707950.435572103</c:v>
                </c:pt>
                <c:pt idx="45">
                  <c:v>75402164.948458448</c:v>
                </c:pt>
                <c:pt idx="46">
                  <c:v>78080756.374373376</c:v>
                </c:pt>
                <c:pt idx="47">
                  <c:v>82026168.773754507</c:v>
                </c:pt>
                <c:pt idx="48">
                  <c:v>86932516.786564067</c:v>
                </c:pt>
                <c:pt idx="49">
                  <c:v>82610120.190774024</c:v>
                </c:pt>
                <c:pt idx="50">
                  <c:v>82172299.726004377</c:v>
                </c:pt>
                <c:pt idx="51">
                  <c:v>72678930.459551305</c:v>
                </c:pt>
                <c:pt idx="52">
                  <c:v>76520299.098071709</c:v>
                </c:pt>
                <c:pt idx="53">
                  <c:v>78480088.367705584</c:v>
                </c:pt>
                <c:pt idx="54">
                  <c:v>83059539.465709046</c:v>
                </c:pt>
                <c:pt idx="55">
                  <c:v>84637597.459592506</c:v>
                </c:pt>
                <c:pt idx="56">
                  <c:v>76199350.51500833</c:v>
                </c:pt>
                <c:pt idx="57">
                  <c:v>76404010.022214085</c:v>
                </c:pt>
                <c:pt idx="58">
                  <c:v>77827378.950969309</c:v>
                </c:pt>
                <c:pt idx="59">
                  <c:v>81145180.101770625</c:v>
                </c:pt>
                <c:pt idx="60">
                  <c:v>87298779.901476577</c:v>
                </c:pt>
                <c:pt idx="61">
                  <c:v>80613495.55385305</c:v>
                </c:pt>
                <c:pt idx="62">
                  <c:v>80028117.846597478</c:v>
                </c:pt>
                <c:pt idx="63">
                  <c:v>74300416.071623519</c:v>
                </c:pt>
                <c:pt idx="64">
                  <c:v>76258950.964404374</c:v>
                </c:pt>
                <c:pt idx="65">
                  <c:v>77591128.985458389</c:v>
                </c:pt>
                <c:pt idx="66">
                  <c:v>83425802.580621555</c:v>
                </c:pt>
                <c:pt idx="67">
                  <c:v>83748638.077345312</c:v>
                </c:pt>
                <c:pt idx="68">
                  <c:v>76565613.629920855</c:v>
                </c:pt>
                <c:pt idx="69">
                  <c:v>76142661.88854675</c:v>
                </c:pt>
                <c:pt idx="70">
                  <c:v>76938419.568722129</c:v>
                </c:pt>
                <c:pt idx="71">
                  <c:v>81511443.21668312</c:v>
                </c:pt>
                <c:pt idx="72">
                  <c:v>88249632.749873176</c:v>
                </c:pt>
                <c:pt idx="73">
                  <c:v>81564348.402249664</c:v>
                </c:pt>
                <c:pt idx="74">
                  <c:v>82234193.192153797</c:v>
                </c:pt>
                <c:pt idx="75">
                  <c:v>73996046.422860429</c:v>
                </c:pt>
                <c:pt idx="76">
                  <c:v>77209803.812800974</c:v>
                </c:pt>
                <c:pt idx="77">
                  <c:v>79169593.082434863</c:v>
                </c:pt>
                <c:pt idx="78">
                  <c:v>84376655.429018155</c:v>
                </c:pt>
                <c:pt idx="79">
                  <c:v>84071879.677162066</c:v>
                </c:pt>
                <c:pt idx="80">
                  <c:v>78144077.726897314</c:v>
                </c:pt>
                <c:pt idx="81">
                  <c:v>77093514.736943364</c:v>
                </c:pt>
                <c:pt idx="82">
                  <c:v>77261661.168538883</c:v>
                </c:pt>
                <c:pt idx="83">
                  <c:v>83089907.313659593</c:v>
                </c:pt>
                <c:pt idx="84">
                  <c:v>89010283.881101757</c:v>
                </c:pt>
                <c:pt idx="85">
                  <c:v>82952610.782058075</c:v>
                </c:pt>
                <c:pt idx="86">
                  <c:v>84250066.820542052</c:v>
                </c:pt>
                <c:pt idx="87">
                  <c:v>75384308.802668855</c:v>
                </c:pt>
                <c:pt idx="88">
                  <c:v>77342843.695449695</c:v>
                </c:pt>
                <c:pt idx="89">
                  <c:v>81185466.710823134</c:v>
                </c:pt>
                <c:pt idx="90">
                  <c:v>85764917.808826581</c:v>
                </c:pt>
                <c:pt idx="91">
                  <c:v>85460142.056970477</c:v>
                </c:pt>
                <c:pt idx="92">
                  <c:v>79532340.106705725</c:v>
                </c:pt>
                <c:pt idx="93">
                  <c:v>77854165.86817193</c:v>
                </c:pt>
                <c:pt idx="94">
                  <c:v>79277534.796927154</c:v>
                </c:pt>
                <c:pt idx="95">
                  <c:v>84478169.693468004</c:v>
                </c:pt>
                <c:pt idx="96">
                  <c:v>89674614.260594547</c:v>
                </c:pt>
                <c:pt idx="97">
                  <c:v>85979828.913384378</c:v>
                </c:pt>
                <c:pt idx="98">
                  <c:v>84914397.200034872</c:v>
                </c:pt>
                <c:pt idx="99">
                  <c:v>77303861.679321364</c:v>
                </c:pt>
                <c:pt idx="100">
                  <c:v>79262396.572102204</c:v>
                </c:pt>
                <c:pt idx="101">
                  <c:v>82477408.338895783</c:v>
                </c:pt>
                <c:pt idx="102">
                  <c:v>85801636.93973954</c:v>
                </c:pt>
                <c:pt idx="103">
                  <c:v>88007306.182202846</c:v>
                </c:pt>
                <c:pt idx="104">
                  <c:v>80824281.734778404</c:v>
                </c:pt>
                <c:pt idx="105">
                  <c:v>78518496.247664735</c:v>
                </c:pt>
                <c:pt idx="106">
                  <c:v>81197087.673579663</c:v>
                </c:pt>
                <c:pt idx="107">
                  <c:v>85142500.072960809</c:v>
                </c:pt>
                <c:pt idx="108">
                  <c:v>91876138.215259567</c:v>
                </c:pt>
                <c:pt idx="109">
                  <c:v>85818465.1162159</c:v>
                </c:pt>
                <c:pt idx="110">
                  <c:v>87743532.403279722</c:v>
                </c:pt>
                <c:pt idx="111">
                  <c:v>76994940.639666975</c:v>
                </c:pt>
                <c:pt idx="112">
                  <c:v>81463920.526767209</c:v>
                </c:pt>
                <c:pt idx="113">
                  <c:v>84051321.044980943</c:v>
                </c:pt>
                <c:pt idx="114">
                  <c:v>87375549.645824701</c:v>
                </c:pt>
                <c:pt idx="115">
                  <c:v>89581218.888288006</c:v>
                </c:pt>
                <c:pt idx="116">
                  <c:v>81770583.19228369</c:v>
                </c:pt>
                <c:pt idx="117">
                  <c:v>80720020.202329755</c:v>
                </c:pt>
                <c:pt idx="118">
                  <c:v>82771000.379664823</c:v>
                </c:pt>
                <c:pt idx="119">
                  <c:v>86088801.530466124</c:v>
                </c:pt>
                <c:pt idx="120">
                  <c:v>93343792.417788595</c:v>
                </c:pt>
                <c:pt idx="121">
                  <c:v>86658508.070165083</c:v>
                </c:pt>
                <c:pt idx="122">
                  <c:v>87328352.860069215</c:v>
                </c:pt>
                <c:pt idx="123">
                  <c:v>79090206.090775847</c:v>
                </c:pt>
                <c:pt idx="124">
                  <c:v>82303963.480716392</c:v>
                </c:pt>
                <c:pt idx="125">
                  <c:v>84263752.750350267</c:v>
                </c:pt>
                <c:pt idx="126">
                  <c:v>88843203.848353729</c:v>
                </c:pt>
                <c:pt idx="127">
                  <c:v>90421261.842237189</c:v>
                </c:pt>
                <c:pt idx="128">
                  <c:v>81983014.897653028</c:v>
                </c:pt>
                <c:pt idx="129">
                  <c:v>82187674.404858783</c:v>
                </c:pt>
                <c:pt idx="130">
                  <c:v>83611043.333613992</c:v>
                </c:pt>
                <c:pt idx="131">
                  <c:v>86928844.484415308</c:v>
                </c:pt>
                <c:pt idx="132">
                  <c:v>94080534.170134827</c:v>
                </c:pt>
                <c:pt idx="133">
                  <c:v>87395249.8225113</c:v>
                </c:pt>
                <c:pt idx="134">
                  <c:v>88065094.612415433</c:v>
                </c:pt>
                <c:pt idx="135">
                  <c:v>79826947.843122065</c:v>
                </c:pt>
                <c:pt idx="136">
                  <c:v>83040705.23306261</c:v>
                </c:pt>
                <c:pt idx="137">
                  <c:v>84372883.254116654</c:v>
                </c:pt>
                <c:pt idx="138">
                  <c:v>90207556.849279806</c:v>
                </c:pt>
                <c:pt idx="139">
                  <c:v>90530392.346003562</c:v>
                </c:pt>
                <c:pt idx="140">
                  <c:v>83347367.898579091</c:v>
                </c:pt>
                <c:pt idx="141">
                  <c:v>82924416.157205001</c:v>
                </c:pt>
                <c:pt idx="142">
                  <c:v>83720173.837380379</c:v>
                </c:pt>
                <c:pt idx="143">
                  <c:v>88293197.48534137</c:v>
                </c:pt>
                <c:pt idx="144">
                  <c:v>94411914.181542441</c:v>
                </c:pt>
                <c:pt idx="145">
                  <c:v>88834295.088592723</c:v>
                </c:pt>
                <c:pt idx="146">
                  <c:v>89024085.872402906</c:v>
                </c:pt>
                <c:pt idx="147">
                  <c:v>80785939.103109553</c:v>
                </c:pt>
                <c:pt idx="148">
                  <c:v>82116862.747310534</c:v>
                </c:pt>
                <c:pt idx="149">
                  <c:v>85959485.762683973</c:v>
                </c:pt>
                <c:pt idx="150">
                  <c:v>90538936.86068742</c:v>
                </c:pt>
                <c:pt idx="151">
                  <c:v>90234161.108831331</c:v>
                </c:pt>
                <c:pt idx="152">
                  <c:v>84306359.158566579</c:v>
                </c:pt>
                <c:pt idx="153">
                  <c:v>82628184.920032769</c:v>
                </c:pt>
                <c:pt idx="154">
                  <c:v>84051553.848787993</c:v>
                </c:pt>
                <c:pt idx="155">
                  <c:v>89252188.745328858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6-4896-AD8E-019B3134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'Intermediate NM 20yr Trend'!$C$1</c:f>
              <c:strCache>
                <c:ptCount val="1"/>
                <c:pt idx="0">
                  <c:v>Intermediate_NO_CDM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'Intermediate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'Intermediate NM 20yr Trend'!$C$2:$C$157</c:f>
              <c:numCache>
                <c:formatCode>General</c:formatCode>
                <c:ptCount val="156"/>
                <c:pt idx="0">
                  <c:v>4599829.4719500002</c:v>
                </c:pt>
                <c:pt idx="1">
                  <c:v>4556470.8254500004</c:v>
                </c:pt>
                <c:pt idx="2">
                  <c:v>4740805.8346499996</c:v>
                </c:pt>
                <c:pt idx="3">
                  <c:v>4245300.1642500004</c:v>
                </c:pt>
                <c:pt idx="4">
                  <c:v>4381350.2270999998</c:v>
                </c:pt>
                <c:pt idx="5">
                  <c:v>4257465.1847999999</c:v>
                </c:pt>
                <c:pt idx="6">
                  <c:v>4932480.0648499997</c:v>
                </c:pt>
                <c:pt idx="7">
                  <c:v>4641225.8382999999</c:v>
                </c:pt>
                <c:pt idx="8">
                  <c:v>4646561.3876</c:v>
                </c:pt>
                <c:pt idx="9">
                  <c:v>4417429.4239499997</c:v>
                </c:pt>
                <c:pt idx="10">
                  <c:v>4095477.9544500001</c:v>
                </c:pt>
                <c:pt idx="11">
                  <c:v>4310184.0932999998</c:v>
                </c:pt>
                <c:pt idx="12">
                  <c:v>4415320.5250500003</c:v>
                </c:pt>
                <c:pt idx="13">
                  <c:v>4063549.3825500002</c:v>
                </c:pt>
                <c:pt idx="14">
                  <c:v>4547876.9075999996</c:v>
                </c:pt>
                <c:pt idx="15">
                  <c:v>4092154.0065000001</c:v>
                </c:pt>
                <c:pt idx="16">
                  <c:v>4275362.9309440004</c:v>
                </c:pt>
                <c:pt idx="17">
                  <c:v>4339364.1067150002</c:v>
                </c:pt>
                <c:pt idx="18">
                  <c:v>4830360.0326429997</c:v>
                </c:pt>
                <c:pt idx="19">
                  <c:v>4185937.0571420002</c:v>
                </c:pt>
                <c:pt idx="20">
                  <c:v>4066294.1067980002</c:v>
                </c:pt>
                <c:pt idx="21">
                  <c:v>4216044.9663699996</c:v>
                </c:pt>
                <c:pt idx="22">
                  <c:v>4135261.855149</c:v>
                </c:pt>
                <c:pt idx="23">
                  <c:v>4139276.0675209998</c:v>
                </c:pt>
                <c:pt idx="24">
                  <c:v>3680290.2110469998</c:v>
                </c:pt>
                <c:pt idx="25">
                  <c:v>3458917.2119789999</c:v>
                </c:pt>
                <c:pt idx="26">
                  <c:v>3961328.3825309998</c:v>
                </c:pt>
                <c:pt idx="27">
                  <c:v>3819290.2417009999</c:v>
                </c:pt>
                <c:pt idx="28">
                  <c:v>4025317.4492390002</c:v>
                </c:pt>
                <c:pt idx="29">
                  <c:v>4225303.8981990004</c:v>
                </c:pt>
                <c:pt idx="30">
                  <c:v>4362344.081638</c:v>
                </c:pt>
                <c:pt idx="31">
                  <c:v>4421103.6722379997</c:v>
                </c:pt>
                <c:pt idx="32">
                  <c:v>4336552.6475419998</c:v>
                </c:pt>
                <c:pt idx="33">
                  <c:v>4409060.9406300001</c:v>
                </c:pt>
                <c:pt idx="34">
                  <c:v>4233860.37414</c:v>
                </c:pt>
                <c:pt idx="35">
                  <c:v>4138518.7720019999</c:v>
                </c:pt>
                <c:pt idx="36">
                  <c:v>4225575.7611889997</c:v>
                </c:pt>
                <c:pt idx="37">
                  <c:v>3677829.2420740002</c:v>
                </c:pt>
                <c:pt idx="38">
                  <c:v>4008991.4056159998</c:v>
                </c:pt>
                <c:pt idx="39">
                  <c:v>3911881.7842620001</c:v>
                </c:pt>
                <c:pt idx="40">
                  <c:v>4672710.2646949999</c:v>
                </c:pt>
                <c:pt idx="41">
                  <c:v>4411205.0579040004</c:v>
                </c:pt>
                <c:pt idx="42">
                  <c:v>4410294.6933960002</c:v>
                </c:pt>
                <c:pt idx="43">
                  <c:v>3989309.9328839998</c:v>
                </c:pt>
                <c:pt idx="44">
                  <c:v>3961994.71691</c:v>
                </c:pt>
                <c:pt idx="45">
                  <c:v>4046724.6678829999</c:v>
                </c:pt>
                <c:pt idx="46">
                  <c:v>3772717.8805010002</c:v>
                </c:pt>
                <c:pt idx="47">
                  <c:v>3705335.743148</c:v>
                </c:pt>
                <c:pt idx="48">
                  <c:v>3676968.9810556835</c:v>
                </c:pt>
                <c:pt idx="49">
                  <c:v>3497416.8930946835</c:v>
                </c:pt>
                <c:pt idx="50">
                  <c:v>3797437.6184126833</c:v>
                </c:pt>
                <c:pt idx="51">
                  <c:v>3517504.1996336835</c:v>
                </c:pt>
                <c:pt idx="52">
                  <c:v>4044937.4375086837</c:v>
                </c:pt>
                <c:pt idx="53">
                  <c:v>4101522.8000286836</c:v>
                </c:pt>
                <c:pt idx="54">
                  <c:v>4189025.0907676835</c:v>
                </c:pt>
                <c:pt idx="55">
                  <c:v>4037293.3264716836</c:v>
                </c:pt>
                <c:pt idx="56">
                  <c:v>3505149.0576776834</c:v>
                </c:pt>
                <c:pt idx="57">
                  <c:v>3665713.2215106837</c:v>
                </c:pt>
                <c:pt idx="58">
                  <c:v>4332336.8526676828</c:v>
                </c:pt>
                <c:pt idx="59">
                  <c:v>3431298.8417096836</c:v>
                </c:pt>
                <c:pt idx="60">
                  <c:v>3650792.2621592293</c:v>
                </c:pt>
                <c:pt idx="61">
                  <c:v>3160249.3168802294</c:v>
                </c:pt>
                <c:pt idx="62">
                  <c:v>2795571.2968722293</c:v>
                </c:pt>
                <c:pt idx="63">
                  <c:v>3642488.5188232292</c:v>
                </c:pt>
                <c:pt idx="64">
                  <c:v>4167859.4824122293</c:v>
                </c:pt>
                <c:pt idx="65">
                  <c:v>4054002.5970822293</c:v>
                </c:pt>
                <c:pt idx="66">
                  <c:v>4267179.141496229</c:v>
                </c:pt>
                <c:pt idx="67">
                  <c:v>3913373.0792622296</c:v>
                </c:pt>
                <c:pt idx="68">
                  <c:v>4476539.753896229</c:v>
                </c:pt>
                <c:pt idx="69">
                  <c:v>4212272.7133522294</c:v>
                </c:pt>
                <c:pt idx="70">
                  <c:v>3811378.5648942296</c:v>
                </c:pt>
                <c:pt idx="71">
                  <c:v>3578441.9494242296</c:v>
                </c:pt>
                <c:pt idx="72">
                  <c:v>3977286.2197341081</c:v>
                </c:pt>
                <c:pt idx="73">
                  <c:v>3319296.860103108</c:v>
                </c:pt>
                <c:pt idx="74">
                  <c:v>3885375.2901031082</c:v>
                </c:pt>
                <c:pt idx="75">
                  <c:v>3911958.4601031081</c:v>
                </c:pt>
                <c:pt idx="76">
                  <c:v>3824996.2101031081</c:v>
                </c:pt>
                <c:pt idx="77">
                  <c:v>4134163.2601031079</c:v>
                </c:pt>
                <c:pt idx="78">
                  <c:v>4416922.860103108</c:v>
                </c:pt>
                <c:pt idx="79">
                  <c:v>4004879.6001031082</c:v>
                </c:pt>
                <c:pt idx="80">
                  <c:v>4146273.0001031081</c:v>
                </c:pt>
                <c:pt idx="81">
                  <c:v>4193404.650103108</c:v>
                </c:pt>
                <c:pt idx="82">
                  <c:v>3890694.840103108</c:v>
                </c:pt>
                <c:pt idx="83">
                  <c:v>3891709.5801031082</c:v>
                </c:pt>
                <c:pt idx="84">
                  <c:v>4093961.0032661795</c:v>
                </c:pt>
                <c:pt idx="85">
                  <c:v>3523842.6232661791</c:v>
                </c:pt>
                <c:pt idx="86">
                  <c:v>3811662.5532661793</c:v>
                </c:pt>
                <c:pt idx="87">
                  <c:v>3577372.4732661792</c:v>
                </c:pt>
                <c:pt idx="88">
                  <c:v>3991285.1132661793</c:v>
                </c:pt>
                <c:pt idx="89">
                  <c:v>3758112.9032661794</c:v>
                </c:pt>
                <c:pt idx="90">
                  <c:v>4199678.1332661798</c:v>
                </c:pt>
                <c:pt idx="91">
                  <c:v>3385911.6132661789</c:v>
                </c:pt>
                <c:pt idx="92">
                  <c:v>3774070.6732661794</c:v>
                </c:pt>
                <c:pt idx="93">
                  <c:v>3704194.3132661795</c:v>
                </c:pt>
                <c:pt idx="94">
                  <c:v>3527052.9232661789</c:v>
                </c:pt>
                <c:pt idx="95">
                  <c:v>3267111.6732661794</c:v>
                </c:pt>
                <c:pt idx="96">
                  <c:v>3533933.7732470939</c:v>
                </c:pt>
                <c:pt idx="97">
                  <c:v>3495480.8832470938</c:v>
                </c:pt>
                <c:pt idx="98">
                  <c:v>3636082.5632470935</c:v>
                </c:pt>
                <c:pt idx="99">
                  <c:v>3430288.7432470941</c:v>
                </c:pt>
                <c:pt idx="100">
                  <c:v>3783247.3232470937</c:v>
                </c:pt>
                <c:pt idx="101">
                  <c:v>4068589.4732470941</c:v>
                </c:pt>
                <c:pt idx="102">
                  <c:v>3984566.7832470937</c:v>
                </c:pt>
                <c:pt idx="103">
                  <c:v>3315041.8332470939</c:v>
                </c:pt>
                <c:pt idx="104">
                  <c:v>3610685.643247094</c:v>
                </c:pt>
                <c:pt idx="105">
                  <c:v>3809029.3432470937</c:v>
                </c:pt>
                <c:pt idx="106">
                  <c:v>3762256.7532470939</c:v>
                </c:pt>
                <c:pt idx="107">
                  <c:v>4040160.4732470936</c:v>
                </c:pt>
                <c:pt idx="108">
                  <c:v>4673482.8519639345</c:v>
                </c:pt>
                <c:pt idx="109">
                  <c:v>3160702.7119639348</c:v>
                </c:pt>
                <c:pt idx="110">
                  <c:v>3516291.0219639349</c:v>
                </c:pt>
                <c:pt idx="111">
                  <c:v>3257803.3419639347</c:v>
                </c:pt>
                <c:pt idx="112">
                  <c:v>3505256.1119639347</c:v>
                </c:pt>
                <c:pt idx="113">
                  <c:v>3900962.201963935</c:v>
                </c:pt>
                <c:pt idx="114">
                  <c:v>3948803.201963935</c:v>
                </c:pt>
                <c:pt idx="115">
                  <c:v>2923548.0019639349</c:v>
                </c:pt>
                <c:pt idx="116">
                  <c:v>3551345.6319639347</c:v>
                </c:pt>
                <c:pt idx="117">
                  <c:v>4675960.2019639341</c:v>
                </c:pt>
                <c:pt idx="118">
                  <c:v>3582167.1319639347</c:v>
                </c:pt>
                <c:pt idx="119">
                  <c:v>4051590.7719639349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A-4DC1-BA75-18C26FC48B4B}"/>
            </c:ext>
          </c:extLst>
        </c:ser>
        <c:ser>
          <c:idx val="1"/>
          <c:order val="1"/>
          <c:tx>
            <c:strRef>
              <c:f>'Intermediate NM 20yr Trend'!$R$1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'Intermediate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'Intermediate NM 20yr Trend'!$R$2:$R$157</c:f>
              <c:numCache>
                <c:formatCode>General</c:formatCode>
                <c:ptCount val="156"/>
                <c:pt idx="0">
                  <c:v>4507857.4434738029</c:v>
                </c:pt>
                <c:pt idx="1">
                  <c:v>4207642.8681545444</c:v>
                </c:pt>
                <c:pt idx="2">
                  <c:v>4512151.6063758237</c:v>
                </c:pt>
                <c:pt idx="3">
                  <c:v>4365164.4118796447</c:v>
                </c:pt>
                <c:pt idx="4">
                  <c:v>4508015.1950558629</c:v>
                </c:pt>
                <c:pt idx="5">
                  <c:v>4680579.2229748992</c:v>
                </c:pt>
                <c:pt idx="6">
                  <c:v>4892264.5144791789</c:v>
                </c:pt>
                <c:pt idx="7">
                  <c:v>4444751.4742836682</c:v>
                </c:pt>
                <c:pt idx="8">
                  <c:v>4498531.8739510588</c:v>
                </c:pt>
                <c:pt idx="9">
                  <c:v>4658488.1700414419</c:v>
                </c:pt>
                <c:pt idx="10">
                  <c:v>4474601.9405447058</c:v>
                </c:pt>
                <c:pt idx="11">
                  <c:v>4384429.0194906434</c:v>
                </c:pt>
                <c:pt idx="12">
                  <c:v>4301964.9031340834</c:v>
                </c:pt>
                <c:pt idx="13">
                  <c:v>3790119.8386133816</c:v>
                </c:pt>
                <c:pt idx="14">
                  <c:v>4183710.2842296176</c:v>
                </c:pt>
                <c:pt idx="15">
                  <c:v>3992615.3028619122</c:v>
                </c:pt>
                <c:pt idx="16">
                  <c:v>4100033.2378587862</c:v>
                </c:pt>
                <c:pt idx="17">
                  <c:v>4241929.5247674268</c:v>
                </c:pt>
                <c:pt idx="18">
                  <c:v>4460579.2036724733</c:v>
                </c:pt>
                <c:pt idx="19">
                  <c:v>4036158.6059110882</c:v>
                </c:pt>
                <c:pt idx="20">
                  <c:v>4101179.7712077852</c:v>
                </c:pt>
                <c:pt idx="21">
                  <c:v>4260158.6094173603</c:v>
                </c:pt>
                <c:pt idx="22">
                  <c:v>4114393.2372721927</c:v>
                </c:pt>
                <c:pt idx="23">
                  <c:v>4052688.7769967066</c:v>
                </c:pt>
                <c:pt idx="24">
                  <c:v>4049520.9312208137</c:v>
                </c:pt>
                <c:pt idx="25">
                  <c:v>3586182.21403528</c:v>
                </c:pt>
                <c:pt idx="26">
                  <c:v>4035609.9410927584</c:v>
                </c:pt>
                <c:pt idx="27">
                  <c:v>3879703.4434341928</c:v>
                </c:pt>
                <c:pt idx="28">
                  <c:v>4044547.0289286245</c:v>
                </c:pt>
                <c:pt idx="29">
                  <c:v>4261096.661484086</c:v>
                </c:pt>
                <c:pt idx="30">
                  <c:v>4508092.6189326085</c:v>
                </c:pt>
                <c:pt idx="31">
                  <c:v>4080128.7363532865</c:v>
                </c:pt>
                <c:pt idx="32">
                  <c:v>4104707.5818314953</c:v>
                </c:pt>
                <c:pt idx="33">
                  <c:v>4237539.4217294157</c:v>
                </c:pt>
                <c:pt idx="34">
                  <c:v>4077478.7280774107</c:v>
                </c:pt>
                <c:pt idx="35">
                  <c:v>4037889.2523552366</c:v>
                </c:pt>
                <c:pt idx="36">
                  <c:v>4058669.1246591769</c:v>
                </c:pt>
                <c:pt idx="37">
                  <c:v>3606448.9908678522</c:v>
                </c:pt>
                <c:pt idx="38">
                  <c:v>4059053.45603796</c:v>
                </c:pt>
                <c:pt idx="39">
                  <c:v>3902413.8649687879</c:v>
                </c:pt>
                <c:pt idx="40">
                  <c:v>4053206.4934265828</c:v>
                </c:pt>
                <c:pt idx="41">
                  <c:v>4248007.6881340351</c:v>
                </c:pt>
                <c:pt idx="42">
                  <c:v>4474965.7590259621</c:v>
                </c:pt>
                <c:pt idx="43">
                  <c:v>4051644.8013804872</c:v>
                </c:pt>
                <c:pt idx="44">
                  <c:v>4088197.5058986088</c:v>
                </c:pt>
                <c:pt idx="45">
                  <c:v>4218707.8833296094</c:v>
                </c:pt>
                <c:pt idx="46">
                  <c:v>4047162.0595780909</c:v>
                </c:pt>
                <c:pt idx="47">
                  <c:v>3985701.9637728045</c:v>
                </c:pt>
                <c:pt idx="48">
                  <c:v>3979723.9265895877</c:v>
                </c:pt>
                <c:pt idx="49">
                  <c:v>3659471.4647137336</c:v>
                </c:pt>
                <c:pt idx="50">
                  <c:v>3953350.3484812118</c:v>
                </c:pt>
                <c:pt idx="51">
                  <c:v>3802697.6869319966</c:v>
                </c:pt>
                <c:pt idx="52">
                  <c:v>3946159.3812837219</c:v>
                </c:pt>
                <c:pt idx="53">
                  <c:v>4125076.8854280189</c:v>
                </c:pt>
                <c:pt idx="54">
                  <c:v>4348980.4004424177</c:v>
                </c:pt>
                <c:pt idx="55">
                  <c:v>3921993.9757439056</c:v>
                </c:pt>
                <c:pt idx="56">
                  <c:v>3967343.8011893136</c:v>
                </c:pt>
                <c:pt idx="57">
                  <c:v>4108728.3975443169</c:v>
                </c:pt>
                <c:pt idx="58">
                  <c:v>3958808.829405711</c:v>
                </c:pt>
                <c:pt idx="59">
                  <c:v>3913843.3353390852</c:v>
                </c:pt>
                <c:pt idx="60">
                  <c:v>3922649.3486031089</c:v>
                </c:pt>
                <c:pt idx="61">
                  <c:v>3474705.5930403257</c:v>
                </c:pt>
                <c:pt idx="62">
                  <c:v>3923033.679981892</c:v>
                </c:pt>
                <c:pt idx="63">
                  <c:v>3767493.7290286301</c:v>
                </c:pt>
                <c:pt idx="64">
                  <c:v>3920607.8199533476</c:v>
                </c:pt>
                <c:pt idx="65">
                  <c:v>4112843.1877236748</c:v>
                </c:pt>
                <c:pt idx="66">
                  <c:v>4348598.3795428872</c:v>
                </c:pt>
                <c:pt idx="67">
                  <c:v>3920390.1324933646</c:v>
                </c:pt>
                <c:pt idx="68">
                  <c:v>3972215.6163991354</c:v>
                </c:pt>
                <c:pt idx="69">
                  <c:v>4118976.2310985923</c:v>
                </c:pt>
                <c:pt idx="70">
                  <c:v>3958426.8085061815</c:v>
                </c:pt>
                <c:pt idx="71">
                  <c:v>3886825.5871874979</c:v>
                </c:pt>
                <c:pt idx="72">
                  <c:v>3870828.6067259824</c:v>
                </c:pt>
                <c:pt idx="73">
                  <c:v>3404557.51589802</c:v>
                </c:pt>
                <c:pt idx="74">
                  <c:v>3853863.0607203972</c:v>
                </c:pt>
                <c:pt idx="75">
                  <c:v>3704920.9504625993</c:v>
                </c:pt>
                <c:pt idx="76">
                  <c:v>3844350.6310559856</c:v>
                </c:pt>
                <c:pt idx="77">
                  <c:v>4013004.8274517814</c:v>
                </c:pt>
                <c:pt idx="78">
                  <c:v>4234098.1510588536</c:v>
                </c:pt>
                <c:pt idx="79">
                  <c:v>3803201.8948371029</c:v>
                </c:pt>
                <c:pt idx="80">
                  <c:v>3861380.8549681371</c:v>
                </c:pt>
                <c:pt idx="81">
                  <c:v>4020359.6931777103</c:v>
                </c:pt>
                <c:pt idx="82">
                  <c:v>3862620.4619926279</c:v>
                </c:pt>
                <c:pt idx="83">
                  <c:v>3790041.7827931354</c:v>
                </c:pt>
                <c:pt idx="84">
                  <c:v>3755350.9203611379</c:v>
                </c:pt>
                <c:pt idx="85">
                  <c:v>3286514.0025960524</c:v>
                </c:pt>
                <c:pt idx="86">
                  <c:v>3736308.2763588326</c:v>
                </c:pt>
                <c:pt idx="87">
                  <c:v>3577591.5872929422</c:v>
                </c:pt>
                <c:pt idx="88">
                  <c:v>3727040.2111646226</c:v>
                </c:pt>
                <c:pt idx="89">
                  <c:v>3920130.8545806594</c:v>
                </c:pt>
                <c:pt idx="90">
                  <c:v>4166760.2653238745</c:v>
                </c:pt>
                <c:pt idx="91">
                  <c:v>3738918.5649796566</c:v>
                </c:pt>
                <c:pt idx="92">
                  <c:v>3769362.157742721</c:v>
                </c:pt>
                <c:pt idx="93">
                  <c:v>3899872.5351737207</c:v>
                </c:pt>
                <c:pt idx="94">
                  <c:v>3726860.5246009892</c:v>
                </c:pt>
                <c:pt idx="95">
                  <c:v>3677374.2878356175</c:v>
                </c:pt>
                <c:pt idx="96">
                  <c:v>3680804.2827551914</c:v>
                </c:pt>
                <c:pt idx="97">
                  <c:v>3378634.7916743141</c:v>
                </c:pt>
                <c:pt idx="98">
                  <c:v>3677278.7826107359</c:v>
                </c:pt>
                <c:pt idx="99">
                  <c:v>3517095.9067236288</c:v>
                </c:pt>
                <c:pt idx="100">
                  <c:v>3668499.4463569308</c:v>
                </c:pt>
                <c:pt idx="101">
                  <c:v>3853648.244491389</c:v>
                </c:pt>
                <c:pt idx="102">
                  <c:v>4071320.4655156275</c:v>
                </c:pt>
                <c:pt idx="103">
                  <c:v>3628816.8969592648</c:v>
                </c:pt>
                <c:pt idx="104">
                  <c:v>3666835.7882986041</c:v>
                </c:pt>
                <c:pt idx="105">
                  <c:v>3825081.5330975698</c:v>
                </c:pt>
                <c:pt idx="106">
                  <c:v>3679682.7076577069</c:v>
                </c:pt>
                <c:pt idx="107">
                  <c:v>3628974.6485413248</c:v>
                </c:pt>
                <c:pt idx="108">
                  <c:v>3632771.1901662005</c:v>
                </c:pt>
                <c:pt idx="109">
                  <c:v>3332312.2503767405</c:v>
                </c:pt>
                <c:pt idx="110">
                  <c:v>3632544.6103694765</c:v>
                </c:pt>
                <c:pt idx="111">
                  <c:v>3470162.4542505508</c:v>
                </c:pt>
                <c:pt idx="112">
                  <c:v>3612035.7795459582</c:v>
                </c:pt>
                <c:pt idx="113">
                  <c:v>3794374.3862730898</c:v>
                </c:pt>
                <c:pt idx="114">
                  <c:v>4035994.3253771579</c:v>
                </c:pt>
                <c:pt idx="115">
                  <c:v>3623791.9511258909</c:v>
                </c:pt>
                <c:pt idx="116">
                  <c:v>3700909.1576976059</c:v>
                </c:pt>
                <c:pt idx="117">
                  <c:v>3862942.5517847082</c:v>
                </c:pt>
                <c:pt idx="118">
                  <c:v>3726951.7584476369</c:v>
                </c:pt>
                <c:pt idx="119">
                  <c:v>3678320.7973279776</c:v>
                </c:pt>
                <c:pt idx="120">
                  <c:v>3594330.7470372403</c:v>
                </c:pt>
                <c:pt idx="121">
                  <c:v>3294103.3731288537</c:v>
                </c:pt>
                <c:pt idx="122">
                  <c:v>3594483.7263538586</c:v>
                </c:pt>
                <c:pt idx="123">
                  <c:v>3432139.8743656343</c:v>
                </c:pt>
                <c:pt idx="124">
                  <c:v>3574065.4325665487</c:v>
                </c:pt>
                <c:pt idx="125">
                  <c:v>3756508.5051046908</c:v>
                </c:pt>
                <c:pt idx="126">
                  <c:v>3998403.5375110926</c:v>
                </c:pt>
                <c:pt idx="127">
                  <c:v>3586563.3114046631</c:v>
                </c:pt>
                <c:pt idx="128">
                  <c:v>3664204.5881282883</c:v>
                </c:pt>
                <c:pt idx="129">
                  <c:v>3826577.4961011773</c:v>
                </c:pt>
                <c:pt idx="130">
                  <c:v>3691001.0838144505</c:v>
                </c:pt>
                <c:pt idx="131">
                  <c:v>3642634.7694160184</c:v>
                </c:pt>
                <c:pt idx="132">
                  <c:v>3511777.3363877973</c:v>
                </c:pt>
                <c:pt idx="133">
                  <c:v>3211698.2987077609</c:v>
                </c:pt>
                <c:pt idx="134">
                  <c:v>3512173.4532817071</c:v>
                </c:pt>
                <c:pt idx="135">
                  <c:v>3349854.1381132109</c:v>
                </c:pt>
                <c:pt idx="136">
                  <c:v>3491813.1556137493</c:v>
                </c:pt>
                <c:pt idx="137">
                  <c:v>3674323.1467511486</c:v>
                </c:pt>
                <c:pt idx="138">
                  <c:v>3916394.3981355811</c:v>
                </c:pt>
                <c:pt idx="139">
                  <c:v>3504786.1565065673</c:v>
                </c:pt>
                <c:pt idx="140">
                  <c:v>3582763.1415364472</c:v>
                </c:pt>
                <c:pt idx="141">
                  <c:v>3745353.5349569125</c:v>
                </c:pt>
                <c:pt idx="142">
                  <c:v>3610042.5664472254</c:v>
                </c:pt>
                <c:pt idx="143">
                  <c:v>3561845.7791669024</c:v>
                </c:pt>
                <c:pt idx="144">
                  <c:v>3412303.0617280295</c:v>
                </c:pt>
                <c:pt idx="145">
                  <c:v>3112340.4350236356</c:v>
                </c:pt>
                <c:pt idx="146">
                  <c:v>3412889.9875895372</c:v>
                </c:pt>
                <c:pt idx="147">
                  <c:v>3250589.928371896</c:v>
                </c:pt>
                <c:pt idx="148">
                  <c:v>3392575.2039872454</c:v>
                </c:pt>
                <c:pt idx="149">
                  <c:v>3575137.7113542557</c:v>
                </c:pt>
                <c:pt idx="150">
                  <c:v>3817347.2554766769</c:v>
                </c:pt>
                <c:pt idx="151">
                  <c:v>3405921.0701103238</c:v>
                </c:pt>
                <c:pt idx="152">
                  <c:v>3484161.5115587702</c:v>
                </c:pt>
                <c:pt idx="153">
                  <c:v>3646922.5827254811</c:v>
                </c:pt>
                <c:pt idx="154">
                  <c:v>3511819.9285932658</c:v>
                </c:pt>
                <c:pt idx="155">
                  <c:v>3463756.1824279642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A-4DC1-BA75-18C26FC4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'Large Use NM 20yr Trend'!$C$1</c:f>
              <c:strCache>
                <c:ptCount val="1"/>
                <c:pt idx="0">
                  <c:v>Large_Use_NO_CDM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'Large Use NM 20yr Trend'!$C$2:$C$157</c:f>
              <c:numCache>
                <c:formatCode>General</c:formatCode>
                <c:ptCount val="156"/>
                <c:pt idx="0">
                  <c:v>30945952.881152</c:v>
                </c:pt>
                <c:pt idx="1">
                  <c:v>29255982.560447</c:v>
                </c:pt>
                <c:pt idx="2">
                  <c:v>30082298.040827002</c:v>
                </c:pt>
                <c:pt idx="3">
                  <c:v>29104726.433135998</c:v>
                </c:pt>
                <c:pt idx="4">
                  <c:v>28303679.631195001</c:v>
                </c:pt>
                <c:pt idx="5">
                  <c:v>31374151.027519997</c:v>
                </c:pt>
                <c:pt idx="6">
                  <c:v>31414393.881907005</c:v>
                </c:pt>
                <c:pt idx="7">
                  <c:v>33407990.351884004</c:v>
                </c:pt>
                <c:pt idx="8">
                  <c:v>30345332.094379999</c:v>
                </c:pt>
                <c:pt idx="9">
                  <c:v>28423198.784386002</c:v>
                </c:pt>
                <c:pt idx="10">
                  <c:v>26336843.103038002</c:v>
                </c:pt>
                <c:pt idx="11">
                  <c:v>23696597.122235004</c:v>
                </c:pt>
                <c:pt idx="12">
                  <c:v>24657854.515772</c:v>
                </c:pt>
                <c:pt idx="13">
                  <c:v>22260143.476391003</c:v>
                </c:pt>
                <c:pt idx="14">
                  <c:v>20653970.599032998</c:v>
                </c:pt>
                <c:pt idx="15">
                  <c:v>19934511.746649001</c:v>
                </c:pt>
                <c:pt idx="16">
                  <c:v>20696037.706291001</c:v>
                </c:pt>
                <c:pt idx="17">
                  <c:v>23177348.254234999</c:v>
                </c:pt>
                <c:pt idx="18">
                  <c:v>24105091.778898001</c:v>
                </c:pt>
                <c:pt idx="19">
                  <c:v>25408029.314557001</c:v>
                </c:pt>
                <c:pt idx="20">
                  <c:v>24750387.851640001</c:v>
                </c:pt>
                <c:pt idx="21">
                  <c:v>22390724.243762001</c:v>
                </c:pt>
                <c:pt idx="22">
                  <c:v>21830185.762596998</c:v>
                </c:pt>
                <c:pt idx="23">
                  <c:v>22001519.052356999</c:v>
                </c:pt>
                <c:pt idx="24">
                  <c:v>23267481.492624</c:v>
                </c:pt>
                <c:pt idx="25">
                  <c:v>21795460.432082001</c:v>
                </c:pt>
                <c:pt idx="26">
                  <c:v>23702308.642981</c:v>
                </c:pt>
                <c:pt idx="27">
                  <c:v>22434537.258079</c:v>
                </c:pt>
                <c:pt idx="28">
                  <c:v>24754424.438850001</c:v>
                </c:pt>
                <c:pt idx="29">
                  <c:v>27908850.407844998</c:v>
                </c:pt>
                <c:pt idx="30">
                  <c:v>28114606.937438</c:v>
                </c:pt>
                <c:pt idx="31">
                  <c:v>28003793.798920002</c:v>
                </c:pt>
                <c:pt idx="32">
                  <c:v>25632165.922669999</c:v>
                </c:pt>
                <c:pt idx="33">
                  <c:v>22852757.804852001</c:v>
                </c:pt>
                <c:pt idx="34">
                  <c:v>23723679.543327</c:v>
                </c:pt>
                <c:pt idx="35">
                  <c:v>22899884.576402999</c:v>
                </c:pt>
                <c:pt idx="36">
                  <c:v>25034209.612390783</c:v>
                </c:pt>
                <c:pt idx="37">
                  <c:v>23164195.346903782</c:v>
                </c:pt>
                <c:pt idx="38">
                  <c:v>26459090.230250776</c:v>
                </c:pt>
                <c:pt idx="39">
                  <c:v>25022567.66299478</c:v>
                </c:pt>
                <c:pt idx="40">
                  <c:v>26704085.36537778</c:v>
                </c:pt>
                <c:pt idx="41">
                  <c:v>28111785.629975785</c:v>
                </c:pt>
                <c:pt idx="42">
                  <c:v>30190116.641824778</c:v>
                </c:pt>
                <c:pt idx="43">
                  <c:v>30861622.659266785</c:v>
                </c:pt>
                <c:pt idx="44">
                  <c:v>28060858.582085781</c:v>
                </c:pt>
                <c:pt idx="45">
                  <c:v>27577133.736433782</c:v>
                </c:pt>
                <c:pt idx="46">
                  <c:v>25509610.906105783</c:v>
                </c:pt>
                <c:pt idx="47">
                  <c:v>24520015.174318783</c:v>
                </c:pt>
                <c:pt idx="48">
                  <c:v>24619746.910415377</c:v>
                </c:pt>
                <c:pt idx="49">
                  <c:v>23358346.485932376</c:v>
                </c:pt>
                <c:pt idx="50">
                  <c:v>25697582.403648376</c:v>
                </c:pt>
                <c:pt idx="51">
                  <c:v>22724090.569431376</c:v>
                </c:pt>
                <c:pt idx="52">
                  <c:v>26147718.708103377</c:v>
                </c:pt>
                <c:pt idx="53">
                  <c:v>27110911.66941338</c:v>
                </c:pt>
                <c:pt idx="54">
                  <c:v>28651532.946666375</c:v>
                </c:pt>
                <c:pt idx="55">
                  <c:v>29135996.964846376</c:v>
                </c:pt>
                <c:pt idx="56">
                  <c:v>26827518.381083377</c:v>
                </c:pt>
                <c:pt idx="57">
                  <c:v>26040528.23985038</c:v>
                </c:pt>
                <c:pt idx="58">
                  <c:v>24522347.921087377</c:v>
                </c:pt>
                <c:pt idx="59">
                  <c:v>22515876.246065378</c:v>
                </c:pt>
                <c:pt idx="60">
                  <c:v>23925452.935251616</c:v>
                </c:pt>
                <c:pt idx="61">
                  <c:v>22074898.569297619</c:v>
                </c:pt>
                <c:pt idx="62">
                  <c:v>25957172.465708617</c:v>
                </c:pt>
                <c:pt idx="63">
                  <c:v>25334732.869080614</c:v>
                </c:pt>
                <c:pt idx="64">
                  <c:v>26406281.115671616</c:v>
                </c:pt>
                <c:pt idx="65">
                  <c:v>26304525.374992616</c:v>
                </c:pt>
                <c:pt idx="66">
                  <c:v>25876608.308857616</c:v>
                </c:pt>
                <c:pt idx="67">
                  <c:v>27134287.862933617</c:v>
                </c:pt>
                <c:pt idx="68">
                  <c:v>24944209.616773617</c:v>
                </c:pt>
                <c:pt idx="69">
                  <c:v>25745628.725316614</c:v>
                </c:pt>
                <c:pt idx="70">
                  <c:v>24932264.781123616</c:v>
                </c:pt>
                <c:pt idx="71">
                  <c:v>22639929.518798616</c:v>
                </c:pt>
                <c:pt idx="72">
                  <c:v>26670683.232928887</c:v>
                </c:pt>
                <c:pt idx="73">
                  <c:v>23471289.154199887</c:v>
                </c:pt>
                <c:pt idx="74">
                  <c:v>25265167.314199887</c:v>
                </c:pt>
                <c:pt idx="75">
                  <c:v>22877973.494199887</c:v>
                </c:pt>
                <c:pt idx="76">
                  <c:v>28623709.664199885</c:v>
                </c:pt>
                <c:pt idx="77">
                  <c:v>30426752.654199883</c:v>
                </c:pt>
                <c:pt idx="78">
                  <c:v>28757284.464199886</c:v>
                </c:pt>
                <c:pt idx="79">
                  <c:v>29410529.954199888</c:v>
                </c:pt>
                <c:pt idx="80">
                  <c:v>23959161.474199884</c:v>
                </c:pt>
                <c:pt idx="81">
                  <c:v>25930142.964199886</c:v>
                </c:pt>
                <c:pt idx="82">
                  <c:v>24626116.624199886</c:v>
                </c:pt>
                <c:pt idx="83">
                  <c:v>22876540.304199886</c:v>
                </c:pt>
                <c:pt idx="84">
                  <c:v>23987700.533313058</c:v>
                </c:pt>
                <c:pt idx="85">
                  <c:v>23738766.70331306</c:v>
                </c:pt>
                <c:pt idx="86">
                  <c:v>25313211.343313061</c:v>
                </c:pt>
                <c:pt idx="87">
                  <c:v>24471161.113313057</c:v>
                </c:pt>
                <c:pt idx="88">
                  <c:v>27691400.053313062</c:v>
                </c:pt>
                <c:pt idx="89">
                  <c:v>28284245.943313062</c:v>
                </c:pt>
                <c:pt idx="90">
                  <c:v>28027417.573313057</c:v>
                </c:pt>
                <c:pt idx="91">
                  <c:v>29750781.553313062</c:v>
                </c:pt>
                <c:pt idx="92">
                  <c:v>26713798.003313057</c:v>
                </c:pt>
                <c:pt idx="93">
                  <c:v>25441621.893313058</c:v>
                </c:pt>
                <c:pt idx="94">
                  <c:v>24220410.913313061</c:v>
                </c:pt>
                <c:pt idx="95">
                  <c:v>23661661.963313058</c:v>
                </c:pt>
                <c:pt idx="96">
                  <c:v>25090154.590573408</c:v>
                </c:pt>
                <c:pt idx="97">
                  <c:v>24396990.330573406</c:v>
                </c:pt>
                <c:pt idx="98">
                  <c:v>27149345.800573409</c:v>
                </c:pt>
                <c:pt idx="99">
                  <c:v>27647505.130573407</c:v>
                </c:pt>
                <c:pt idx="100">
                  <c:v>28570914.350573409</c:v>
                </c:pt>
                <c:pt idx="101">
                  <c:v>29314407.180573408</c:v>
                </c:pt>
                <c:pt idx="102">
                  <c:v>30213662.17057341</c:v>
                </c:pt>
                <c:pt idx="103">
                  <c:v>31803691.650573406</c:v>
                </c:pt>
                <c:pt idx="104">
                  <c:v>28562406.850573409</c:v>
                </c:pt>
                <c:pt idx="105">
                  <c:v>27098824.600573409</c:v>
                </c:pt>
                <c:pt idx="106">
                  <c:v>25594458.180573408</c:v>
                </c:pt>
                <c:pt idx="107">
                  <c:v>23271647.370573409</c:v>
                </c:pt>
                <c:pt idx="108">
                  <c:v>24541033.237536147</c:v>
                </c:pt>
                <c:pt idx="109">
                  <c:v>22499336.237536147</c:v>
                </c:pt>
                <c:pt idx="110">
                  <c:v>24743226.817536149</c:v>
                </c:pt>
                <c:pt idx="111">
                  <c:v>23949395.767536148</c:v>
                </c:pt>
                <c:pt idx="112">
                  <c:v>25751167.427536149</c:v>
                </c:pt>
                <c:pt idx="113">
                  <c:v>28230853.497536149</c:v>
                </c:pt>
                <c:pt idx="114">
                  <c:v>29806897.697536148</c:v>
                </c:pt>
                <c:pt idx="115">
                  <c:v>28084142.757536147</c:v>
                </c:pt>
                <c:pt idx="116">
                  <c:v>27096573.647536147</c:v>
                </c:pt>
                <c:pt idx="117">
                  <c:v>26885972.587536149</c:v>
                </c:pt>
                <c:pt idx="118">
                  <c:v>24700471.057536148</c:v>
                </c:pt>
                <c:pt idx="119">
                  <c:v>23760465.877536148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8-4B13-8C93-CF9A6386BFD8}"/>
            </c:ext>
          </c:extLst>
        </c:ser>
        <c:ser>
          <c:idx val="1"/>
          <c:order val="1"/>
          <c:tx>
            <c:strRef>
              <c:f>'Large Use NM 20yr Trend'!$R$1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NM 20yr Trend'!$A$2:$A$157</c:f>
              <c:numCache>
                <c:formatCode>m/d/yyyy</c:formatCode>
                <c:ptCount val="156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</c:numCache>
            </c:numRef>
          </c:cat>
          <c:val>
            <c:numRef>
              <c:f>'Large Use NM 20yr Trend'!$R$2:$R$157</c:f>
              <c:numCache>
                <c:formatCode>General</c:formatCode>
                <c:ptCount val="156"/>
                <c:pt idx="0">
                  <c:v>28444526.850533754</c:v>
                </c:pt>
                <c:pt idx="1">
                  <c:v>27206069.943742428</c:v>
                </c:pt>
                <c:pt idx="2">
                  <c:v>28749265.295144722</c:v>
                </c:pt>
                <c:pt idx="3">
                  <c:v>28286521.793711863</c:v>
                </c:pt>
                <c:pt idx="4">
                  <c:v>30144267.386246171</c:v>
                </c:pt>
                <c:pt idx="5">
                  <c:v>31076868.693113767</c:v>
                </c:pt>
                <c:pt idx="6">
                  <c:v>31597992.242396992</c:v>
                </c:pt>
                <c:pt idx="7">
                  <c:v>32279695.235613599</c:v>
                </c:pt>
                <c:pt idx="8">
                  <c:v>29442915.713068329</c:v>
                </c:pt>
                <c:pt idx="9">
                  <c:v>28925592.560874231</c:v>
                </c:pt>
                <c:pt idx="10">
                  <c:v>27387293.667703155</c:v>
                </c:pt>
                <c:pt idx="11">
                  <c:v>25297546.370489515</c:v>
                </c:pt>
                <c:pt idx="12">
                  <c:v>26258652.215232503</c:v>
                </c:pt>
                <c:pt idx="13">
                  <c:v>23277272.988279421</c:v>
                </c:pt>
                <c:pt idx="14">
                  <c:v>24439789.278579794</c:v>
                </c:pt>
                <c:pt idx="15">
                  <c:v>23212718.659862641</c:v>
                </c:pt>
                <c:pt idx="16">
                  <c:v>24456461.859010641</c:v>
                </c:pt>
                <c:pt idx="17">
                  <c:v>24857633.508154243</c:v>
                </c:pt>
                <c:pt idx="18">
                  <c:v>25499440.286482356</c:v>
                </c:pt>
                <c:pt idx="19">
                  <c:v>26581303.460216247</c:v>
                </c:pt>
                <c:pt idx="20">
                  <c:v>23939310.903848682</c:v>
                </c:pt>
                <c:pt idx="21">
                  <c:v>23405049.754595686</c:v>
                </c:pt>
                <c:pt idx="22">
                  <c:v>22527332.746722952</c:v>
                </c:pt>
                <c:pt idx="23">
                  <c:v>20930904.613850702</c:v>
                </c:pt>
                <c:pt idx="24">
                  <c:v>23266105.469999544</c:v>
                </c:pt>
                <c:pt idx="25">
                  <c:v>21125274.347095992</c:v>
                </c:pt>
                <c:pt idx="26">
                  <c:v>23255373.719387893</c:v>
                </c:pt>
                <c:pt idx="27">
                  <c:v>22638070.994792294</c:v>
                </c:pt>
                <c:pt idx="28">
                  <c:v>24876921.521152541</c:v>
                </c:pt>
                <c:pt idx="29">
                  <c:v>26571732.695672102</c:v>
                </c:pt>
                <c:pt idx="30">
                  <c:v>27704741.388709247</c:v>
                </c:pt>
                <c:pt idx="31">
                  <c:v>28725204.323104501</c:v>
                </c:pt>
                <c:pt idx="32">
                  <c:v>25382402.138423633</c:v>
                </c:pt>
                <c:pt idx="33">
                  <c:v>24395049.567844212</c:v>
                </c:pt>
                <c:pt idx="34">
                  <c:v>23269614.35298457</c:v>
                </c:pt>
                <c:pt idx="35">
                  <c:v>22056408.403570678</c:v>
                </c:pt>
                <c:pt idx="36">
                  <c:v>24806590.187663376</c:v>
                </c:pt>
                <c:pt idx="37">
                  <c:v>22858428.781305172</c:v>
                </c:pt>
                <c:pt idx="38">
                  <c:v>25043576.644038603</c:v>
                </c:pt>
                <c:pt idx="39">
                  <c:v>24413570.421648793</c:v>
                </c:pt>
                <c:pt idx="40">
                  <c:v>26408937.240286909</c:v>
                </c:pt>
                <c:pt idx="41">
                  <c:v>27726877.980245221</c:v>
                </c:pt>
                <c:pt idx="42">
                  <c:v>28512657.733574253</c:v>
                </c:pt>
                <c:pt idx="43">
                  <c:v>29613576.153999429</c:v>
                </c:pt>
                <c:pt idx="44">
                  <c:v>26478264.433290474</c:v>
                </c:pt>
                <c:pt idx="45">
                  <c:v>25450684.119696058</c:v>
                </c:pt>
                <c:pt idx="46">
                  <c:v>24126227.439394001</c:v>
                </c:pt>
                <c:pt idx="47">
                  <c:v>22534033.805786498</c:v>
                </c:pt>
                <c:pt idx="48">
                  <c:v>24820537.920390915</c:v>
                </c:pt>
                <c:pt idx="49">
                  <c:v>23234852.073891476</c:v>
                </c:pt>
                <c:pt idx="50">
                  <c:v>24593846.707277857</c:v>
                </c:pt>
                <c:pt idx="51">
                  <c:v>24067585.716874037</c:v>
                </c:pt>
                <c:pt idx="52">
                  <c:v>25935917.557570133</c:v>
                </c:pt>
                <c:pt idx="53">
                  <c:v>26978615.845320821</c:v>
                </c:pt>
                <c:pt idx="54">
                  <c:v>27711464.357840676</c:v>
                </c:pt>
                <c:pt idx="55">
                  <c:v>28748865.289294891</c:v>
                </c:pt>
                <c:pt idx="56">
                  <c:v>25765995.542116284</c:v>
                </c:pt>
                <c:pt idx="57">
                  <c:v>24926850.445802499</c:v>
                </c:pt>
                <c:pt idx="58">
                  <c:v>23977146.950429305</c:v>
                </c:pt>
                <c:pt idx="59">
                  <c:v>22670782.017191306</c:v>
                </c:pt>
                <c:pt idx="60">
                  <c:v>25213473.337312065</c:v>
                </c:pt>
                <c:pt idx="61">
                  <c:v>23339415.668086704</c:v>
                </c:pt>
                <c:pt idx="62">
                  <c:v>25450459.793687288</c:v>
                </c:pt>
                <c:pt idx="63">
                  <c:v>24839508.817988764</c:v>
                </c:pt>
                <c:pt idx="64">
                  <c:v>26875103.379641846</c:v>
                </c:pt>
                <c:pt idx="65">
                  <c:v>28148581.877320476</c:v>
                </c:pt>
                <c:pt idx="66">
                  <c:v>29086803.604179889</c:v>
                </c:pt>
                <c:pt idx="67">
                  <c:v>30103032.039310426</c:v>
                </c:pt>
                <c:pt idx="68">
                  <c:v>27232376.522647273</c:v>
                </c:pt>
                <c:pt idx="69">
                  <c:v>26486390.410157621</c:v>
                </c:pt>
                <c:pt idx="70">
                  <c:v>25352486.196768545</c:v>
                </c:pt>
                <c:pt idx="71">
                  <c:v>23584560.843674596</c:v>
                </c:pt>
                <c:pt idx="72">
                  <c:v>25697450.488424987</c:v>
                </c:pt>
                <c:pt idx="73">
                  <c:v>23505805.374344625</c:v>
                </c:pt>
                <c:pt idx="74">
                  <c:v>25633787.497004136</c:v>
                </c:pt>
                <c:pt idx="75">
                  <c:v>25137168.001453452</c:v>
                </c:pt>
                <c:pt idx="76">
                  <c:v>26935630.604281478</c:v>
                </c:pt>
                <c:pt idx="77">
                  <c:v>27800479.922913332</c:v>
                </c:pt>
                <c:pt idx="78">
                  <c:v>28484631.693888761</c:v>
                </c:pt>
                <c:pt idx="79">
                  <c:v>29454280.637107234</c:v>
                </c:pt>
                <c:pt idx="80">
                  <c:v>26693722.101327173</c:v>
                </c:pt>
                <c:pt idx="81">
                  <c:v>26159460.952074148</c:v>
                </c:pt>
                <c:pt idx="82">
                  <c:v>25074253.480229497</c:v>
                </c:pt>
                <c:pt idx="83">
                  <c:v>23289390.130076654</c:v>
                </c:pt>
                <c:pt idx="84">
                  <c:v>25078340.581074934</c:v>
                </c:pt>
                <c:pt idx="85">
                  <c:v>22842233.22471489</c:v>
                </c:pt>
                <c:pt idx="86">
                  <c:v>24978684.345903866</c:v>
                </c:pt>
                <c:pt idx="87">
                  <c:v>24312684.879763842</c:v>
                </c:pt>
                <c:pt idx="88">
                  <c:v>26284761.952445898</c:v>
                </c:pt>
                <c:pt idx="89">
                  <c:v>27573061.197551101</c:v>
                </c:pt>
                <c:pt idx="90">
                  <c:v>28699718.141691137</c:v>
                </c:pt>
                <c:pt idx="91">
                  <c:v>29722298.325718783</c:v>
                </c:pt>
                <c:pt idx="92">
                  <c:v>26481124.123391479</c:v>
                </c:pt>
                <c:pt idx="93">
                  <c:v>25453543.809797067</c:v>
                </c:pt>
                <c:pt idx="94">
                  <c:v>24103680.133906618</c:v>
                </c:pt>
                <c:pt idx="95">
                  <c:v>22718976.964271024</c:v>
                </c:pt>
                <c:pt idx="96">
                  <c:v>25168509.300567679</c:v>
                </c:pt>
                <c:pt idx="97">
                  <c:v>23896176.399658464</c:v>
                </c:pt>
                <c:pt idx="98">
                  <c:v>25337743.768707156</c:v>
                </c:pt>
                <c:pt idx="99">
                  <c:v>24646337.306978714</c:v>
                </c:pt>
                <c:pt idx="100">
                  <c:v>26652290.373778656</c:v>
                </c:pt>
                <c:pt idx="101">
                  <c:v>27802968.392780043</c:v>
                </c:pt>
                <c:pt idx="102">
                  <c:v>28427837.174049199</c:v>
                </c:pt>
                <c:pt idx="103">
                  <c:v>29196347.402192861</c:v>
                </c:pt>
                <c:pt idx="104">
                  <c:v>26086442.677072298</c:v>
                </c:pt>
                <c:pt idx="105">
                  <c:v>25539478.030025065</c:v>
                </c:pt>
                <c:pt idx="106">
                  <c:v>24668112.771049462</c:v>
                </c:pt>
                <c:pt idx="107">
                  <c:v>23262237.105090197</c:v>
                </c:pt>
                <c:pt idx="108">
                  <c:v>25718121.190283924</c:v>
                </c:pt>
                <c:pt idx="109">
                  <c:v>24475429.784227878</c:v>
                </c:pt>
                <c:pt idx="110">
                  <c:v>25944521.398497324</c:v>
                </c:pt>
                <c:pt idx="111">
                  <c:v>25215004.443386309</c:v>
                </c:pt>
                <c:pt idx="112">
                  <c:v>27055812.038861655</c:v>
                </c:pt>
                <c:pt idx="113">
                  <c:v>28157793.31631859</c:v>
                </c:pt>
                <c:pt idx="114">
                  <c:v>29197643.025531597</c:v>
                </c:pt>
                <c:pt idx="115">
                  <c:v>30491231.162502151</c:v>
                </c:pt>
                <c:pt idx="116">
                  <c:v>28058846.319738857</c:v>
                </c:pt>
                <c:pt idx="117">
                  <c:v>27577516.411295004</c:v>
                </c:pt>
                <c:pt idx="118">
                  <c:v>26869179.374011606</c:v>
                </c:pt>
                <c:pt idx="119">
                  <c:v>25499296.951802589</c:v>
                </c:pt>
                <c:pt idx="120">
                  <c:v>26433960.465886928</c:v>
                </c:pt>
                <c:pt idx="121">
                  <c:v>25195281.777196657</c:v>
                </c:pt>
                <c:pt idx="122">
                  <c:v>26666937.910083286</c:v>
                </c:pt>
                <c:pt idx="123">
                  <c:v>25938084.712732017</c:v>
                </c:pt>
                <c:pt idx="124">
                  <c:v>27779797.432425175</c:v>
                </c:pt>
                <c:pt idx="125">
                  <c:v>28883588.958317786</c:v>
                </c:pt>
                <c:pt idx="126">
                  <c:v>29928205.655078102</c:v>
                </c:pt>
                <c:pt idx="127">
                  <c:v>31228069.319958977</c:v>
                </c:pt>
                <c:pt idx="128">
                  <c:v>28804765.890181333</c:v>
                </c:pt>
                <c:pt idx="129">
                  <c:v>28329319.289153412</c:v>
                </c:pt>
                <c:pt idx="130">
                  <c:v>27628162.903998177</c:v>
                </c:pt>
                <c:pt idx="131">
                  <c:v>26262866.444492832</c:v>
                </c:pt>
                <c:pt idx="132">
                  <c:v>26385382.850703947</c:v>
                </c:pt>
                <c:pt idx="133">
                  <c:v>25149274.624279879</c:v>
                </c:pt>
                <c:pt idx="134">
                  <c:v>26622573.533802837</c:v>
                </c:pt>
                <c:pt idx="135">
                  <c:v>25894145.525698613</c:v>
                </c:pt>
                <c:pt idx="136">
                  <c:v>27736438.048910484</c:v>
                </c:pt>
                <c:pt idx="137">
                  <c:v>28841389.181840517</c:v>
                </c:pt>
                <c:pt idx="138">
                  <c:v>29889059.51046595</c:v>
                </c:pt>
                <c:pt idx="139">
                  <c:v>31192943.14640981</c:v>
                </c:pt>
                <c:pt idx="140">
                  <c:v>28775457.078603096</c:v>
                </c:pt>
                <c:pt idx="141">
                  <c:v>28303779.200446751</c:v>
                </c:pt>
                <c:pt idx="142">
                  <c:v>27607222.589873217</c:v>
                </c:pt>
                <c:pt idx="143">
                  <c:v>26244863.801529281</c:v>
                </c:pt>
                <c:pt idx="144">
                  <c:v>26043589.997843176</c:v>
                </c:pt>
                <c:pt idx="145">
                  <c:v>24809499.013084263</c:v>
                </c:pt>
                <c:pt idx="146">
                  <c:v>26284087.137205254</c:v>
                </c:pt>
                <c:pt idx="147">
                  <c:v>25555992.80817347</c:v>
                </c:pt>
                <c:pt idx="148">
                  <c:v>27398740.348302297</c:v>
                </c:pt>
                <c:pt idx="149">
                  <c:v>28504601.515066225</c:v>
                </c:pt>
                <c:pt idx="150">
                  <c:v>29554668.266120948</c:v>
                </c:pt>
                <c:pt idx="151">
                  <c:v>30861706.686022352</c:v>
                </c:pt>
                <c:pt idx="152">
                  <c:v>28448785.954615731</c:v>
                </c:pt>
                <c:pt idx="153">
                  <c:v>27980065.686419554</c:v>
                </c:pt>
                <c:pt idx="154">
                  <c:v>27287118.876720518</c:v>
                </c:pt>
                <c:pt idx="155">
                  <c:v>25927065.507422484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8-4B13-8C93-CF9A6386B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Trend'!$E$3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Trend'!$E$5:$E$17</c:f>
              <c:numCache>
                <c:formatCode>#,##0</c:formatCode>
                <c:ptCount val="13"/>
                <c:pt idx="0">
                  <c:v>651024957.19527078</c:v>
                </c:pt>
                <c:pt idx="1">
                  <c:v>617540503.80775297</c:v>
                </c:pt>
                <c:pt idx="2">
                  <c:v>656956762.92997289</c:v>
                </c:pt>
                <c:pt idx="3">
                  <c:v>648263943.47183859</c:v>
                </c:pt>
                <c:pt idx="4">
                  <c:v>644174271.28043866</c:v>
                </c:pt>
                <c:pt idx="5">
                  <c:v>632113222.13424337</c:v>
                </c:pt>
                <c:pt idx="6">
                  <c:v>615560426.75518167</c:v>
                </c:pt>
                <c:pt idx="7">
                  <c:v>611654935.04250789</c:v>
                </c:pt>
                <c:pt idx="8">
                  <c:v>640933751.72296906</c:v>
                </c:pt>
                <c:pt idx="9">
                  <c:v>615171812.19052064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F-491E-8126-77596044281C}"/>
            </c:ext>
          </c:extLst>
        </c:ser>
        <c:ser>
          <c:idx val="3"/>
          <c:order val="1"/>
          <c:tx>
            <c:strRef>
              <c:f>'Normalized AS 20yr Trend'!$G$3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Trend'!$G$5:$G$17</c:f>
              <c:numCache>
                <c:formatCode>#,##0</c:formatCode>
                <c:ptCount val="13"/>
                <c:pt idx="0">
                  <c:v>654388179.05643177</c:v>
                </c:pt>
                <c:pt idx="1">
                  <c:v>648620229.61843872</c:v>
                </c:pt>
                <c:pt idx="2">
                  <c:v>644821235.79374838</c:v>
                </c:pt>
                <c:pt idx="3">
                  <c:v>641022241.96905839</c:v>
                </c:pt>
                <c:pt idx="4">
                  <c:v>639192203.75767124</c:v>
                </c:pt>
                <c:pt idx="5">
                  <c:v>633424254.31967819</c:v>
                </c:pt>
                <c:pt idx="6">
                  <c:v>629625260.49498808</c:v>
                </c:pt>
                <c:pt idx="7">
                  <c:v>625826266.67029786</c:v>
                </c:pt>
                <c:pt idx="8">
                  <c:v>623996228.4589107</c:v>
                </c:pt>
                <c:pt idx="9">
                  <c:v>618228279.02091765</c:v>
                </c:pt>
                <c:pt idx="10">
                  <c:v>614429285.19622755</c:v>
                </c:pt>
                <c:pt idx="11">
                  <c:v>610630291.37153757</c:v>
                </c:pt>
                <c:pt idx="12">
                  <c:v>608800253.16015041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F-491E-8126-77596044281C}"/>
            </c:ext>
          </c:extLst>
        </c:ser>
        <c:ser>
          <c:idx val="1"/>
          <c:order val="2"/>
          <c:tx>
            <c:strRef>
              <c:f>'Normalized AS 20yr Trend'!$C$3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Trend'!$C$5:$C$17</c:f>
              <c:numCache>
                <c:formatCode>#,##0</c:formatCode>
                <c:ptCount val="13"/>
                <c:pt idx="0">
                  <c:v>639846723.4310348</c:v>
                </c:pt>
                <c:pt idx="1">
                  <c:v>604635108.51263404</c:v>
                </c:pt>
                <c:pt idx="2">
                  <c:v>647490324.95962501</c:v>
                </c:pt>
                <c:pt idx="3">
                  <c:v>636991610.62298107</c:v>
                </c:pt>
                <c:pt idx="4">
                  <c:v>631309635.844643</c:v>
                </c:pt>
                <c:pt idx="5">
                  <c:v>617011740.79367626</c:v>
                </c:pt>
                <c:pt idx="6">
                  <c:v>598157531.45016491</c:v>
                </c:pt>
                <c:pt idx="7">
                  <c:v>593984431.47600019</c:v>
                </c:pt>
                <c:pt idx="8">
                  <c:v>619568737.68663192</c:v>
                </c:pt>
                <c:pt idx="9">
                  <c:v>583858255.14999998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F-491E-8126-77596044281C}"/>
            </c:ext>
          </c:extLst>
        </c:ser>
        <c:ser>
          <c:idx val="2"/>
          <c:order val="3"/>
          <c:tx>
            <c:strRef>
              <c:f>'Normalized AS 20yr Trend'!$I$3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Trend'!$I$5:$I$17</c:f>
              <c:numCache>
                <c:formatCode>#,##0</c:formatCode>
                <c:ptCount val="13"/>
                <c:pt idx="0">
                  <c:v>643209945.29219592</c:v>
                </c:pt>
                <c:pt idx="1">
                  <c:v>635714834.32331979</c:v>
                </c:pt>
                <c:pt idx="2">
                  <c:v>635354797.8234005</c:v>
                </c:pt>
                <c:pt idx="3">
                  <c:v>629749909.12020075</c:v>
                </c:pt>
                <c:pt idx="4">
                  <c:v>626327568.32187545</c:v>
                </c:pt>
                <c:pt idx="5">
                  <c:v>618322772.97911119</c:v>
                </c:pt>
                <c:pt idx="6">
                  <c:v>612222365.18997121</c:v>
                </c:pt>
                <c:pt idx="7">
                  <c:v>608155763.10379016</c:v>
                </c:pt>
                <c:pt idx="8">
                  <c:v>602631214.42257345</c:v>
                </c:pt>
                <c:pt idx="9">
                  <c:v>586914721.98039699</c:v>
                </c:pt>
                <c:pt idx="10">
                  <c:v>583115728.15570688</c:v>
                </c:pt>
                <c:pt idx="11">
                  <c:v>579316734.3310169</c:v>
                </c:pt>
                <c:pt idx="12">
                  <c:v>577486696.11962974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8F-491E-8126-775960442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56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Trend'!$N$3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Trend'!$N$5:$N$14</c:f>
              <c:numCache>
                <c:formatCode>#,##0</c:formatCode>
                <c:ptCount val="10"/>
                <c:pt idx="0">
                  <c:v>235141227.67076981</c:v>
                </c:pt>
                <c:pt idx="1">
                  <c:v>223945291.11773852</c:v>
                </c:pt>
                <c:pt idx="2">
                  <c:v>230145436.9724015</c:v>
                </c:pt>
                <c:pt idx="3">
                  <c:v>228157622.27107728</c:v>
                </c:pt>
                <c:pt idx="4">
                  <c:v>227061141.62152532</c:v>
                </c:pt>
                <c:pt idx="5">
                  <c:v>228735100.86723283</c:v>
                </c:pt>
                <c:pt idx="6">
                  <c:v>224527430.36044165</c:v>
                </c:pt>
                <c:pt idx="7">
                  <c:v>221869668.08081797</c:v>
                </c:pt>
                <c:pt idx="8">
                  <c:v>223883451.05132008</c:v>
                </c:pt>
                <c:pt idx="9">
                  <c:v>211777974.07916123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1-4B41-ACBF-8D301D4CEA72}"/>
            </c:ext>
          </c:extLst>
        </c:ser>
        <c:ser>
          <c:idx val="3"/>
          <c:order val="1"/>
          <c:tx>
            <c:strRef>
              <c:f>'Normalized AS 20yr Trend'!$P$3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Trend'!$P$5:$P$17</c:f>
              <c:numCache>
                <c:formatCode>#,##0</c:formatCode>
                <c:ptCount val="13"/>
                <c:pt idx="0">
                  <c:v>236380439.96893054</c:v>
                </c:pt>
                <c:pt idx="1">
                  <c:v>231059405.91566566</c:v>
                </c:pt>
                <c:pt idx="2">
                  <c:v>229056051.90234756</c:v>
                </c:pt>
                <c:pt idx="3">
                  <c:v>226869940.25611946</c:v>
                </c:pt>
                <c:pt idx="4">
                  <c:v>226827022.0971666</c:v>
                </c:pt>
                <c:pt idx="5">
                  <c:v>224720372.29331863</c:v>
                </c:pt>
                <c:pt idx="6">
                  <c:v>222719705.8922492</c:v>
                </c:pt>
                <c:pt idx="7">
                  <c:v>221748394.9824228</c:v>
                </c:pt>
                <c:pt idx="8">
                  <c:v>221630223.680507</c:v>
                </c:pt>
                <c:pt idx="9">
                  <c:v>218394776.73221499</c:v>
                </c:pt>
                <c:pt idx="10">
                  <c:v>216958179.67086715</c:v>
                </c:pt>
                <c:pt idx="11">
                  <c:v>215254123.25730589</c:v>
                </c:pt>
                <c:pt idx="12">
                  <c:v>213913598.15719861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1-4B41-ACBF-8D301D4CEA72}"/>
            </c:ext>
          </c:extLst>
        </c:ser>
        <c:ser>
          <c:idx val="1"/>
          <c:order val="2"/>
          <c:tx>
            <c:strRef>
              <c:f>'Normalized AS 20yr Trend'!$L$3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Trend'!$L$5:$L$14</c:f>
              <c:numCache>
                <c:formatCode>#,##0</c:formatCode>
                <c:ptCount val="10"/>
                <c:pt idx="0">
                  <c:v>234974860.79217997</c:v>
                </c:pt>
                <c:pt idx="1">
                  <c:v>220940436.27633598</c:v>
                </c:pt>
                <c:pt idx="2">
                  <c:v>223232845.52965501</c:v>
                </c:pt>
                <c:pt idx="3">
                  <c:v>218915071.69101101</c:v>
                </c:pt>
                <c:pt idx="4">
                  <c:v>216236228.69367602</c:v>
                </c:pt>
                <c:pt idx="5">
                  <c:v>217023476.48367095</c:v>
                </c:pt>
                <c:pt idx="6">
                  <c:v>212401261.73789737</c:v>
                </c:pt>
                <c:pt idx="7">
                  <c:v>207733154.94022256</c:v>
                </c:pt>
                <c:pt idx="8">
                  <c:v>208239182.30018815</c:v>
                </c:pt>
                <c:pt idx="9">
                  <c:v>199190042.63999999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1-4B41-ACBF-8D301D4CEA72}"/>
            </c:ext>
          </c:extLst>
        </c:ser>
        <c:ser>
          <c:idx val="2"/>
          <c:order val="3"/>
          <c:tx>
            <c:strRef>
              <c:f>'Normalized AS 20yr Trend'!$R$3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Trend'!$R$5:$R$17</c:f>
              <c:numCache>
                <c:formatCode>#,##0</c:formatCode>
                <c:ptCount val="13"/>
                <c:pt idx="0">
                  <c:v>236214073.09034076</c:v>
                </c:pt>
                <c:pt idx="1">
                  <c:v>228054551.07426316</c:v>
                </c:pt>
                <c:pt idx="2">
                  <c:v>222143460.4596011</c:v>
                </c:pt>
                <c:pt idx="3">
                  <c:v>217627389.67605317</c:v>
                </c:pt>
                <c:pt idx="4">
                  <c:v>216002109.16931728</c:v>
                </c:pt>
                <c:pt idx="5">
                  <c:v>213008747.90975675</c:v>
                </c:pt>
                <c:pt idx="6">
                  <c:v>210593537.26970488</c:v>
                </c:pt>
                <c:pt idx="7">
                  <c:v>207611881.84182736</c:v>
                </c:pt>
                <c:pt idx="8">
                  <c:v>205985954.92937508</c:v>
                </c:pt>
                <c:pt idx="9">
                  <c:v>205806845.29305378</c:v>
                </c:pt>
                <c:pt idx="10">
                  <c:v>204370248.23170593</c:v>
                </c:pt>
                <c:pt idx="11">
                  <c:v>202666191.81814468</c:v>
                </c:pt>
                <c:pt idx="12">
                  <c:v>201325666.7180374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51-4B41-ACBF-8D301D4CE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&gt; 50 Predicted Monthly'!$C$1</c:f>
              <c:strCache>
                <c:ptCount val="1"/>
                <c:pt idx="0">
                  <c:v>GS_gt_50_NO_CDM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'GS &gt; 50 Predicted Monthly'!$C$2:$C$121</c:f>
              <c:numCache>
                <c:formatCode>General</c:formatCode>
                <c:ptCount val="120"/>
                <c:pt idx="0">
                  <c:v>91824145.496927574</c:v>
                </c:pt>
                <c:pt idx="1">
                  <c:v>89140563.574723586</c:v>
                </c:pt>
                <c:pt idx="2">
                  <c:v>87528500.742670581</c:v>
                </c:pt>
                <c:pt idx="3">
                  <c:v>79818689.670598581</c:v>
                </c:pt>
                <c:pt idx="4">
                  <c:v>77278085.356782585</c:v>
                </c:pt>
                <c:pt idx="5">
                  <c:v>84388085.619394585</c:v>
                </c:pt>
                <c:pt idx="6">
                  <c:v>86562923.217582583</c:v>
                </c:pt>
                <c:pt idx="7">
                  <c:v>86173568.239300579</c:v>
                </c:pt>
                <c:pt idx="8">
                  <c:v>81159125.137964591</c:v>
                </c:pt>
                <c:pt idx="9">
                  <c:v>78204069.575568587</c:v>
                </c:pt>
                <c:pt idx="10">
                  <c:v>79750026.049936578</c:v>
                </c:pt>
                <c:pt idx="11">
                  <c:v>82907400.847000584</c:v>
                </c:pt>
                <c:pt idx="12">
                  <c:v>85381791.869069844</c:v>
                </c:pt>
                <c:pt idx="13">
                  <c:v>77417193.552256852</c:v>
                </c:pt>
                <c:pt idx="14">
                  <c:v>79227713.989697844</c:v>
                </c:pt>
                <c:pt idx="15">
                  <c:v>71027811.664813846</c:v>
                </c:pt>
                <c:pt idx="16">
                  <c:v>68182291.644476846</c:v>
                </c:pt>
                <c:pt idx="17">
                  <c:v>70571023.231205851</c:v>
                </c:pt>
                <c:pt idx="18">
                  <c:v>74557299.569310844</c:v>
                </c:pt>
                <c:pt idx="19">
                  <c:v>79205277.562828839</c:v>
                </c:pt>
                <c:pt idx="20">
                  <c:v>75059365.060484841</c:v>
                </c:pt>
                <c:pt idx="21">
                  <c:v>74478609.626164854</c:v>
                </c:pt>
                <c:pt idx="22">
                  <c:v>74097028.329366833</c:v>
                </c:pt>
                <c:pt idx="23">
                  <c:v>80736283.954950839</c:v>
                </c:pt>
                <c:pt idx="24">
                  <c:v>85427036.528221235</c:v>
                </c:pt>
                <c:pt idx="25">
                  <c:v>77459286.107347235</c:v>
                </c:pt>
                <c:pt idx="26">
                  <c:v>79469302.564392224</c:v>
                </c:pt>
                <c:pt idx="27">
                  <c:v>71033086.461556241</c:v>
                </c:pt>
                <c:pt idx="28">
                  <c:v>75509222.108001232</c:v>
                </c:pt>
                <c:pt idx="29">
                  <c:v>81034423.714442238</c:v>
                </c:pt>
                <c:pt idx="30">
                  <c:v>85939810.851727232</c:v>
                </c:pt>
                <c:pt idx="31">
                  <c:v>86205660.129896238</c:v>
                </c:pt>
                <c:pt idx="32">
                  <c:v>75144375.415312231</c:v>
                </c:pt>
                <c:pt idx="33">
                  <c:v>73712701.595507234</c:v>
                </c:pt>
                <c:pt idx="34">
                  <c:v>76223861.515962228</c:v>
                </c:pt>
                <c:pt idx="35">
                  <c:v>82782031.24842824</c:v>
                </c:pt>
                <c:pt idx="36">
                  <c:v>87926514.089346617</c:v>
                </c:pt>
                <c:pt idx="37">
                  <c:v>79445566.339861631</c:v>
                </c:pt>
                <c:pt idx="38">
                  <c:v>83484642.099464625</c:v>
                </c:pt>
                <c:pt idx="39">
                  <c:v>73145108.283973634</c:v>
                </c:pt>
                <c:pt idx="40">
                  <c:v>74301939.895448625</c:v>
                </c:pt>
                <c:pt idx="41">
                  <c:v>79491543.190818623</c:v>
                </c:pt>
                <c:pt idx="42">
                  <c:v>85669531.856941611</c:v>
                </c:pt>
                <c:pt idx="43">
                  <c:v>85461087.222262934</c:v>
                </c:pt>
                <c:pt idx="44">
                  <c:v>75648608.630284414</c:v>
                </c:pt>
                <c:pt idx="45">
                  <c:v>74971165.15079917</c:v>
                </c:pt>
                <c:pt idx="46">
                  <c:v>75882976.979724109</c:v>
                </c:pt>
                <c:pt idx="47">
                  <c:v>79287692.662937596</c:v>
                </c:pt>
                <c:pt idx="48">
                  <c:v>83627865.943462819</c:v>
                </c:pt>
                <c:pt idx="49">
                  <c:v>78960983.658556581</c:v>
                </c:pt>
                <c:pt idx="50">
                  <c:v>78967146.21412468</c:v>
                </c:pt>
                <c:pt idx="51">
                  <c:v>70404346.904171199</c:v>
                </c:pt>
                <c:pt idx="52">
                  <c:v>76707141.256383926</c:v>
                </c:pt>
                <c:pt idx="53">
                  <c:v>81073916.050987154</c:v>
                </c:pt>
                <c:pt idx="54">
                  <c:v>86497634.17916283</c:v>
                </c:pt>
                <c:pt idx="55">
                  <c:v>84955144.682128251</c:v>
                </c:pt>
                <c:pt idx="56">
                  <c:v>75637873.117112935</c:v>
                </c:pt>
                <c:pt idx="57">
                  <c:v>75854816.158008024</c:v>
                </c:pt>
                <c:pt idx="58">
                  <c:v>76825179.447514161</c:v>
                </c:pt>
                <c:pt idx="59">
                  <c:v>78089232.601768956</c:v>
                </c:pt>
                <c:pt idx="60">
                  <c:v>86172794.297903538</c:v>
                </c:pt>
                <c:pt idx="61">
                  <c:v>80116229.569861323</c:v>
                </c:pt>
                <c:pt idx="62">
                  <c:v>83295056.131635845</c:v>
                </c:pt>
                <c:pt idx="63">
                  <c:v>75368667.834339544</c:v>
                </c:pt>
                <c:pt idx="64">
                  <c:v>76645979.128271654</c:v>
                </c:pt>
                <c:pt idx="65">
                  <c:v>77950659.403683424</c:v>
                </c:pt>
                <c:pt idx="66">
                  <c:v>82611806.230879351</c:v>
                </c:pt>
                <c:pt idx="67">
                  <c:v>81402470.109881312</c:v>
                </c:pt>
                <c:pt idx="68">
                  <c:v>76153505.586661026</c:v>
                </c:pt>
                <c:pt idx="69">
                  <c:v>77422083.680861652</c:v>
                </c:pt>
                <c:pt idx="70">
                  <c:v>79988549.467103228</c:v>
                </c:pt>
                <c:pt idx="71">
                  <c:v>83719004.850571141</c:v>
                </c:pt>
                <c:pt idx="72">
                  <c:v>96510112.683375672</c:v>
                </c:pt>
                <c:pt idx="73">
                  <c:v>85964089.963368535</c:v>
                </c:pt>
                <c:pt idx="74">
                  <c:v>88422332.078679308</c:v>
                </c:pt>
                <c:pt idx="75">
                  <c:v>76199788.927618995</c:v>
                </c:pt>
                <c:pt idx="76">
                  <c:v>78731314.204411477</c:v>
                </c:pt>
                <c:pt idx="77">
                  <c:v>82040736.439185008</c:v>
                </c:pt>
                <c:pt idx="78">
                  <c:v>83536033.436047852</c:v>
                </c:pt>
                <c:pt idx="79">
                  <c:v>82890715.101407543</c:v>
                </c:pt>
                <c:pt idx="80">
                  <c:v>78138961.690904036</c:v>
                </c:pt>
                <c:pt idx="81">
                  <c:v>78077874.416335806</c:v>
                </c:pt>
                <c:pt idx="82">
                  <c:v>81347157.776762664</c:v>
                </c:pt>
                <c:pt idx="83">
                  <c:v>84624117.962985575</c:v>
                </c:pt>
                <c:pt idx="84">
                  <c:v>91047914.988406837</c:v>
                </c:pt>
                <c:pt idx="85">
                  <c:v>84953121.000252485</c:v>
                </c:pt>
                <c:pt idx="86">
                  <c:v>85185196.803851202</c:v>
                </c:pt>
                <c:pt idx="87">
                  <c:v>74690896.334334388</c:v>
                </c:pt>
                <c:pt idx="88">
                  <c:v>77420119.172960088</c:v>
                </c:pt>
                <c:pt idx="89">
                  <c:v>80301286.449218079</c:v>
                </c:pt>
                <c:pt idx="90">
                  <c:v>84741146.439340681</c:v>
                </c:pt>
                <c:pt idx="91">
                  <c:v>85831922.046712875</c:v>
                </c:pt>
                <c:pt idx="92">
                  <c:v>81721577.513162851</c:v>
                </c:pt>
                <c:pt idx="93">
                  <c:v>77593220.91340512</c:v>
                </c:pt>
                <c:pt idx="94">
                  <c:v>77813417.982195601</c:v>
                </c:pt>
                <c:pt idx="95">
                  <c:v>79732634.01091066</c:v>
                </c:pt>
                <c:pt idx="96">
                  <c:v>87340715.811404184</c:v>
                </c:pt>
                <c:pt idx="97">
                  <c:v>83154848.343503043</c:v>
                </c:pt>
                <c:pt idx="98">
                  <c:v>82620214.015487328</c:v>
                </c:pt>
                <c:pt idx="99">
                  <c:v>76969494.488034636</c:v>
                </c:pt>
                <c:pt idx="100">
                  <c:v>79885437.080991775</c:v>
                </c:pt>
                <c:pt idx="101">
                  <c:v>84108563.980985105</c:v>
                </c:pt>
                <c:pt idx="102">
                  <c:v>89208055.874293894</c:v>
                </c:pt>
                <c:pt idx="103">
                  <c:v>92081052.006418362</c:v>
                </c:pt>
                <c:pt idx="104">
                  <c:v>82625134.428336576</c:v>
                </c:pt>
                <c:pt idx="105">
                  <c:v>79761867.387980133</c:v>
                </c:pt>
                <c:pt idx="106">
                  <c:v>79632729.527031347</c:v>
                </c:pt>
                <c:pt idx="107">
                  <c:v>85703762.977146074</c:v>
                </c:pt>
                <c:pt idx="108">
                  <c:v>89452615.289801002</c:v>
                </c:pt>
                <c:pt idx="109">
                  <c:v>79369250.509801</c:v>
                </c:pt>
                <c:pt idx="110">
                  <c:v>85130613.079801008</c:v>
                </c:pt>
                <c:pt idx="111">
                  <c:v>75264677.349801004</c:v>
                </c:pt>
                <c:pt idx="112">
                  <c:v>78986166.629801005</c:v>
                </c:pt>
                <c:pt idx="113">
                  <c:v>82979146.239801005</c:v>
                </c:pt>
                <c:pt idx="114">
                  <c:v>86438186.809800997</c:v>
                </c:pt>
                <c:pt idx="115">
                  <c:v>86020553.329801008</c:v>
                </c:pt>
                <c:pt idx="116">
                  <c:v>80922821.089800999</c:v>
                </c:pt>
                <c:pt idx="117">
                  <c:v>79895134.919800997</c:v>
                </c:pt>
                <c:pt idx="118">
                  <c:v>81623489.689801008</c:v>
                </c:pt>
                <c:pt idx="119">
                  <c:v>86732874.189801008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1-48EF-8E1C-DA2560EC25C9}"/>
            </c:ext>
          </c:extLst>
        </c:ser>
        <c:ser>
          <c:idx val="1"/>
          <c:order val="1"/>
          <c:tx>
            <c:strRef>
              <c:f>'GS &gt; 50 Predicted Monthly'!$AB$1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'GS &gt; 50 Predicted Monthly'!$AB$2:$AB$121</c:f>
              <c:numCache>
                <c:formatCode>General</c:formatCode>
                <c:ptCount val="120"/>
                <c:pt idx="0">
                  <c:v>89263062.513682529</c:v>
                </c:pt>
                <c:pt idx="1">
                  <c:v>85982716.242996916</c:v>
                </c:pt>
                <c:pt idx="2">
                  <c:v>86400918.894194305</c:v>
                </c:pt>
                <c:pt idx="3">
                  <c:v>75519046.354660302</c:v>
                </c:pt>
                <c:pt idx="4">
                  <c:v>77602683.924228728</c:v>
                </c:pt>
                <c:pt idx="5">
                  <c:v>82331462.018377766</c:v>
                </c:pt>
                <c:pt idx="6">
                  <c:v>86798669.521058694</c:v>
                </c:pt>
                <c:pt idx="7">
                  <c:v>85339621.837952033</c:v>
                </c:pt>
                <c:pt idx="8">
                  <c:v>79326148.920326188</c:v>
                </c:pt>
                <c:pt idx="9">
                  <c:v>80214777.696673289</c:v>
                </c:pt>
                <c:pt idx="10">
                  <c:v>80676968.255579919</c:v>
                </c:pt>
                <c:pt idx="11">
                  <c:v>87674905.236274824</c:v>
                </c:pt>
                <c:pt idx="12">
                  <c:v>87376033.488062456</c:v>
                </c:pt>
                <c:pt idx="13">
                  <c:v>77017679.949652225</c:v>
                </c:pt>
                <c:pt idx="14">
                  <c:v>80025087.396441102</c:v>
                </c:pt>
                <c:pt idx="15">
                  <c:v>72061731.899590373</c:v>
                </c:pt>
                <c:pt idx="16">
                  <c:v>70227669.134708732</c:v>
                </c:pt>
                <c:pt idx="17">
                  <c:v>75091570.897259429</c:v>
                </c:pt>
                <c:pt idx="18">
                  <c:v>75547411.771666393</c:v>
                </c:pt>
                <c:pt idx="19">
                  <c:v>79818578.597028166</c:v>
                </c:pt>
                <c:pt idx="20">
                  <c:v>74099370.106168792</c:v>
                </c:pt>
                <c:pt idx="21">
                  <c:v>74353372.315352246</c:v>
                </c:pt>
                <c:pt idx="22">
                  <c:v>73354049.129056826</c:v>
                </c:pt>
                <c:pt idx="23">
                  <c:v>81111796.738123119</c:v>
                </c:pt>
                <c:pt idx="24">
                  <c:v>85505233.415732563</c:v>
                </c:pt>
                <c:pt idx="25">
                  <c:v>78795331.666498169</c:v>
                </c:pt>
                <c:pt idx="26">
                  <c:v>80445156.293250501</c:v>
                </c:pt>
                <c:pt idx="27">
                  <c:v>70842870.296744853</c:v>
                </c:pt>
                <c:pt idx="28">
                  <c:v>75036722.585668892</c:v>
                </c:pt>
                <c:pt idx="29">
                  <c:v>80063972.746876583</c:v>
                </c:pt>
                <c:pt idx="30">
                  <c:v>85565929.747484878</c:v>
                </c:pt>
                <c:pt idx="31">
                  <c:v>87407214.034428835</c:v>
                </c:pt>
                <c:pt idx="32">
                  <c:v>76108693.298056766</c:v>
                </c:pt>
                <c:pt idx="33">
                  <c:v>73379893.382204875</c:v>
                </c:pt>
                <c:pt idx="34">
                  <c:v>77082774.806893542</c:v>
                </c:pt>
                <c:pt idx="35">
                  <c:v>84028413.57735987</c:v>
                </c:pt>
                <c:pt idx="36">
                  <c:v>87504170.199823096</c:v>
                </c:pt>
                <c:pt idx="37">
                  <c:v>80440033.077750087</c:v>
                </c:pt>
                <c:pt idx="38">
                  <c:v>84426827.178090483</c:v>
                </c:pt>
                <c:pt idx="39">
                  <c:v>73443542.722941101</c:v>
                </c:pt>
                <c:pt idx="40">
                  <c:v>75534673.167398363</c:v>
                </c:pt>
                <c:pt idx="41">
                  <c:v>79694682.460775182</c:v>
                </c:pt>
                <c:pt idx="42">
                  <c:v>88037615.56664449</c:v>
                </c:pt>
                <c:pt idx="43">
                  <c:v>85203891.873937175</c:v>
                </c:pt>
                <c:pt idx="44">
                  <c:v>77482595.696714163</c:v>
                </c:pt>
                <c:pt idx="45">
                  <c:v>75164286.339069739</c:v>
                </c:pt>
                <c:pt idx="46">
                  <c:v>76139590.022130027</c:v>
                </c:pt>
                <c:pt idx="47">
                  <c:v>80467503.539666235</c:v>
                </c:pt>
                <c:pt idx="48">
                  <c:v>84336050.296612769</c:v>
                </c:pt>
                <c:pt idx="49">
                  <c:v>79688281.334422842</c:v>
                </c:pt>
                <c:pt idx="50">
                  <c:v>77416114.09614785</c:v>
                </c:pt>
                <c:pt idx="51">
                  <c:v>72827010.664136872</c:v>
                </c:pt>
                <c:pt idx="52">
                  <c:v>76128731.416558966</c:v>
                </c:pt>
                <c:pt idx="53">
                  <c:v>81170003.897392839</c:v>
                </c:pt>
                <c:pt idx="54">
                  <c:v>86943970.560926482</c:v>
                </c:pt>
                <c:pt idx="55">
                  <c:v>83808109.949195519</c:v>
                </c:pt>
                <c:pt idx="56">
                  <c:v>75291675.176462784</c:v>
                </c:pt>
                <c:pt idx="57">
                  <c:v>76917706.806163698</c:v>
                </c:pt>
                <c:pt idx="58">
                  <c:v>78547897.830749437</c:v>
                </c:pt>
                <c:pt idx="59">
                  <c:v>79556995.253279105</c:v>
                </c:pt>
                <c:pt idx="60">
                  <c:v>85651861.008162111</c:v>
                </c:pt>
                <c:pt idx="61">
                  <c:v>79718670.219856158</c:v>
                </c:pt>
                <c:pt idx="62">
                  <c:v>81177799.550808623</c:v>
                </c:pt>
                <c:pt idx="63">
                  <c:v>75306307.000094831</c:v>
                </c:pt>
                <c:pt idx="64">
                  <c:v>76528871.582419097</c:v>
                </c:pt>
                <c:pt idx="65">
                  <c:v>77189307.249942273</c:v>
                </c:pt>
                <c:pt idx="66">
                  <c:v>82892120.942080289</c:v>
                </c:pt>
                <c:pt idx="67">
                  <c:v>82241547.355762929</c:v>
                </c:pt>
                <c:pt idx="68">
                  <c:v>76463651.270513505</c:v>
                </c:pt>
                <c:pt idx="69">
                  <c:v>76803083.829420358</c:v>
                </c:pt>
                <c:pt idx="70">
                  <c:v>78136172.214687616</c:v>
                </c:pt>
                <c:pt idx="71">
                  <c:v>83123676.563073814</c:v>
                </c:pt>
                <c:pt idx="72">
                  <c:v>91197933.831992954</c:v>
                </c:pt>
                <c:pt idx="73">
                  <c:v>83114731.127985969</c:v>
                </c:pt>
                <c:pt idx="74">
                  <c:v>85516667.036997423</c:v>
                </c:pt>
                <c:pt idx="75">
                  <c:v>73858052.293207049</c:v>
                </c:pt>
                <c:pt idx="76">
                  <c:v>76180541.245495185</c:v>
                </c:pt>
                <c:pt idx="77">
                  <c:v>79918395.341870636</c:v>
                </c:pt>
                <c:pt idx="78">
                  <c:v>79331584.825006336</c:v>
                </c:pt>
                <c:pt idx="79">
                  <c:v>82251573.955911756</c:v>
                </c:pt>
                <c:pt idx="80">
                  <c:v>77349479.891338095</c:v>
                </c:pt>
                <c:pt idx="81">
                  <c:v>76805950.656859934</c:v>
                </c:pt>
                <c:pt idx="82">
                  <c:v>78880068.31975022</c:v>
                </c:pt>
                <c:pt idx="83">
                  <c:v>82232332.921647727</c:v>
                </c:pt>
                <c:pt idx="84">
                  <c:v>90475224.339459836</c:v>
                </c:pt>
                <c:pt idx="85">
                  <c:v>86549686.773084179</c:v>
                </c:pt>
                <c:pt idx="86">
                  <c:v>85485847.400095925</c:v>
                </c:pt>
                <c:pt idx="87">
                  <c:v>75337333.484092057</c:v>
                </c:pt>
                <c:pt idx="88">
                  <c:v>77807860.346073121</c:v>
                </c:pt>
                <c:pt idx="89">
                  <c:v>79724109.701964855</c:v>
                </c:pt>
                <c:pt idx="90">
                  <c:v>83633748.72192432</c:v>
                </c:pt>
                <c:pt idx="91">
                  <c:v>84325184.035523444</c:v>
                </c:pt>
                <c:pt idx="92">
                  <c:v>81904541.549562097</c:v>
                </c:pt>
                <c:pt idx="93">
                  <c:v>76932456.70122166</c:v>
                </c:pt>
                <c:pt idx="94">
                  <c:v>77109848.853694126</c:v>
                </c:pt>
                <c:pt idx="95">
                  <c:v>80626814.407396466</c:v>
                </c:pt>
                <c:pt idx="96">
                  <c:v>88527068.844267875</c:v>
                </c:pt>
                <c:pt idx="97">
                  <c:v>83503244.240948394</c:v>
                </c:pt>
                <c:pt idx="98">
                  <c:v>82268348.485565588</c:v>
                </c:pt>
                <c:pt idx="99">
                  <c:v>78678747.787832901</c:v>
                </c:pt>
                <c:pt idx="100">
                  <c:v>79510483.262157902</c:v>
                </c:pt>
                <c:pt idx="101">
                  <c:v>83591165.942097768</c:v>
                </c:pt>
                <c:pt idx="102">
                  <c:v>88042043.744355902</c:v>
                </c:pt>
                <c:pt idx="103">
                  <c:v>92687162.695052549</c:v>
                </c:pt>
                <c:pt idx="104">
                  <c:v>81725779.793857008</c:v>
                </c:pt>
                <c:pt idx="105">
                  <c:v>78781729.097464442</c:v>
                </c:pt>
                <c:pt idx="106">
                  <c:v>79093563.442118615</c:v>
                </c:pt>
                <c:pt idx="107">
                  <c:v>85938024.087529138</c:v>
                </c:pt>
                <c:pt idx="108">
                  <c:v>90172959.503517076</c:v>
                </c:pt>
                <c:pt idx="109">
                  <c:v>80913892.159115255</c:v>
                </c:pt>
                <c:pt idx="110">
                  <c:v>88019925.514728993</c:v>
                </c:pt>
                <c:pt idx="111">
                  <c:v>76047925.41594398</c:v>
                </c:pt>
                <c:pt idx="112">
                  <c:v>80686314.960282341</c:v>
                </c:pt>
                <c:pt idx="113">
                  <c:v>85164714.063165903</c:v>
                </c:pt>
                <c:pt idx="114">
                  <c:v>87149920.01453945</c:v>
                </c:pt>
                <c:pt idx="115">
                  <c:v>87144566.095847651</c:v>
                </c:pt>
                <c:pt idx="116">
                  <c:v>82459411.96702756</c:v>
                </c:pt>
                <c:pt idx="117">
                  <c:v>80618286.600003719</c:v>
                </c:pt>
                <c:pt idx="118">
                  <c:v>82851927.61404188</c:v>
                </c:pt>
                <c:pt idx="119">
                  <c:v>88195488.418110713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1-48EF-8E1C-DA2560EC2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Trend'!$W$3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Trend'!$W$5:$W$14</c:f>
              <c:numCache>
                <c:formatCode>#,##0</c:formatCode>
                <c:ptCount val="10"/>
                <c:pt idx="0">
                  <c:v>1004735183.5284511</c:v>
                </c:pt>
                <c:pt idx="1">
                  <c:v>909941690.05462801</c:v>
                </c:pt>
                <c:pt idx="2">
                  <c:v>949940798.24079382</c:v>
                </c:pt>
                <c:pt idx="3">
                  <c:v>954716376.40186357</c:v>
                </c:pt>
                <c:pt idx="4">
                  <c:v>947601280.21338153</c:v>
                </c:pt>
                <c:pt idx="5">
                  <c:v>960846806.29165292</c:v>
                </c:pt>
                <c:pt idx="6">
                  <c:v>996483234.68108225</c:v>
                </c:pt>
                <c:pt idx="7">
                  <c:v>981032453.65475094</c:v>
                </c:pt>
                <c:pt idx="8">
                  <c:v>1003091875.9216123</c:v>
                </c:pt>
                <c:pt idx="9">
                  <c:v>992815529.12761188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D-4189-BCE9-BA7BF8492A2F}"/>
            </c:ext>
          </c:extLst>
        </c:ser>
        <c:ser>
          <c:idx val="3"/>
          <c:order val="1"/>
          <c:tx>
            <c:strRef>
              <c:f>'Normalized AS 20yr Trend'!$Y$3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Trend'!$Y$5:$Y$17</c:f>
              <c:numCache>
                <c:formatCode>#,##0</c:formatCode>
                <c:ptCount val="13"/>
                <c:pt idx="0">
                  <c:v>998312378.27862322</c:v>
                </c:pt>
                <c:pt idx="1">
                  <c:v>932284410.85512578</c:v>
                </c:pt>
                <c:pt idx="2">
                  <c:v>948509338.16552031</c:v>
                </c:pt>
                <c:pt idx="3">
                  <c:v>959972563.72153008</c:v>
                </c:pt>
                <c:pt idx="4">
                  <c:v>958667311.14393497</c:v>
                </c:pt>
                <c:pt idx="5">
                  <c:v>954423468.28525305</c:v>
                </c:pt>
                <c:pt idx="6">
                  <c:v>966461313.71459234</c:v>
                </c:pt>
                <c:pt idx="7">
                  <c:v>982492851.02371347</c:v>
                </c:pt>
                <c:pt idx="8">
                  <c:v>999103815.8152591</c:v>
                </c:pt>
                <c:pt idx="9">
                  <c:v>1016255491.7850273</c:v>
                </c:pt>
                <c:pt idx="10">
                  <c:v>1026963618.4809974</c:v>
                </c:pt>
                <c:pt idx="11">
                  <c:v>1035804519.5091522</c:v>
                </c:pt>
                <c:pt idx="12">
                  <c:v>1042143967.3978771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D-4189-BCE9-BA7BF8492A2F}"/>
            </c:ext>
          </c:extLst>
        </c:ser>
        <c:ser>
          <c:idx val="1"/>
          <c:order val="2"/>
          <c:tx>
            <c:strRef>
              <c:f>'Normalized AS 20yr Trend'!$U$3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Trend'!$U$5:$U$14</c:f>
              <c:numCache>
                <c:formatCode>#,##0</c:formatCode>
                <c:ptCount val="10"/>
                <c:pt idx="0">
                  <c:v>1004355679.8107362</c:v>
                </c:pt>
                <c:pt idx="1">
                  <c:v>906614904.72799385</c:v>
                </c:pt>
                <c:pt idx="2">
                  <c:v>943095058.82937098</c:v>
                </c:pt>
                <c:pt idx="3">
                  <c:v>946489083.05338824</c:v>
                </c:pt>
                <c:pt idx="4">
                  <c:v>934809261.29243946</c:v>
                </c:pt>
                <c:pt idx="5">
                  <c:v>940634724.18571424</c:v>
                </c:pt>
                <c:pt idx="6">
                  <c:v>966794317.96808374</c:v>
                </c:pt>
                <c:pt idx="7">
                  <c:v>941653981.70491195</c:v>
                </c:pt>
                <c:pt idx="8">
                  <c:v>954879860.93795943</c:v>
                </c:pt>
                <c:pt idx="9">
                  <c:v>935689535.96999991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D-4189-BCE9-BA7BF8492A2F}"/>
            </c:ext>
          </c:extLst>
        </c:ser>
        <c:ser>
          <c:idx val="2"/>
          <c:order val="3"/>
          <c:tx>
            <c:strRef>
              <c:f>'Normalized AS 20yr Trend'!$AA$3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Trend'!$AA$5:$AA$17</c:f>
              <c:numCache>
                <c:formatCode>#,##0</c:formatCode>
                <c:ptCount val="13"/>
                <c:pt idx="0">
                  <c:v>997932874.56090832</c:v>
                </c:pt>
                <c:pt idx="1">
                  <c:v>928957625.52849162</c:v>
                </c:pt>
                <c:pt idx="2">
                  <c:v>941663598.75409746</c:v>
                </c:pt>
                <c:pt idx="3">
                  <c:v>951745270.37305474</c:v>
                </c:pt>
                <c:pt idx="4">
                  <c:v>945875292.2229929</c:v>
                </c:pt>
                <c:pt idx="5">
                  <c:v>934211386.17931437</c:v>
                </c:pt>
                <c:pt idx="6">
                  <c:v>936772397.00159383</c:v>
                </c:pt>
                <c:pt idx="7">
                  <c:v>943114379.07387447</c:v>
                </c:pt>
                <c:pt idx="8">
                  <c:v>950891800.83160627</c:v>
                </c:pt>
                <c:pt idx="9">
                  <c:v>959129498.6274153</c:v>
                </c:pt>
                <c:pt idx="10">
                  <c:v>969837625.32338548</c:v>
                </c:pt>
                <c:pt idx="11">
                  <c:v>978678526.35154021</c:v>
                </c:pt>
                <c:pt idx="12">
                  <c:v>985017974.24026513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7D-4189-BCE9-BA7BF8492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9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Trend'!$AF$3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Trend'!$AF$5:$AF$14</c:f>
              <c:numCache>
                <c:formatCode>#,##0</c:formatCode>
                <c:ptCount val="10"/>
                <c:pt idx="0">
                  <c:v>53824580.470650002</c:v>
                </c:pt>
                <c:pt idx="1">
                  <c:v>51306801.944982</c:v>
                </c:pt>
                <c:pt idx="2">
                  <c:v>49071887.882886</c:v>
                </c:pt>
                <c:pt idx="3">
                  <c:v>48794571.150462002</c:v>
                </c:pt>
                <c:pt idx="4">
                  <c:v>45796604.320539199</c:v>
                </c:pt>
                <c:pt idx="5">
                  <c:v>45730148.676554747</c:v>
                </c:pt>
                <c:pt idx="6">
                  <c:v>47596960.830868289</c:v>
                </c:pt>
                <c:pt idx="7">
                  <c:v>44614255.999194153</c:v>
                </c:pt>
                <c:pt idx="8">
                  <c:v>44469363.588965133</c:v>
                </c:pt>
                <c:pt idx="9">
                  <c:v>44747913.183567218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5-4A12-AADD-36F2F9F98975}"/>
            </c:ext>
          </c:extLst>
        </c:ser>
        <c:ser>
          <c:idx val="3"/>
          <c:order val="1"/>
          <c:tx>
            <c:strRef>
              <c:f>'Normalized AS 20yr Trend'!$AH$3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Trend'!$AH$5:$AH$17</c:f>
              <c:numCache>
                <c:formatCode>#,##0</c:formatCode>
                <c:ptCount val="13"/>
                <c:pt idx="0">
                  <c:v>54134477.740705281</c:v>
                </c:pt>
                <c:pt idx="1">
                  <c:v>49635531.295942813</c:v>
                </c:pt>
                <c:pt idx="2">
                  <c:v>48902496.559475213</c:v>
                </c:pt>
                <c:pt idx="3">
                  <c:v>48794179.59107995</c:v>
                </c:pt>
                <c:pt idx="4">
                  <c:v>47686178.433093019</c:v>
                </c:pt>
                <c:pt idx="5">
                  <c:v>47326766.113558643</c:v>
                </c:pt>
                <c:pt idx="6">
                  <c:v>46263228.43114233</c:v>
                </c:pt>
                <c:pt idx="7">
                  <c:v>44982084.188010834</c:v>
                </c:pt>
                <c:pt idx="8">
                  <c:v>44276673.49468229</c:v>
                </c:pt>
                <c:pt idx="9">
                  <c:v>44103111.212742999</c:v>
                </c:pt>
                <c:pt idx="10">
                  <c:v>43655016.444932513</c:v>
                </c:pt>
                <c:pt idx="11">
                  <c:v>42672825.105605014</c:v>
                </c:pt>
                <c:pt idx="12">
                  <c:v>41485764.858947083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5-4A12-AADD-36F2F9F98975}"/>
            </c:ext>
          </c:extLst>
        </c:ser>
        <c:ser>
          <c:idx val="1"/>
          <c:order val="2"/>
          <c:tx>
            <c:strRef>
              <c:f>'Normalized AS 20yr Trend'!$AD$3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Trend'!$AD$5:$AD$14</c:f>
              <c:numCache>
                <c:formatCode>#,##0</c:formatCode>
                <c:ptCount val="10"/>
                <c:pt idx="0">
                  <c:v>53824580.470650002</c:v>
                </c:pt>
                <c:pt idx="1">
                  <c:v>51306801.944982</c:v>
                </c:pt>
                <c:pt idx="2">
                  <c:v>49071887.882886</c:v>
                </c:pt>
                <c:pt idx="3">
                  <c:v>48794571.150462002</c:v>
                </c:pt>
                <c:pt idx="4">
                  <c:v>45768539.737902999</c:v>
                </c:pt>
                <c:pt idx="5">
                  <c:v>45666584.426196001</c:v>
                </c:pt>
                <c:pt idx="6">
                  <c:v>47519841.509630993</c:v>
                </c:pt>
                <c:pt idx="7">
                  <c:v>44363940.879999988</c:v>
                </c:pt>
                <c:pt idx="8">
                  <c:v>44045563.989999995</c:v>
                </c:pt>
                <c:pt idx="9">
                  <c:v>44136954.399999991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5-4A12-AADD-36F2F9F98975}"/>
            </c:ext>
          </c:extLst>
        </c:ser>
        <c:ser>
          <c:idx val="2"/>
          <c:order val="3"/>
          <c:tx>
            <c:strRef>
              <c:f>'Normalized AS 20yr Trend'!$AJ$3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Trend'!$AJ$5:$AJ$17</c:f>
              <c:numCache>
                <c:formatCode>#,##0</c:formatCode>
                <c:ptCount val="13"/>
                <c:pt idx="0">
                  <c:v>54134477.740705281</c:v>
                </c:pt>
                <c:pt idx="1">
                  <c:v>49635531.295942813</c:v>
                </c:pt>
                <c:pt idx="2">
                  <c:v>48902496.559475213</c:v>
                </c:pt>
                <c:pt idx="3">
                  <c:v>48794179.59107995</c:v>
                </c:pt>
                <c:pt idx="4">
                  <c:v>47658113.850456819</c:v>
                </c:pt>
                <c:pt idx="5">
                  <c:v>47263201.86319989</c:v>
                </c:pt>
                <c:pt idx="6">
                  <c:v>46186109.109905034</c:v>
                </c:pt>
                <c:pt idx="7">
                  <c:v>44731769.068816684</c:v>
                </c:pt>
                <c:pt idx="8">
                  <c:v>43852873.895717159</c:v>
                </c:pt>
                <c:pt idx="9">
                  <c:v>43492152.429175787</c:v>
                </c:pt>
                <c:pt idx="10">
                  <c:v>43044057.6613653</c:v>
                </c:pt>
                <c:pt idx="11">
                  <c:v>42061866.322037801</c:v>
                </c:pt>
                <c:pt idx="12">
                  <c:v>40874806.075379871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85-4A12-AADD-36F2F9F98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4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Trend'!$AO$3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Trend'!$AO$5:$AO$14</c:f>
              <c:numCache>
                <c:formatCode>#,##0</c:formatCode>
                <c:ptCount val="10"/>
                <c:pt idx="0">
                  <c:v>352691145.91210705</c:v>
                </c:pt>
                <c:pt idx="1">
                  <c:v>271865804.30218202</c:v>
                </c:pt>
                <c:pt idx="2">
                  <c:v>295089951.25607103</c:v>
                </c:pt>
                <c:pt idx="3">
                  <c:v>321215291.54792941</c:v>
                </c:pt>
                <c:pt idx="4">
                  <c:v>307352197.44654351</c:v>
                </c:pt>
                <c:pt idx="5">
                  <c:v>301275992.14380634</c:v>
                </c:pt>
                <c:pt idx="6">
                  <c:v>312895351.29912758</c:v>
                </c:pt>
                <c:pt idx="7">
                  <c:v>311302177.58975667</c:v>
                </c:pt>
                <c:pt idx="8">
                  <c:v>328714008.20688087</c:v>
                </c:pt>
                <c:pt idx="9">
                  <c:v>310049536.61043382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C-43D1-9591-8EAAAD7ECB05}"/>
            </c:ext>
          </c:extLst>
        </c:ser>
        <c:ser>
          <c:idx val="3"/>
          <c:order val="1"/>
          <c:tx>
            <c:strRef>
              <c:f>'Normalized AS 20yr Trend'!$AQ$3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Trend'!$AQ$5:$AQ$17</c:f>
              <c:numCache>
                <c:formatCode>#,##0</c:formatCode>
                <c:ptCount val="13"/>
                <c:pt idx="0">
                  <c:v>348838555.75263858</c:v>
                </c:pt>
                <c:pt idx="1">
                  <c:v>289385870.27483588</c:v>
                </c:pt>
                <c:pt idx="2">
                  <c:v>293266898.92273718</c:v>
                </c:pt>
                <c:pt idx="3">
                  <c:v>307973424.94092882</c:v>
                </c:pt>
                <c:pt idx="4">
                  <c:v>303432460.4240002</c:v>
                </c:pt>
                <c:pt idx="5">
                  <c:v>315712192.49077547</c:v>
                </c:pt>
                <c:pt idx="6">
                  <c:v>313866060.88312548</c:v>
                </c:pt>
                <c:pt idx="7">
                  <c:v>308249107.68023068</c:v>
                </c:pt>
                <c:pt idx="8">
                  <c:v>310684480.70194978</c:v>
                </c:pt>
                <c:pt idx="9">
                  <c:v>324260395.41645753</c:v>
                </c:pt>
                <c:pt idx="10">
                  <c:v>333079040.75950468</c:v>
                </c:pt>
                <c:pt idx="11">
                  <c:v>332642529.09256434</c:v>
                </c:pt>
                <c:pt idx="12">
                  <c:v>328655921.7969963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C-43D1-9591-8EAAAD7ECB05}"/>
            </c:ext>
          </c:extLst>
        </c:ser>
        <c:ser>
          <c:idx val="1"/>
          <c:order val="2"/>
          <c:tx>
            <c:strRef>
              <c:f>'Normalized AS 20yr Trend'!$AM$3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Trend'!$AM$5:$AM$14</c:f>
              <c:numCache>
                <c:formatCode>#,##0</c:formatCode>
                <c:ptCount val="10"/>
                <c:pt idx="0">
                  <c:v>352691145.91210705</c:v>
                </c:pt>
                <c:pt idx="1">
                  <c:v>271865804.30218202</c:v>
                </c:pt>
                <c:pt idx="2">
                  <c:v>295089951.25607103</c:v>
                </c:pt>
                <c:pt idx="3">
                  <c:v>320621511.326684</c:v>
                </c:pt>
                <c:pt idx="4">
                  <c:v>304746367.45815498</c:v>
                </c:pt>
                <c:pt idx="5">
                  <c:v>295185913.80554301</c:v>
                </c:pt>
                <c:pt idx="6">
                  <c:v>304014292.368729</c:v>
                </c:pt>
                <c:pt idx="7">
                  <c:v>301194469.31</c:v>
                </c:pt>
                <c:pt idx="8">
                  <c:v>318162193.04000002</c:v>
                </c:pt>
                <c:pt idx="9">
                  <c:v>299472217.15999997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C-43D1-9591-8EAAAD7ECB05}"/>
            </c:ext>
          </c:extLst>
        </c:ser>
        <c:ser>
          <c:idx val="2"/>
          <c:order val="3"/>
          <c:tx>
            <c:strRef>
              <c:f>'Normalized AS 20yr Trend'!$AS$3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Trend'!$AS$5:$AS$17</c:f>
              <c:numCache>
                <c:formatCode>#,##0</c:formatCode>
                <c:ptCount val="13"/>
                <c:pt idx="0">
                  <c:v>348838555.75263858</c:v>
                </c:pt>
                <c:pt idx="1">
                  <c:v>289385870.27483588</c:v>
                </c:pt>
                <c:pt idx="2">
                  <c:v>293266898.92273718</c:v>
                </c:pt>
                <c:pt idx="3">
                  <c:v>307379644.71968341</c:v>
                </c:pt>
                <c:pt idx="4">
                  <c:v>300826630.43561167</c:v>
                </c:pt>
                <c:pt idx="5">
                  <c:v>309622114.15251207</c:v>
                </c:pt>
                <c:pt idx="6">
                  <c:v>304985001.95272684</c:v>
                </c:pt>
                <c:pt idx="7">
                  <c:v>298141399.40047395</c:v>
                </c:pt>
                <c:pt idx="8">
                  <c:v>300132665.53506887</c:v>
                </c:pt>
                <c:pt idx="9">
                  <c:v>313683075.96602374</c:v>
                </c:pt>
                <c:pt idx="10">
                  <c:v>322501721.30907089</c:v>
                </c:pt>
                <c:pt idx="11">
                  <c:v>322065209.64213055</c:v>
                </c:pt>
                <c:pt idx="12">
                  <c:v>318078602.3465625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C-43D1-9591-8EAAAD7EC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25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Trend'!$AX$3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Trend'!$AX$5:$AX$14</c:f>
              <c:numCache>
                <c:formatCode>#,##0</c:formatCode>
                <c:ptCount val="10"/>
                <c:pt idx="0">
                  <c:v>264386628.5461286</c:v>
                </c:pt>
                <c:pt idx="1">
                  <c:v>253823156.07115111</c:v>
                </c:pt>
                <c:pt idx="2">
                  <c:v>287197655.7575056</c:v>
                </c:pt>
                <c:pt idx="3">
                  <c:v>265542337.9138996</c:v>
                </c:pt>
                <c:pt idx="4">
                  <c:v>284090856.82509613</c:v>
                </c:pt>
                <c:pt idx="5">
                  <c:v>274617082.89906323</c:v>
                </c:pt>
                <c:pt idx="6">
                  <c:v>279622953.38680828</c:v>
                </c:pt>
                <c:pt idx="7">
                  <c:v>256628509.45846894</c:v>
                </c:pt>
                <c:pt idx="8">
                  <c:v>281402082.26484948</c:v>
                </c:pt>
                <c:pt idx="9">
                  <c:v>274440449.04143035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D-4234-BECD-D69E57EB4445}"/>
            </c:ext>
          </c:extLst>
        </c:ser>
        <c:ser>
          <c:idx val="3"/>
          <c:order val="1"/>
          <c:tx>
            <c:strRef>
              <c:f>'Normalized AS 20yr Trend'!$AZ$3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Trend'!$AZ$5:$AZ$17</c:f>
              <c:numCache>
                <c:formatCode>#,##0</c:formatCode>
                <c:ptCount val="13"/>
                <c:pt idx="0">
                  <c:v>273040564.84647483</c:v>
                </c:pt>
                <c:pt idx="1">
                  <c:v>273040564.84647483</c:v>
                </c:pt>
                <c:pt idx="2">
                  <c:v>273040564.84647483</c:v>
                </c:pt>
                <c:pt idx="3">
                  <c:v>273040564.84647483</c:v>
                </c:pt>
                <c:pt idx="4">
                  <c:v>273040564.84647483</c:v>
                </c:pt>
                <c:pt idx="5">
                  <c:v>273040564.84647483</c:v>
                </c:pt>
                <c:pt idx="6">
                  <c:v>273040564.84647483</c:v>
                </c:pt>
                <c:pt idx="7">
                  <c:v>273040564.84647483</c:v>
                </c:pt>
                <c:pt idx="8">
                  <c:v>273040564.84647483</c:v>
                </c:pt>
                <c:pt idx="9">
                  <c:v>273040564.84647483</c:v>
                </c:pt>
                <c:pt idx="10">
                  <c:v>273040564.84647483</c:v>
                </c:pt>
                <c:pt idx="11">
                  <c:v>273040564.84647483</c:v>
                </c:pt>
                <c:pt idx="12">
                  <c:v>273040564.84647483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D-4234-BECD-D69E57EB4445}"/>
            </c:ext>
          </c:extLst>
        </c:ser>
        <c:ser>
          <c:idx val="1"/>
          <c:order val="2"/>
          <c:tx>
            <c:strRef>
              <c:f>'Normalized AS 20yr Trend'!$AV$3</c:f>
              <c:strCache>
                <c:ptCount val="1"/>
                <c:pt idx="0">
                  <c:v>Actual Adjusted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Trend'!$AV$5:$AV$14</c:f>
              <c:numCache>
                <c:formatCode>#,##0</c:formatCode>
                <c:ptCount val="10"/>
                <c:pt idx="0">
                  <c:v>264386628.5461286</c:v>
                </c:pt>
                <c:pt idx="1">
                  <c:v>253823156.07115111</c:v>
                </c:pt>
                <c:pt idx="2">
                  <c:v>287197655.7575056</c:v>
                </c:pt>
                <c:pt idx="3">
                  <c:v>265542337.9138996</c:v>
                </c:pt>
                <c:pt idx="4">
                  <c:v>280858035.097938</c:v>
                </c:pt>
                <c:pt idx="5">
                  <c:v>265541554.24181503</c:v>
                </c:pt>
                <c:pt idx="6">
                  <c:v>266219489.74002093</c:v>
                </c:pt>
                <c:pt idx="7">
                  <c:v>241052438.81000003</c:v>
                </c:pt>
                <c:pt idx="8">
                  <c:v>264027087.00000006</c:v>
                </c:pt>
                <c:pt idx="9">
                  <c:v>252589949.61000001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D-4234-BECD-D69E57EB4445}"/>
            </c:ext>
          </c:extLst>
        </c:ser>
        <c:ser>
          <c:idx val="2"/>
          <c:order val="3"/>
          <c:tx>
            <c:strRef>
              <c:f>'Normalized AS 20yr Trend'!$BB$3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Trend'!$BB$5:$BB$17</c:f>
              <c:numCache>
                <c:formatCode>#,##0</c:formatCode>
                <c:ptCount val="13"/>
                <c:pt idx="0">
                  <c:v>273040564.84647483</c:v>
                </c:pt>
                <c:pt idx="1">
                  <c:v>273040564.84647483</c:v>
                </c:pt>
                <c:pt idx="2">
                  <c:v>273040564.84647483</c:v>
                </c:pt>
                <c:pt idx="3">
                  <c:v>273040564.84647483</c:v>
                </c:pt>
                <c:pt idx="4">
                  <c:v>269807743.1193167</c:v>
                </c:pt>
                <c:pt idx="5">
                  <c:v>263965036.18922663</c:v>
                </c:pt>
                <c:pt idx="6">
                  <c:v>259637101.19968748</c:v>
                </c:pt>
                <c:pt idx="7">
                  <c:v>257464494.19800591</c:v>
                </c:pt>
                <c:pt idx="8">
                  <c:v>255665569.5816254</c:v>
                </c:pt>
                <c:pt idx="9">
                  <c:v>251190065.41504449</c:v>
                </c:pt>
                <c:pt idx="10">
                  <c:v>251190065.41504449</c:v>
                </c:pt>
                <c:pt idx="11">
                  <c:v>251190065.41504449</c:v>
                </c:pt>
                <c:pt idx="12">
                  <c:v>251190065.41504449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ED-4234-BECD-D69E57EB4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220000000.00000003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Trend'!$BG$3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Trend'!$BG$5:$BG$14</c:f>
              <c:numCache>
                <c:formatCode>#,##0</c:formatCode>
                <c:ptCount val="10"/>
                <c:pt idx="0">
                  <c:v>55619546.631240994</c:v>
                </c:pt>
                <c:pt idx="1">
                  <c:v>50208448.727770001</c:v>
                </c:pt>
                <c:pt idx="2">
                  <c:v>54756020.297367997</c:v>
                </c:pt>
                <c:pt idx="3">
                  <c:v>41936988.305069</c:v>
                </c:pt>
                <c:pt idx="4">
                  <c:v>45364332.843108229</c:v>
                </c:pt>
                <c:pt idx="5">
                  <c:v>48181369.75930699</c:v>
                </c:pt>
                <c:pt idx="6">
                  <c:v>47363563.342695095</c:v>
                </c:pt>
                <c:pt idx="7">
                  <c:v>47257539.372726209</c:v>
                </c:pt>
                <c:pt idx="8">
                  <c:v>44425380.402726203</c:v>
                </c:pt>
                <c:pt idx="9">
                  <c:v>42928899.831479497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0-450C-9BCC-34BAF76BA034}"/>
            </c:ext>
          </c:extLst>
        </c:ser>
        <c:ser>
          <c:idx val="3"/>
          <c:order val="1"/>
          <c:tx>
            <c:strRef>
              <c:f>'Normalized AS 20yr Trend'!$BI$3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Trend'!$BI$5:$BI$17</c:f>
              <c:numCache>
                <c:formatCode>#,##0</c:formatCode>
                <c:ptCount val="13"/>
                <c:pt idx="0">
                  <c:v>52524925.553184509</c:v>
                </c:pt>
                <c:pt idx="1">
                  <c:v>51475877.419443369</c:v>
                </c:pt>
                <c:pt idx="2">
                  <c:v>50426829.285702229</c:v>
                </c:pt>
                <c:pt idx="3">
                  <c:v>49377781.151961088</c:v>
                </c:pt>
                <c:pt idx="4">
                  <c:v>48328733.018219948</c:v>
                </c:pt>
                <c:pt idx="5">
                  <c:v>47279684.884478569</c:v>
                </c:pt>
                <c:pt idx="6">
                  <c:v>46230636.750737429</c:v>
                </c:pt>
                <c:pt idx="7">
                  <c:v>45181588.616996288</c:v>
                </c:pt>
                <c:pt idx="8">
                  <c:v>44132540.483255148</c:v>
                </c:pt>
                <c:pt idx="9">
                  <c:v>43083492.349514008</c:v>
                </c:pt>
                <c:pt idx="10">
                  <c:v>42034444.215772867</c:v>
                </c:pt>
                <c:pt idx="11">
                  <c:v>40985396.082031727</c:v>
                </c:pt>
                <c:pt idx="12">
                  <c:v>39936347.948290586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0-450C-9BCC-34BAF76BA034}"/>
            </c:ext>
          </c:extLst>
        </c:ser>
        <c:ser>
          <c:idx val="1"/>
          <c:order val="2"/>
          <c:tx>
            <c:strRef>
              <c:f>'Normalized AS 20yr Trend'!$BE$3</c:f>
              <c:strCache>
                <c:ptCount val="1"/>
                <c:pt idx="0">
                  <c:v>Actual Adjusted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Trend'!$BE$5:$BE$14</c:f>
              <c:numCache>
                <c:formatCode>#,##0</c:formatCode>
                <c:ptCount val="10"/>
                <c:pt idx="0">
                  <c:v>55619546.631240994</c:v>
                </c:pt>
                <c:pt idx="1">
                  <c:v>50208448.727770001</c:v>
                </c:pt>
                <c:pt idx="2">
                  <c:v>54756020.297367997</c:v>
                </c:pt>
                <c:pt idx="3">
                  <c:v>41936988.305069</c:v>
                </c:pt>
                <c:pt idx="4">
                  <c:v>45336838.931562997</c:v>
                </c:pt>
                <c:pt idx="5">
                  <c:v>48126674.812411003</c:v>
                </c:pt>
                <c:pt idx="6">
                  <c:v>47308908.679020993</c:v>
                </c:pt>
                <c:pt idx="7">
                  <c:v>47202925.820000008</c:v>
                </c:pt>
                <c:pt idx="8">
                  <c:v>44370766.850000001</c:v>
                </c:pt>
                <c:pt idx="9">
                  <c:v>42875821.289999999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0-450C-9BCC-34BAF76BA034}"/>
            </c:ext>
          </c:extLst>
        </c:ser>
        <c:ser>
          <c:idx val="2"/>
          <c:order val="3"/>
          <c:tx>
            <c:strRef>
              <c:f>'Normalized AS 20yr Trend'!$BK$3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'Normalized AS 20yr Trend'!$BK$5:$BK$17</c:f>
              <c:numCache>
                <c:formatCode>#,##0</c:formatCode>
                <c:ptCount val="13"/>
                <c:pt idx="0">
                  <c:v>52524925.553184509</c:v>
                </c:pt>
                <c:pt idx="1">
                  <c:v>51475877.419443369</c:v>
                </c:pt>
                <c:pt idx="2">
                  <c:v>50426829.285702229</c:v>
                </c:pt>
                <c:pt idx="3">
                  <c:v>49377781.151961088</c:v>
                </c:pt>
                <c:pt idx="4">
                  <c:v>48301239.106674716</c:v>
                </c:pt>
                <c:pt idx="5">
                  <c:v>47224989.937582582</c:v>
                </c:pt>
                <c:pt idx="6">
                  <c:v>46175982.087063327</c:v>
                </c:pt>
                <c:pt idx="7">
                  <c:v>45126975.064270087</c:v>
                </c:pt>
                <c:pt idx="8">
                  <c:v>44077926.930528946</c:v>
                </c:pt>
                <c:pt idx="9">
                  <c:v>43030413.808034509</c:v>
                </c:pt>
                <c:pt idx="10">
                  <c:v>41981365.674293369</c:v>
                </c:pt>
                <c:pt idx="11">
                  <c:v>40932317.540552229</c:v>
                </c:pt>
                <c:pt idx="12">
                  <c:v>39883269.406811088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70-450C-9BCC-34BAF76BA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3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'Intermediate Predicted Monthly'!$C$1</c:f>
              <c:strCache>
                <c:ptCount val="1"/>
                <c:pt idx="0">
                  <c:v>Intermediate_NO_CDM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'Intermediate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'Intermediate Predicted Monthly'!$C$2:$C$121</c:f>
              <c:numCache>
                <c:formatCode>General</c:formatCode>
                <c:ptCount val="120"/>
                <c:pt idx="0">
                  <c:v>4599829.4719500002</c:v>
                </c:pt>
                <c:pt idx="1">
                  <c:v>4556470.8254500004</c:v>
                </c:pt>
                <c:pt idx="2">
                  <c:v>4740805.8346499996</c:v>
                </c:pt>
                <c:pt idx="3">
                  <c:v>4245300.1642500004</c:v>
                </c:pt>
                <c:pt idx="4">
                  <c:v>4381350.2270999998</c:v>
                </c:pt>
                <c:pt idx="5">
                  <c:v>4257465.1847999999</c:v>
                </c:pt>
                <c:pt idx="6">
                  <c:v>4932480.0648499997</c:v>
                </c:pt>
                <c:pt idx="7">
                  <c:v>4641225.8382999999</c:v>
                </c:pt>
                <c:pt idx="8">
                  <c:v>4646561.3876</c:v>
                </c:pt>
                <c:pt idx="9">
                  <c:v>4417429.4239499997</c:v>
                </c:pt>
                <c:pt idx="10">
                  <c:v>4095477.9544500001</c:v>
                </c:pt>
                <c:pt idx="11">
                  <c:v>4310184.0932999998</c:v>
                </c:pt>
                <c:pt idx="12">
                  <c:v>4415320.5250500003</c:v>
                </c:pt>
                <c:pt idx="13">
                  <c:v>4063549.3825500002</c:v>
                </c:pt>
                <c:pt idx="14">
                  <c:v>4547876.9075999996</c:v>
                </c:pt>
                <c:pt idx="15">
                  <c:v>4092154.0065000001</c:v>
                </c:pt>
                <c:pt idx="16">
                  <c:v>4275362.9309440004</c:v>
                </c:pt>
                <c:pt idx="17">
                  <c:v>4339364.1067150002</c:v>
                </c:pt>
                <c:pt idx="18">
                  <c:v>4830360.0326429997</c:v>
                </c:pt>
                <c:pt idx="19">
                  <c:v>4185937.0571420002</c:v>
                </c:pt>
                <c:pt idx="20">
                  <c:v>4066294.1067980002</c:v>
                </c:pt>
                <c:pt idx="21">
                  <c:v>4216044.9663699996</c:v>
                </c:pt>
                <c:pt idx="22">
                  <c:v>4135261.855149</c:v>
                </c:pt>
                <c:pt idx="23">
                  <c:v>4139276.0675209998</c:v>
                </c:pt>
                <c:pt idx="24">
                  <c:v>3680290.2110469998</c:v>
                </c:pt>
                <c:pt idx="25">
                  <c:v>3458917.2119789999</c:v>
                </c:pt>
                <c:pt idx="26">
                  <c:v>3961328.3825309998</c:v>
                </c:pt>
                <c:pt idx="27">
                  <c:v>3819290.2417009999</c:v>
                </c:pt>
                <c:pt idx="28">
                  <c:v>4025317.4492390002</c:v>
                </c:pt>
                <c:pt idx="29">
                  <c:v>4225303.8981990004</c:v>
                </c:pt>
                <c:pt idx="30">
                  <c:v>4362344.081638</c:v>
                </c:pt>
                <c:pt idx="31">
                  <c:v>4421103.6722379997</c:v>
                </c:pt>
                <c:pt idx="32">
                  <c:v>4336552.6475419998</c:v>
                </c:pt>
                <c:pt idx="33">
                  <c:v>4409060.9406300001</c:v>
                </c:pt>
                <c:pt idx="34">
                  <c:v>4233860.37414</c:v>
                </c:pt>
                <c:pt idx="35">
                  <c:v>4138518.7720019999</c:v>
                </c:pt>
                <c:pt idx="36">
                  <c:v>4225575.7611889997</c:v>
                </c:pt>
                <c:pt idx="37">
                  <c:v>3677829.2420740002</c:v>
                </c:pt>
                <c:pt idx="38">
                  <c:v>4008991.4056159998</c:v>
                </c:pt>
                <c:pt idx="39">
                  <c:v>3911881.7842620001</c:v>
                </c:pt>
                <c:pt idx="40">
                  <c:v>4672710.2646949999</c:v>
                </c:pt>
                <c:pt idx="41">
                  <c:v>4411205.0579040004</c:v>
                </c:pt>
                <c:pt idx="42">
                  <c:v>4410294.6933960002</c:v>
                </c:pt>
                <c:pt idx="43">
                  <c:v>3989309.9328839998</c:v>
                </c:pt>
                <c:pt idx="44">
                  <c:v>3961994.71691</c:v>
                </c:pt>
                <c:pt idx="45">
                  <c:v>4046724.6678829999</c:v>
                </c:pt>
                <c:pt idx="46">
                  <c:v>3772717.8805010002</c:v>
                </c:pt>
                <c:pt idx="47">
                  <c:v>3705335.743148</c:v>
                </c:pt>
                <c:pt idx="48">
                  <c:v>3676968.9810556835</c:v>
                </c:pt>
                <c:pt idx="49">
                  <c:v>3497416.8930946835</c:v>
                </c:pt>
                <c:pt idx="50">
                  <c:v>3797437.6184126833</c:v>
                </c:pt>
                <c:pt idx="51">
                  <c:v>3517504.1996336835</c:v>
                </c:pt>
                <c:pt idx="52">
                  <c:v>4044937.4375086837</c:v>
                </c:pt>
                <c:pt idx="53">
                  <c:v>4101522.8000286836</c:v>
                </c:pt>
                <c:pt idx="54">
                  <c:v>4189025.0907676835</c:v>
                </c:pt>
                <c:pt idx="55">
                  <c:v>4037293.3264716836</c:v>
                </c:pt>
                <c:pt idx="56">
                  <c:v>3505149.0576776834</c:v>
                </c:pt>
                <c:pt idx="57">
                  <c:v>3665713.2215106837</c:v>
                </c:pt>
                <c:pt idx="58">
                  <c:v>4332336.8526676828</c:v>
                </c:pt>
                <c:pt idx="59">
                  <c:v>3431298.8417096836</c:v>
                </c:pt>
                <c:pt idx="60">
                  <c:v>3650792.2621592293</c:v>
                </c:pt>
                <c:pt idx="61">
                  <c:v>3160249.3168802294</c:v>
                </c:pt>
                <c:pt idx="62">
                  <c:v>2795571.2968722293</c:v>
                </c:pt>
                <c:pt idx="63">
                  <c:v>3642488.5188232292</c:v>
                </c:pt>
                <c:pt idx="64">
                  <c:v>4167859.4824122293</c:v>
                </c:pt>
                <c:pt idx="65">
                  <c:v>4054002.5970822293</c:v>
                </c:pt>
                <c:pt idx="66">
                  <c:v>4267179.141496229</c:v>
                </c:pt>
                <c:pt idx="67">
                  <c:v>3913373.0792622296</c:v>
                </c:pt>
                <c:pt idx="68">
                  <c:v>4476539.753896229</c:v>
                </c:pt>
                <c:pt idx="69">
                  <c:v>4212272.7133522294</c:v>
                </c:pt>
                <c:pt idx="70">
                  <c:v>3811378.5648942296</c:v>
                </c:pt>
                <c:pt idx="71">
                  <c:v>3578441.9494242296</c:v>
                </c:pt>
                <c:pt idx="72">
                  <c:v>3977286.2197341081</c:v>
                </c:pt>
                <c:pt idx="73">
                  <c:v>3319296.860103108</c:v>
                </c:pt>
                <c:pt idx="74">
                  <c:v>3885375.2901031082</c:v>
                </c:pt>
                <c:pt idx="75">
                  <c:v>3911958.4601031081</c:v>
                </c:pt>
                <c:pt idx="76">
                  <c:v>3824996.2101031081</c:v>
                </c:pt>
                <c:pt idx="77">
                  <c:v>4134163.2601031079</c:v>
                </c:pt>
                <c:pt idx="78">
                  <c:v>4416922.860103108</c:v>
                </c:pt>
                <c:pt idx="79">
                  <c:v>4004879.6001031082</c:v>
                </c:pt>
                <c:pt idx="80">
                  <c:v>4146273.0001031081</c:v>
                </c:pt>
                <c:pt idx="81">
                  <c:v>4193404.650103108</c:v>
                </c:pt>
                <c:pt idx="82">
                  <c:v>3890694.840103108</c:v>
                </c:pt>
                <c:pt idx="83">
                  <c:v>3891709.5801031082</c:v>
                </c:pt>
                <c:pt idx="84">
                  <c:v>4093961.0032661795</c:v>
                </c:pt>
                <c:pt idx="85">
                  <c:v>3523842.6232661791</c:v>
                </c:pt>
                <c:pt idx="86">
                  <c:v>3811662.5532661793</c:v>
                </c:pt>
                <c:pt idx="87">
                  <c:v>3577372.4732661792</c:v>
                </c:pt>
                <c:pt idx="88">
                  <c:v>3991285.1132661793</c:v>
                </c:pt>
                <c:pt idx="89">
                  <c:v>3758112.9032661794</c:v>
                </c:pt>
                <c:pt idx="90">
                  <c:v>4199678.1332661798</c:v>
                </c:pt>
                <c:pt idx="91">
                  <c:v>3385911.6132661789</c:v>
                </c:pt>
                <c:pt idx="92">
                  <c:v>3774070.6732661794</c:v>
                </c:pt>
                <c:pt idx="93">
                  <c:v>3704194.3132661795</c:v>
                </c:pt>
                <c:pt idx="94">
                  <c:v>3527052.9232661789</c:v>
                </c:pt>
                <c:pt idx="95">
                  <c:v>3267111.6732661794</c:v>
                </c:pt>
                <c:pt idx="96">
                  <c:v>3533933.7732470939</c:v>
                </c:pt>
                <c:pt idx="97">
                  <c:v>3495480.8832470938</c:v>
                </c:pt>
                <c:pt idx="98">
                  <c:v>3636082.5632470935</c:v>
                </c:pt>
                <c:pt idx="99">
                  <c:v>3430288.7432470941</c:v>
                </c:pt>
                <c:pt idx="100">
                  <c:v>3783247.3232470937</c:v>
                </c:pt>
                <c:pt idx="101">
                  <c:v>4068589.4732470941</c:v>
                </c:pt>
                <c:pt idx="102">
                  <c:v>3984566.7832470937</c:v>
                </c:pt>
                <c:pt idx="103">
                  <c:v>3315041.8332470939</c:v>
                </c:pt>
                <c:pt idx="104">
                  <c:v>3610685.643247094</c:v>
                </c:pt>
                <c:pt idx="105">
                  <c:v>3809029.3432470937</c:v>
                </c:pt>
                <c:pt idx="106">
                  <c:v>3762256.7532470939</c:v>
                </c:pt>
                <c:pt idx="107">
                  <c:v>4040160.4732470936</c:v>
                </c:pt>
                <c:pt idx="108">
                  <c:v>4673482.8519639345</c:v>
                </c:pt>
                <c:pt idx="109">
                  <c:v>3160702.7119639348</c:v>
                </c:pt>
                <c:pt idx="110">
                  <c:v>3516291.0219639349</c:v>
                </c:pt>
                <c:pt idx="111">
                  <c:v>3257803.3419639347</c:v>
                </c:pt>
                <c:pt idx="112">
                  <c:v>3505256.1119639347</c:v>
                </c:pt>
                <c:pt idx="113">
                  <c:v>3900962.201963935</c:v>
                </c:pt>
                <c:pt idx="114">
                  <c:v>3948803.201963935</c:v>
                </c:pt>
                <c:pt idx="115">
                  <c:v>2923548.0019639349</c:v>
                </c:pt>
                <c:pt idx="116">
                  <c:v>3551345.6319639347</c:v>
                </c:pt>
                <c:pt idx="117">
                  <c:v>4675960.2019639341</c:v>
                </c:pt>
                <c:pt idx="118">
                  <c:v>3582167.1319639347</c:v>
                </c:pt>
                <c:pt idx="119">
                  <c:v>4051590.7719639349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1-4E53-98D0-5EDCB71D8456}"/>
            </c:ext>
          </c:extLst>
        </c:ser>
        <c:ser>
          <c:idx val="1"/>
          <c:order val="1"/>
          <c:tx>
            <c:strRef>
              <c:f>'Intermediate Predicted Monthly'!$R$1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'Intermediate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'Intermediate Predicted Monthly'!$R$2:$R$121</c:f>
              <c:numCache>
                <c:formatCode>General</c:formatCode>
                <c:ptCount val="120"/>
                <c:pt idx="0">
                  <c:v>4507857.4434738029</c:v>
                </c:pt>
                <c:pt idx="1">
                  <c:v>4207642.8681545444</c:v>
                </c:pt>
                <c:pt idx="2">
                  <c:v>4512151.6063758237</c:v>
                </c:pt>
                <c:pt idx="3">
                  <c:v>4365164.4118796447</c:v>
                </c:pt>
                <c:pt idx="4">
                  <c:v>4508015.1950558629</c:v>
                </c:pt>
                <c:pt idx="5">
                  <c:v>4680579.2229748992</c:v>
                </c:pt>
                <c:pt idx="6">
                  <c:v>4892264.5144791789</c:v>
                </c:pt>
                <c:pt idx="7">
                  <c:v>4444751.4742836682</c:v>
                </c:pt>
                <c:pt idx="8">
                  <c:v>4498531.8739510588</c:v>
                </c:pt>
                <c:pt idx="9">
                  <c:v>4658488.1700414419</c:v>
                </c:pt>
                <c:pt idx="10">
                  <c:v>4474601.9405447058</c:v>
                </c:pt>
                <c:pt idx="11">
                  <c:v>4384429.0194906434</c:v>
                </c:pt>
                <c:pt idx="12">
                  <c:v>4301964.9031340834</c:v>
                </c:pt>
                <c:pt idx="13">
                  <c:v>3790119.8386133816</c:v>
                </c:pt>
                <c:pt idx="14">
                  <c:v>4183710.2842296176</c:v>
                </c:pt>
                <c:pt idx="15">
                  <c:v>3992615.3028619122</c:v>
                </c:pt>
                <c:pt idx="16">
                  <c:v>4100033.2378587862</c:v>
                </c:pt>
                <c:pt idx="17">
                  <c:v>4241929.5247674268</c:v>
                </c:pt>
                <c:pt idx="18">
                  <c:v>4460579.2036724733</c:v>
                </c:pt>
                <c:pt idx="19">
                  <c:v>4036158.6059110882</c:v>
                </c:pt>
                <c:pt idx="20">
                  <c:v>4101179.7712077852</c:v>
                </c:pt>
                <c:pt idx="21">
                  <c:v>4260158.6094173603</c:v>
                </c:pt>
                <c:pt idx="22">
                  <c:v>4114393.2372721927</c:v>
                </c:pt>
                <c:pt idx="23">
                  <c:v>4052688.7769967066</c:v>
                </c:pt>
                <c:pt idx="24">
                  <c:v>4049520.9312208137</c:v>
                </c:pt>
                <c:pt idx="25">
                  <c:v>3586182.21403528</c:v>
                </c:pt>
                <c:pt idx="26">
                  <c:v>4035609.9410927584</c:v>
                </c:pt>
                <c:pt idx="27">
                  <c:v>3879703.4434341928</c:v>
                </c:pt>
                <c:pt idx="28">
                  <c:v>4044547.0289286245</c:v>
                </c:pt>
                <c:pt idx="29">
                  <c:v>4261096.661484086</c:v>
                </c:pt>
                <c:pt idx="30">
                  <c:v>4508092.6189326085</c:v>
                </c:pt>
                <c:pt idx="31">
                  <c:v>4080128.7363532865</c:v>
                </c:pt>
                <c:pt idx="32">
                  <c:v>4104707.5818314953</c:v>
                </c:pt>
                <c:pt idx="33">
                  <c:v>4237539.4217294157</c:v>
                </c:pt>
                <c:pt idx="34">
                  <c:v>4077478.7280774107</c:v>
                </c:pt>
                <c:pt idx="35">
                  <c:v>4037889.2523552366</c:v>
                </c:pt>
                <c:pt idx="36">
                  <c:v>4058669.1246591769</c:v>
                </c:pt>
                <c:pt idx="37">
                  <c:v>3606448.9908678522</c:v>
                </c:pt>
                <c:pt idx="38">
                  <c:v>4059053.45603796</c:v>
                </c:pt>
                <c:pt idx="39">
                  <c:v>3902413.8649687879</c:v>
                </c:pt>
                <c:pt idx="40">
                  <c:v>4053206.4934265828</c:v>
                </c:pt>
                <c:pt idx="41">
                  <c:v>4248007.6881340351</c:v>
                </c:pt>
                <c:pt idx="42">
                  <c:v>4474965.7590259621</c:v>
                </c:pt>
                <c:pt idx="43">
                  <c:v>4051644.8013804872</c:v>
                </c:pt>
                <c:pt idx="44">
                  <c:v>4088197.5058986088</c:v>
                </c:pt>
                <c:pt idx="45">
                  <c:v>4218707.8833296094</c:v>
                </c:pt>
                <c:pt idx="46">
                  <c:v>4047162.0595780909</c:v>
                </c:pt>
                <c:pt idx="47">
                  <c:v>3985701.9637728045</c:v>
                </c:pt>
                <c:pt idx="48">
                  <c:v>3979723.9265895877</c:v>
                </c:pt>
                <c:pt idx="49">
                  <c:v>3659471.4647137336</c:v>
                </c:pt>
                <c:pt idx="50">
                  <c:v>3953350.3484812118</c:v>
                </c:pt>
                <c:pt idx="51">
                  <c:v>3802697.6869319966</c:v>
                </c:pt>
                <c:pt idx="52">
                  <c:v>3946159.3812837219</c:v>
                </c:pt>
                <c:pt idx="53">
                  <c:v>4125076.8854280189</c:v>
                </c:pt>
                <c:pt idx="54">
                  <c:v>4348980.4004424177</c:v>
                </c:pt>
                <c:pt idx="55">
                  <c:v>3921993.9757439056</c:v>
                </c:pt>
                <c:pt idx="56">
                  <c:v>3967343.8011893136</c:v>
                </c:pt>
                <c:pt idx="57">
                  <c:v>4108728.3975443169</c:v>
                </c:pt>
                <c:pt idx="58">
                  <c:v>3958808.829405711</c:v>
                </c:pt>
                <c:pt idx="59">
                  <c:v>3913843.3353390852</c:v>
                </c:pt>
                <c:pt idx="60">
                  <c:v>3922649.3486031089</c:v>
                </c:pt>
                <c:pt idx="61">
                  <c:v>3474705.5930403257</c:v>
                </c:pt>
                <c:pt idx="62">
                  <c:v>3923033.679981892</c:v>
                </c:pt>
                <c:pt idx="63">
                  <c:v>3767493.7290286301</c:v>
                </c:pt>
                <c:pt idx="64">
                  <c:v>3920607.8199533476</c:v>
                </c:pt>
                <c:pt idx="65">
                  <c:v>4112843.1877236748</c:v>
                </c:pt>
                <c:pt idx="66">
                  <c:v>4348598.3795428872</c:v>
                </c:pt>
                <c:pt idx="67">
                  <c:v>3920390.1324933646</c:v>
                </c:pt>
                <c:pt idx="68">
                  <c:v>3972215.6163991354</c:v>
                </c:pt>
                <c:pt idx="69">
                  <c:v>4118976.2310985923</c:v>
                </c:pt>
                <c:pt idx="70">
                  <c:v>3958426.8085061815</c:v>
                </c:pt>
                <c:pt idx="71">
                  <c:v>3886825.5871874979</c:v>
                </c:pt>
                <c:pt idx="72">
                  <c:v>3870828.6067259824</c:v>
                </c:pt>
                <c:pt idx="73">
                  <c:v>3404557.51589802</c:v>
                </c:pt>
                <c:pt idx="74">
                  <c:v>3853863.0607203972</c:v>
                </c:pt>
                <c:pt idx="75">
                  <c:v>3704920.9504625993</c:v>
                </c:pt>
                <c:pt idx="76">
                  <c:v>3844350.6310559856</c:v>
                </c:pt>
                <c:pt idx="77">
                  <c:v>4013004.8274517814</c:v>
                </c:pt>
                <c:pt idx="78">
                  <c:v>4234098.1510588536</c:v>
                </c:pt>
                <c:pt idx="79">
                  <c:v>3803201.8948371029</c:v>
                </c:pt>
                <c:pt idx="80">
                  <c:v>3861380.8549681371</c:v>
                </c:pt>
                <c:pt idx="81">
                  <c:v>4020359.6931777103</c:v>
                </c:pt>
                <c:pt idx="82">
                  <c:v>3862620.4619926279</c:v>
                </c:pt>
                <c:pt idx="83">
                  <c:v>3790041.7827931354</c:v>
                </c:pt>
                <c:pt idx="84">
                  <c:v>3755350.9203611379</c:v>
                </c:pt>
                <c:pt idx="85">
                  <c:v>3286514.0025960524</c:v>
                </c:pt>
                <c:pt idx="86">
                  <c:v>3736308.2763588326</c:v>
                </c:pt>
                <c:pt idx="87">
                  <c:v>3577591.5872929422</c:v>
                </c:pt>
                <c:pt idx="88">
                  <c:v>3727040.2111646226</c:v>
                </c:pt>
                <c:pt idx="89">
                  <c:v>3920130.8545806594</c:v>
                </c:pt>
                <c:pt idx="90">
                  <c:v>4166760.2653238745</c:v>
                </c:pt>
                <c:pt idx="91">
                  <c:v>3738918.5649796566</c:v>
                </c:pt>
                <c:pt idx="92">
                  <c:v>3769362.157742721</c:v>
                </c:pt>
                <c:pt idx="93">
                  <c:v>3899872.5351737207</c:v>
                </c:pt>
                <c:pt idx="94">
                  <c:v>3726860.5246009892</c:v>
                </c:pt>
                <c:pt idx="95">
                  <c:v>3677374.2878356175</c:v>
                </c:pt>
                <c:pt idx="96">
                  <c:v>3680804.2827551914</c:v>
                </c:pt>
                <c:pt idx="97">
                  <c:v>3378634.7916743141</c:v>
                </c:pt>
                <c:pt idx="98">
                  <c:v>3677278.7826107359</c:v>
                </c:pt>
                <c:pt idx="99">
                  <c:v>3517095.9067236288</c:v>
                </c:pt>
                <c:pt idx="100">
                  <c:v>3668499.4463569308</c:v>
                </c:pt>
                <c:pt idx="101">
                  <c:v>3853648.244491389</c:v>
                </c:pt>
                <c:pt idx="102">
                  <c:v>4071320.4655156275</c:v>
                </c:pt>
                <c:pt idx="103">
                  <c:v>3628816.8969592648</c:v>
                </c:pt>
                <c:pt idx="104">
                  <c:v>3666835.7882986041</c:v>
                </c:pt>
                <c:pt idx="105">
                  <c:v>3825081.5330975698</c:v>
                </c:pt>
                <c:pt idx="106">
                  <c:v>3679682.7076577069</c:v>
                </c:pt>
                <c:pt idx="107">
                  <c:v>3628974.6485413248</c:v>
                </c:pt>
                <c:pt idx="108">
                  <c:v>3632771.1901662005</c:v>
                </c:pt>
                <c:pt idx="109">
                  <c:v>3180673.2386099771</c:v>
                </c:pt>
                <c:pt idx="110">
                  <c:v>3632544.6103694765</c:v>
                </c:pt>
                <c:pt idx="111">
                  <c:v>3470162.4542505508</c:v>
                </c:pt>
                <c:pt idx="112">
                  <c:v>3612035.7795459582</c:v>
                </c:pt>
                <c:pt idx="113">
                  <c:v>3794374.3862730898</c:v>
                </c:pt>
                <c:pt idx="114">
                  <c:v>4035994.3253771579</c:v>
                </c:pt>
                <c:pt idx="115">
                  <c:v>3623791.9511258909</c:v>
                </c:pt>
                <c:pt idx="116">
                  <c:v>3700909.1576976059</c:v>
                </c:pt>
                <c:pt idx="117">
                  <c:v>3862942.5517847082</c:v>
                </c:pt>
                <c:pt idx="118">
                  <c:v>3726951.7584476369</c:v>
                </c:pt>
                <c:pt idx="119">
                  <c:v>3678320.7973279776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1-4E53-98D0-5EDCB71D8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'Large Use Predicted Monthly'!$C$1</c:f>
              <c:strCache>
                <c:ptCount val="1"/>
                <c:pt idx="0">
                  <c:v>Large_Use_NO_CDM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'Large Use Predicted Monthly'!$C$2:$C$121</c:f>
              <c:numCache>
                <c:formatCode>General</c:formatCode>
                <c:ptCount val="120"/>
                <c:pt idx="0">
                  <c:v>30945952.881152</c:v>
                </c:pt>
                <c:pt idx="1">
                  <c:v>29255982.560447</c:v>
                </c:pt>
                <c:pt idx="2">
                  <c:v>30082298.040827002</c:v>
                </c:pt>
                <c:pt idx="3">
                  <c:v>29104726.433135998</c:v>
                </c:pt>
                <c:pt idx="4">
                  <c:v>28303679.631195001</c:v>
                </c:pt>
                <c:pt idx="5">
                  <c:v>31374151.027519997</c:v>
                </c:pt>
                <c:pt idx="6">
                  <c:v>31414393.881907005</c:v>
                </c:pt>
                <c:pt idx="7">
                  <c:v>33407990.351884004</c:v>
                </c:pt>
                <c:pt idx="8">
                  <c:v>30345332.094379999</c:v>
                </c:pt>
                <c:pt idx="9">
                  <c:v>28423198.784386002</c:v>
                </c:pt>
                <c:pt idx="10">
                  <c:v>26336843.103038002</c:v>
                </c:pt>
                <c:pt idx="11">
                  <c:v>23696597.122235004</c:v>
                </c:pt>
                <c:pt idx="12">
                  <c:v>24657854.515772</c:v>
                </c:pt>
                <c:pt idx="13">
                  <c:v>22260143.476391003</c:v>
                </c:pt>
                <c:pt idx="14">
                  <c:v>20653970.599032998</c:v>
                </c:pt>
                <c:pt idx="15">
                  <c:v>19934511.746649001</c:v>
                </c:pt>
                <c:pt idx="16">
                  <c:v>20696037.706291001</c:v>
                </c:pt>
                <c:pt idx="17">
                  <c:v>23177348.254234999</c:v>
                </c:pt>
                <c:pt idx="18">
                  <c:v>24105091.778898001</c:v>
                </c:pt>
                <c:pt idx="19">
                  <c:v>25408029.314557001</c:v>
                </c:pt>
                <c:pt idx="20">
                  <c:v>24750387.851640001</c:v>
                </c:pt>
                <c:pt idx="21">
                  <c:v>22390724.243762001</c:v>
                </c:pt>
                <c:pt idx="22">
                  <c:v>21830185.762596998</c:v>
                </c:pt>
                <c:pt idx="23">
                  <c:v>22001519.052356999</c:v>
                </c:pt>
                <c:pt idx="24">
                  <c:v>23267481.492624</c:v>
                </c:pt>
                <c:pt idx="25">
                  <c:v>21795460.432082001</c:v>
                </c:pt>
                <c:pt idx="26">
                  <c:v>23702308.642981</c:v>
                </c:pt>
                <c:pt idx="27">
                  <c:v>22434537.258079</c:v>
                </c:pt>
                <c:pt idx="28">
                  <c:v>24754424.438850001</c:v>
                </c:pt>
                <c:pt idx="29">
                  <c:v>27908850.407844998</c:v>
                </c:pt>
                <c:pt idx="30">
                  <c:v>28114606.937438</c:v>
                </c:pt>
                <c:pt idx="31">
                  <c:v>28003793.798920002</c:v>
                </c:pt>
                <c:pt idx="32">
                  <c:v>25632165.922669999</c:v>
                </c:pt>
                <c:pt idx="33">
                  <c:v>22852757.804852001</c:v>
                </c:pt>
                <c:pt idx="34">
                  <c:v>23723679.543327</c:v>
                </c:pt>
                <c:pt idx="35">
                  <c:v>22899884.576402999</c:v>
                </c:pt>
                <c:pt idx="36">
                  <c:v>25034209.612390783</c:v>
                </c:pt>
                <c:pt idx="37">
                  <c:v>23164195.346903782</c:v>
                </c:pt>
                <c:pt idx="38">
                  <c:v>26459090.230250776</c:v>
                </c:pt>
                <c:pt idx="39">
                  <c:v>25022567.66299478</c:v>
                </c:pt>
                <c:pt idx="40">
                  <c:v>26704085.36537778</c:v>
                </c:pt>
                <c:pt idx="41">
                  <c:v>28111785.629975785</c:v>
                </c:pt>
                <c:pt idx="42">
                  <c:v>30190116.641824778</c:v>
                </c:pt>
                <c:pt idx="43">
                  <c:v>30861622.659266785</c:v>
                </c:pt>
                <c:pt idx="44">
                  <c:v>28060858.582085781</c:v>
                </c:pt>
                <c:pt idx="45">
                  <c:v>27577133.736433782</c:v>
                </c:pt>
                <c:pt idx="46">
                  <c:v>25509610.906105783</c:v>
                </c:pt>
                <c:pt idx="47">
                  <c:v>24520015.174318783</c:v>
                </c:pt>
                <c:pt idx="48">
                  <c:v>24619746.910415377</c:v>
                </c:pt>
                <c:pt idx="49">
                  <c:v>23358346.485932376</c:v>
                </c:pt>
                <c:pt idx="50">
                  <c:v>25697582.403648376</c:v>
                </c:pt>
                <c:pt idx="51">
                  <c:v>22724090.569431376</c:v>
                </c:pt>
                <c:pt idx="52">
                  <c:v>26147718.708103377</c:v>
                </c:pt>
                <c:pt idx="53">
                  <c:v>27110911.66941338</c:v>
                </c:pt>
                <c:pt idx="54">
                  <c:v>28651532.946666375</c:v>
                </c:pt>
                <c:pt idx="55">
                  <c:v>29135996.964846376</c:v>
                </c:pt>
                <c:pt idx="56">
                  <c:v>26827518.381083377</c:v>
                </c:pt>
                <c:pt idx="57">
                  <c:v>26040528.23985038</c:v>
                </c:pt>
                <c:pt idx="58">
                  <c:v>24522347.921087377</c:v>
                </c:pt>
                <c:pt idx="59">
                  <c:v>22515876.246065378</c:v>
                </c:pt>
                <c:pt idx="60">
                  <c:v>23925452.935251616</c:v>
                </c:pt>
                <c:pt idx="61">
                  <c:v>22074898.569297619</c:v>
                </c:pt>
                <c:pt idx="62">
                  <c:v>25957172.465708617</c:v>
                </c:pt>
                <c:pt idx="63">
                  <c:v>25334732.869080614</c:v>
                </c:pt>
                <c:pt idx="64">
                  <c:v>26406281.115671616</c:v>
                </c:pt>
                <c:pt idx="65">
                  <c:v>26304525.374992616</c:v>
                </c:pt>
                <c:pt idx="66">
                  <c:v>25876608.308857616</c:v>
                </c:pt>
                <c:pt idx="67">
                  <c:v>27134287.862933617</c:v>
                </c:pt>
                <c:pt idx="68">
                  <c:v>24944209.616773617</c:v>
                </c:pt>
                <c:pt idx="69">
                  <c:v>25745628.725316614</c:v>
                </c:pt>
                <c:pt idx="70">
                  <c:v>24932264.781123616</c:v>
                </c:pt>
                <c:pt idx="71">
                  <c:v>22639929.518798616</c:v>
                </c:pt>
                <c:pt idx="72">
                  <c:v>26670683.232928887</c:v>
                </c:pt>
                <c:pt idx="73">
                  <c:v>23471289.154199887</c:v>
                </c:pt>
                <c:pt idx="74">
                  <c:v>25265167.314199887</c:v>
                </c:pt>
                <c:pt idx="75">
                  <c:v>22877973.494199887</c:v>
                </c:pt>
                <c:pt idx="76">
                  <c:v>28623709.664199885</c:v>
                </c:pt>
                <c:pt idx="77">
                  <c:v>30426752.654199883</c:v>
                </c:pt>
                <c:pt idx="78">
                  <c:v>28757284.464199886</c:v>
                </c:pt>
                <c:pt idx="79">
                  <c:v>29410529.954199888</c:v>
                </c:pt>
                <c:pt idx="80">
                  <c:v>23959161.474199884</c:v>
                </c:pt>
                <c:pt idx="81">
                  <c:v>25930142.964199886</c:v>
                </c:pt>
                <c:pt idx="82">
                  <c:v>24626116.624199886</c:v>
                </c:pt>
                <c:pt idx="83">
                  <c:v>22876540.304199886</c:v>
                </c:pt>
                <c:pt idx="84">
                  <c:v>23987700.533313058</c:v>
                </c:pt>
                <c:pt idx="85">
                  <c:v>23738766.70331306</c:v>
                </c:pt>
                <c:pt idx="86">
                  <c:v>25313211.343313061</c:v>
                </c:pt>
                <c:pt idx="87">
                  <c:v>24471161.113313057</c:v>
                </c:pt>
                <c:pt idx="88">
                  <c:v>27691400.053313062</c:v>
                </c:pt>
                <c:pt idx="89">
                  <c:v>28284245.943313062</c:v>
                </c:pt>
                <c:pt idx="90">
                  <c:v>28027417.573313057</c:v>
                </c:pt>
                <c:pt idx="91">
                  <c:v>29750781.553313062</c:v>
                </c:pt>
                <c:pt idx="92">
                  <c:v>26713798.003313057</c:v>
                </c:pt>
                <c:pt idx="93">
                  <c:v>25441621.893313058</c:v>
                </c:pt>
                <c:pt idx="94">
                  <c:v>24220410.913313061</c:v>
                </c:pt>
                <c:pt idx="95">
                  <c:v>23661661.963313058</c:v>
                </c:pt>
                <c:pt idx="96">
                  <c:v>25090154.590573408</c:v>
                </c:pt>
                <c:pt idx="97">
                  <c:v>24396990.330573406</c:v>
                </c:pt>
                <c:pt idx="98">
                  <c:v>27149345.800573409</c:v>
                </c:pt>
                <c:pt idx="99">
                  <c:v>27647505.130573407</c:v>
                </c:pt>
                <c:pt idx="100">
                  <c:v>28570914.350573409</c:v>
                </c:pt>
                <c:pt idx="101">
                  <c:v>29314407.180573408</c:v>
                </c:pt>
                <c:pt idx="102">
                  <c:v>30213662.17057341</c:v>
                </c:pt>
                <c:pt idx="103">
                  <c:v>31803691.650573406</c:v>
                </c:pt>
                <c:pt idx="104">
                  <c:v>28562406.850573409</c:v>
                </c:pt>
                <c:pt idx="105">
                  <c:v>27098824.600573409</c:v>
                </c:pt>
                <c:pt idx="106">
                  <c:v>25594458.180573408</c:v>
                </c:pt>
                <c:pt idx="107">
                  <c:v>23271647.370573409</c:v>
                </c:pt>
                <c:pt idx="108">
                  <c:v>24541033.237536147</c:v>
                </c:pt>
                <c:pt idx="109">
                  <c:v>22499336.237536147</c:v>
                </c:pt>
                <c:pt idx="110">
                  <c:v>24743226.817536149</c:v>
                </c:pt>
                <c:pt idx="111">
                  <c:v>23949395.767536148</c:v>
                </c:pt>
                <c:pt idx="112">
                  <c:v>25751167.427536149</c:v>
                </c:pt>
                <c:pt idx="113">
                  <c:v>28230853.497536149</c:v>
                </c:pt>
                <c:pt idx="114">
                  <c:v>29806897.697536148</c:v>
                </c:pt>
                <c:pt idx="115">
                  <c:v>28084142.757536147</c:v>
                </c:pt>
                <c:pt idx="116">
                  <c:v>27096573.647536147</c:v>
                </c:pt>
                <c:pt idx="117">
                  <c:v>26885972.587536149</c:v>
                </c:pt>
                <c:pt idx="118">
                  <c:v>24700471.057536148</c:v>
                </c:pt>
                <c:pt idx="119">
                  <c:v>23760465.877536148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3-42EE-B6D5-B1EE5F816EC5}"/>
            </c:ext>
          </c:extLst>
        </c:ser>
        <c:ser>
          <c:idx val="1"/>
          <c:order val="1"/>
          <c:tx>
            <c:strRef>
              <c:f>'Large Use Predicted Monthly'!$R$1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Monthly'!$A$2:$A$121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'Large Use Predicted Monthly'!$R$2:$R$121</c:f>
              <c:numCache>
                <c:formatCode>General</c:formatCode>
                <c:ptCount val="120"/>
                <c:pt idx="0">
                  <c:v>28444526.850533754</c:v>
                </c:pt>
                <c:pt idx="1">
                  <c:v>27206069.943742428</c:v>
                </c:pt>
                <c:pt idx="2">
                  <c:v>28749265.295144722</c:v>
                </c:pt>
                <c:pt idx="3">
                  <c:v>28281664.21542678</c:v>
                </c:pt>
                <c:pt idx="4">
                  <c:v>29265057.740355995</c:v>
                </c:pt>
                <c:pt idx="5">
                  <c:v>31253603.182262175</c:v>
                </c:pt>
                <c:pt idx="6">
                  <c:v>31547899.468307864</c:v>
                </c:pt>
                <c:pt idx="7">
                  <c:v>31811195.436887771</c:v>
                </c:pt>
                <c:pt idx="8">
                  <c:v>29064303.15608222</c:v>
                </c:pt>
                <c:pt idx="9">
                  <c:v>28593038.823733099</c:v>
                </c:pt>
                <c:pt idx="10">
                  <c:v>27384748.649377231</c:v>
                </c:pt>
                <c:pt idx="11">
                  <c:v>25297546.370489515</c:v>
                </c:pt>
                <c:pt idx="12">
                  <c:v>26258652.215232503</c:v>
                </c:pt>
                <c:pt idx="13">
                  <c:v>23277272.988279421</c:v>
                </c:pt>
                <c:pt idx="14">
                  <c:v>24439789.278579794</c:v>
                </c:pt>
                <c:pt idx="15">
                  <c:v>23445068.813262571</c:v>
                </c:pt>
                <c:pt idx="16">
                  <c:v>23563925.936059508</c:v>
                </c:pt>
                <c:pt idx="17">
                  <c:v>23941613.278304264</c:v>
                </c:pt>
                <c:pt idx="18">
                  <c:v>23309147.416403715</c:v>
                </c:pt>
                <c:pt idx="19">
                  <c:v>26014189.211239345</c:v>
                </c:pt>
                <c:pt idx="20">
                  <c:v>23523384.771091897</c:v>
                </c:pt>
                <c:pt idx="21">
                  <c:v>23011195.142974157</c:v>
                </c:pt>
                <c:pt idx="22">
                  <c:v>22524787.728397027</c:v>
                </c:pt>
                <c:pt idx="23">
                  <c:v>20930904.613850702</c:v>
                </c:pt>
                <c:pt idx="24">
                  <c:v>23266105.469999544</c:v>
                </c:pt>
                <c:pt idx="25">
                  <c:v>21125274.347095992</c:v>
                </c:pt>
                <c:pt idx="26">
                  <c:v>23255373.719387893</c:v>
                </c:pt>
                <c:pt idx="27">
                  <c:v>22726497.355933901</c:v>
                </c:pt>
                <c:pt idx="28">
                  <c:v>25231725.131106883</c:v>
                </c:pt>
                <c:pt idx="29">
                  <c:v>27161581.773710139</c:v>
                </c:pt>
                <c:pt idx="30">
                  <c:v>28893992.38128902</c:v>
                </c:pt>
                <c:pt idx="31">
                  <c:v>30247650.317285493</c:v>
                </c:pt>
                <c:pt idx="32">
                  <c:v>25099738.776276406</c:v>
                </c:pt>
                <c:pt idx="33">
                  <c:v>24038508.531993359</c:v>
                </c:pt>
                <c:pt idx="34">
                  <c:v>23267069.334658645</c:v>
                </c:pt>
                <c:pt idx="35">
                  <c:v>22056408.403570678</c:v>
                </c:pt>
                <c:pt idx="36">
                  <c:v>24806590.187663376</c:v>
                </c:pt>
                <c:pt idx="37">
                  <c:v>22858428.781305172</c:v>
                </c:pt>
                <c:pt idx="38">
                  <c:v>25043576.644038603</c:v>
                </c:pt>
                <c:pt idx="39">
                  <c:v>24382060.289241798</c:v>
                </c:pt>
                <c:pt idx="40">
                  <c:v>26164058.382498242</c:v>
                </c:pt>
                <c:pt idx="41">
                  <c:v>27783675.975845028</c:v>
                </c:pt>
                <c:pt idx="42">
                  <c:v>30461506.518628519</c:v>
                </c:pt>
                <c:pt idx="43">
                  <c:v>29742093.567604434</c:v>
                </c:pt>
                <c:pt idx="44">
                  <c:v>26208927.348204203</c:v>
                </c:pt>
                <c:pt idx="45">
                  <c:v>25128791.404203691</c:v>
                </c:pt>
                <c:pt idx="46">
                  <c:v>24123682.421068076</c:v>
                </c:pt>
                <c:pt idx="47">
                  <c:v>22534033.805786498</c:v>
                </c:pt>
                <c:pt idx="48">
                  <c:v>24820537.920390915</c:v>
                </c:pt>
                <c:pt idx="49">
                  <c:v>23234852.073891476</c:v>
                </c:pt>
                <c:pt idx="50">
                  <c:v>24721778.967063032</c:v>
                </c:pt>
                <c:pt idx="51">
                  <c:v>24137355.290130306</c:v>
                </c:pt>
                <c:pt idx="52">
                  <c:v>26280060.145875711</c:v>
                </c:pt>
                <c:pt idx="53">
                  <c:v>27866973.529524282</c:v>
                </c:pt>
                <c:pt idx="54">
                  <c:v>29127262.060456697</c:v>
                </c:pt>
                <c:pt idx="55">
                  <c:v>28456272.347773694</c:v>
                </c:pt>
                <c:pt idx="56">
                  <c:v>25232798.171223089</c:v>
                </c:pt>
                <c:pt idx="57">
                  <c:v>24682250.137263674</c:v>
                </c:pt>
                <c:pt idx="58">
                  <c:v>23974601.932103381</c:v>
                </c:pt>
                <c:pt idx="59">
                  <c:v>22670782.017191306</c:v>
                </c:pt>
                <c:pt idx="60">
                  <c:v>25213473.337312065</c:v>
                </c:pt>
                <c:pt idx="61">
                  <c:v>23339415.668086704</c:v>
                </c:pt>
                <c:pt idx="62">
                  <c:v>25450459.793687288</c:v>
                </c:pt>
                <c:pt idx="63">
                  <c:v>24794672.408520814</c:v>
                </c:pt>
                <c:pt idx="64">
                  <c:v>27235237.50042057</c:v>
                </c:pt>
                <c:pt idx="65">
                  <c:v>27874888.201808579</c:v>
                </c:pt>
                <c:pt idx="66">
                  <c:v>28884791.271595865</c:v>
                </c:pt>
                <c:pt idx="67">
                  <c:v>29559905.089043245</c:v>
                </c:pt>
                <c:pt idx="68">
                  <c:v>27098967.46358275</c:v>
                </c:pt>
                <c:pt idx="69">
                  <c:v>26622921.625562131</c:v>
                </c:pt>
                <c:pt idx="70">
                  <c:v>25349941.17844262</c:v>
                </c:pt>
                <c:pt idx="71">
                  <c:v>23584560.843674596</c:v>
                </c:pt>
                <c:pt idx="72">
                  <c:v>25697450.488424987</c:v>
                </c:pt>
                <c:pt idx="73">
                  <c:v>23505805.374344625</c:v>
                </c:pt>
                <c:pt idx="74">
                  <c:v>25633787.497004136</c:v>
                </c:pt>
                <c:pt idx="75">
                  <c:v>25092331.591985501</c:v>
                </c:pt>
                <c:pt idx="76">
                  <c:v>26669429.703195281</c:v>
                </c:pt>
                <c:pt idx="77">
                  <c:v>28054506.819015283</c:v>
                </c:pt>
                <c:pt idx="78">
                  <c:v>26651483.049043737</c:v>
                </c:pt>
                <c:pt idx="79">
                  <c:v>28801878.214940216</c:v>
                </c:pt>
                <c:pt idx="80">
                  <c:v>26165855.24125836</c:v>
                </c:pt>
                <c:pt idx="81">
                  <c:v>25869551.301528074</c:v>
                </c:pt>
                <c:pt idx="82">
                  <c:v>25071708.461903572</c:v>
                </c:pt>
                <c:pt idx="83">
                  <c:v>23289390.130076654</c:v>
                </c:pt>
                <c:pt idx="84">
                  <c:v>25078340.581074934</c:v>
                </c:pt>
                <c:pt idx="85">
                  <c:v>22842233.22471489</c:v>
                </c:pt>
                <c:pt idx="86">
                  <c:v>24978684.345903866</c:v>
                </c:pt>
                <c:pt idx="87">
                  <c:v>24267848.470295891</c:v>
                </c:pt>
                <c:pt idx="88">
                  <c:v>26756836.800536651</c:v>
                </c:pt>
                <c:pt idx="89">
                  <c:v>26928897.019744635</c:v>
                </c:pt>
                <c:pt idx="90">
                  <c:v>27914014.873837251</c:v>
                </c:pt>
                <c:pt idx="91">
                  <c:v>29296442.613588028</c:v>
                </c:pt>
                <c:pt idx="92">
                  <c:v>27517762.190278888</c:v>
                </c:pt>
                <c:pt idx="93">
                  <c:v>25128985.838892508</c:v>
                </c:pt>
                <c:pt idx="94">
                  <c:v>24114461.392641649</c:v>
                </c:pt>
                <c:pt idx="95">
                  <c:v>22718976.964271024</c:v>
                </c:pt>
                <c:pt idx="96">
                  <c:v>25168509.300567679</c:v>
                </c:pt>
                <c:pt idx="97">
                  <c:v>23896176.399658464</c:v>
                </c:pt>
                <c:pt idx="98">
                  <c:v>25337743.768707156</c:v>
                </c:pt>
                <c:pt idx="99">
                  <c:v>24601500.897510763</c:v>
                </c:pt>
                <c:pt idx="100">
                  <c:v>26668606.546384722</c:v>
                </c:pt>
                <c:pt idx="101">
                  <c:v>28160940.24995745</c:v>
                </c:pt>
                <c:pt idx="102">
                  <c:v>29246617.664334401</c:v>
                </c:pt>
                <c:pt idx="103">
                  <c:v>30910691.786051616</c:v>
                </c:pt>
                <c:pt idx="104">
                  <c:v>26614016.960231196</c:v>
                </c:pt>
                <c:pt idx="105">
                  <c:v>25750636.396970928</c:v>
                </c:pt>
                <c:pt idx="106">
                  <c:v>24665567.752723537</c:v>
                </c:pt>
                <c:pt idx="107">
                  <c:v>23262237.105090197</c:v>
                </c:pt>
                <c:pt idx="108">
                  <c:v>25718121.190283924</c:v>
                </c:pt>
                <c:pt idx="109">
                  <c:v>23772077.033558108</c:v>
                </c:pt>
                <c:pt idx="110">
                  <c:v>25944521.398497324</c:v>
                </c:pt>
                <c:pt idx="111">
                  <c:v>25332748.614062019</c:v>
                </c:pt>
                <c:pt idx="112">
                  <c:v>26579055.960212357</c:v>
                </c:pt>
                <c:pt idx="113">
                  <c:v>28539752.472205717</c:v>
                </c:pt>
                <c:pt idx="114">
                  <c:v>29120897.697320558</c:v>
                </c:pt>
                <c:pt idx="115">
                  <c:v>29604286.264062312</c:v>
                </c:pt>
                <c:pt idx="116">
                  <c:v>28335886.594151773</c:v>
                </c:pt>
                <c:pt idx="117">
                  <c:v>27847310.397309072</c:v>
                </c:pt>
                <c:pt idx="118">
                  <c:v>26866634.355685681</c:v>
                </c:pt>
                <c:pt idx="119">
                  <c:v>25499296.951802589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3-42EE-B6D5-B1EE5F81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Summary'!$C$4:$C$13</c:f>
              <c:numCache>
                <c:formatCode>#,##0</c:formatCode>
                <c:ptCount val="10"/>
                <c:pt idx="0">
                  <c:v>651024957.19527078</c:v>
                </c:pt>
                <c:pt idx="1">
                  <c:v>617540503.80775297</c:v>
                </c:pt>
                <c:pt idx="2">
                  <c:v>656956762.92997289</c:v>
                </c:pt>
                <c:pt idx="3">
                  <c:v>648263943.47183859</c:v>
                </c:pt>
                <c:pt idx="4">
                  <c:v>644174271.28043866</c:v>
                </c:pt>
                <c:pt idx="5">
                  <c:v>632113222.13424337</c:v>
                </c:pt>
                <c:pt idx="6">
                  <c:v>615560426.75518167</c:v>
                </c:pt>
                <c:pt idx="7">
                  <c:v>611654935.04250789</c:v>
                </c:pt>
                <c:pt idx="8">
                  <c:v>640933751.72296906</c:v>
                </c:pt>
                <c:pt idx="9">
                  <c:v>615171812.19052064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2-4608-BD3E-402B49E74297}"/>
            </c:ext>
          </c:extLst>
        </c:ser>
        <c:ser>
          <c:idx val="1"/>
          <c:order val="1"/>
          <c:tx>
            <c:strRef>
              <c:f>'Model Annual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Summary'!$D$4:$D$13</c:f>
              <c:numCache>
                <c:formatCode>#,##0</c:formatCode>
                <c:ptCount val="10"/>
                <c:pt idx="0">
                  <c:v>646000981.21017075</c:v>
                </c:pt>
                <c:pt idx="1">
                  <c:v>617378469.28123033</c:v>
                </c:pt>
                <c:pt idx="2">
                  <c:v>662069717.32272768</c:v>
                </c:pt>
                <c:pt idx="3">
                  <c:v>649261561.47944438</c:v>
                </c:pt>
                <c:pt idx="4">
                  <c:v>639803747.62999487</c:v>
                </c:pt>
                <c:pt idx="5">
                  <c:v>631612025.61252511</c:v>
                </c:pt>
                <c:pt idx="6">
                  <c:v>617289511.90314662</c:v>
                </c:pt>
                <c:pt idx="7">
                  <c:v>620642594.3951019</c:v>
                </c:pt>
                <c:pt idx="8">
                  <c:v>640600508.23210144</c:v>
                </c:pt>
                <c:pt idx="9">
                  <c:v>608735469.46426487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2-4608-BD3E-402B49E74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  <c:min val="6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Summary'!$H$3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Summary'!$H$4:$H$13</c:f>
              <c:numCache>
                <c:formatCode>#,##0</c:formatCode>
                <c:ptCount val="10"/>
                <c:pt idx="0">
                  <c:v>235141227.67076981</c:v>
                </c:pt>
                <c:pt idx="1">
                  <c:v>223945291.11773852</c:v>
                </c:pt>
                <c:pt idx="2">
                  <c:v>230145436.9724015</c:v>
                </c:pt>
                <c:pt idx="3">
                  <c:v>228157622.27107728</c:v>
                </c:pt>
                <c:pt idx="4">
                  <c:v>227061141.62152532</c:v>
                </c:pt>
                <c:pt idx="5">
                  <c:v>228735100.86723283</c:v>
                </c:pt>
                <c:pt idx="6">
                  <c:v>224527430.36044165</c:v>
                </c:pt>
                <c:pt idx="7">
                  <c:v>221869668.08081797</c:v>
                </c:pt>
                <c:pt idx="8">
                  <c:v>223883451.05132008</c:v>
                </c:pt>
                <c:pt idx="9">
                  <c:v>211777974.07916123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3-40AB-AABE-D43744567B2A}"/>
            </c:ext>
          </c:extLst>
        </c:ser>
        <c:ser>
          <c:idx val="1"/>
          <c:order val="1"/>
          <c:tx>
            <c:strRef>
              <c:f>'Model Annual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Summary'!$I$4:$I$13</c:f>
              <c:numCache>
                <c:formatCode>#,##0</c:formatCode>
                <c:ptCount val="10"/>
                <c:pt idx="0">
                  <c:v>235360421.47374362</c:v>
                </c:pt>
                <c:pt idx="1">
                  <c:v>226637201.52531761</c:v>
                </c:pt>
                <c:pt idx="2">
                  <c:v>231419075.49872741</c:v>
                </c:pt>
                <c:pt idx="3">
                  <c:v>228064090.53538984</c:v>
                </c:pt>
                <c:pt idx="4">
                  <c:v>226412706.00749245</c:v>
                </c:pt>
                <c:pt idx="5">
                  <c:v>224584994.37923831</c:v>
                </c:pt>
                <c:pt idx="6">
                  <c:v>221372258.85240203</c:v>
                </c:pt>
                <c:pt idx="7">
                  <c:v>220970270.86748284</c:v>
                </c:pt>
                <c:pt idx="8">
                  <c:v>223721803.70350394</c:v>
                </c:pt>
                <c:pt idx="9">
                  <c:v>216701521.2491875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3-40AB-AABE-D4374456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04544"/>
        <c:axId val="199414528"/>
      </c:lineChart>
      <c:catAx>
        <c:axId val="1994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14528"/>
        <c:crosses val="autoZero"/>
        <c:auto val="1"/>
        <c:lblAlgn val="ctr"/>
        <c:lblOffset val="100"/>
        <c:noMultiLvlLbl val="0"/>
      </c:catAx>
      <c:valAx>
        <c:axId val="1994145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404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Summary'!$M$3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Summary'!$M$4:$M$13</c:f>
              <c:numCache>
                <c:formatCode>#,##0</c:formatCode>
                <c:ptCount val="10"/>
                <c:pt idx="0">
                  <c:v>1004735183.5284511</c:v>
                </c:pt>
                <c:pt idx="1">
                  <c:v>909941690.05462801</c:v>
                </c:pt>
                <c:pt idx="2">
                  <c:v>949940798.24079382</c:v>
                </c:pt>
                <c:pt idx="3">
                  <c:v>954716376.40186357</c:v>
                </c:pt>
                <c:pt idx="4">
                  <c:v>947601280.21338153</c:v>
                </c:pt>
                <c:pt idx="5">
                  <c:v>960846806.29165292</c:v>
                </c:pt>
                <c:pt idx="6">
                  <c:v>996483234.68108225</c:v>
                </c:pt>
                <c:pt idx="7">
                  <c:v>981032453.65475094</c:v>
                </c:pt>
                <c:pt idx="8">
                  <c:v>1003091875.9216123</c:v>
                </c:pt>
                <c:pt idx="9">
                  <c:v>992815529.12761188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6-451C-B5E4-A8484DAB05FC}"/>
            </c:ext>
          </c:extLst>
        </c:ser>
        <c:ser>
          <c:idx val="1"/>
          <c:order val="1"/>
          <c:tx>
            <c:strRef>
              <c:f>'Model Annual Summary'!$N$3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Summary'!$N$4:$N$13</c:f>
              <c:numCache>
                <c:formatCode>#,##0</c:formatCode>
                <c:ptCount val="10"/>
                <c:pt idx="0">
                  <c:v>997130981.41600561</c:v>
                </c:pt>
                <c:pt idx="1">
                  <c:v>920084351.42310977</c:v>
                </c:pt>
                <c:pt idx="2">
                  <c:v>954262205.85120046</c:v>
                </c:pt>
                <c:pt idx="3">
                  <c:v>963539411.84493995</c:v>
                </c:pt>
                <c:pt idx="4">
                  <c:v>952632547.28204906</c:v>
                </c:pt>
                <c:pt idx="5">
                  <c:v>955233068.7868216</c:v>
                </c:pt>
                <c:pt idx="6">
                  <c:v>966637311.44806337</c:v>
                </c:pt>
                <c:pt idx="7">
                  <c:v>979912656.31409204</c:v>
                </c:pt>
                <c:pt idx="8">
                  <c:v>1002347361.4232482</c:v>
                </c:pt>
                <c:pt idx="9">
                  <c:v>1009425332.3263246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6-451C-B5E4-A8484DAB0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52160"/>
        <c:axId val="199453696"/>
      </c:lineChart>
      <c:catAx>
        <c:axId val="1994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53696"/>
        <c:crosses val="autoZero"/>
        <c:auto val="1"/>
        <c:lblAlgn val="ctr"/>
        <c:lblOffset val="100"/>
        <c:noMultiLvlLbl val="0"/>
      </c:catAx>
      <c:valAx>
        <c:axId val="199453696"/>
        <c:scaling>
          <c:orientation val="minMax"/>
          <c:min val="9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Summary'!$W$3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Summary'!$W$4:$W$13</c:f>
              <c:numCache>
                <c:formatCode>#,##0</c:formatCode>
                <c:ptCount val="10"/>
                <c:pt idx="0">
                  <c:v>352691145.91210705</c:v>
                </c:pt>
                <c:pt idx="1">
                  <c:v>271865804.30218202</c:v>
                </c:pt>
                <c:pt idx="2">
                  <c:v>295089951.25607103</c:v>
                </c:pt>
                <c:pt idx="3">
                  <c:v>321215291.54792941</c:v>
                </c:pt>
                <c:pt idx="4">
                  <c:v>307352197.44654351</c:v>
                </c:pt>
                <c:pt idx="5">
                  <c:v>301275992.14380634</c:v>
                </c:pt>
                <c:pt idx="6">
                  <c:v>312895351.29912758</c:v>
                </c:pt>
                <c:pt idx="7">
                  <c:v>311302177.58975667</c:v>
                </c:pt>
                <c:pt idx="8">
                  <c:v>328714008.20688087</c:v>
                </c:pt>
                <c:pt idx="9">
                  <c:v>310049536.61043382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2-40A6-BA25-ACE7C9DE506E}"/>
            </c:ext>
          </c:extLst>
        </c:ser>
        <c:ser>
          <c:idx val="1"/>
          <c:order val="1"/>
          <c:tx>
            <c:strRef>
              <c:f>'Model Annual Summary'!$X$3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'Model Annual Summary'!$X$4:$X$13</c:f>
              <c:numCache>
                <c:formatCode>#,##0</c:formatCode>
                <c:ptCount val="10"/>
                <c:pt idx="0">
                  <c:v>346898919.13234359</c:v>
                </c:pt>
                <c:pt idx="1">
                  <c:v>284239931.39367491</c:v>
                </c:pt>
                <c:pt idx="2">
                  <c:v>296369925.54230791</c:v>
                </c:pt>
                <c:pt idx="3">
                  <c:v>309237425.32608759</c:v>
                </c:pt>
                <c:pt idx="4">
                  <c:v>305205524.59288752</c:v>
                </c:pt>
                <c:pt idx="5">
                  <c:v>315009234.38173723</c:v>
                </c:pt>
                <c:pt idx="6">
                  <c:v>310503177.87272042</c:v>
                </c:pt>
                <c:pt idx="7">
                  <c:v>307543484.31578022</c:v>
                </c:pt>
                <c:pt idx="8">
                  <c:v>314283244.82818812</c:v>
                </c:pt>
                <c:pt idx="9">
                  <c:v>323160588.92915142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2-40A6-BA25-ACE7C9DE5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52160"/>
        <c:axId val="199453696"/>
      </c:lineChart>
      <c:catAx>
        <c:axId val="1994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53696"/>
        <c:crosses val="autoZero"/>
        <c:auto val="1"/>
        <c:lblAlgn val="ctr"/>
        <c:lblOffset val="100"/>
        <c:noMultiLvlLbl val="0"/>
      </c:catAx>
      <c:valAx>
        <c:axId val="199453696"/>
        <c:scaling>
          <c:orientation val="minMax"/>
          <c:min val="26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2</xdr:row>
      <xdr:rowOff>133350</xdr:rowOff>
    </xdr:from>
    <xdr:to>
      <xdr:col>34</xdr:col>
      <xdr:colOff>139065</xdr:colOff>
      <xdr:row>26</xdr:row>
      <xdr:rowOff>80283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6ACDED-2F75-4C06-B79E-3CD418B76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285750</xdr:colOff>
      <xdr:row>3</xdr:row>
      <xdr:rowOff>38100</xdr:rowOff>
    </xdr:from>
    <xdr:to>
      <xdr:col>29</xdr:col>
      <xdr:colOff>415290</xdr:colOff>
      <xdr:row>26</xdr:row>
      <xdr:rowOff>146958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7A5CFE-3185-4690-808A-7C87156F6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390525</xdr:colOff>
      <xdr:row>2</xdr:row>
      <xdr:rowOff>47625</xdr:rowOff>
    </xdr:from>
    <xdr:to>
      <xdr:col>29</xdr:col>
      <xdr:colOff>520065</xdr:colOff>
      <xdr:row>25</xdr:row>
      <xdr:rowOff>156483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903379-2E65-49B5-92B1-FD2010850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18</xdr:row>
      <xdr:rowOff>9525</xdr:rowOff>
    </xdr:from>
    <xdr:to>
      <xdr:col>9</xdr:col>
      <xdr:colOff>19051</xdr:colOff>
      <xdr:row>35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788153-4DDE-49E6-9B60-375420E78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18</xdr:row>
      <xdr:rowOff>0</xdr:rowOff>
    </xdr:from>
    <xdr:to>
      <xdr:col>17</xdr:col>
      <xdr:colOff>447676</xdr:colOff>
      <xdr:row>34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6EDFBA-F807-42A7-87EA-19030FAFC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18</xdr:row>
      <xdr:rowOff>0</xdr:rowOff>
    </xdr:from>
    <xdr:to>
      <xdr:col>27</xdr:col>
      <xdr:colOff>426720</xdr:colOff>
      <xdr:row>34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B8CB93-9AA2-484F-AAE8-6C657B3C9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93345</xdr:colOff>
      <xdr:row>18</xdr:row>
      <xdr:rowOff>0</xdr:rowOff>
    </xdr:from>
    <xdr:to>
      <xdr:col>36</xdr:col>
      <xdr:colOff>108585</xdr:colOff>
      <xdr:row>34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A866EC-3943-463D-A365-ABD3E7AFF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18</xdr:row>
      <xdr:rowOff>0</xdr:rowOff>
    </xdr:from>
    <xdr:to>
      <xdr:col>44</xdr:col>
      <xdr:colOff>609599</xdr:colOff>
      <xdr:row>34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C015C2-3611-4226-8495-4C91F7309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161925</xdr:colOff>
      <xdr:row>18</xdr:row>
      <xdr:rowOff>0</xdr:rowOff>
    </xdr:from>
    <xdr:to>
      <xdr:col>52</xdr:col>
      <xdr:colOff>1078230</xdr:colOff>
      <xdr:row>34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D5A13FA-0BA3-4EC7-9873-D9B7C0A2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0</xdr:colOff>
      <xdr:row>18</xdr:row>
      <xdr:rowOff>0</xdr:rowOff>
    </xdr:from>
    <xdr:to>
      <xdr:col>61</xdr:col>
      <xdr:colOff>1135380</xdr:colOff>
      <xdr:row>34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B836815-0811-4F76-890B-02ED0E4C7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209550</xdr:colOff>
      <xdr:row>4</xdr:row>
      <xdr:rowOff>133350</xdr:rowOff>
    </xdr:from>
    <xdr:to>
      <xdr:col>32</xdr:col>
      <xdr:colOff>34290</xdr:colOff>
      <xdr:row>25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DAE1D8-9D02-4DCF-9995-F26E2FF28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304800</xdr:colOff>
      <xdr:row>1</xdr:row>
      <xdr:rowOff>0</xdr:rowOff>
    </xdr:from>
    <xdr:to>
      <xdr:col>34</xdr:col>
      <xdr:colOff>129540</xdr:colOff>
      <xdr:row>21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7A5DC8-FB35-49DE-B5C2-250A4E45F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1</xdr:row>
      <xdr:rowOff>0</xdr:rowOff>
    </xdr:from>
    <xdr:to>
      <xdr:col>40</xdr:col>
      <xdr:colOff>129540</xdr:colOff>
      <xdr:row>23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0D4DFB-49FE-4ADF-A176-E72EB095F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285750</xdr:colOff>
      <xdr:row>3</xdr:row>
      <xdr:rowOff>38100</xdr:rowOff>
    </xdr:from>
    <xdr:to>
      <xdr:col>29</xdr:col>
      <xdr:colOff>415290</xdr:colOff>
      <xdr:row>26</xdr:row>
      <xdr:rowOff>146958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4BE168-0BC3-47E8-861F-C7811685B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390525</xdr:colOff>
      <xdr:row>2</xdr:row>
      <xdr:rowOff>47625</xdr:rowOff>
    </xdr:from>
    <xdr:to>
      <xdr:col>29</xdr:col>
      <xdr:colOff>520065</xdr:colOff>
      <xdr:row>25</xdr:row>
      <xdr:rowOff>156483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DE1D95-41A5-47E7-B0A4-6795325EC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18</xdr:row>
      <xdr:rowOff>0</xdr:rowOff>
    </xdr:from>
    <xdr:to>
      <xdr:col>8</xdr:col>
      <xdr:colOff>647701</xdr:colOff>
      <xdr:row>34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C946F8-3D0B-4198-92CA-3872AAE30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18</xdr:row>
      <xdr:rowOff>0</xdr:rowOff>
    </xdr:from>
    <xdr:to>
      <xdr:col>17</xdr:col>
      <xdr:colOff>447676</xdr:colOff>
      <xdr:row>34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0297C4-08DD-4954-8914-58D522FF0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18</xdr:row>
      <xdr:rowOff>0</xdr:rowOff>
    </xdr:from>
    <xdr:to>
      <xdr:col>27</xdr:col>
      <xdr:colOff>426720</xdr:colOff>
      <xdr:row>34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EC3679-C402-47AC-9410-F038714E7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7620</xdr:colOff>
      <xdr:row>18</xdr:row>
      <xdr:rowOff>0</xdr:rowOff>
    </xdr:from>
    <xdr:to>
      <xdr:col>36</xdr:col>
      <xdr:colOff>22860</xdr:colOff>
      <xdr:row>34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0FC17B-CAE4-4CF7-A164-E0AC3D79A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18</xdr:row>
      <xdr:rowOff>0</xdr:rowOff>
    </xdr:from>
    <xdr:to>
      <xdr:col>45</xdr:col>
      <xdr:colOff>144780</xdr:colOff>
      <xdr:row>34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D9319D-A240-4160-A113-79DBD162F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161925</xdr:colOff>
      <xdr:row>18</xdr:row>
      <xdr:rowOff>0</xdr:rowOff>
    </xdr:from>
    <xdr:to>
      <xdr:col>52</xdr:col>
      <xdr:colOff>1078230</xdr:colOff>
      <xdr:row>34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6D8F80D-99CF-4B1D-B50A-E7947F8E5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0</xdr:colOff>
      <xdr:row>18</xdr:row>
      <xdr:rowOff>0</xdr:rowOff>
    </xdr:from>
    <xdr:to>
      <xdr:col>61</xdr:col>
      <xdr:colOff>1135380</xdr:colOff>
      <xdr:row>34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B7DB0EF-362D-463A-BA19-F2A14B6F5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457200</xdr:colOff>
      <xdr:row>1</xdr:row>
      <xdr:rowOff>95250</xdr:rowOff>
    </xdr:from>
    <xdr:to>
      <xdr:col>35</xdr:col>
      <xdr:colOff>53340</xdr:colOff>
      <xdr:row>25</xdr:row>
      <xdr:rowOff>42183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8493B4-A85E-417E-804D-6BEF0DF3C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476250</xdr:colOff>
      <xdr:row>2</xdr:row>
      <xdr:rowOff>38100</xdr:rowOff>
    </xdr:from>
    <xdr:to>
      <xdr:col>41</xdr:col>
      <xdr:colOff>72390</xdr:colOff>
      <xdr:row>25</xdr:row>
      <xdr:rowOff>146958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167B64-05B4-4EA4-AC90-28EC700B5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285750</xdr:colOff>
      <xdr:row>1</xdr:row>
      <xdr:rowOff>152400</xdr:rowOff>
    </xdr:from>
    <xdr:to>
      <xdr:col>30</xdr:col>
      <xdr:colOff>415290</xdr:colOff>
      <xdr:row>25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DA2C81-D612-4E53-8126-11D1A9715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514350</xdr:colOff>
      <xdr:row>2</xdr:row>
      <xdr:rowOff>123825</xdr:rowOff>
    </xdr:from>
    <xdr:to>
      <xdr:col>31</xdr:col>
      <xdr:colOff>367665</xdr:colOff>
      <xdr:row>26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BD32C0-538E-4095-A5FB-205736AB4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17</xdr:row>
      <xdr:rowOff>133350</xdr:rowOff>
    </xdr:from>
    <xdr:to>
      <xdr:col>7</xdr:col>
      <xdr:colOff>685800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B7B972-9578-411A-8B5D-90262148C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38099</xdr:colOff>
      <xdr:row>36</xdr:row>
      <xdr:rowOff>38100</xdr:rowOff>
    </xdr:from>
    <xdr:to>
      <xdr:col>11</xdr:col>
      <xdr:colOff>561974</xdr:colOff>
      <xdr:row>53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24EE2C-A886-41E2-8869-E2C53DDBE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66674</xdr:colOff>
      <xdr:row>17</xdr:row>
      <xdr:rowOff>76200</xdr:rowOff>
    </xdr:from>
    <xdr:to>
      <xdr:col>17</xdr:col>
      <xdr:colOff>209550</xdr:colOff>
      <xdr:row>34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D51303-2A58-4974-BD29-454249C99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381000</xdr:colOff>
      <xdr:row>17</xdr:row>
      <xdr:rowOff>85725</xdr:rowOff>
    </xdr:from>
    <xdr:to>
      <xdr:col>27</xdr:col>
      <xdr:colOff>57150</xdr:colOff>
      <xdr:row>34</xdr:row>
      <xdr:rowOff>68580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195454-17C3-4C1D-9D94-168FEAA8C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333375</xdr:colOff>
      <xdr:row>35</xdr:row>
      <xdr:rowOff>116205</xdr:rowOff>
    </xdr:from>
    <xdr:to>
      <xdr:col>21</xdr:col>
      <xdr:colOff>447675</xdr:colOff>
      <xdr:row>52</xdr:row>
      <xdr:rowOff>106680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363373-1B72-4299-B4C8-A9FF8382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209550</xdr:colOff>
      <xdr:row>4</xdr:row>
      <xdr:rowOff>133350</xdr:rowOff>
    </xdr:from>
    <xdr:to>
      <xdr:col>32</xdr:col>
      <xdr:colOff>34290</xdr:colOff>
      <xdr:row>25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C168C2-C6CD-4507-AFE6-2D427BA6D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304800</xdr:colOff>
      <xdr:row>1</xdr:row>
      <xdr:rowOff>0</xdr:rowOff>
    </xdr:from>
    <xdr:to>
      <xdr:col>34</xdr:col>
      <xdr:colOff>129540</xdr:colOff>
      <xdr:row>21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760F2F-9D10-4D3F-9699-87685AAE1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1</xdr:row>
      <xdr:rowOff>0</xdr:rowOff>
    </xdr:from>
    <xdr:to>
      <xdr:col>40</xdr:col>
      <xdr:colOff>129540</xdr:colOff>
      <xdr:row>23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C6D580-B86C-4373-B10E-0A4B16EC2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T12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B37" sqref="BB37"/>
    </sheetView>
  </sheetViews>
  <sheetFormatPr defaultColWidth="8.83203125" defaultRowHeight="12.75"/>
  <cols>
    <col min="1" max="1" width="10.33203125" style="15" bestFit="1" customWidth="1"/>
    <col min="2" max="2" width="10.33203125" style="15" customWidth="1"/>
    <col min="3" max="3" width="16" style="16" bestFit="1" customWidth="1"/>
    <col min="4" max="4" width="20" style="15" customWidth="1"/>
    <col min="5" max="5" width="16.33203125" style="16" bestFit="1" customWidth="1"/>
    <col min="6" max="6" width="20" style="16" bestFit="1" customWidth="1"/>
    <col min="7" max="8" width="14.5" style="15" bestFit="1" customWidth="1"/>
    <col min="9" max="9" width="14.83203125" style="15" bestFit="1" customWidth="1"/>
    <col min="10" max="10" width="18.1640625" style="15" bestFit="1" customWidth="1"/>
    <col min="11" max="11" width="18.5" style="15" customWidth="1"/>
    <col min="12" max="12" width="16.83203125" style="15" customWidth="1"/>
    <col min="13" max="13" width="15.1640625" style="15" bestFit="1" customWidth="1"/>
    <col min="14" max="14" width="19.6640625" style="15" customWidth="1"/>
    <col min="15" max="15" width="19.1640625" style="15" bestFit="1" customWidth="1"/>
    <col min="16" max="16" width="20.6640625" style="15" customWidth="1"/>
    <col min="17" max="17" width="20.5" style="15" customWidth="1"/>
    <col min="18" max="18" width="19.1640625" style="15" bestFit="1" customWidth="1"/>
    <col min="19" max="19" width="17.1640625" style="15" bestFit="1" customWidth="1"/>
    <col min="20" max="20" width="17.6640625" style="15" bestFit="1" customWidth="1"/>
    <col min="21" max="21" width="21.33203125" style="15" bestFit="1" customWidth="1"/>
    <col min="22" max="22" width="16" style="15" bestFit="1" customWidth="1"/>
    <col min="23" max="23" width="15" style="15" bestFit="1" customWidth="1"/>
    <col min="24" max="24" width="15.83203125" style="15" bestFit="1" customWidth="1"/>
    <col min="25" max="25" width="19.1640625" style="15" customWidth="1"/>
    <col min="26" max="26" width="20" style="15" bestFit="1" customWidth="1"/>
    <col min="27" max="27" width="22.83203125" style="15" customWidth="1"/>
    <col min="28" max="28" width="22.1640625" style="15" customWidth="1"/>
    <col min="29" max="29" width="20.1640625" style="15" bestFit="1" customWidth="1"/>
    <col min="30" max="30" width="23" style="15" customWidth="1"/>
    <col min="31" max="31" width="29" style="15" customWidth="1"/>
    <col min="32" max="32" width="27.33203125" style="15" customWidth="1"/>
    <col min="33" max="33" width="23" style="15" customWidth="1"/>
    <col min="34" max="34" width="22.5" style="15" customWidth="1"/>
    <col min="35" max="35" width="19.5" style="15" bestFit="1" customWidth="1"/>
    <col min="36" max="36" width="18.5" style="15" bestFit="1" customWidth="1"/>
    <col min="37" max="37" width="19.33203125" style="15" bestFit="1" customWidth="1"/>
    <col min="38" max="38" width="19.83203125" style="15" bestFit="1" customWidth="1"/>
    <col min="39" max="39" width="23.5" style="15" bestFit="1" customWidth="1"/>
    <col min="40" max="40" width="16.1640625" style="15" bestFit="1" customWidth="1"/>
    <col min="41" max="41" width="20.83203125" style="15" customWidth="1"/>
    <col min="42" max="42" width="21.1640625" style="15" customWidth="1"/>
    <col min="43" max="43" width="16.6640625" style="15" customWidth="1"/>
    <col min="44" max="44" width="20.83203125" style="15" customWidth="1"/>
    <col min="45" max="45" width="13.6640625" style="15" bestFit="1" customWidth="1"/>
    <col min="46" max="46" width="12.5" style="15" bestFit="1" customWidth="1"/>
    <col min="47" max="47" width="13.5" style="15" bestFit="1" customWidth="1"/>
    <col min="48" max="49" width="12" style="15" bestFit="1" customWidth="1"/>
    <col min="50" max="50" width="6.1640625" style="15" bestFit="1" customWidth="1"/>
    <col min="51" max="51" width="6.33203125" style="15" bestFit="1" customWidth="1"/>
    <col min="52" max="52" width="10.1640625" style="15" bestFit="1" customWidth="1"/>
    <col min="53" max="53" width="14.33203125" style="15" bestFit="1" customWidth="1"/>
    <col min="54" max="54" width="10" style="15" bestFit="1" customWidth="1"/>
    <col min="55" max="55" width="7" style="15" bestFit="1" customWidth="1"/>
    <col min="56" max="56" width="5.33203125" style="15" bestFit="1" customWidth="1"/>
    <col min="57" max="58" width="5.5" style="15" bestFit="1" customWidth="1"/>
    <col min="59" max="59" width="5.1640625" style="15" bestFit="1" customWidth="1"/>
    <col min="60" max="60" width="5.83203125" style="15" bestFit="1" customWidth="1"/>
    <col min="61" max="61" width="5.33203125" style="15" bestFit="1" customWidth="1"/>
    <col min="62" max="62" width="4.6640625" style="15" bestFit="1" customWidth="1"/>
    <col min="63" max="63" width="5.5" style="15" bestFit="1" customWidth="1"/>
    <col min="64" max="64" width="6" style="15" bestFit="1" customWidth="1"/>
    <col min="65" max="65" width="5.1640625" style="15" bestFit="1" customWidth="1"/>
    <col min="66" max="66" width="5.33203125" style="15" bestFit="1" customWidth="1"/>
    <col min="67" max="67" width="5.6640625" style="15" bestFit="1" customWidth="1"/>
    <col min="68" max="68" width="7.6640625" style="15" bestFit="1" customWidth="1"/>
    <col min="69" max="69" width="5.1640625" style="15" bestFit="1" customWidth="1"/>
    <col min="70" max="70" width="9.5" style="15" bestFit="1" customWidth="1"/>
    <col min="71" max="71" width="12" style="15" bestFit="1" customWidth="1"/>
    <col min="72" max="72" width="11.1640625" style="15" bestFit="1" customWidth="1"/>
    <col min="73" max="16384" width="8.83203125" style="15"/>
  </cols>
  <sheetData>
    <row r="1" spans="1:72">
      <c r="B1" s="15" t="s">
        <v>126</v>
      </c>
      <c r="C1" s="16" t="s">
        <v>0</v>
      </c>
      <c r="D1" s="15" t="s">
        <v>1</v>
      </c>
      <c r="E1" s="16" t="s">
        <v>2</v>
      </c>
      <c r="F1" s="16" t="s">
        <v>3</v>
      </c>
      <c r="G1" s="16" t="s">
        <v>4</v>
      </c>
      <c r="H1" s="16" t="s">
        <v>5</v>
      </c>
      <c r="I1" s="16" t="s">
        <v>6</v>
      </c>
      <c r="J1" s="16" t="s">
        <v>7</v>
      </c>
      <c r="K1" s="16" t="s">
        <v>8</v>
      </c>
      <c r="L1" s="16" t="s">
        <v>9</v>
      </c>
      <c r="M1" s="16" t="s">
        <v>10</v>
      </c>
      <c r="N1" s="16" t="s">
        <v>11</v>
      </c>
      <c r="O1" s="16" t="s">
        <v>12</v>
      </c>
      <c r="P1" s="16" t="s">
        <v>119</v>
      </c>
      <c r="Q1" s="16" t="s">
        <v>13</v>
      </c>
      <c r="R1" s="16" t="s">
        <v>14</v>
      </c>
      <c r="S1" s="16" t="s">
        <v>15</v>
      </c>
      <c r="T1" s="16" t="s">
        <v>16</v>
      </c>
      <c r="U1" s="16" t="s">
        <v>17</v>
      </c>
      <c r="V1" s="16" t="s">
        <v>18</v>
      </c>
      <c r="W1" s="16" t="s">
        <v>19</v>
      </c>
      <c r="X1" s="16" t="s">
        <v>20</v>
      </c>
      <c r="Y1" s="16" t="s">
        <v>21</v>
      </c>
      <c r="Z1" s="16" t="s">
        <v>22</v>
      </c>
      <c r="AA1" s="16" t="s">
        <v>23</v>
      </c>
      <c r="AB1" s="16" t="s">
        <v>24</v>
      </c>
      <c r="AC1" s="16" t="s">
        <v>25</v>
      </c>
      <c r="AD1" s="16" t="s">
        <v>26</v>
      </c>
      <c r="AE1" s="16" t="s">
        <v>27</v>
      </c>
      <c r="AF1" s="16" t="s">
        <v>118</v>
      </c>
      <c r="AG1" s="16" t="s">
        <v>116</v>
      </c>
      <c r="AH1" s="16" t="s">
        <v>117</v>
      </c>
      <c r="AI1" s="16" t="s">
        <v>28</v>
      </c>
      <c r="AJ1" s="16" t="s">
        <v>29</v>
      </c>
      <c r="AK1" s="16" t="s">
        <v>30</v>
      </c>
      <c r="AL1" s="16" t="s">
        <v>31</v>
      </c>
      <c r="AM1" s="16" t="s">
        <v>32</v>
      </c>
      <c r="AN1" s="16" t="s">
        <v>33</v>
      </c>
      <c r="AO1" s="16" t="s">
        <v>34</v>
      </c>
      <c r="AP1" s="16" t="s">
        <v>35</v>
      </c>
      <c r="AQ1" s="16" t="s">
        <v>36</v>
      </c>
      <c r="AR1" s="16" t="s">
        <v>37</v>
      </c>
      <c r="AS1" s="16" t="s">
        <v>38</v>
      </c>
      <c r="AT1" s="16" t="s">
        <v>39</v>
      </c>
      <c r="AU1" s="16" t="s">
        <v>40</v>
      </c>
      <c r="AV1" s="16" t="s">
        <v>41</v>
      </c>
      <c r="AW1" s="16" t="s">
        <v>42</v>
      </c>
      <c r="AX1" s="16" t="s">
        <v>43</v>
      </c>
      <c r="AY1" s="16" t="s">
        <v>44</v>
      </c>
      <c r="AZ1" s="16" t="s">
        <v>76</v>
      </c>
      <c r="BA1" s="16" t="s">
        <v>77</v>
      </c>
      <c r="BB1" s="16" t="s">
        <v>109</v>
      </c>
      <c r="BC1" s="16" t="s">
        <v>78</v>
      </c>
      <c r="BD1" s="16" t="s">
        <v>45</v>
      </c>
      <c r="BE1" s="16" t="s">
        <v>46</v>
      </c>
      <c r="BF1" s="16" t="s">
        <v>47</v>
      </c>
      <c r="BG1" s="16" t="s">
        <v>48</v>
      </c>
      <c r="BH1" s="16" t="s">
        <v>49</v>
      </c>
      <c r="BI1" s="16" t="s">
        <v>79</v>
      </c>
      <c r="BJ1" s="16" t="s">
        <v>80</v>
      </c>
      <c r="BK1" s="16" t="s">
        <v>81</v>
      </c>
      <c r="BL1" s="16" t="s">
        <v>53</v>
      </c>
      <c r="BM1" s="16" t="s">
        <v>54</v>
      </c>
      <c r="BN1" s="16" t="s">
        <v>55</v>
      </c>
      <c r="BO1" s="16" t="s">
        <v>56</v>
      </c>
      <c r="BP1" s="16" t="s">
        <v>82</v>
      </c>
      <c r="BQ1" s="16" t="s">
        <v>83</v>
      </c>
      <c r="BR1" s="16" t="s">
        <v>84</v>
      </c>
      <c r="BS1" s="16" t="s">
        <v>85</v>
      </c>
      <c r="BT1" s="16" t="s">
        <v>86</v>
      </c>
    </row>
    <row r="2" spans="1:72">
      <c r="A2" s="17">
        <v>39448</v>
      </c>
      <c r="B2" s="57">
        <f t="shared" ref="B2:B54" si="0">YEAR(A2)</f>
        <v>2008</v>
      </c>
      <c r="C2" s="16">
        <v>56778432.987966001</v>
      </c>
      <c r="D2" s="94">
        <f>('Customer Data'!$B14*2+'Customer Data'!$B17)/3</f>
        <v>76652.333333333328</v>
      </c>
      <c r="E2" s="15">
        <f ca="1">HLOOKUP($B2,CDM!$B$1:$Q$18,11,FALSE)/12</f>
        <v>931519.48035298393</v>
      </c>
      <c r="F2" s="16">
        <f t="shared" ref="F2:F54" ca="1" si="1">C2+E2</f>
        <v>57709952.468318984</v>
      </c>
      <c r="G2" s="15">
        <v>20690769.394318998</v>
      </c>
      <c r="H2" s="94">
        <f>('Customer Data'!$C14*2+'Customer Data'!$C17)/3</f>
        <v>7072</v>
      </c>
      <c r="I2" s="15">
        <f ca="1">HLOOKUP($B2,CDM!$B$1:$Q$22,12,FALSE)/12</f>
        <v>13863.906549148984</v>
      </c>
      <c r="J2" s="15">
        <f t="shared" ref="J2:J54" ca="1" si="2">I2+G2</f>
        <v>20704633.300868146</v>
      </c>
      <c r="K2" s="15">
        <v>91792520.187117994</v>
      </c>
      <c r="L2" s="15">
        <v>223571.06526800001</v>
      </c>
      <c r="M2" s="94">
        <f>('Customer Data'!$D14*2+'Customer Data'!$D17)/3</f>
        <v>1192</v>
      </c>
      <c r="N2" s="135">
        <f ca="1">HLOOKUP($B2,CDM!$B$1:$Q$22,13,FALSE)/12</f>
        <v>31625.309809579823</v>
      </c>
      <c r="O2" s="15">
        <f t="shared" ref="O2:O44" ca="1" si="3">K2+N2</f>
        <v>91824145.496927574</v>
      </c>
      <c r="P2" s="15">
        <f t="shared" ref="P2:P44" si="4">L2</f>
        <v>223571.06526800001</v>
      </c>
      <c r="Q2" s="15">
        <v>4599829.4719500002</v>
      </c>
      <c r="R2" s="15">
        <v>10884.035250000001</v>
      </c>
      <c r="S2" s="94">
        <f>('Customer Data'!$E14*2+'Customer Data'!$E17)/3</f>
        <v>3</v>
      </c>
      <c r="T2" s="135">
        <f ca="1">HLOOKUP($B2,CDM!$B$1:$Q$22,14,FALSE)/12</f>
        <v>0</v>
      </c>
      <c r="U2" s="15">
        <f t="shared" ref="U2:U54" ca="1" si="5">Q2+T2</f>
        <v>4599829.4719500002</v>
      </c>
      <c r="V2" s="15">
        <v>30945952.881152</v>
      </c>
      <c r="W2" s="15">
        <v>55636.913713000002</v>
      </c>
      <c r="X2" s="94">
        <f>('Customer Data'!$F14*2+'Customer Data'!$F17)/3</f>
        <v>6</v>
      </c>
      <c r="Y2" s="135">
        <f ca="1">HLOOKUP($B2,CDM!$B$1:$Q$22,15,FALSE)/12</f>
        <v>0</v>
      </c>
      <c r="Z2" s="15">
        <f t="shared" ref="Z2:Z54" ca="1" si="6">V2+Y2</f>
        <v>30945952.881152</v>
      </c>
      <c r="AA2" s="15">
        <v>30065479.422272</v>
      </c>
      <c r="AB2" s="15">
        <v>57932.733672000002</v>
      </c>
      <c r="AC2" s="94">
        <f>('Customer Data'!$G14*2+'Customer Data'!$G17)/3</f>
        <v>3</v>
      </c>
      <c r="AD2" s="135">
        <f ca="1">HLOOKUP($B2,CDM!$B$1:$Q$22,16,FALSE)/12</f>
        <v>0</v>
      </c>
      <c r="AE2" s="15">
        <f t="shared" ref="AE2:AE21" ca="1" si="7">AA2+AD2-AG2</f>
        <v>20216362.836906146</v>
      </c>
      <c r="AF2" s="15">
        <f t="shared" ref="AF2:AF44" si="8">AB2-AH2</f>
        <v>40239.833672000001</v>
      </c>
      <c r="AG2" s="15">
        <v>9849116.5853658542</v>
      </c>
      <c r="AH2" s="15">
        <v>17692.900000000001</v>
      </c>
      <c r="AI2" s="15">
        <v>6417102.0156629998</v>
      </c>
      <c r="AJ2" s="15">
        <v>10598.48064</v>
      </c>
      <c r="AK2" s="94">
        <f>('Customer Data'!$H14*2+'Customer Data'!$H17)/3</f>
        <v>1</v>
      </c>
      <c r="AL2" s="135">
        <f ca="1">HLOOKUP($B2,CDM!$B$1:$Q$22,17,FALSE)/12</f>
        <v>0</v>
      </c>
      <c r="AM2" s="15">
        <f t="shared" ref="AM2:AM54" ca="1" si="9">AI2+AL2</f>
        <v>6417102.0156629998</v>
      </c>
      <c r="AN2" s="15">
        <v>1788958.2339999999</v>
      </c>
      <c r="AO2" s="15">
        <v>4058.87</v>
      </c>
      <c r="AP2" s="94">
        <f>('Customer Data'!$I14*2+'Customer Data'!$I17)/3</f>
        <v>23393.75</v>
      </c>
      <c r="AQ2" s="135">
        <f ca="1">HLOOKUP($B2,CDM!$B$1:$Q$22,18,FALSE)/12</f>
        <v>0</v>
      </c>
      <c r="AR2" s="15">
        <f t="shared" ref="AR2:AR54" ca="1" si="10">AQ2+AO2</f>
        <v>4058.87</v>
      </c>
      <c r="AS2" s="15">
        <v>89334.598270999995</v>
      </c>
      <c r="AT2" s="15">
        <v>286.61600199999998</v>
      </c>
      <c r="AU2" s="135">
        <f>('Customer Data'!$J14*2+'Customer Data'!J$20*1)/3</f>
        <v>710.33333333333337</v>
      </c>
      <c r="AV2" s="15">
        <v>359053.37733300001</v>
      </c>
      <c r="AW2" s="15">
        <f>('Customer Data'!$K14*2+'Customer Data'!$K17*1)/3</f>
        <v>754.41666666666663</v>
      </c>
      <c r="AX2" s="15">
        <f>Weather!B158</f>
        <v>602.20000000000005</v>
      </c>
      <c r="AY2" s="15">
        <f>Weather!$C158</f>
        <v>0</v>
      </c>
      <c r="AZ2" s="200">
        <f>Employment!B14</f>
        <v>6578.2</v>
      </c>
      <c r="BA2" s="15">
        <f>Employment!$C14</f>
        <v>159.4</v>
      </c>
      <c r="BB2" s="15">
        <f>Employment!D14</f>
        <v>557803.5</v>
      </c>
      <c r="BC2" s="15">
        <v>1</v>
      </c>
      <c r="BD2" s="15">
        <v>1</v>
      </c>
      <c r="BE2" s="15">
        <v>0</v>
      </c>
      <c r="BF2" s="15">
        <v>0</v>
      </c>
      <c r="BG2" s="15">
        <v>0</v>
      </c>
      <c r="BH2" s="15">
        <v>0</v>
      </c>
      <c r="BI2" s="15">
        <v>0</v>
      </c>
      <c r="BJ2" s="15">
        <v>0</v>
      </c>
      <c r="BK2" s="15">
        <v>0</v>
      </c>
      <c r="BL2" s="15">
        <v>0</v>
      </c>
      <c r="BM2" s="15">
        <v>0</v>
      </c>
      <c r="BN2" s="15">
        <v>0</v>
      </c>
      <c r="BO2" s="15">
        <v>0</v>
      </c>
      <c r="BP2" s="15">
        <v>0</v>
      </c>
      <c r="BQ2" s="15">
        <v>0</v>
      </c>
      <c r="BR2" s="15">
        <v>0</v>
      </c>
      <c r="BS2" s="15">
        <v>31</v>
      </c>
      <c r="BT2" s="15">
        <v>22</v>
      </c>
    </row>
    <row r="3" spans="1:72">
      <c r="A3" s="17">
        <v>39479</v>
      </c>
      <c r="B3" s="57">
        <f t="shared" si="0"/>
        <v>2008</v>
      </c>
      <c r="C3" s="16">
        <v>52500239.715191998</v>
      </c>
      <c r="D3" s="94">
        <f>('Customer Data'!$B14+'Customer Data'!$B17*2)/3</f>
        <v>76644.666666666672</v>
      </c>
      <c r="E3" s="15">
        <f ca="1">HLOOKUP($B3,CDM!$B$1:$Q$22,11,FALSE)/12</f>
        <v>931519.48035298393</v>
      </c>
      <c r="F3" s="16">
        <f t="shared" ca="1" si="1"/>
        <v>53431759.19554498</v>
      </c>
      <c r="G3" s="15">
        <v>19830960.383866001</v>
      </c>
      <c r="H3" s="94">
        <f>('Customer Data'!$C14+'Customer Data'!$C17*2)/3</f>
        <v>7070</v>
      </c>
      <c r="I3" s="15">
        <f ca="1">HLOOKUP($B3,CDM!$B$1:$Q$22,12,FALSE)/12</f>
        <v>13863.906549148984</v>
      </c>
      <c r="J3" s="15">
        <f t="shared" ca="1" si="2"/>
        <v>19844824.290415149</v>
      </c>
      <c r="K3" s="15">
        <v>89108938.264914006</v>
      </c>
      <c r="L3" s="15">
        <v>213196.75534899998</v>
      </c>
      <c r="M3" s="94">
        <f>('Customer Data'!$D14+'Customer Data'!$D17*2)/3</f>
        <v>1194</v>
      </c>
      <c r="N3" s="135">
        <f ca="1">HLOOKUP($B3,CDM!$B$1:$Q$22,13,FALSE)/12</f>
        <v>31625.309809579823</v>
      </c>
      <c r="O3" s="15">
        <f t="shared" ca="1" si="3"/>
        <v>89140563.574723586</v>
      </c>
      <c r="P3" s="15">
        <f t="shared" si="4"/>
        <v>213196.75534899998</v>
      </c>
      <c r="Q3" s="15">
        <v>4556470.8254500004</v>
      </c>
      <c r="R3" s="15">
        <v>11756.638430999999</v>
      </c>
      <c r="S3" s="94">
        <f>('Customer Data'!$E14+'Customer Data'!$E17*2)/3</f>
        <v>3</v>
      </c>
      <c r="T3" s="135">
        <f ca="1">HLOOKUP($B3,CDM!$B$1:$Q$22,14,FALSE)/12</f>
        <v>0</v>
      </c>
      <c r="U3" s="15">
        <f t="shared" ca="1" si="5"/>
        <v>4556470.8254500004</v>
      </c>
      <c r="V3" s="15">
        <v>29255982.560447</v>
      </c>
      <c r="W3" s="15">
        <v>54750.657214999999</v>
      </c>
      <c r="X3" s="94">
        <f>('Customer Data'!$F14+'Customer Data'!$F17*2)/3</f>
        <v>6</v>
      </c>
      <c r="Y3" s="135">
        <f ca="1">HLOOKUP($B3,CDM!$B$1:$Q$22,15,FALSE)/12</f>
        <v>0</v>
      </c>
      <c r="Z3" s="15">
        <f t="shared" ca="1" si="6"/>
        <v>29255982.560447</v>
      </c>
      <c r="AA3" s="15">
        <v>30392948.278113</v>
      </c>
      <c r="AB3" s="15">
        <v>56509.340381999995</v>
      </c>
      <c r="AC3" s="94">
        <f>('Customer Data'!$G14+'Customer Data'!$G17*2)/3</f>
        <v>3</v>
      </c>
      <c r="AD3" s="135">
        <f ca="1">HLOOKUP($B3,CDM!$B$1:$Q$22,16,FALSE)/12</f>
        <v>0</v>
      </c>
      <c r="AE3" s="15">
        <f t="shared" ca="1" si="7"/>
        <v>20968539.557356402</v>
      </c>
      <c r="AF3" s="15">
        <f t="shared" si="8"/>
        <v>38753.140381999998</v>
      </c>
      <c r="AG3" s="15">
        <v>9424408.720756596</v>
      </c>
      <c r="AH3" s="15">
        <v>17756.2</v>
      </c>
      <c r="AI3" s="15">
        <v>6001767.3126990004</v>
      </c>
      <c r="AJ3" s="15">
        <v>10493.93763</v>
      </c>
      <c r="AK3" s="94">
        <f>('Customer Data'!$H14+'Customer Data'!$H17*2)/3</f>
        <v>1</v>
      </c>
      <c r="AL3" s="135">
        <f ca="1">HLOOKUP($B3,CDM!$B$1:$Q$22,17,FALSE)/12</f>
        <v>0</v>
      </c>
      <c r="AM3" s="15">
        <f t="shared" ca="1" si="9"/>
        <v>6001767.3126990004</v>
      </c>
      <c r="AN3" s="15">
        <v>1547364.1459999999</v>
      </c>
      <c r="AO3" s="15">
        <v>4058.87</v>
      </c>
      <c r="AP3" s="94">
        <f>('Customer Data'!$I14+'Customer Data'!$I17*2)/3</f>
        <v>23395.5</v>
      </c>
      <c r="AQ3" s="135">
        <f ca="1">HLOOKUP($B3,CDM!$B$1:$Q$22,18,FALSE)/12</f>
        <v>0</v>
      </c>
      <c r="AR3" s="15">
        <f t="shared" ca="1" si="10"/>
        <v>4058.87</v>
      </c>
      <c r="AS3" s="15">
        <v>83279.797676000002</v>
      </c>
      <c r="AT3" s="15">
        <v>240.72084000000001</v>
      </c>
      <c r="AU3" s="135">
        <f>('Customer Data'!$J14*1+'Customer Data'!$J17*2)/3</f>
        <v>710.33333333333337</v>
      </c>
      <c r="AV3" s="15">
        <v>335592.90683400002</v>
      </c>
      <c r="AW3" s="15">
        <f>('Customer Data'!$K14*1+'Customer Data'!$K17*2)/3</f>
        <v>754.83333333333337</v>
      </c>
      <c r="AX3" s="15">
        <f>Weather!B159</f>
        <v>616.1</v>
      </c>
      <c r="AY3" s="15">
        <f>Weather!$C159</f>
        <v>0</v>
      </c>
      <c r="AZ3" s="200">
        <f>Employment!B15</f>
        <v>6591.7</v>
      </c>
      <c r="BA3" s="15">
        <f>Employment!$C15</f>
        <v>160</v>
      </c>
      <c r="BB3" s="15">
        <f>Employment!D15</f>
        <v>557803.5</v>
      </c>
      <c r="BC3" s="15">
        <f t="shared" ref="BC3:BC55" si="11">BC2+1</f>
        <v>2</v>
      </c>
      <c r="BD3" s="15">
        <v>0</v>
      </c>
      <c r="BE3" s="15">
        <v>1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0</v>
      </c>
      <c r="BL3" s="15">
        <v>0</v>
      </c>
      <c r="BM3" s="15">
        <v>0</v>
      </c>
      <c r="BN3" s="15">
        <v>0</v>
      </c>
      <c r="BO3" s="15">
        <v>0</v>
      </c>
      <c r="BP3" s="15">
        <v>0</v>
      </c>
      <c r="BQ3" s="15">
        <v>0</v>
      </c>
      <c r="BR3" s="15">
        <v>0</v>
      </c>
      <c r="BS3" s="15">
        <v>29</v>
      </c>
      <c r="BT3" s="15">
        <v>20</v>
      </c>
    </row>
    <row r="4" spans="1:72">
      <c r="A4" s="17">
        <v>39508</v>
      </c>
      <c r="B4" s="57">
        <f t="shared" si="0"/>
        <v>2008</v>
      </c>
      <c r="C4" s="16">
        <v>51116710.196754999</v>
      </c>
      <c r="D4" s="95">
        <f>'Customer Data'!$B17</f>
        <v>76637</v>
      </c>
      <c r="E4" s="15">
        <f ca="1">HLOOKUP($B4,CDM!$B$1:$Q$22,11,FALSE)/12</f>
        <v>931519.48035298393</v>
      </c>
      <c r="F4" s="16">
        <f t="shared" ca="1" si="1"/>
        <v>52048229.677107982</v>
      </c>
      <c r="G4" s="15">
        <v>19879858.879023999</v>
      </c>
      <c r="H4" s="95">
        <f>'Customer Data'!$C17</f>
        <v>7068</v>
      </c>
      <c r="I4" s="15">
        <f ca="1">HLOOKUP($B4,CDM!$B$1:$Q$22,12,FALSE)/12</f>
        <v>13863.906549148984</v>
      </c>
      <c r="J4" s="15">
        <f t="shared" ca="1" si="2"/>
        <v>19893722.785573147</v>
      </c>
      <c r="K4" s="15">
        <v>87496875.432861</v>
      </c>
      <c r="L4" s="15">
        <v>211249.44056399999</v>
      </c>
      <c r="M4" s="95">
        <f>'Customer Data'!$D17</f>
        <v>1196</v>
      </c>
      <c r="N4" s="135">
        <f ca="1">HLOOKUP($B4,CDM!$B$1:$Q$22,13,FALSE)/12</f>
        <v>31625.309809579823</v>
      </c>
      <c r="O4" s="15">
        <f t="shared" ca="1" si="3"/>
        <v>87528500.742670581</v>
      </c>
      <c r="P4" s="15">
        <f t="shared" si="4"/>
        <v>211249.44056399999</v>
      </c>
      <c r="Q4" s="15">
        <v>4740805.8346499996</v>
      </c>
      <c r="R4" s="15">
        <v>11307.070395000001</v>
      </c>
      <c r="S4" s="95">
        <f>'Customer Data'!$E17</f>
        <v>3</v>
      </c>
      <c r="T4" s="135">
        <f ca="1">HLOOKUP($B4,CDM!$B$1:$Q$22,14,FALSE)/12</f>
        <v>0</v>
      </c>
      <c r="U4" s="15">
        <f t="shared" ca="1" si="5"/>
        <v>4740805.8346499996</v>
      </c>
      <c r="V4" s="15">
        <v>30082298.040827002</v>
      </c>
      <c r="W4" s="15">
        <v>54122.414834000003</v>
      </c>
      <c r="X4" s="95">
        <f>'Customer Data'!$F17</f>
        <v>6</v>
      </c>
      <c r="Y4" s="135">
        <f ca="1">HLOOKUP($B4,CDM!$B$1:$Q$22,15,FALSE)/12</f>
        <v>0</v>
      </c>
      <c r="Z4" s="15">
        <f t="shared" ca="1" si="6"/>
        <v>30082298.040827002</v>
      </c>
      <c r="AA4" s="15">
        <v>29981112.189544</v>
      </c>
      <c r="AB4" s="15">
        <v>56887.600176</v>
      </c>
      <c r="AC4" s="95">
        <f>'Customer Data'!$G17</f>
        <v>3</v>
      </c>
      <c r="AD4" s="135">
        <f ca="1">HLOOKUP($B4,CDM!$B$1:$Q$22,16,FALSE)/12</f>
        <v>0</v>
      </c>
      <c r="AE4" s="15">
        <f t="shared" ca="1" si="7"/>
        <v>20497225.708707761</v>
      </c>
      <c r="AF4" s="15">
        <f t="shared" si="8"/>
        <v>39111.300176000004</v>
      </c>
      <c r="AG4" s="15">
        <v>9483886.4808362387</v>
      </c>
      <c r="AH4" s="15">
        <v>17776.3</v>
      </c>
      <c r="AI4" s="15">
        <v>6042609.803293</v>
      </c>
      <c r="AJ4" s="15">
        <v>10447.93728</v>
      </c>
      <c r="AK4" s="95">
        <f>'Customer Data'!$H17</f>
        <v>1</v>
      </c>
      <c r="AL4" s="135">
        <f ca="1">HLOOKUP($B4,CDM!$B$1:$Q$22,17,FALSE)/12</f>
        <v>0</v>
      </c>
      <c r="AM4" s="15">
        <f t="shared" ca="1" si="9"/>
        <v>6042609.803293</v>
      </c>
      <c r="AN4" s="15">
        <v>1477469.2080000001</v>
      </c>
      <c r="AO4" s="15">
        <v>4057.13</v>
      </c>
      <c r="AP4" s="95">
        <f>'Customer Data'!$I17</f>
        <v>23397.25</v>
      </c>
      <c r="AQ4" s="135">
        <f ca="1">HLOOKUP($B4,CDM!$B$1:$Q$22,18,FALSE)/12</f>
        <v>0</v>
      </c>
      <c r="AR4" s="15">
        <f t="shared" ca="1" si="10"/>
        <v>4057.13</v>
      </c>
      <c r="AS4" s="15">
        <v>88605.054644999997</v>
      </c>
      <c r="AT4" s="15">
        <v>195.490678</v>
      </c>
      <c r="AU4" s="136">
        <f>'Customer Data'!$J17</f>
        <v>708.5</v>
      </c>
      <c r="AV4" s="15">
        <v>358737.24523599999</v>
      </c>
      <c r="AW4" s="95">
        <f>'Customer Data'!$K17</f>
        <v>755.25</v>
      </c>
      <c r="AX4" s="15">
        <f>Weather!B160</f>
        <v>523.70000000000005</v>
      </c>
      <c r="AY4" s="15">
        <f>Weather!$C160</f>
        <v>0</v>
      </c>
      <c r="AZ4" s="200">
        <f>Employment!B16</f>
        <v>6603.7</v>
      </c>
      <c r="BA4" s="15">
        <f>Employment!$C16</f>
        <v>160.19999999999999</v>
      </c>
      <c r="BB4" s="15">
        <f>Employment!D16</f>
        <v>557803.5</v>
      </c>
      <c r="BC4" s="15">
        <f t="shared" si="11"/>
        <v>3</v>
      </c>
      <c r="BD4" s="15">
        <v>0</v>
      </c>
      <c r="BE4" s="15">
        <v>0</v>
      </c>
      <c r="BF4" s="15">
        <v>1</v>
      </c>
      <c r="BG4" s="15">
        <v>0</v>
      </c>
      <c r="BH4" s="15">
        <v>0</v>
      </c>
      <c r="BI4" s="15">
        <v>0</v>
      </c>
      <c r="BJ4" s="15">
        <v>0</v>
      </c>
      <c r="BK4" s="15">
        <v>0</v>
      </c>
      <c r="BL4" s="15">
        <v>0</v>
      </c>
      <c r="BM4" s="15">
        <v>0</v>
      </c>
      <c r="BN4" s="15">
        <v>0</v>
      </c>
      <c r="BO4" s="15">
        <v>0</v>
      </c>
      <c r="BP4" s="15">
        <v>1</v>
      </c>
      <c r="BQ4" s="15">
        <v>0</v>
      </c>
      <c r="BR4" s="15">
        <v>1</v>
      </c>
      <c r="BS4" s="15">
        <v>31</v>
      </c>
      <c r="BT4" s="15">
        <v>21</v>
      </c>
    </row>
    <row r="5" spans="1:72">
      <c r="A5" s="17">
        <v>39539</v>
      </c>
      <c r="B5" s="57">
        <f t="shared" si="0"/>
        <v>2008</v>
      </c>
      <c r="C5" s="16">
        <v>41732804.530281998</v>
      </c>
      <c r="D5" s="94">
        <f>('Customer Data'!$B17*2+'Customer Data'!$B20)/3</f>
        <v>76546.666666666672</v>
      </c>
      <c r="E5" s="15">
        <f ca="1">HLOOKUP($B5,CDM!$B$1:$Q$22,11,FALSE)/12</f>
        <v>931519.48035298393</v>
      </c>
      <c r="F5" s="16">
        <f t="shared" ca="1" si="1"/>
        <v>42664324.010634981</v>
      </c>
      <c r="G5" s="15">
        <v>17777250.022179998</v>
      </c>
      <c r="H5" s="94">
        <f>('Customer Data'!$C17*2+'Customer Data'!$C20)/3</f>
        <v>7060.333333333333</v>
      </c>
      <c r="I5" s="15">
        <f ca="1">HLOOKUP($B5,CDM!$B$1:$Q$22,12,FALSE)/12</f>
        <v>13863.906549148984</v>
      </c>
      <c r="J5" s="15">
        <f t="shared" ca="1" si="2"/>
        <v>17791113.928729147</v>
      </c>
      <c r="K5" s="15">
        <v>79787064.360789001</v>
      </c>
      <c r="L5" s="15">
        <v>221980.28091999999</v>
      </c>
      <c r="M5" s="94">
        <f>('Customer Data'!$D17*2+'Customer Data'!$D20)/3</f>
        <v>1196.6666666666667</v>
      </c>
      <c r="N5" s="135">
        <f ca="1">HLOOKUP($B5,CDM!$B$1:$Q$22,13,FALSE)/12</f>
        <v>31625.309809579823</v>
      </c>
      <c r="O5" s="15">
        <f t="shared" ca="1" si="3"/>
        <v>79818689.670598581</v>
      </c>
      <c r="P5" s="15">
        <f t="shared" si="4"/>
        <v>221980.28091999999</v>
      </c>
      <c r="Q5" s="15">
        <v>4245300.1642500004</v>
      </c>
      <c r="R5" s="15">
        <v>11460.414608999999</v>
      </c>
      <c r="S5" s="94">
        <f>('Customer Data'!$E17*2+'Customer Data'!$E20)/3</f>
        <v>3</v>
      </c>
      <c r="T5" s="135">
        <f ca="1">HLOOKUP($B5,CDM!$B$1:$Q$22,14,FALSE)/12</f>
        <v>0</v>
      </c>
      <c r="U5" s="15">
        <f t="shared" ca="1" si="5"/>
        <v>4245300.1642500004</v>
      </c>
      <c r="V5" s="15">
        <v>29104726.433135998</v>
      </c>
      <c r="W5" s="15">
        <v>54133.606290999996</v>
      </c>
      <c r="X5" s="94">
        <f>('Customer Data'!$F17*2+'Customer Data'!$F20)/3</f>
        <v>6</v>
      </c>
      <c r="Y5" s="135">
        <f ca="1">HLOOKUP($B5,CDM!$B$1:$Q$22,15,FALSE)/12</f>
        <v>0</v>
      </c>
      <c r="Z5" s="15">
        <f t="shared" ca="1" si="6"/>
        <v>29104726.433135998</v>
      </c>
      <c r="AA5" s="15">
        <v>33279451.324659001</v>
      </c>
      <c r="AB5" s="15">
        <v>59417.924346</v>
      </c>
      <c r="AC5" s="94">
        <f>('Customer Data'!$G17*2+'Customer Data'!$G20)/3</f>
        <v>3</v>
      </c>
      <c r="AD5" s="135">
        <f ca="1">HLOOKUP($B5,CDM!$B$1:$Q$22,16,FALSE)/12</f>
        <v>0</v>
      </c>
      <c r="AE5" s="15">
        <f t="shared" ca="1" si="7"/>
        <v>22947237.75571923</v>
      </c>
      <c r="AF5" s="15">
        <f t="shared" si="8"/>
        <v>41757.324346000001</v>
      </c>
      <c r="AG5" s="15">
        <v>10332213.568939772</v>
      </c>
      <c r="AH5" s="15">
        <v>17660.599999999999</v>
      </c>
      <c r="AI5" s="15">
        <v>6233877.4310520003</v>
      </c>
      <c r="AJ5" s="15">
        <v>10569.58848</v>
      </c>
      <c r="AK5" s="94">
        <f>('Customer Data'!$H17*2+'Customer Data'!$H20)/3</f>
        <v>1</v>
      </c>
      <c r="AL5" s="135">
        <f ca="1">HLOOKUP($B5,CDM!$B$1:$Q$22,17,FALSE)/12</f>
        <v>0</v>
      </c>
      <c r="AM5" s="15">
        <f t="shared" ca="1" si="9"/>
        <v>6233877.4310520003</v>
      </c>
      <c r="AN5" s="15">
        <v>1249938.4180000001</v>
      </c>
      <c r="AO5" s="15">
        <v>4057.13</v>
      </c>
      <c r="AP5" s="94">
        <f>('Customer Data'!$I17*2+'Customer Data'!$I20)/3</f>
        <v>23399</v>
      </c>
      <c r="AQ5" s="135">
        <f ca="1">HLOOKUP($B5,CDM!$B$1:$Q$22,18,FALSE)/12</f>
        <v>0</v>
      </c>
      <c r="AR5" s="15">
        <f t="shared" ca="1" si="10"/>
        <v>4057.13</v>
      </c>
      <c r="AS5" s="15">
        <v>85504.004117999997</v>
      </c>
      <c r="AT5" s="15">
        <v>273.495949</v>
      </c>
      <c r="AU5" s="15">
        <f>('Customer Data'!$J17*2+'Customer Data'!$J20*1)/3</f>
        <v>706.66666666666663</v>
      </c>
      <c r="AV5" s="15">
        <v>347283.28104199999</v>
      </c>
      <c r="AW5" s="15">
        <f>('Customer Data'!$K17*2+'Customer Data'!$K20*1)/3</f>
        <v>755.66666666666663</v>
      </c>
      <c r="AX5" s="15">
        <f>Weather!B161</f>
        <v>212.59999999999991</v>
      </c>
      <c r="AY5" s="15">
        <f>Weather!$C161</f>
        <v>1.5</v>
      </c>
      <c r="AZ5" s="200">
        <f>Employment!B17</f>
        <v>6618.5</v>
      </c>
      <c r="BA5" s="15">
        <f>Employment!$C17</f>
        <v>158.4</v>
      </c>
      <c r="BB5" s="15">
        <f>Employment!D17</f>
        <v>557803.5</v>
      </c>
      <c r="BC5" s="15">
        <f t="shared" si="11"/>
        <v>4</v>
      </c>
      <c r="BD5" s="15">
        <v>0</v>
      </c>
      <c r="BE5" s="15">
        <v>0</v>
      </c>
      <c r="BF5" s="15">
        <v>0</v>
      </c>
      <c r="BG5" s="15">
        <v>1</v>
      </c>
      <c r="BH5" s="15">
        <v>0</v>
      </c>
      <c r="BI5" s="15">
        <v>0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5">
        <v>0</v>
      </c>
      <c r="BP5" s="15">
        <v>1</v>
      </c>
      <c r="BQ5" s="15">
        <v>0</v>
      </c>
      <c r="BR5" s="15">
        <v>1</v>
      </c>
      <c r="BS5" s="15">
        <v>30</v>
      </c>
      <c r="BT5" s="15">
        <v>20</v>
      </c>
    </row>
    <row r="6" spans="1:72">
      <c r="A6" s="17">
        <v>39569</v>
      </c>
      <c r="B6" s="57">
        <f t="shared" si="0"/>
        <v>2008</v>
      </c>
      <c r="C6" s="16">
        <v>42649637.476891004</v>
      </c>
      <c r="D6" s="94">
        <f>('Customer Data'!$B17+'Customer Data'!$B20*2)/3</f>
        <v>76456.333333333328</v>
      </c>
      <c r="E6" s="15">
        <f ca="1">HLOOKUP($B6,CDM!$B$1:$Q$22,11,FALSE)/12</f>
        <v>931519.48035298393</v>
      </c>
      <c r="F6" s="16">
        <f t="shared" ca="1" si="1"/>
        <v>43581156.957243986</v>
      </c>
      <c r="G6" s="15">
        <v>17912967.867654003</v>
      </c>
      <c r="H6" s="94">
        <f>('Customer Data'!$C17+'Customer Data'!$C20*2)/3</f>
        <v>7052.666666666667</v>
      </c>
      <c r="I6" s="15">
        <f ca="1">HLOOKUP($B6,CDM!$B$1:$Q$22,12,FALSE)/12</f>
        <v>13863.906549148984</v>
      </c>
      <c r="J6" s="15">
        <f t="shared" ca="1" si="2"/>
        <v>17926831.774203151</v>
      </c>
      <c r="K6" s="15">
        <v>77246460.046973005</v>
      </c>
      <c r="L6" s="15">
        <v>209222.52381300001</v>
      </c>
      <c r="M6" s="94">
        <f>('Customer Data'!$D17+'Customer Data'!$D20*2)/3</f>
        <v>1197.3333333333333</v>
      </c>
      <c r="N6" s="135">
        <f ca="1">HLOOKUP($B6,CDM!$B$1:$Q$22,13,FALSE)/12</f>
        <v>31625.309809579823</v>
      </c>
      <c r="O6" s="15">
        <f t="shared" ca="1" si="3"/>
        <v>77278085.356782585</v>
      </c>
      <c r="P6" s="15">
        <f t="shared" si="4"/>
        <v>209222.52381300001</v>
      </c>
      <c r="Q6" s="15">
        <v>4381350.2270999998</v>
      </c>
      <c r="R6" s="15">
        <v>11421.514961999999</v>
      </c>
      <c r="S6" s="94">
        <f>('Customer Data'!$E17+'Customer Data'!$E20*2)/3</f>
        <v>3</v>
      </c>
      <c r="T6" s="135">
        <f ca="1">HLOOKUP($B6,CDM!$B$1:$Q$22,14,FALSE)/12</f>
        <v>0</v>
      </c>
      <c r="U6" s="15">
        <f t="shared" ca="1" si="5"/>
        <v>4381350.2270999998</v>
      </c>
      <c r="V6" s="15">
        <v>28303679.631195001</v>
      </c>
      <c r="W6" s="15">
        <v>54419.623430999993</v>
      </c>
      <c r="X6" s="94">
        <f>('Customer Data'!$F17+'Customer Data'!$F20*2)/3</f>
        <v>6</v>
      </c>
      <c r="Y6" s="135">
        <f ca="1">HLOOKUP($B6,CDM!$B$1:$Q$22,15,FALSE)/12</f>
        <v>0</v>
      </c>
      <c r="Z6" s="15">
        <f t="shared" ca="1" si="6"/>
        <v>28303679.631195001</v>
      </c>
      <c r="AA6" s="15">
        <v>32122009.211128</v>
      </c>
      <c r="AB6" s="15">
        <v>61703.028090000007</v>
      </c>
      <c r="AC6" s="94">
        <f>('Customer Data'!$G17+'Customer Data'!$G20*2)/3</f>
        <v>3</v>
      </c>
      <c r="AD6" s="135">
        <f ca="1">HLOOKUP($B6,CDM!$B$1:$Q$22,16,FALSE)/12</f>
        <v>0</v>
      </c>
      <c r="AE6" s="15">
        <f t="shared" ca="1" si="7"/>
        <v>22597298.718345523</v>
      </c>
      <c r="AF6" s="15">
        <f t="shared" si="8"/>
        <v>43359.82809000001</v>
      </c>
      <c r="AG6" s="15">
        <v>9524710.4927824792</v>
      </c>
      <c r="AH6" s="15">
        <v>18343.2</v>
      </c>
      <c r="AI6" s="15">
        <v>5106454.0213099997</v>
      </c>
      <c r="AJ6" s="15">
        <v>10530.432000000001</v>
      </c>
      <c r="AK6" s="94">
        <f>('Customer Data'!$H17+'Customer Data'!$H20*2)/3</f>
        <v>1</v>
      </c>
      <c r="AL6" s="135">
        <f ca="1">HLOOKUP($B6,CDM!$B$1:$Q$22,17,FALSE)/12</f>
        <v>0</v>
      </c>
      <c r="AM6" s="15">
        <f t="shared" ca="1" si="9"/>
        <v>5106454.0213099997</v>
      </c>
      <c r="AN6" s="15">
        <v>1146578.358</v>
      </c>
      <c r="AO6" s="15">
        <v>4060.39</v>
      </c>
      <c r="AP6" s="94">
        <f>('Customer Data'!$I17+'Customer Data'!$I20*2)/3</f>
        <v>23400.75</v>
      </c>
      <c r="AQ6" s="135">
        <f ca="1">HLOOKUP($B6,CDM!$B$1:$Q$22,18,FALSE)/12</f>
        <v>0</v>
      </c>
      <c r="AR6" s="15">
        <f t="shared" ca="1" si="10"/>
        <v>4060.39</v>
      </c>
      <c r="AS6" s="15">
        <v>88337.393538000004</v>
      </c>
      <c r="AT6" s="15">
        <v>239.64583200000001</v>
      </c>
      <c r="AU6" s="15">
        <f>('Customer Data'!$J17*1+'Customer Data'!$J20*2)/3</f>
        <v>704.83333333333337</v>
      </c>
      <c r="AV6" s="15">
        <v>358737.24523599999</v>
      </c>
      <c r="AW6" s="15">
        <f>('Customer Data'!$K17*1+'Customer Data'!$K20*2)/3</f>
        <v>756.08333333333337</v>
      </c>
      <c r="AX6" s="15">
        <f>Weather!B162</f>
        <v>138.4</v>
      </c>
      <c r="AY6" s="15">
        <f>Weather!$C162</f>
        <v>13.399999999999999</v>
      </c>
      <c r="AZ6" s="200">
        <f>Employment!B18</f>
        <v>6622.3</v>
      </c>
      <c r="BA6" s="15">
        <f>Employment!$C18</f>
        <v>155.5</v>
      </c>
      <c r="BB6" s="15">
        <f>Employment!D18</f>
        <v>557803.5</v>
      </c>
      <c r="BC6" s="15">
        <f t="shared" si="11"/>
        <v>5</v>
      </c>
      <c r="BD6" s="15">
        <v>0</v>
      </c>
      <c r="BE6" s="15">
        <v>0</v>
      </c>
      <c r="BF6" s="15">
        <v>0</v>
      </c>
      <c r="BG6" s="15">
        <v>0</v>
      </c>
      <c r="BH6" s="15">
        <v>1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1</v>
      </c>
      <c r="BQ6" s="15">
        <v>0</v>
      </c>
      <c r="BR6" s="15">
        <v>1</v>
      </c>
      <c r="BS6" s="15">
        <v>31</v>
      </c>
      <c r="BT6" s="15">
        <v>21</v>
      </c>
    </row>
    <row r="7" spans="1:72">
      <c r="A7" s="17">
        <v>39600</v>
      </c>
      <c r="B7" s="57">
        <f t="shared" si="0"/>
        <v>2008</v>
      </c>
      <c r="C7" s="16">
        <v>56479122.768546999</v>
      </c>
      <c r="D7" s="95">
        <f>'Customer Data'!$B20</f>
        <v>76366</v>
      </c>
      <c r="E7" s="15">
        <f ca="1">HLOOKUP($B7,CDM!$B$1:$Q$22,11,FALSE)/12</f>
        <v>931519.48035298393</v>
      </c>
      <c r="F7" s="16">
        <f t="shared" ca="1" si="1"/>
        <v>57410642.248899981</v>
      </c>
      <c r="G7" s="15">
        <v>19807365.463443998</v>
      </c>
      <c r="H7" s="95">
        <f>'Customer Data'!$C20</f>
        <v>7045</v>
      </c>
      <c r="I7" s="15">
        <f ca="1">HLOOKUP($B7,CDM!$B$1:$Q$22,12,FALSE)/12</f>
        <v>13863.906549148984</v>
      </c>
      <c r="J7" s="15">
        <f t="shared" ca="1" si="2"/>
        <v>19821229.369993147</v>
      </c>
      <c r="K7" s="15">
        <v>84356460.309585005</v>
      </c>
      <c r="L7" s="15">
        <v>226187.86023200001</v>
      </c>
      <c r="M7" s="95">
        <f>'Customer Data'!$D20</f>
        <v>1198</v>
      </c>
      <c r="N7" s="135">
        <f ca="1">HLOOKUP($B7,CDM!$B$1:$Q$22,13,FALSE)/12</f>
        <v>31625.309809579823</v>
      </c>
      <c r="O7" s="15">
        <f t="shared" ca="1" si="3"/>
        <v>84388085.619394585</v>
      </c>
      <c r="P7" s="15">
        <f t="shared" si="4"/>
        <v>226187.86023200001</v>
      </c>
      <c r="Q7" s="15">
        <v>4257465.1847999999</v>
      </c>
      <c r="R7" s="15">
        <v>11501.696465999999</v>
      </c>
      <c r="S7" s="95">
        <f>'Customer Data'!$E20</f>
        <v>3</v>
      </c>
      <c r="T7" s="135">
        <f ca="1">HLOOKUP($B7,CDM!$B$1:$Q$22,14,FALSE)/12</f>
        <v>0</v>
      </c>
      <c r="U7" s="15">
        <f t="shared" ca="1" si="5"/>
        <v>4257465.1847999999</v>
      </c>
      <c r="V7" s="15">
        <v>31374151.027519997</v>
      </c>
      <c r="W7" s="15">
        <v>61543.081882999999</v>
      </c>
      <c r="X7" s="95">
        <f>'Customer Data'!$F20</f>
        <v>6</v>
      </c>
      <c r="Y7" s="135">
        <f ca="1">HLOOKUP($B7,CDM!$B$1:$Q$22,15,FALSE)/12</f>
        <v>0</v>
      </c>
      <c r="Z7" s="15">
        <f t="shared" ca="1" si="6"/>
        <v>31374151.027519997</v>
      </c>
      <c r="AA7" s="15">
        <v>33123747.853048995</v>
      </c>
      <c r="AB7" s="15">
        <v>69604.609733999998</v>
      </c>
      <c r="AC7" s="95">
        <f>'Customer Data'!$G20</f>
        <v>3</v>
      </c>
      <c r="AD7" s="135">
        <f ca="1">HLOOKUP($B7,CDM!$B$1:$Q$22,16,FALSE)/12</f>
        <v>0</v>
      </c>
      <c r="AE7" s="15">
        <f t="shared" ca="1" si="7"/>
        <v>25012791.954592049</v>
      </c>
      <c r="AF7" s="15">
        <f t="shared" si="8"/>
        <v>49839.109733999998</v>
      </c>
      <c r="AG7" s="15">
        <v>8110955.8984569442</v>
      </c>
      <c r="AH7" s="15">
        <v>19765.5</v>
      </c>
      <c r="AI7" s="15">
        <v>5766831.4561719997</v>
      </c>
      <c r="AJ7" s="15">
        <v>12214.540800000001</v>
      </c>
      <c r="AK7" s="95">
        <f>'Customer Data'!$H20</f>
        <v>1</v>
      </c>
      <c r="AL7" s="135">
        <f ca="1">HLOOKUP($B7,CDM!$B$1:$Q$22,17,FALSE)/12</f>
        <v>0</v>
      </c>
      <c r="AM7" s="15">
        <f t="shared" ca="1" si="9"/>
        <v>5766831.4561719997</v>
      </c>
      <c r="AN7" s="15">
        <v>1025824.44</v>
      </c>
      <c r="AO7" s="15">
        <v>4060.39</v>
      </c>
      <c r="AP7" s="95">
        <f>'Customer Data'!$I20</f>
        <v>23402.5</v>
      </c>
      <c r="AQ7" s="135">
        <f ca="1">HLOOKUP($B7,CDM!$B$1:$Q$22,18,FALSE)/12</f>
        <v>0</v>
      </c>
      <c r="AR7" s="15">
        <f t="shared" ca="1" si="10"/>
        <v>4060.39</v>
      </c>
      <c r="AS7" s="15">
        <v>85368.523379000006</v>
      </c>
      <c r="AT7" s="15">
        <v>244.99085299999999</v>
      </c>
      <c r="AU7" s="136">
        <f>'Customer Data'!$J20</f>
        <v>703</v>
      </c>
      <c r="AV7" s="15">
        <v>347168.43022699998</v>
      </c>
      <c r="AW7" s="95">
        <f>'Customer Data'!$K20</f>
        <v>756.5</v>
      </c>
      <c r="AX7" s="15">
        <f>Weather!B163</f>
        <v>5</v>
      </c>
      <c r="AY7" s="15">
        <f>Weather!$C163</f>
        <v>120.39999999999998</v>
      </c>
      <c r="AZ7" s="200">
        <f>Employment!B19</f>
        <v>6620.3</v>
      </c>
      <c r="BA7" s="15">
        <f>Employment!$C19</f>
        <v>152.5</v>
      </c>
      <c r="BB7" s="15">
        <f>Employment!D19</f>
        <v>557803.5</v>
      </c>
      <c r="BC7" s="15">
        <f t="shared" si="11"/>
        <v>6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1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30</v>
      </c>
      <c r="BT7" s="15">
        <v>21</v>
      </c>
    </row>
    <row r="8" spans="1:72">
      <c r="A8" s="17">
        <v>39630</v>
      </c>
      <c r="B8" s="57">
        <f t="shared" si="0"/>
        <v>2008</v>
      </c>
      <c r="C8" s="16">
        <v>71048673.555962995</v>
      </c>
      <c r="D8" s="94">
        <f>('Customer Data'!$B20*2+'Customer Data'!$B23)/3</f>
        <v>76390.666666666672</v>
      </c>
      <c r="E8" s="15">
        <f ca="1">HLOOKUP($B8,CDM!$B$1:$Q$22,11,FALSE)/12</f>
        <v>931519.48035298393</v>
      </c>
      <c r="F8" s="16">
        <f t="shared" ca="1" si="1"/>
        <v>71980193.036315978</v>
      </c>
      <c r="G8" s="15">
        <v>22038894.315173</v>
      </c>
      <c r="H8" s="94">
        <f>('Customer Data'!$C20*2+'Customer Data'!$C23)/3</f>
        <v>7035.666666666667</v>
      </c>
      <c r="I8" s="15">
        <f ca="1">HLOOKUP($B8,CDM!$B$1:$Q$22,12,FALSE)/12</f>
        <v>13863.906549148984</v>
      </c>
      <c r="J8" s="15">
        <f t="shared" ca="1" si="2"/>
        <v>22052758.221722148</v>
      </c>
      <c r="K8" s="15">
        <v>86531297.907773003</v>
      </c>
      <c r="L8" s="15">
        <v>234446.491828</v>
      </c>
      <c r="M8" s="94">
        <f>('Customer Data'!$D20*2+'Customer Data'!$D23)/3</f>
        <v>1196.6666666666667</v>
      </c>
      <c r="N8" s="135">
        <f ca="1">HLOOKUP($B8,CDM!$B$1:$Q$22,13,FALSE)/12</f>
        <v>31625.309809579823</v>
      </c>
      <c r="O8" s="15">
        <f t="shared" ca="1" si="3"/>
        <v>86562923.217582583</v>
      </c>
      <c r="P8" s="15">
        <f t="shared" si="4"/>
        <v>234446.491828</v>
      </c>
      <c r="Q8" s="15">
        <v>4932480.0648499997</v>
      </c>
      <c r="R8" s="15">
        <v>12311.29845</v>
      </c>
      <c r="S8" s="94">
        <f>('Customer Data'!$E20*2+'Customer Data'!$E23)/3</f>
        <v>3</v>
      </c>
      <c r="T8" s="135">
        <f ca="1">HLOOKUP($B8,CDM!$B$1:$Q$22,14,FALSE)/12</f>
        <v>0</v>
      </c>
      <c r="U8" s="15">
        <f t="shared" ca="1" si="5"/>
        <v>4932480.0648499997</v>
      </c>
      <c r="V8" s="15">
        <v>31414393.881907005</v>
      </c>
      <c r="W8" s="15">
        <v>61475.554588000006</v>
      </c>
      <c r="X8" s="94">
        <f>('Customer Data'!$F20*2+'Customer Data'!$F23)/3</f>
        <v>6</v>
      </c>
      <c r="Y8" s="135">
        <f ca="1">HLOOKUP($B8,CDM!$B$1:$Q$22,15,FALSE)/12</f>
        <v>0</v>
      </c>
      <c r="Z8" s="15">
        <f t="shared" ca="1" si="6"/>
        <v>31414393.881907005</v>
      </c>
      <c r="AA8" s="15">
        <v>25295235.947755001</v>
      </c>
      <c r="AB8" s="15">
        <v>68826.252924</v>
      </c>
      <c r="AC8" s="94">
        <f>('Customer Data'!$G20*2+'Customer Data'!$G23)/3</f>
        <v>3</v>
      </c>
      <c r="AD8" s="135">
        <f ca="1">HLOOKUP($B8,CDM!$B$1:$Q$22,16,FALSE)/12</f>
        <v>0</v>
      </c>
      <c r="AE8" s="15">
        <f t="shared" ca="1" si="7"/>
        <v>16332505.614255749</v>
      </c>
      <c r="AF8" s="15">
        <f t="shared" si="8"/>
        <v>48510.352923999999</v>
      </c>
      <c r="AG8" s="15">
        <v>8962730.3334992528</v>
      </c>
      <c r="AH8" s="15">
        <v>20315.900000000001</v>
      </c>
      <c r="AI8" s="15">
        <v>3071819.4249430001</v>
      </c>
      <c r="AJ8" s="15">
        <v>10920.096</v>
      </c>
      <c r="AK8" s="94">
        <f>('Customer Data'!$H20*2+'Customer Data'!$H23)/3</f>
        <v>1</v>
      </c>
      <c r="AL8" s="135">
        <f ca="1">HLOOKUP($B8,CDM!$B$1:$Q$22,17,FALSE)/12</f>
        <v>0</v>
      </c>
      <c r="AM8" s="15">
        <f t="shared" ca="1" si="9"/>
        <v>3071819.4249430001</v>
      </c>
      <c r="AN8" s="15">
        <v>1094854.51</v>
      </c>
      <c r="AO8" s="15">
        <v>4060.39</v>
      </c>
      <c r="AP8" s="94">
        <f>('Customer Data'!$I20*2+'Customer Data'!$I23)/3</f>
        <v>23404.25</v>
      </c>
      <c r="AQ8" s="135">
        <f ca="1">HLOOKUP($B8,CDM!$B$1:$Q$22,18,FALSE)/12</f>
        <v>0</v>
      </c>
      <c r="AR8" s="15">
        <f t="shared" ca="1" si="10"/>
        <v>4060.39</v>
      </c>
      <c r="AS8" s="15">
        <v>87811.070986999999</v>
      </c>
      <c r="AT8" s="15">
        <v>247.95585800000001</v>
      </c>
      <c r="AU8" s="15">
        <f>('Customer Data'!$J20*2+'Customer Data'!$J23*1)/3</f>
        <v>701.16666666666663</v>
      </c>
      <c r="AV8" s="15">
        <v>358841.22501699999</v>
      </c>
      <c r="AW8" s="15">
        <f>('Customer Data'!$K20*2+'Customer Data'!$K23*1)/3</f>
        <v>756.91666666666663</v>
      </c>
      <c r="AX8" s="15">
        <f>Weather!B164</f>
        <v>0.5</v>
      </c>
      <c r="AY8" s="15">
        <f>Weather!$C164</f>
        <v>180.50000000000006</v>
      </c>
      <c r="AZ8" s="200">
        <f>Employment!B20</f>
        <v>6611.6</v>
      </c>
      <c r="BA8" s="15">
        <f>Employment!$C20</f>
        <v>151.30000000000001</v>
      </c>
      <c r="BB8" s="15">
        <f>Employment!D20</f>
        <v>557803.5</v>
      </c>
      <c r="BC8" s="15">
        <f t="shared" si="11"/>
        <v>7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1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31</v>
      </c>
      <c r="BT8" s="15">
        <v>22</v>
      </c>
    </row>
    <row r="9" spans="1:72">
      <c r="A9" s="17">
        <v>39661</v>
      </c>
      <c r="B9" s="57">
        <f t="shared" si="0"/>
        <v>2008</v>
      </c>
      <c r="C9" s="16">
        <v>67405038.177351996</v>
      </c>
      <c r="D9" s="94">
        <f>('Customer Data'!$B20+'Customer Data'!$B23*2)/3</f>
        <v>76415.333333333328</v>
      </c>
      <c r="E9" s="15">
        <f ca="1">HLOOKUP($B9,CDM!$B$1:$Q$22,11,FALSE)/12</f>
        <v>931519.48035298393</v>
      </c>
      <c r="F9" s="16">
        <f t="shared" ca="1" si="1"/>
        <v>68336557.657704979</v>
      </c>
      <c r="G9" s="15">
        <v>21594541.909394</v>
      </c>
      <c r="H9" s="94">
        <f>('Customer Data'!$C20+'Customer Data'!$C23*2)/3</f>
        <v>7026.333333333333</v>
      </c>
      <c r="I9" s="15">
        <f ca="1">HLOOKUP($B9,CDM!$B$1:$Q$22,12,FALSE)/12</f>
        <v>13863.906549148984</v>
      </c>
      <c r="J9" s="15">
        <f t="shared" ca="1" si="2"/>
        <v>21608405.815943148</v>
      </c>
      <c r="K9" s="15">
        <v>86141942.929490998</v>
      </c>
      <c r="L9" s="15">
        <v>215379.167258</v>
      </c>
      <c r="M9" s="94">
        <f>('Customer Data'!$D20+'Customer Data'!$D23*2)/3</f>
        <v>1195.3333333333333</v>
      </c>
      <c r="N9" s="135">
        <f ca="1">HLOOKUP($B9,CDM!$B$1:$Q$22,13,FALSE)/12</f>
        <v>31625.309809579823</v>
      </c>
      <c r="O9" s="15">
        <f t="shared" ca="1" si="3"/>
        <v>86173568.239300579</v>
      </c>
      <c r="P9" s="15">
        <f t="shared" si="4"/>
        <v>215379.167258</v>
      </c>
      <c r="Q9" s="15">
        <v>4641225.8382999999</v>
      </c>
      <c r="R9" s="15">
        <v>12253.164903000001</v>
      </c>
      <c r="S9" s="94">
        <f>('Customer Data'!$E20+'Customer Data'!$E23*2)/3</f>
        <v>3</v>
      </c>
      <c r="T9" s="135">
        <f ca="1">HLOOKUP($B9,CDM!$B$1:$Q$22,14,FALSE)/12</f>
        <v>0</v>
      </c>
      <c r="U9" s="15">
        <f t="shared" ca="1" si="5"/>
        <v>4641225.8382999999</v>
      </c>
      <c r="V9" s="15">
        <v>33407990.351884004</v>
      </c>
      <c r="W9" s="15">
        <v>61417.864588999997</v>
      </c>
      <c r="X9" s="94">
        <f>('Customer Data'!$F20+'Customer Data'!$F23*2)/3</f>
        <v>6</v>
      </c>
      <c r="Y9" s="135">
        <f ca="1">HLOOKUP($B9,CDM!$B$1:$Q$22,15,FALSE)/12</f>
        <v>0</v>
      </c>
      <c r="Z9" s="15">
        <f t="shared" ca="1" si="6"/>
        <v>33407990.351884004</v>
      </c>
      <c r="AA9" s="15">
        <v>34484247.926084995</v>
      </c>
      <c r="AB9" s="15">
        <v>68998.755078000002</v>
      </c>
      <c r="AC9" s="94">
        <f>('Customer Data'!$G20+'Customer Data'!$G23*2)/3</f>
        <v>3</v>
      </c>
      <c r="AD9" s="135">
        <f ca="1">HLOOKUP($B9,CDM!$B$1:$Q$22,16,FALSE)/12</f>
        <v>0</v>
      </c>
      <c r="AE9" s="15">
        <f t="shared" ca="1" si="7"/>
        <v>24026495.163516551</v>
      </c>
      <c r="AF9" s="15">
        <f t="shared" si="8"/>
        <v>48393.955077999999</v>
      </c>
      <c r="AG9" s="15">
        <v>10457752.762568442</v>
      </c>
      <c r="AH9" s="15">
        <v>20604.8</v>
      </c>
      <c r="AI9" s="15">
        <v>3657396.6019560001</v>
      </c>
      <c r="AJ9" s="15">
        <v>9883.7798399999992</v>
      </c>
      <c r="AK9" s="94">
        <f>('Customer Data'!$H20+'Customer Data'!$H23*2)/3</f>
        <v>1</v>
      </c>
      <c r="AL9" s="135">
        <f ca="1">HLOOKUP($B9,CDM!$B$1:$Q$22,17,FALSE)/12</f>
        <v>0</v>
      </c>
      <c r="AM9" s="15">
        <f t="shared" ca="1" si="9"/>
        <v>3657396.6019560001</v>
      </c>
      <c r="AN9" s="15">
        <v>1213648.0689999999</v>
      </c>
      <c r="AO9" s="15">
        <v>4060.39</v>
      </c>
      <c r="AP9" s="94">
        <f>('Customer Data'!$I20+'Customer Data'!$I23*2)/3</f>
        <v>23406</v>
      </c>
      <c r="AQ9" s="135">
        <f ca="1">HLOOKUP($B9,CDM!$B$1:$Q$22,18,FALSE)/12</f>
        <v>0</v>
      </c>
      <c r="AR9" s="15">
        <f t="shared" ca="1" si="10"/>
        <v>4060.39</v>
      </c>
      <c r="AS9" s="15">
        <v>87667.154532999994</v>
      </c>
      <c r="AT9" s="15">
        <v>227.34578300000001</v>
      </c>
      <c r="AU9" s="15">
        <f>('Customer Data'!$J20*1+'Customer Data'!$J23*2)/3</f>
        <v>699.33333333333337</v>
      </c>
      <c r="AV9" s="15">
        <v>359569.08354800002</v>
      </c>
      <c r="AW9" s="15">
        <f>('Customer Data'!$K20*1+'Customer Data'!$K23*2)/3</f>
        <v>757.33333333333337</v>
      </c>
      <c r="AX9" s="15">
        <f>Weather!B165</f>
        <v>1.5</v>
      </c>
      <c r="AY9" s="15">
        <f>Weather!$C165</f>
        <v>137.09999999999997</v>
      </c>
      <c r="AZ9" s="200">
        <f>Employment!B21</f>
        <v>6603.5</v>
      </c>
      <c r="BA9" s="15">
        <f>Employment!$C21</f>
        <v>151.6</v>
      </c>
      <c r="BB9" s="15">
        <f>Employment!D21</f>
        <v>557803.5</v>
      </c>
      <c r="BC9" s="15">
        <f t="shared" si="11"/>
        <v>8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1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31</v>
      </c>
      <c r="BT9" s="15">
        <v>20</v>
      </c>
    </row>
    <row r="10" spans="1:72">
      <c r="A10" s="17">
        <v>39692</v>
      </c>
      <c r="B10" s="57">
        <f t="shared" si="0"/>
        <v>2008</v>
      </c>
      <c r="C10" s="16">
        <v>50418351.242885001</v>
      </c>
      <c r="D10" s="95">
        <f>'Customer Data'!$B23</f>
        <v>76440</v>
      </c>
      <c r="E10" s="15">
        <f ca="1">HLOOKUP($B10,CDM!$B$1:$Q$22,11,FALSE)/12</f>
        <v>931519.48035298393</v>
      </c>
      <c r="F10" s="16">
        <f t="shared" ca="1" si="1"/>
        <v>51349870.723237984</v>
      </c>
      <c r="G10" s="15">
        <v>18922395.401629001</v>
      </c>
      <c r="H10" s="95">
        <f>'Customer Data'!$C23</f>
        <v>7017</v>
      </c>
      <c r="I10" s="15">
        <f ca="1">HLOOKUP($B10,CDM!$B$1:$Q$22,12,FALSE)/12</f>
        <v>13863.906549148984</v>
      </c>
      <c r="J10" s="15">
        <f t="shared" ca="1" si="2"/>
        <v>18936259.308178149</v>
      </c>
      <c r="K10" s="15">
        <v>81127499.828155011</v>
      </c>
      <c r="L10" s="15">
        <v>225454.43133200001</v>
      </c>
      <c r="M10" s="95">
        <f>'Customer Data'!$D23</f>
        <v>1194</v>
      </c>
      <c r="N10" s="135">
        <f ca="1">HLOOKUP($B10,CDM!$B$1:$Q$22,13,FALSE)/12</f>
        <v>31625.309809579823</v>
      </c>
      <c r="O10" s="15">
        <f t="shared" ca="1" si="3"/>
        <v>81159125.137964591</v>
      </c>
      <c r="P10" s="15">
        <f t="shared" si="4"/>
        <v>225454.43133200001</v>
      </c>
      <c r="Q10" s="15">
        <v>4646561.3876</v>
      </c>
      <c r="R10" s="15">
        <v>12177.361143</v>
      </c>
      <c r="S10" s="95">
        <f>'Customer Data'!$E23</f>
        <v>3</v>
      </c>
      <c r="T10" s="135">
        <f ca="1">HLOOKUP($B10,CDM!$B$1:$Q$22,14,FALSE)/12</f>
        <v>0</v>
      </c>
      <c r="U10" s="15">
        <f t="shared" ca="1" si="5"/>
        <v>4646561.3876</v>
      </c>
      <c r="V10" s="15">
        <v>30345332.094379999</v>
      </c>
      <c r="W10" s="15">
        <v>58201.988345999998</v>
      </c>
      <c r="X10" s="95">
        <f>'Customer Data'!$F23</f>
        <v>6</v>
      </c>
      <c r="Y10" s="135">
        <f ca="1">HLOOKUP($B10,CDM!$B$1:$Q$22,15,FALSE)/12</f>
        <v>0</v>
      </c>
      <c r="Z10" s="15">
        <f t="shared" ca="1" si="6"/>
        <v>30345332.094379999</v>
      </c>
      <c r="AA10" s="15">
        <v>37173745.093043</v>
      </c>
      <c r="AB10" s="15">
        <v>69055.875108000007</v>
      </c>
      <c r="AC10" s="95">
        <f>'Customer Data'!$G23</f>
        <v>3</v>
      </c>
      <c r="AD10" s="135">
        <f ca="1">HLOOKUP($B10,CDM!$B$1:$Q$22,16,FALSE)/12</f>
        <v>0</v>
      </c>
      <c r="AE10" s="15">
        <f t="shared" ca="1" si="7"/>
        <v>26665284.157254048</v>
      </c>
      <c r="AF10" s="15">
        <f t="shared" si="8"/>
        <v>48767.67510800001</v>
      </c>
      <c r="AG10" s="15">
        <v>10508460.93578895</v>
      </c>
      <c r="AH10" s="15">
        <v>20288.2</v>
      </c>
      <c r="AI10" s="15">
        <v>3743454.9714879999</v>
      </c>
      <c r="AJ10" s="15">
        <v>7411.5993600000002</v>
      </c>
      <c r="AK10" s="95">
        <f>'Customer Data'!$H23</f>
        <v>1</v>
      </c>
      <c r="AL10" s="135">
        <f ca="1">HLOOKUP($B10,CDM!$B$1:$Q$22,17,FALSE)/12</f>
        <v>0</v>
      </c>
      <c r="AM10" s="15">
        <f t="shared" ca="1" si="9"/>
        <v>3743454.9714879999</v>
      </c>
      <c r="AN10" s="15">
        <v>1362336.28</v>
      </c>
      <c r="AO10" s="15">
        <v>4060.39</v>
      </c>
      <c r="AP10" s="95">
        <f>'Customer Data'!$I23</f>
        <v>23407.75</v>
      </c>
      <c r="AQ10" s="135">
        <f ca="1">HLOOKUP($B10,CDM!$B$1:$Q$22,18,FALSE)/12</f>
        <v>0</v>
      </c>
      <c r="AR10" s="15">
        <f t="shared" ca="1" si="10"/>
        <v>4060.39</v>
      </c>
      <c r="AS10" s="15">
        <v>84314.114568999998</v>
      </c>
      <c r="AT10" s="15">
        <v>239.94483199999999</v>
      </c>
      <c r="AU10" s="136">
        <f>'Customer Data'!$J23</f>
        <v>697.5</v>
      </c>
      <c r="AV10" s="15">
        <v>348009.11138299998</v>
      </c>
      <c r="AW10" s="95">
        <f>'Customer Data'!$K23</f>
        <v>757.75</v>
      </c>
      <c r="AX10" s="15">
        <f>Weather!B166</f>
        <v>16.7</v>
      </c>
      <c r="AY10" s="15">
        <f>Weather!$C166</f>
        <v>56.099999999999994</v>
      </c>
      <c r="AZ10" s="200">
        <f>Employment!B22</f>
        <v>6614.5</v>
      </c>
      <c r="BA10" s="15">
        <f>Employment!$C22</f>
        <v>153.6</v>
      </c>
      <c r="BB10" s="15">
        <f>Employment!D22</f>
        <v>557803.5</v>
      </c>
      <c r="BC10" s="15">
        <f t="shared" si="11"/>
        <v>9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1</v>
      </c>
      <c r="BM10" s="15">
        <v>0</v>
      </c>
      <c r="BN10" s="15">
        <v>0</v>
      </c>
      <c r="BO10" s="15">
        <v>0</v>
      </c>
      <c r="BP10" s="15">
        <v>0</v>
      </c>
      <c r="BQ10" s="15">
        <v>1</v>
      </c>
      <c r="BR10" s="15">
        <v>1</v>
      </c>
      <c r="BS10" s="15">
        <v>30</v>
      </c>
      <c r="BT10" s="15">
        <v>21</v>
      </c>
    </row>
    <row r="11" spans="1:72">
      <c r="A11" s="17">
        <v>39722</v>
      </c>
      <c r="B11" s="57">
        <f t="shared" si="0"/>
        <v>2008</v>
      </c>
      <c r="C11" s="16">
        <v>43543416.750446998</v>
      </c>
      <c r="D11" s="94">
        <f>('Customer Data'!$B23*2+'Customer Data'!$B26)/3</f>
        <v>76462</v>
      </c>
      <c r="E11" s="15">
        <f ca="1">HLOOKUP($B11,CDM!$B$1:$Q$22,11,FALSE)/12</f>
        <v>931519.48035298393</v>
      </c>
      <c r="F11" s="16">
        <f t="shared" ca="1" si="1"/>
        <v>44474936.23079998</v>
      </c>
      <c r="G11" s="15">
        <v>17773145.748647999</v>
      </c>
      <c r="H11" s="94">
        <f>('Customer Data'!$C23*2+'Customer Data'!$C26)/3</f>
        <v>7025</v>
      </c>
      <c r="I11" s="15">
        <f ca="1">HLOOKUP($B11,CDM!$B$1:$Q$22,12,FALSE)/12</f>
        <v>13863.906549148984</v>
      </c>
      <c r="J11" s="15">
        <f t="shared" ca="1" si="2"/>
        <v>17787009.655197147</v>
      </c>
      <c r="K11" s="15">
        <v>78172444.265759006</v>
      </c>
      <c r="L11" s="15">
        <v>209921.50658300001</v>
      </c>
      <c r="M11" s="94">
        <f>('Customer Data'!$D23*2+'Customer Data'!$D26)/3</f>
        <v>1193</v>
      </c>
      <c r="N11" s="135">
        <f ca="1">HLOOKUP($B11,CDM!$B$1:$Q$22,13,FALSE)/12</f>
        <v>31625.309809579823</v>
      </c>
      <c r="O11" s="15">
        <f t="shared" ca="1" si="3"/>
        <v>78204069.575568587</v>
      </c>
      <c r="P11" s="15">
        <f t="shared" si="4"/>
        <v>209921.50658300001</v>
      </c>
      <c r="Q11" s="15">
        <v>4417429.4239499997</v>
      </c>
      <c r="R11" s="15">
        <v>11225.678877</v>
      </c>
      <c r="S11" s="94">
        <f>('Customer Data'!$E23*2+'Customer Data'!$E26)/3</f>
        <v>3</v>
      </c>
      <c r="T11" s="135">
        <f ca="1">HLOOKUP($B11,CDM!$B$1:$Q$22,14,FALSE)/12</f>
        <v>0</v>
      </c>
      <c r="U11" s="15">
        <f t="shared" ca="1" si="5"/>
        <v>4417429.4239499997</v>
      </c>
      <c r="V11" s="15">
        <v>28423198.784386002</v>
      </c>
      <c r="W11" s="15">
        <v>54024.398786000005</v>
      </c>
      <c r="X11" s="94">
        <f>('Customer Data'!$F23*2+'Customer Data'!$F26)/3</f>
        <v>6</v>
      </c>
      <c r="Y11" s="135">
        <f ca="1">HLOOKUP($B11,CDM!$B$1:$Q$22,15,FALSE)/12</f>
        <v>0</v>
      </c>
      <c r="Z11" s="15">
        <f t="shared" ca="1" si="6"/>
        <v>28423198.784386002</v>
      </c>
      <c r="AA11" s="15">
        <v>33291184.587836999</v>
      </c>
      <c r="AB11" s="15">
        <v>62362.827053999994</v>
      </c>
      <c r="AC11" s="94">
        <f>('Customer Data'!$G23*2+'Customer Data'!$G26)/3</f>
        <v>3</v>
      </c>
      <c r="AD11" s="135">
        <f ca="1">HLOOKUP($B11,CDM!$B$1:$Q$22,16,FALSE)/12</f>
        <v>0</v>
      </c>
      <c r="AE11" s="15">
        <f t="shared" ca="1" si="7"/>
        <v>24576301.352396481</v>
      </c>
      <c r="AF11" s="15">
        <f t="shared" si="8"/>
        <v>44133.027053999991</v>
      </c>
      <c r="AG11" s="15">
        <v>8714883.2354405187</v>
      </c>
      <c r="AH11" s="15">
        <v>18229.8</v>
      </c>
      <c r="AI11" s="15">
        <v>3181047.7742750002</v>
      </c>
      <c r="AJ11" s="15">
        <v>6476.0255999999999</v>
      </c>
      <c r="AK11" s="94">
        <f>('Customer Data'!$H23*2+'Customer Data'!$H26)/3</f>
        <v>1</v>
      </c>
      <c r="AL11" s="135">
        <f ca="1">HLOOKUP($B11,CDM!$B$1:$Q$22,17,FALSE)/12</f>
        <v>0</v>
      </c>
      <c r="AM11" s="15">
        <f t="shared" ca="1" si="9"/>
        <v>3181047.7742750002</v>
      </c>
      <c r="AN11" s="15">
        <v>1574971.9010000001</v>
      </c>
      <c r="AO11" s="15">
        <v>4060.42</v>
      </c>
      <c r="AP11" s="94">
        <f>('Customer Data'!$I23*2+'Customer Data'!$I26)/3</f>
        <v>23409.5</v>
      </c>
      <c r="AQ11" s="135">
        <f ca="1">HLOOKUP($B11,CDM!$B$1:$Q$22,18,FALSE)/12</f>
        <v>0</v>
      </c>
      <c r="AR11" s="15">
        <f t="shared" ca="1" si="10"/>
        <v>4060.42</v>
      </c>
      <c r="AS11" s="15">
        <v>86912.506999999998</v>
      </c>
      <c r="AT11" s="15">
        <v>233.945808</v>
      </c>
      <c r="AU11" s="15">
        <f>('Customer Data'!$J23*2+'Customer Data'!$J26*1)/3</f>
        <v>695.66666666666663</v>
      </c>
      <c r="AV11" s="15">
        <v>359895.55670399999</v>
      </c>
      <c r="AW11" s="15">
        <f>('Customer Data'!$K23*2+'Customer Data'!$K26*1)/3</f>
        <v>758.16666666666663</v>
      </c>
      <c r="AX11" s="15">
        <f>Weather!B167</f>
        <v>218.89999999999998</v>
      </c>
      <c r="AY11" s="15">
        <f>Weather!$C167</f>
        <v>2.2999999999999998</v>
      </c>
      <c r="AZ11" s="200">
        <f>Employment!B23</f>
        <v>6632.3</v>
      </c>
      <c r="BA11" s="15">
        <f>Employment!$C23</f>
        <v>154.30000000000001</v>
      </c>
      <c r="BB11" s="15">
        <f>Employment!D23</f>
        <v>557803.5</v>
      </c>
      <c r="BC11" s="15">
        <f t="shared" si="11"/>
        <v>10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1</v>
      </c>
      <c r="BN11" s="15">
        <v>0</v>
      </c>
      <c r="BO11" s="15">
        <v>0</v>
      </c>
      <c r="BP11" s="15">
        <v>0</v>
      </c>
      <c r="BQ11" s="15">
        <v>1</v>
      </c>
      <c r="BR11" s="15">
        <v>1</v>
      </c>
      <c r="BS11" s="15">
        <v>31</v>
      </c>
      <c r="BT11" s="15">
        <v>22</v>
      </c>
    </row>
    <row r="12" spans="1:72">
      <c r="A12" s="17">
        <v>39753</v>
      </c>
      <c r="B12" s="57">
        <f t="shared" si="0"/>
        <v>2008</v>
      </c>
      <c r="C12" s="16">
        <v>48177128.880076997</v>
      </c>
      <c r="D12" s="94">
        <f>('Customer Data'!$B23+'Customer Data'!$B26*2)/3</f>
        <v>76484</v>
      </c>
      <c r="E12" s="15">
        <f ca="1">HLOOKUP($B12,CDM!$B$1:$Q$22,11,FALSE)/12</f>
        <v>931519.48035298393</v>
      </c>
      <c r="F12" s="16">
        <f t="shared" ca="1" si="1"/>
        <v>49108648.36042998</v>
      </c>
      <c r="G12" s="15">
        <v>18435902.074967001</v>
      </c>
      <c r="H12" s="94">
        <f>('Customer Data'!$C23+'Customer Data'!$C26*2)/3</f>
        <v>7033</v>
      </c>
      <c r="I12" s="15">
        <f ca="1">HLOOKUP($B12,CDM!$B$1:$Q$22,12,FALSE)/12</f>
        <v>13863.906549148984</v>
      </c>
      <c r="J12" s="15">
        <f t="shared" ca="1" si="2"/>
        <v>18449765.981516149</v>
      </c>
      <c r="K12" s="15">
        <v>79718400.740126997</v>
      </c>
      <c r="L12" s="15">
        <v>205945.14660899999</v>
      </c>
      <c r="M12" s="94">
        <f>('Customer Data'!$D23+'Customer Data'!$D26*2)/3</f>
        <v>1192</v>
      </c>
      <c r="N12" s="135">
        <f ca="1">HLOOKUP($B12,CDM!$B$1:$Q$22,13,FALSE)/12</f>
        <v>31625.309809579823</v>
      </c>
      <c r="O12" s="15">
        <f t="shared" ca="1" si="3"/>
        <v>79750026.049936578</v>
      </c>
      <c r="P12" s="15">
        <f t="shared" si="4"/>
        <v>205945.14660899999</v>
      </c>
      <c r="Q12" s="15">
        <v>4095477.9544500001</v>
      </c>
      <c r="R12" s="15">
        <v>10394.061975000001</v>
      </c>
      <c r="S12" s="94">
        <f>('Customer Data'!$E23+'Customer Data'!$E26*2)/3</f>
        <v>3</v>
      </c>
      <c r="T12" s="135">
        <f ca="1">HLOOKUP($B12,CDM!$B$1:$Q$22,14,FALSE)/12</f>
        <v>0</v>
      </c>
      <c r="U12" s="15">
        <f t="shared" ca="1" si="5"/>
        <v>4095477.9544500001</v>
      </c>
      <c r="V12" s="15">
        <v>26336843.103038002</v>
      </c>
      <c r="W12" s="15">
        <v>53588.786186999991</v>
      </c>
      <c r="X12" s="94">
        <f>('Customer Data'!$F23+'Customer Data'!$F26*2)/3</f>
        <v>6</v>
      </c>
      <c r="Y12" s="135">
        <f ca="1">HLOOKUP($B12,CDM!$B$1:$Q$22,15,FALSE)/12</f>
        <v>0</v>
      </c>
      <c r="Z12" s="15">
        <f t="shared" ca="1" si="6"/>
        <v>26336843.103038002</v>
      </c>
      <c r="AA12" s="15">
        <v>28950158.248734999</v>
      </c>
      <c r="AB12" s="15">
        <v>60488.420652000001</v>
      </c>
      <c r="AC12" s="94">
        <f>('Customer Data'!$G23+'Customer Data'!$G26*2)/3</f>
        <v>3</v>
      </c>
      <c r="AD12" s="135">
        <f ca="1">HLOOKUP($B12,CDM!$B$1:$Q$22,16,FALSE)/12</f>
        <v>0</v>
      </c>
      <c r="AE12" s="15">
        <f t="shared" ca="1" si="7"/>
        <v>22091711.110855456</v>
      </c>
      <c r="AF12" s="15">
        <f t="shared" si="8"/>
        <v>42896.220652000004</v>
      </c>
      <c r="AG12" s="15">
        <v>6858447.137879543</v>
      </c>
      <c r="AH12" s="15">
        <v>17592.2</v>
      </c>
      <c r="AI12" s="15">
        <v>3588263.7565279999</v>
      </c>
      <c r="AJ12" s="15">
        <v>6870.2515199999998</v>
      </c>
      <c r="AK12" s="94">
        <f>('Customer Data'!$H23+'Customer Data'!$H26*2)/3</f>
        <v>1</v>
      </c>
      <c r="AL12" s="135">
        <f ca="1">HLOOKUP($B12,CDM!$B$1:$Q$22,17,FALSE)/12</f>
        <v>0</v>
      </c>
      <c r="AM12" s="15">
        <f t="shared" ca="1" si="9"/>
        <v>3588263.7565279999</v>
      </c>
      <c r="AN12" s="15">
        <v>1697104.5330000001</v>
      </c>
      <c r="AO12" s="15">
        <v>4060.42</v>
      </c>
      <c r="AP12" s="94">
        <f>('Customer Data'!$I23+'Customer Data'!$I26*2)/3</f>
        <v>23411.25</v>
      </c>
      <c r="AQ12" s="135">
        <f ca="1">HLOOKUP($B12,CDM!$B$1:$Q$22,18,FALSE)/12</f>
        <v>0</v>
      </c>
      <c r="AR12" s="15">
        <f t="shared" ca="1" si="10"/>
        <v>4060.42</v>
      </c>
      <c r="AS12" s="15">
        <v>83969.677253999995</v>
      </c>
      <c r="AT12" s="15">
        <v>226.81078099999999</v>
      </c>
      <c r="AU12" s="15">
        <f>('Customer Data'!$J23*1+'Customer Data'!$J26*2)/3</f>
        <v>693.83333333333337</v>
      </c>
      <c r="AV12" s="15">
        <v>348637.41675899999</v>
      </c>
      <c r="AW12" s="15">
        <f>('Customer Data'!$K23*1+'Customer Data'!$K26*2)/3</f>
        <v>758.58333333333337</v>
      </c>
      <c r="AX12" s="15">
        <f>Weather!B168</f>
        <v>410.9</v>
      </c>
      <c r="AY12" s="15">
        <f>Weather!$C168</f>
        <v>0</v>
      </c>
      <c r="AZ12" s="200">
        <f>Employment!B24</f>
        <v>6616.9</v>
      </c>
      <c r="BA12" s="15">
        <f>Employment!$C24</f>
        <v>154.30000000000001</v>
      </c>
      <c r="BB12" s="15">
        <f>Employment!D24</f>
        <v>557803.5</v>
      </c>
      <c r="BC12" s="15">
        <f t="shared" si="11"/>
        <v>11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1</v>
      </c>
      <c r="BO12" s="15">
        <v>0</v>
      </c>
      <c r="BP12" s="15">
        <v>0</v>
      </c>
      <c r="BQ12" s="15">
        <v>1</v>
      </c>
      <c r="BR12" s="15">
        <v>1</v>
      </c>
      <c r="BS12" s="15">
        <v>30</v>
      </c>
      <c r="BT12" s="15">
        <v>20</v>
      </c>
    </row>
    <row r="13" spans="1:72">
      <c r="A13" s="17">
        <v>39783</v>
      </c>
      <c r="B13" s="57">
        <f t="shared" si="0"/>
        <v>2008</v>
      </c>
      <c r="C13" s="16">
        <v>57997167.148677997</v>
      </c>
      <c r="D13" s="95">
        <f>'Customer Data'!$B26</f>
        <v>76506</v>
      </c>
      <c r="E13" s="15">
        <f ca="1">HLOOKUP($B13,CDM!$B$1:$Q$22,11,FALSE)/12</f>
        <v>931519.48035298393</v>
      </c>
      <c r="F13" s="16">
        <f t="shared" ca="1" si="1"/>
        <v>58928686.62903098</v>
      </c>
      <c r="G13" s="15">
        <v>20310809.331882</v>
      </c>
      <c r="H13" s="95">
        <f>'Customer Data'!$C26</f>
        <v>7041</v>
      </c>
      <c r="I13" s="15">
        <f ca="1">HLOOKUP($B13,CDM!$B$1:$Q$22,12,FALSE)/12</f>
        <v>13863.906549148984</v>
      </c>
      <c r="J13" s="15">
        <f t="shared" ca="1" si="2"/>
        <v>20324673.238431148</v>
      </c>
      <c r="K13" s="15">
        <v>82875775.537191004</v>
      </c>
      <c r="L13" s="15">
        <v>194809.101387</v>
      </c>
      <c r="M13" s="95">
        <f>'Customer Data'!$D26</f>
        <v>1191</v>
      </c>
      <c r="N13" s="135">
        <f ca="1">HLOOKUP($B13,CDM!$B$1:$Q$22,13,FALSE)/12</f>
        <v>31625.309809579823</v>
      </c>
      <c r="O13" s="15">
        <f t="shared" ca="1" si="3"/>
        <v>82907400.847000584</v>
      </c>
      <c r="P13" s="15">
        <f t="shared" si="4"/>
        <v>194809.101387</v>
      </c>
      <c r="Q13" s="15">
        <v>4310184.0932999998</v>
      </c>
      <c r="R13" s="15">
        <v>9672.1229970000004</v>
      </c>
      <c r="S13" s="95">
        <f>'Customer Data'!$E26</f>
        <v>3</v>
      </c>
      <c r="T13" s="135">
        <f ca="1">HLOOKUP($B13,CDM!$B$1:$Q$22,14,FALSE)/12</f>
        <v>0</v>
      </c>
      <c r="U13" s="15">
        <f t="shared" ca="1" si="5"/>
        <v>4310184.0932999998</v>
      </c>
      <c r="V13" s="15">
        <v>23696597.122235004</v>
      </c>
      <c r="W13" s="15">
        <v>53508.192689000003</v>
      </c>
      <c r="X13" s="95">
        <f>'Customer Data'!$F26</f>
        <v>6</v>
      </c>
      <c r="Y13" s="135">
        <f ca="1">HLOOKUP($B13,CDM!$B$1:$Q$22,15,FALSE)/12</f>
        <v>0</v>
      </c>
      <c r="Z13" s="15">
        <f t="shared" ca="1" si="6"/>
        <v>23696597.122235004</v>
      </c>
      <c r="AA13" s="15">
        <v>24947853.521150999</v>
      </c>
      <c r="AB13" s="15">
        <v>60178.133465999999</v>
      </c>
      <c r="AC13" s="95">
        <f>'Customer Data'!$G26</f>
        <v>3</v>
      </c>
      <c r="AD13" s="135">
        <f ca="1">HLOOKUP($B13,CDM!$B$1:$Q$22,16,FALSE)/12</f>
        <v>0</v>
      </c>
      <c r="AE13" s="15">
        <f t="shared" ca="1" si="7"/>
        <v>18454874.616223175</v>
      </c>
      <c r="AF13" s="15">
        <f t="shared" si="8"/>
        <v>42300.733465999998</v>
      </c>
      <c r="AG13" s="15">
        <v>6492978.9049278246</v>
      </c>
      <c r="AH13" s="15">
        <v>17877.400000000001</v>
      </c>
      <c r="AI13" s="15">
        <v>2808922.0618619998</v>
      </c>
      <c r="AJ13" s="15">
        <v>7123.0579200000002</v>
      </c>
      <c r="AK13" s="95">
        <f>'Customer Data'!$H26</f>
        <v>1</v>
      </c>
      <c r="AL13" s="135">
        <f ca="1">HLOOKUP($B13,CDM!$B$1:$Q$22,17,FALSE)/12</f>
        <v>0</v>
      </c>
      <c r="AM13" s="15">
        <f t="shared" ca="1" si="9"/>
        <v>2808922.0618619998</v>
      </c>
      <c r="AN13" s="15">
        <v>1837271.4550000001</v>
      </c>
      <c r="AO13" s="15">
        <v>4060.42</v>
      </c>
      <c r="AP13" s="95">
        <f>'Customer Data'!$I26</f>
        <v>23413</v>
      </c>
      <c r="AQ13" s="135">
        <f ca="1">HLOOKUP($B13,CDM!$B$1:$Q$22,18,FALSE)/12</f>
        <v>0</v>
      </c>
      <c r="AR13" s="15">
        <f t="shared" ca="1" si="10"/>
        <v>4060.42</v>
      </c>
      <c r="AS13" s="15">
        <v>86741.386446000004</v>
      </c>
      <c r="AT13" s="15">
        <v>186.10063299999999</v>
      </c>
      <c r="AU13" s="136">
        <f>'Customer Data'!$J26</f>
        <v>692</v>
      </c>
      <c r="AV13" s="15">
        <v>360396.39006499999</v>
      </c>
      <c r="AW13" s="95">
        <f>'Customer Data'!$K26</f>
        <v>759</v>
      </c>
      <c r="AX13" s="15">
        <f>Weather!B169</f>
        <v>631.00000000000011</v>
      </c>
      <c r="AY13" s="15">
        <f>Weather!$C169</f>
        <v>0</v>
      </c>
      <c r="AZ13" s="200">
        <f>Employment!B25</f>
        <v>6598.1</v>
      </c>
      <c r="BA13" s="15">
        <f>Employment!$C25</f>
        <v>153.5</v>
      </c>
      <c r="BB13" s="15">
        <f>Employment!D25</f>
        <v>557803.5</v>
      </c>
      <c r="BC13" s="15">
        <f t="shared" si="11"/>
        <v>12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1</v>
      </c>
      <c r="BP13" s="15">
        <v>0</v>
      </c>
      <c r="BQ13" s="15">
        <v>0</v>
      </c>
      <c r="BR13" s="15">
        <v>0</v>
      </c>
      <c r="BS13" s="15">
        <v>31</v>
      </c>
      <c r="BT13" s="15">
        <v>21</v>
      </c>
    </row>
    <row r="14" spans="1:72">
      <c r="A14" s="17">
        <v>39814</v>
      </c>
      <c r="B14" s="57">
        <f t="shared" si="0"/>
        <v>2009</v>
      </c>
      <c r="C14" s="16">
        <v>58796189.862061001</v>
      </c>
      <c r="D14" s="94">
        <f>('Customer Data'!$B26*2+'Customer Data'!$B29)/3</f>
        <v>76516.666666666672</v>
      </c>
      <c r="E14" s="15">
        <f ca="1">HLOOKUP($B14,CDM!$B$1:$Q$22,11,FALSE)/12</f>
        <v>1075449.6079265794</v>
      </c>
      <c r="F14" s="16">
        <f t="shared" ca="1" si="1"/>
        <v>59871639.469987579</v>
      </c>
      <c r="G14" s="15">
        <v>20746596.006786998</v>
      </c>
      <c r="H14" s="94">
        <f>('Customer Data'!$C26*2+'Customer Data'!$C29)/3</f>
        <v>7032</v>
      </c>
      <c r="I14" s="15">
        <f ca="1">HLOOKUP($B14,CDM!$B$1:$Q$22,12,FALSE)/12</f>
        <v>250404.5701168763</v>
      </c>
      <c r="J14" s="15">
        <f t="shared" ca="1" si="2"/>
        <v>20997000.576903876</v>
      </c>
      <c r="K14" s="15">
        <v>85104559.758516997</v>
      </c>
      <c r="L14" s="15">
        <v>211765.81171500002</v>
      </c>
      <c r="M14" s="94">
        <f>('Customer Data'!$D26*2+'Customer Data'!$D29)/3</f>
        <v>1189.6666666666667</v>
      </c>
      <c r="N14" s="135">
        <f ca="1">HLOOKUP($B14,CDM!$B$1:$Q$22,13,FALSE)/12</f>
        <v>277232.11055284267</v>
      </c>
      <c r="O14" s="15">
        <f t="shared" ca="1" si="3"/>
        <v>85381791.869069844</v>
      </c>
      <c r="P14" s="15">
        <f t="shared" si="4"/>
        <v>211765.81171500002</v>
      </c>
      <c r="Q14" s="15">
        <v>4415320.5250500003</v>
      </c>
      <c r="R14" s="15">
        <v>10038.68694</v>
      </c>
      <c r="S14" s="94">
        <f>('Customer Data'!$E26*2+'Customer Data'!$E29)/3</f>
        <v>3</v>
      </c>
      <c r="T14" s="135">
        <f ca="1">HLOOKUP($B14,CDM!$B$1:$Q$22,14,FALSE)/12</f>
        <v>0</v>
      </c>
      <c r="U14" s="15">
        <f t="shared" ca="1" si="5"/>
        <v>4415320.5250500003</v>
      </c>
      <c r="V14" s="15">
        <v>24657854.515772</v>
      </c>
      <c r="W14" s="15">
        <v>50031.759268000002</v>
      </c>
      <c r="X14" s="94">
        <f>('Customer Data'!$F26*2+'Customer Data'!$F29)/3</f>
        <v>6</v>
      </c>
      <c r="Y14" s="135">
        <f ca="1">HLOOKUP($B14,CDM!$B$1:$Q$22,15,FALSE)/12</f>
        <v>0</v>
      </c>
      <c r="Z14" s="15">
        <f t="shared" ca="1" si="6"/>
        <v>24657854.515772</v>
      </c>
      <c r="AA14" s="15">
        <v>23236396.190880001</v>
      </c>
      <c r="AB14" s="15">
        <v>55487.744532000004</v>
      </c>
      <c r="AC14" s="94">
        <f>('Customer Data'!$G26*2+'Customer Data'!$G29)/3</f>
        <v>3</v>
      </c>
      <c r="AD14" s="135">
        <f ca="1">HLOOKUP($B14,CDM!$B$1:$Q$22,16,FALSE)/12</f>
        <v>0</v>
      </c>
      <c r="AE14" s="15">
        <f t="shared" ca="1" si="7"/>
        <v>17733958.659769997</v>
      </c>
      <c r="AF14" s="15">
        <f t="shared" si="8"/>
        <v>37845.244532000004</v>
      </c>
      <c r="AG14" s="15">
        <v>5502437.5311100055</v>
      </c>
      <c r="AH14" s="15">
        <v>17642.5</v>
      </c>
      <c r="AI14" s="15">
        <v>4175540.6635389999</v>
      </c>
      <c r="AJ14" s="15">
        <v>7941.92256</v>
      </c>
      <c r="AK14" s="94">
        <f>('Customer Data'!$H26*2+'Customer Data'!$H29)/3</f>
        <v>1</v>
      </c>
      <c r="AL14" s="135">
        <f ca="1">HLOOKUP($B14,CDM!$B$1:$Q$22,17,FALSE)/12</f>
        <v>0</v>
      </c>
      <c r="AM14" s="15">
        <f t="shared" ca="1" si="9"/>
        <v>4175540.6635389999</v>
      </c>
      <c r="AN14" s="15">
        <v>1768366.085</v>
      </c>
      <c r="AO14" s="15">
        <v>4060.42</v>
      </c>
      <c r="AP14" s="94">
        <f>('Customer Data'!$I26*2+'Customer Data'!$I29)/3</f>
        <v>23414.333333333332</v>
      </c>
      <c r="AQ14" s="135">
        <f ca="1">HLOOKUP($B14,CDM!$B$1:$Q$22,18,FALSE)/12</f>
        <v>0</v>
      </c>
      <c r="AR14" s="15">
        <f t="shared" ca="1" si="10"/>
        <v>4060.42</v>
      </c>
      <c r="AS14" s="15">
        <v>86197.784495999993</v>
      </c>
      <c r="AT14" s="15">
        <v>247.48085499999999</v>
      </c>
      <c r="AU14" s="15">
        <f>('Customer Data'!$J26*2+'Customer Data'!$J29*1)/3</f>
        <v>688.08333333333337</v>
      </c>
      <c r="AV14" s="15">
        <v>360510.51903000002</v>
      </c>
      <c r="AW14" s="15">
        <f>('Customer Data'!$K26*2+'Customer Data'!$K29*1)/3</f>
        <v>759.58333333333337</v>
      </c>
      <c r="AX14" s="15">
        <f>Weather!B170</f>
        <v>768.79999999999973</v>
      </c>
      <c r="AY14" s="15">
        <f>Weather!$C170</f>
        <v>0</v>
      </c>
      <c r="AZ14" s="200">
        <f>Employment!B26</f>
        <v>6541.6</v>
      </c>
      <c r="BA14" s="15">
        <f>Employment!$C26</f>
        <v>151.5</v>
      </c>
      <c r="BB14" s="15">
        <f>Employment!D26</f>
        <v>539388</v>
      </c>
      <c r="BC14" s="15">
        <f t="shared" si="11"/>
        <v>13</v>
      </c>
      <c r="BD14" s="15">
        <f>BD2</f>
        <v>1</v>
      </c>
      <c r="BE14" s="15">
        <f t="shared" ref="BE14:BS14" si="12">BE2</f>
        <v>0</v>
      </c>
      <c r="BF14" s="15">
        <f t="shared" si="12"/>
        <v>0</v>
      </c>
      <c r="BG14" s="15">
        <f t="shared" si="12"/>
        <v>0</v>
      </c>
      <c r="BH14" s="15">
        <f t="shared" si="12"/>
        <v>0</v>
      </c>
      <c r="BI14" s="15">
        <f t="shared" si="12"/>
        <v>0</v>
      </c>
      <c r="BJ14" s="15">
        <f t="shared" si="12"/>
        <v>0</v>
      </c>
      <c r="BK14" s="15">
        <f t="shared" si="12"/>
        <v>0</v>
      </c>
      <c r="BL14" s="15">
        <f t="shared" si="12"/>
        <v>0</v>
      </c>
      <c r="BM14" s="15">
        <f t="shared" si="12"/>
        <v>0</v>
      </c>
      <c r="BN14" s="15">
        <f t="shared" si="12"/>
        <v>0</v>
      </c>
      <c r="BO14" s="15">
        <f t="shared" si="12"/>
        <v>0</v>
      </c>
      <c r="BP14" s="15">
        <f t="shared" si="12"/>
        <v>0</v>
      </c>
      <c r="BQ14" s="15">
        <f t="shared" si="12"/>
        <v>0</v>
      </c>
      <c r="BR14" s="15">
        <f t="shared" si="12"/>
        <v>0</v>
      </c>
      <c r="BS14" s="15">
        <f t="shared" si="12"/>
        <v>31</v>
      </c>
      <c r="BT14" s="18">
        <v>21</v>
      </c>
    </row>
    <row r="15" spans="1:72">
      <c r="A15" s="17">
        <v>39845</v>
      </c>
      <c r="B15" s="57">
        <f t="shared" si="0"/>
        <v>2009</v>
      </c>
      <c r="C15" s="16">
        <v>49239040.479748003</v>
      </c>
      <c r="D15" s="94">
        <f>('Customer Data'!$B26+'Customer Data'!$B29*2)/3</f>
        <v>76527.333333333328</v>
      </c>
      <c r="E15" s="15">
        <f ca="1">HLOOKUP($B15,CDM!$B$1:$Q$22,11,FALSE)/12</f>
        <v>1075449.6079265794</v>
      </c>
      <c r="F15" s="16">
        <f t="shared" ca="1" si="1"/>
        <v>50314490.087674581</v>
      </c>
      <c r="G15" s="15">
        <v>18284496.750106003</v>
      </c>
      <c r="H15" s="94">
        <f>('Customer Data'!$C26+'Customer Data'!$C29*2)/3</f>
        <v>7023</v>
      </c>
      <c r="I15" s="15">
        <f ca="1">HLOOKUP($B15,CDM!$B$1:$Q$22,12,FALSE)/12</f>
        <v>250404.5701168763</v>
      </c>
      <c r="J15" s="15">
        <f t="shared" ca="1" si="2"/>
        <v>18534901.320222881</v>
      </c>
      <c r="K15" s="15">
        <v>77139961.441704005</v>
      </c>
      <c r="L15" s="15">
        <v>205776.418202</v>
      </c>
      <c r="M15" s="94">
        <f>('Customer Data'!$D26+'Customer Data'!$D29*2)/3</f>
        <v>1188.3333333333333</v>
      </c>
      <c r="N15" s="135">
        <f ca="1">HLOOKUP($B15,CDM!$B$1:$Q$22,13,FALSE)/12</f>
        <v>277232.11055284267</v>
      </c>
      <c r="O15" s="15">
        <f t="shared" ca="1" si="3"/>
        <v>77417193.552256852</v>
      </c>
      <c r="P15" s="15">
        <f t="shared" si="4"/>
        <v>205776.418202</v>
      </c>
      <c r="Q15" s="15">
        <v>4063549.3825500002</v>
      </c>
      <c r="R15" s="15">
        <v>11023.328367</v>
      </c>
      <c r="S15" s="94">
        <f>('Customer Data'!$E26+'Customer Data'!$E29*2)/3</f>
        <v>3</v>
      </c>
      <c r="T15" s="135">
        <f ca="1">HLOOKUP($B15,CDM!$B$1:$Q$22,14,FALSE)/12</f>
        <v>0</v>
      </c>
      <c r="U15" s="15">
        <f t="shared" ca="1" si="5"/>
        <v>4063549.3825500002</v>
      </c>
      <c r="V15" s="15">
        <v>22260143.476391003</v>
      </c>
      <c r="W15" s="15">
        <v>48094.515282</v>
      </c>
      <c r="X15" s="94">
        <f>('Customer Data'!$F26+'Customer Data'!$F29*2)/3</f>
        <v>6</v>
      </c>
      <c r="Y15" s="135">
        <f ca="1">HLOOKUP($B15,CDM!$B$1:$Q$22,15,FALSE)/12</f>
        <v>0</v>
      </c>
      <c r="Z15" s="15">
        <f t="shared" ca="1" si="6"/>
        <v>22260143.476391003</v>
      </c>
      <c r="AA15" s="15">
        <v>28337485.245943002</v>
      </c>
      <c r="AB15" s="15">
        <v>60831.96154199999</v>
      </c>
      <c r="AC15" s="94">
        <f>('Customer Data'!$G26+'Customer Data'!$G29*2)/3</f>
        <v>3</v>
      </c>
      <c r="AD15" s="135">
        <f ca="1">HLOOKUP($B15,CDM!$B$1:$Q$22,16,FALSE)/12</f>
        <v>0</v>
      </c>
      <c r="AE15" s="15">
        <f t="shared" ca="1" si="7"/>
        <v>21801920.925385512</v>
      </c>
      <c r="AF15" s="15">
        <f t="shared" si="8"/>
        <v>43121.761541999993</v>
      </c>
      <c r="AG15" s="15">
        <v>6535564.3205574919</v>
      </c>
      <c r="AH15" s="15">
        <v>17710.2</v>
      </c>
      <c r="AI15" s="15">
        <v>3997948.1384399999</v>
      </c>
      <c r="AJ15" s="15">
        <v>7494.8544000000002</v>
      </c>
      <c r="AK15" s="94">
        <f>('Customer Data'!$H26+'Customer Data'!$H29*2)/3</f>
        <v>1</v>
      </c>
      <c r="AL15" s="135">
        <f ca="1">HLOOKUP($B15,CDM!$B$1:$Q$22,17,FALSE)/12</f>
        <v>0</v>
      </c>
      <c r="AM15" s="15">
        <f t="shared" ca="1" si="9"/>
        <v>3997948.1384399999</v>
      </c>
      <c r="AN15" s="15">
        <v>1484448.9010000001</v>
      </c>
      <c r="AO15" s="15">
        <v>4060.42</v>
      </c>
      <c r="AP15" s="94">
        <f>('Customer Data'!$I26+'Customer Data'!$I29*2)/3</f>
        <v>23415.666666666668</v>
      </c>
      <c r="AQ15" s="135">
        <f ca="1">HLOOKUP($B15,CDM!$B$1:$Q$22,18,FALSE)/12</f>
        <v>0</v>
      </c>
      <c r="AR15" s="15">
        <f t="shared" ca="1" si="10"/>
        <v>4060.42</v>
      </c>
      <c r="AS15" s="15">
        <v>77228.174367</v>
      </c>
      <c r="AT15" s="15">
        <v>216.29074</v>
      </c>
      <c r="AU15" s="15">
        <f>('Customer Data'!$J26*1+'Customer Data'!$J29*2)/3</f>
        <v>684.16666666666663</v>
      </c>
      <c r="AV15" s="15">
        <v>325637.22188500001</v>
      </c>
      <c r="AW15" s="15">
        <f>('Customer Data'!$K26*1+'Customer Data'!$K29*2)/3</f>
        <v>760.16666666666663</v>
      </c>
      <c r="AX15" s="15">
        <f>Weather!B171</f>
        <v>540</v>
      </c>
      <c r="AY15" s="15">
        <f>Weather!$C171</f>
        <v>0</v>
      </c>
      <c r="AZ15" s="200">
        <f>Employment!B27</f>
        <v>6506</v>
      </c>
      <c r="BA15" s="15">
        <f>Employment!$C27</f>
        <v>149.69999999999999</v>
      </c>
      <c r="BB15" s="15">
        <f>Employment!D27</f>
        <v>539388</v>
      </c>
      <c r="BC15" s="15">
        <f t="shared" si="11"/>
        <v>14</v>
      </c>
      <c r="BD15" s="15">
        <f t="shared" ref="BD15:BR15" si="13">BD3</f>
        <v>0</v>
      </c>
      <c r="BE15" s="15">
        <f t="shared" si="13"/>
        <v>1</v>
      </c>
      <c r="BF15" s="15">
        <f t="shared" si="13"/>
        <v>0</v>
      </c>
      <c r="BG15" s="15">
        <f t="shared" si="13"/>
        <v>0</v>
      </c>
      <c r="BH15" s="15">
        <f t="shared" si="13"/>
        <v>0</v>
      </c>
      <c r="BI15" s="15">
        <f t="shared" si="13"/>
        <v>0</v>
      </c>
      <c r="BJ15" s="15">
        <f t="shared" si="13"/>
        <v>0</v>
      </c>
      <c r="BK15" s="15">
        <f t="shared" si="13"/>
        <v>0</v>
      </c>
      <c r="BL15" s="15">
        <f t="shared" si="13"/>
        <v>0</v>
      </c>
      <c r="BM15" s="15">
        <f t="shared" si="13"/>
        <v>0</v>
      </c>
      <c r="BN15" s="15">
        <f t="shared" si="13"/>
        <v>0</v>
      </c>
      <c r="BO15" s="15">
        <f t="shared" si="13"/>
        <v>0</v>
      </c>
      <c r="BP15" s="15">
        <f t="shared" si="13"/>
        <v>0</v>
      </c>
      <c r="BQ15" s="15">
        <f t="shared" si="13"/>
        <v>0</v>
      </c>
      <c r="BR15" s="15">
        <f t="shared" si="13"/>
        <v>0</v>
      </c>
      <c r="BS15" s="15">
        <v>28</v>
      </c>
      <c r="BT15" s="18">
        <v>19</v>
      </c>
    </row>
    <row r="16" spans="1:72">
      <c r="A16" s="17">
        <v>39873</v>
      </c>
      <c r="B16" s="57">
        <f t="shared" si="0"/>
        <v>2009</v>
      </c>
      <c r="C16" s="16">
        <v>48625809.469940998</v>
      </c>
      <c r="D16" s="95">
        <f>'Customer Data'!$B29</f>
        <v>76538</v>
      </c>
      <c r="E16" s="15">
        <f ca="1">HLOOKUP($B16,CDM!$B$1:$Q$22,11,FALSE)/12</f>
        <v>1075449.6079265794</v>
      </c>
      <c r="F16" s="16">
        <f t="shared" ca="1" si="1"/>
        <v>49701259.077867575</v>
      </c>
      <c r="G16" s="15">
        <v>18703613.732633002</v>
      </c>
      <c r="H16" s="95">
        <f>'Customer Data'!$C29</f>
        <v>7014</v>
      </c>
      <c r="I16" s="15">
        <f ca="1">HLOOKUP($B16,CDM!$B$1:$Q$22,12,FALSE)/12</f>
        <v>250404.5701168763</v>
      </c>
      <c r="J16" s="15">
        <f t="shared" ca="1" si="2"/>
        <v>18954018.30274988</v>
      </c>
      <c r="K16" s="15">
        <v>78950481.879144996</v>
      </c>
      <c r="L16" s="15">
        <v>208162.752351</v>
      </c>
      <c r="M16" s="95">
        <f>'Customer Data'!$D29</f>
        <v>1187</v>
      </c>
      <c r="N16" s="135">
        <f ca="1">HLOOKUP($B16,CDM!$B$1:$Q$22,13,FALSE)/12</f>
        <v>277232.11055284267</v>
      </c>
      <c r="O16" s="15">
        <f t="shared" ca="1" si="3"/>
        <v>79227713.989697844</v>
      </c>
      <c r="P16" s="15">
        <f t="shared" si="4"/>
        <v>208162.752351</v>
      </c>
      <c r="Q16" s="15">
        <v>4547876.9075999996</v>
      </c>
      <c r="R16" s="15">
        <v>11149.678989</v>
      </c>
      <c r="S16" s="95">
        <f>'Customer Data'!$E29</f>
        <v>3</v>
      </c>
      <c r="T16" s="135">
        <f ca="1">HLOOKUP($B16,CDM!$B$1:$Q$22,14,FALSE)/12</f>
        <v>0</v>
      </c>
      <c r="U16" s="15">
        <f t="shared" ca="1" si="5"/>
        <v>4547876.9075999996</v>
      </c>
      <c r="V16" s="15">
        <v>20653970.599032998</v>
      </c>
      <c r="W16" s="15">
        <v>41472.934330999997</v>
      </c>
      <c r="X16" s="95">
        <f>'Customer Data'!$F29</f>
        <v>6</v>
      </c>
      <c r="Y16" s="135">
        <f ca="1">HLOOKUP($B16,CDM!$B$1:$Q$22,15,FALSE)/12</f>
        <v>0</v>
      </c>
      <c r="Z16" s="15">
        <f t="shared" ca="1" si="6"/>
        <v>20653970.599032998</v>
      </c>
      <c r="AA16" s="15">
        <v>28433303.782875001</v>
      </c>
      <c r="AB16" s="15">
        <v>59568.343362</v>
      </c>
      <c r="AC16" s="95">
        <f>'Customer Data'!$G29</f>
        <v>3</v>
      </c>
      <c r="AD16" s="135">
        <f ca="1">HLOOKUP($B16,CDM!$B$1:$Q$22,16,FALSE)/12</f>
        <v>0</v>
      </c>
      <c r="AE16" s="15">
        <f t="shared" ca="1" si="7"/>
        <v>22270404.549425524</v>
      </c>
      <c r="AF16" s="15">
        <f t="shared" si="8"/>
        <v>42332.743362000001</v>
      </c>
      <c r="AG16" s="15">
        <v>6162899.2334494777</v>
      </c>
      <c r="AH16" s="15">
        <v>17235.599999999999</v>
      </c>
      <c r="AI16" s="15">
        <v>3689602.6473579998</v>
      </c>
      <c r="AJ16" s="15">
        <v>7284.2457599999998</v>
      </c>
      <c r="AK16" s="95">
        <f>'Customer Data'!$H29</f>
        <v>1</v>
      </c>
      <c r="AL16" s="135">
        <f ca="1">HLOOKUP($B16,CDM!$B$1:$Q$22,17,FALSE)/12</f>
        <v>0</v>
      </c>
      <c r="AM16" s="15">
        <f t="shared" ca="1" si="9"/>
        <v>3689602.6473579998</v>
      </c>
      <c r="AN16" s="15">
        <v>1477987.186</v>
      </c>
      <c r="AO16" s="15">
        <v>4060.42</v>
      </c>
      <c r="AP16" s="95">
        <f>'Customer Data'!$I29</f>
        <v>23417</v>
      </c>
      <c r="AQ16" s="135">
        <f ca="1">HLOOKUP($B16,CDM!$B$1:$Q$22,18,FALSE)/12</f>
        <v>0</v>
      </c>
      <c r="AR16" s="15">
        <f t="shared" ca="1" si="10"/>
        <v>4060.42</v>
      </c>
      <c r="AS16" s="15">
        <v>85401.122388999996</v>
      </c>
      <c r="AT16" s="15">
        <v>249.39086499999999</v>
      </c>
      <c r="AU16" s="136">
        <f>'Customer Data'!$J29</f>
        <v>680.25</v>
      </c>
      <c r="AV16" s="15">
        <v>360671.236065</v>
      </c>
      <c r="AW16" s="95">
        <f>'Customer Data'!$K29</f>
        <v>760.75</v>
      </c>
      <c r="AX16" s="15">
        <f>Weather!B172</f>
        <v>456.7999999999999</v>
      </c>
      <c r="AY16" s="15">
        <f>Weather!$C172</f>
        <v>0</v>
      </c>
      <c r="AZ16" s="200">
        <f>Employment!B28</f>
        <v>6466.8</v>
      </c>
      <c r="BA16" s="15">
        <f>Employment!$C28</f>
        <v>147.19999999999999</v>
      </c>
      <c r="BB16" s="15">
        <f>Employment!D28</f>
        <v>539388</v>
      </c>
      <c r="BC16" s="15">
        <f t="shared" si="11"/>
        <v>15</v>
      </c>
      <c r="BD16" s="15">
        <f t="shared" ref="BD16:BS16" si="14">BD4</f>
        <v>0</v>
      </c>
      <c r="BE16" s="15">
        <f t="shared" si="14"/>
        <v>0</v>
      </c>
      <c r="BF16" s="15">
        <f t="shared" si="14"/>
        <v>1</v>
      </c>
      <c r="BG16" s="15">
        <f t="shared" si="14"/>
        <v>0</v>
      </c>
      <c r="BH16" s="15">
        <f t="shared" si="14"/>
        <v>0</v>
      </c>
      <c r="BI16" s="15">
        <f t="shared" si="14"/>
        <v>0</v>
      </c>
      <c r="BJ16" s="15">
        <f t="shared" si="14"/>
        <v>0</v>
      </c>
      <c r="BK16" s="15">
        <f t="shared" si="14"/>
        <v>0</v>
      </c>
      <c r="BL16" s="15">
        <f t="shared" si="14"/>
        <v>0</v>
      </c>
      <c r="BM16" s="15">
        <f t="shared" si="14"/>
        <v>0</v>
      </c>
      <c r="BN16" s="15">
        <f t="shared" si="14"/>
        <v>0</v>
      </c>
      <c r="BO16" s="15">
        <f t="shared" si="14"/>
        <v>0</v>
      </c>
      <c r="BP16" s="15">
        <f t="shared" si="14"/>
        <v>1</v>
      </c>
      <c r="BQ16" s="15">
        <f t="shared" si="14"/>
        <v>0</v>
      </c>
      <c r="BR16" s="15">
        <f t="shared" si="14"/>
        <v>1</v>
      </c>
      <c r="BS16" s="15">
        <f t="shared" si="14"/>
        <v>31</v>
      </c>
      <c r="BT16" s="18">
        <v>22</v>
      </c>
    </row>
    <row r="17" spans="1:72">
      <c r="A17" s="17">
        <v>39904</v>
      </c>
      <c r="B17" s="57">
        <f t="shared" si="0"/>
        <v>2009</v>
      </c>
      <c r="C17" s="16">
        <v>42019188.015194997</v>
      </c>
      <c r="D17" s="94">
        <f>('Customer Data'!$B29*2+'Customer Data'!$B32)/3</f>
        <v>76428.333333333328</v>
      </c>
      <c r="E17" s="15">
        <f ca="1">HLOOKUP($B17,CDM!$B$1:$Q$22,11,FALSE)/12</f>
        <v>1075449.6079265794</v>
      </c>
      <c r="F17" s="16">
        <f t="shared" ca="1" si="1"/>
        <v>43094637.623121575</v>
      </c>
      <c r="G17" s="15">
        <v>16675111.595237</v>
      </c>
      <c r="H17" s="94">
        <f>('Customer Data'!$C29*2+'Customer Data'!$C32)/3</f>
        <v>6995.666666666667</v>
      </c>
      <c r="I17" s="15">
        <f ca="1">HLOOKUP($B17,CDM!$B$1:$Q$22,12,FALSE)/12</f>
        <v>250404.5701168763</v>
      </c>
      <c r="J17" s="15">
        <f t="shared" ca="1" si="2"/>
        <v>16925516.165353876</v>
      </c>
      <c r="K17" s="15">
        <v>70750579.554260999</v>
      </c>
      <c r="L17" s="15">
        <v>199215.54466299998</v>
      </c>
      <c r="M17" s="94">
        <f>('Customer Data'!$D29*2+'Customer Data'!$D32)/3</f>
        <v>1184</v>
      </c>
      <c r="N17" s="135">
        <f ca="1">HLOOKUP($B17,CDM!$B$1:$Q$22,13,FALSE)/12</f>
        <v>277232.11055284267</v>
      </c>
      <c r="O17" s="15">
        <f t="shared" ca="1" si="3"/>
        <v>71027811.664813846</v>
      </c>
      <c r="P17" s="15">
        <f t="shared" si="4"/>
        <v>199215.54466299998</v>
      </c>
      <c r="Q17" s="15">
        <v>4092154.0065000001</v>
      </c>
      <c r="R17" s="15">
        <v>10292.875019999999</v>
      </c>
      <c r="S17" s="94">
        <f>('Customer Data'!$E29*2+'Customer Data'!$E32)/3</f>
        <v>3</v>
      </c>
      <c r="T17" s="135">
        <f ca="1">HLOOKUP($B17,CDM!$B$1:$Q$22,14,FALSE)/12</f>
        <v>0</v>
      </c>
      <c r="U17" s="15">
        <f t="shared" ca="1" si="5"/>
        <v>4092154.0065000001</v>
      </c>
      <c r="V17" s="15">
        <v>19934511.746649001</v>
      </c>
      <c r="W17" s="15">
        <v>42853.985419000004</v>
      </c>
      <c r="X17" s="94">
        <f>('Customer Data'!$F29*2+'Customer Data'!$F32)/3</f>
        <v>6</v>
      </c>
      <c r="Y17" s="135">
        <f ca="1">HLOOKUP($B17,CDM!$B$1:$Q$22,15,FALSE)/12</f>
        <v>0</v>
      </c>
      <c r="Z17" s="15">
        <f t="shared" ca="1" si="6"/>
        <v>19934511.746649001</v>
      </c>
      <c r="AA17" s="15">
        <v>25136735.369710002</v>
      </c>
      <c r="AB17" s="15">
        <v>59944.424363999999</v>
      </c>
      <c r="AC17" s="94">
        <f>('Customer Data'!$G29*2+'Customer Data'!$G32)/3</f>
        <v>3</v>
      </c>
      <c r="AD17" s="135">
        <f ca="1">HLOOKUP($B17,CDM!$B$1:$Q$22,16,FALSE)/12</f>
        <v>0</v>
      </c>
      <c r="AE17" s="15">
        <f t="shared" ca="1" si="7"/>
        <v>20801124.190018613</v>
      </c>
      <c r="AF17" s="15">
        <f t="shared" si="8"/>
        <v>43340.124364000003</v>
      </c>
      <c r="AG17" s="15">
        <v>4335611.1796913883</v>
      </c>
      <c r="AH17" s="15">
        <v>16604.3</v>
      </c>
      <c r="AI17" s="15">
        <v>3730140.258533</v>
      </c>
      <c r="AJ17" s="15">
        <v>7281.9647999999997</v>
      </c>
      <c r="AK17" s="94">
        <f>('Customer Data'!$H29*2+'Customer Data'!$H32)/3</f>
        <v>1</v>
      </c>
      <c r="AL17" s="135">
        <f ca="1">HLOOKUP($B17,CDM!$B$1:$Q$22,17,FALSE)/12</f>
        <v>0</v>
      </c>
      <c r="AM17" s="15">
        <f t="shared" ca="1" si="9"/>
        <v>3730140.258533</v>
      </c>
      <c r="AN17" s="15">
        <v>1262508.4369999999</v>
      </c>
      <c r="AO17" s="15">
        <v>4060.42</v>
      </c>
      <c r="AP17" s="94">
        <f>('Customer Data'!$I29*2+'Customer Data'!$I32)/3</f>
        <v>23418.333333333332</v>
      </c>
      <c r="AQ17" s="135">
        <f ca="1">HLOOKUP($B17,CDM!$B$1:$Q$22,18,FALSE)/12</f>
        <v>0</v>
      </c>
      <c r="AR17" s="15">
        <f t="shared" ca="1" si="10"/>
        <v>4060.42</v>
      </c>
      <c r="AS17" s="15">
        <v>82514.202327999999</v>
      </c>
      <c r="AT17" s="15">
        <v>212.16072600000001</v>
      </c>
      <c r="AU17" s="15">
        <f>('Customer Data'!$J29*2+'Customer Data'!$J32*1)/3</f>
        <v>676.33333333333337</v>
      </c>
      <c r="AV17" s="15">
        <v>348792.17663100001</v>
      </c>
      <c r="AW17" s="15">
        <f>('Customer Data'!$K29*2+'Customer Data'!$K32*1)/3</f>
        <v>761.33333333333337</v>
      </c>
      <c r="AX17" s="15">
        <f>Weather!B173</f>
        <v>263.29999999999995</v>
      </c>
      <c r="AY17" s="15">
        <f>Weather!$C173</f>
        <v>10.399999999999999</v>
      </c>
      <c r="AZ17" s="200">
        <f>Employment!B29</f>
        <v>6445.5</v>
      </c>
      <c r="BA17" s="15">
        <f>Employment!$C29</f>
        <v>147.4</v>
      </c>
      <c r="BB17" s="15">
        <f>Employment!D29</f>
        <v>539388</v>
      </c>
      <c r="BC17" s="15">
        <f t="shared" si="11"/>
        <v>16</v>
      </c>
      <c r="BD17" s="15">
        <f t="shared" ref="BD17:BS17" si="15">BD5</f>
        <v>0</v>
      </c>
      <c r="BE17" s="15">
        <f t="shared" si="15"/>
        <v>0</v>
      </c>
      <c r="BF17" s="15">
        <f t="shared" si="15"/>
        <v>0</v>
      </c>
      <c r="BG17" s="15">
        <f t="shared" si="15"/>
        <v>1</v>
      </c>
      <c r="BH17" s="15">
        <f t="shared" si="15"/>
        <v>0</v>
      </c>
      <c r="BI17" s="15">
        <f t="shared" si="15"/>
        <v>0</v>
      </c>
      <c r="BJ17" s="15">
        <f t="shared" si="15"/>
        <v>0</v>
      </c>
      <c r="BK17" s="15">
        <f t="shared" si="15"/>
        <v>0</v>
      </c>
      <c r="BL17" s="15">
        <f t="shared" si="15"/>
        <v>0</v>
      </c>
      <c r="BM17" s="15">
        <f t="shared" si="15"/>
        <v>0</v>
      </c>
      <c r="BN17" s="15">
        <f t="shared" si="15"/>
        <v>0</v>
      </c>
      <c r="BO17" s="15">
        <f t="shared" si="15"/>
        <v>0</v>
      </c>
      <c r="BP17" s="15">
        <f t="shared" si="15"/>
        <v>1</v>
      </c>
      <c r="BQ17" s="15">
        <f t="shared" si="15"/>
        <v>0</v>
      </c>
      <c r="BR17" s="15">
        <f t="shared" si="15"/>
        <v>1</v>
      </c>
      <c r="BS17" s="15">
        <f t="shared" si="15"/>
        <v>30</v>
      </c>
      <c r="BT17" s="18">
        <v>20</v>
      </c>
    </row>
    <row r="18" spans="1:72">
      <c r="A18" s="17">
        <v>39934</v>
      </c>
      <c r="B18" s="57">
        <f t="shared" si="0"/>
        <v>2009</v>
      </c>
      <c r="C18" s="16">
        <v>40761796.557962</v>
      </c>
      <c r="D18" s="94">
        <f>('Customer Data'!$B29+'Customer Data'!$B32*2)/3</f>
        <v>76318.666666666672</v>
      </c>
      <c r="E18" s="15">
        <f ca="1">HLOOKUP($B18,CDM!$B$1:$Q$22,11,FALSE)/12</f>
        <v>1075449.6079265794</v>
      </c>
      <c r="F18" s="16">
        <f t="shared" ca="1" si="1"/>
        <v>41837246.165888578</v>
      </c>
      <c r="G18" s="15">
        <v>17027799.271960001</v>
      </c>
      <c r="H18" s="94">
        <f>('Customer Data'!$C29+'Customer Data'!$C32*2)/3</f>
        <v>6977.333333333333</v>
      </c>
      <c r="I18" s="15">
        <f ca="1">HLOOKUP($B18,CDM!$B$1:$Q$22,12,FALSE)/12</f>
        <v>250404.5701168763</v>
      </c>
      <c r="J18" s="15">
        <f t="shared" ca="1" si="2"/>
        <v>17278203.842076879</v>
      </c>
      <c r="K18" s="15">
        <v>67905059.533923998</v>
      </c>
      <c r="L18" s="15">
        <v>196263.76750700001</v>
      </c>
      <c r="M18" s="94">
        <f>('Customer Data'!$D29+'Customer Data'!$D32*2)/3</f>
        <v>1181</v>
      </c>
      <c r="N18" s="135">
        <f ca="1">HLOOKUP($B18,CDM!$B$1:$Q$22,13,FALSE)/12</f>
        <v>277232.11055284267</v>
      </c>
      <c r="O18" s="15">
        <f t="shared" ca="1" si="3"/>
        <v>68182291.644476846</v>
      </c>
      <c r="P18" s="15">
        <f t="shared" si="4"/>
        <v>196263.76750700001</v>
      </c>
      <c r="Q18" s="15">
        <v>4275362.9309440004</v>
      </c>
      <c r="R18" s="15">
        <v>11150.772165</v>
      </c>
      <c r="S18" s="94">
        <f>('Customer Data'!$E29+'Customer Data'!$E32*2)/3</f>
        <v>3</v>
      </c>
      <c r="T18" s="135">
        <f ca="1">HLOOKUP($B18,CDM!$B$1:$Q$22,14,FALSE)/12</f>
        <v>0</v>
      </c>
      <c r="U18" s="15">
        <f t="shared" ca="1" si="5"/>
        <v>4275362.9309440004</v>
      </c>
      <c r="V18" s="15">
        <v>20696037.706291001</v>
      </c>
      <c r="W18" s="15">
        <v>45339.639599999995</v>
      </c>
      <c r="X18" s="94">
        <f>('Customer Data'!$F29+'Customer Data'!$F32*2)/3</f>
        <v>6</v>
      </c>
      <c r="Y18" s="135">
        <f ca="1">HLOOKUP($B18,CDM!$B$1:$Q$22,15,FALSE)/12</f>
        <v>0</v>
      </c>
      <c r="Z18" s="15">
        <f t="shared" ca="1" si="6"/>
        <v>20696037.706291001</v>
      </c>
      <c r="AA18" s="15">
        <v>17671351.758880999</v>
      </c>
      <c r="AB18" s="15">
        <v>60224.469623999998</v>
      </c>
      <c r="AC18" s="94">
        <f>('Customer Data'!$G29+'Customer Data'!$G32*2)/3</f>
        <v>3</v>
      </c>
      <c r="AD18" s="135">
        <f ca="1">HLOOKUP($B18,CDM!$B$1:$Q$22,16,FALSE)/12</f>
        <v>0</v>
      </c>
      <c r="AE18" s="15">
        <f t="shared" ca="1" si="7"/>
        <v>13543355.770827241</v>
      </c>
      <c r="AF18" s="15">
        <f t="shared" si="8"/>
        <v>42542.769623999993</v>
      </c>
      <c r="AG18" s="15">
        <v>4127995.9880537586</v>
      </c>
      <c r="AH18" s="15">
        <v>17681.7</v>
      </c>
      <c r="AI18" s="15">
        <v>3909178.1321620001</v>
      </c>
      <c r="AJ18" s="15">
        <v>7868.9318400000002</v>
      </c>
      <c r="AK18" s="94">
        <f>('Customer Data'!$H29+'Customer Data'!$H32*2)/3</f>
        <v>1</v>
      </c>
      <c r="AL18" s="135">
        <f ca="1">HLOOKUP($B18,CDM!$B$1:$Q$22,17,FALSE)/12</f>
        <v>0</v>
      </c>
      <c r="AM18" s="15">
        <f t="shared" ca="1" si="9"/>
        <v>3909178.1321620001</v>
      </c>
      <c r="AN18" s="15">
        <v>1129440.9697459999</v>
      </c>
      <c r="AO18" s="15">
        <v>4062.11</v>
      </c>
      <c r="AP18" s="94">
        <f>('Customer Data'!$I29+'Customer Data'!$I32*2)/3</f>
        <v>23419.666666666668</v>
      </c>
      <c r="AQ18" s="135">
        <f ca="1">HLOOKUP($B18,CDM!$B$1:$Q$22,18,FALSE)/12</f>
        <v>0</v>
      </c>
      <c r="AR18" s="15">
        <f t="shared" ca="1" si="10"/>
        <v>4062.11</v>
      </c>
      <c r="AS18" s="15">
        <v>85440.537177000006</v>
      </c>
      <c r="AT18" s="15">
        <v>233.650171</v>
      </c>
      <c r="AU18" s="15">
        <f>('Customer Data'!$J29*1+'Customer Data'!$J32*2)/3</f>
        <v>672.41666666666663</v>
      </c>
      <c r="AV18" s="15">
        <v>359290.50858000002</v>
      </c>
      <c r="AW18" s="15">
        <f>('Customer Data'!$K29*1+'Customer Data'!$K32*2)/3</f>
        <v>761.91666666666663</v>
      </c>
      <c r="AX18" s="15">
        <f>Weather!B174</f>
        <v>83.40000000000002</v>
      </c>
      <c r="AY18" s="15">
        <f>Weather!$C174</f>
        <v>12.899999999999999</v>
      </c>
      <c r="AZ18" s="200">
        <f>Employment!B30</f>
        <v>6420.3</v>
      </c>
      <c r="BA18" s="15">
        <f>Employment!$C30</f>
        <v>147</v>
      </c>
      <c r="BB18" s="15">
        <f>Employment!D30</f>
        <v>539388</v>
      </c>
      <c r="BC18" s="15">
        <f t="shared" si="11"/>
        <v>17</v>
      </c>
      <c r="BD18" s="15">
        <f t="shared" ref="BD18:BS18" si="16">BD6</f>
        <v>0</v>
      </c>
      <c r="BE18" s="15">
        <f t="shared" si="16"/>
        <v>0</v>
      </c>
      <c r="BF18" s="15">
        <f t="shared" si="16"/>
        <v>0</v>
      </c>
      <c r="BG18" s="15">
        <f t="shared" si="16"/>
        <v>0</v>
      </c>
      <c r="BH18" s="15">
        <f t="shared" si="16"/>
        <v>1</v>
      </c>
      <c r="BI18" s="15">
        <f t="shared" si="16"/>
        <v>0</v>
      </c>
      <c r="BJ18" s="15">
        <f t="shared" si="16"/>
        <v>0</v>
      </c>
      <c r="BK18" s="15">
        <f t="shared" si="16"/>
        <v>0</v>
      </c>
      <c r="BL18" s="15">
        <f t="shared" si="16"/>
        <v>0</v>
      </c>
      <c r="BM18" s="15">
        <f t="shared" si="16"/>
        <v>0</v>
      </c>
      <c r="BN18" s="15">
        <f t="shared" si="16"/>
        <v>0</v>
      </c>
      <c r="BO18" s="15">
        <f t="shared" si="16"/>
        <v>0</v>
      </c>
      <c r="BP18" s="15">
        <f t="shared" si="16"/>
        <v>1</v>
      </c>
      <c r="BQ18" s="15">
        <f t="shared" si="16"/>
        <v>0</v>
      </c>
      <c r="BR18" s="15">
        <f t="shared" si="16"/>
        <v>1</v>
      </c>
      <c r="BS18" s="15">
        <f t="shared" si="16"/>
        <v>31</v>
      </c>
      <c r="BT18" s="18">
        <v>20</v>
      </c>
    </row>
    <row r="19" spans="1:72">
      <c r="A19" s="17">
        <v>39965</v>
      </c>
      <c r="B19" s="57">
        <f t="shared" si="0"/>
        <v>2009</v>
      </c>
      <c r="C19" s="16">
        <v>49266852.779018998</v>
      </c>
      <c r="D19" s="95">
        <f>'Customer Data'!$B32</f>
        <v>76209</v>
      </c>
      <c r="E19" s="15">
        <f ca="1">HLOOKUP($B19,CDM!$B$1:$Q$22,11,FALSE)/12</f>
        <v>1075449.6079265794</v>
      </c>
      <c r="F19" s="16">
        <f t="shared" ca="1" si="1"/>
        <v>50342302.386945575</v>
      </c>
      <c r="G19" s="15">
        <v>17941050.072772</v>
      </c>
      <c r="H19" s="95">
        <f>'Customer Data'!$C32</f>
        <v>6959</v>
      </c>
      <c r="I19" s="15">
        <f ca="1">HLOOKUP($B19,CDM!$B$1:$Q$22,12,FALSE)/12</f>
        <v>250404.5701168763</v>
      </c>
      <c r="J19" s="15">
        <f t="shared" ca="1" si="2"/>
        <v>18191454.642888878</v>
      </c>
      <c r="K19" s="15">
        <v>70293791.120653003</v>
      </c>
      <c r="L19" s="15">
        <v>198391.01806999999</v>
      </c>
      <c r="M19" s="95">
        <f>'Customer Data'!$D32</f>
        <v>1178</v>
      </c>
      <c r="N19" s="135">
        <f ca="1">HLOOKUP($B19,CDM!$B$1:$Q$22,13,FALSE)/12</f>
        <v>277232.11055284267</v>
      </c>
      <c r="O19" s="15">
        <f t="shared" ca="1" si="3"/>
        <v>70571023.231205851</v>
      </c>
      <c r="P19" s="15">
        <f t="shared" si="4"/>
        <v>198391.01806999999</v>
      </c>
      <c r="Q19" s="15">
        <v>4339364.1067150002</v>
      </c>
      <c r="R19" s="15">
        <v>11330.781813</v>
      </c>
      <c r="S19" s="95">
        <f>'Customer Data'!$E32</f>
        <v>3</v>
      </c>
      <c r="T19" s="135">
        <f ca="1">HLOOKUP($B19,CDM!$B$1:$Q$22,14,FALSE)/12</f>
        <v>0</v>
      </c>
      <c r="U19" s="15">
        <f t="shared" ca="1" si="5"/>
        <v>4339364.1067150002</v>
      </c>
      <c r="V19" s="15">
        <v>23177348.254234999</v>
      </c>
      <c r="W19" s="15">
        <v>47449.245277000002</v>
      </c>
      <c r="X19" s="95">
        <f>'Customer Data'!$F32</f>
        <v>6</v>
      </c>
      <c r="Y19" s="135">
        <f ca="1">HLOOKUP($B19,CDM!$B$1:$Q$22,15,FALSE)/12</f>
        <v>0</v>
      </c>
      <c r="Z19" s="15">
        <f t="shared" ca="1" si="6"/>
        <v>23177348.254234999</v>
      </c>
      <c r="AA19" s="15">
        <v>21323477.084123999</v>
      </c>
      <c r="AB19" s="15">
        <v>62467.027128000002</v>
      </c>
      <c r="AC19" s="95">
        <f>'Customer Data'!$G32</f>
        <v>3</v>
      </c>
      <c r="AD19" s="135">
        <f ca="1">HLOOKUP($B19,CDM!$B$1:$Q$22,16,FALSE)/12</f>
        <v>0</v>
      </c>
      <c r="AE19" s="15">
        <f t="shared" ca="1" si="7"/>
        <v>16379085.804880593</v>
      </c>
      <c r="AF19" s="15">
        <f t="shared" si="8"/>
        <v>44660.827128000004</v>
      </c>
      <c r="AG19" s="15">
        <v>4944391.279243405</v>
      </c>
      <c r="AH19" s="15">
        <v>17806.2</v>
      </c>
      <c r="AI19" s="15">
        <v>4236564.3288770001</v>
      </c>
      <c r="AJ19" s="15">
        <v>8584.0137900000009</v>
      </c>
      <c r="AK19" s="95">
        <f>'Customer Data'!$H32</f>
        <v>1</v>
      </c>
      <c r="AL19" s="135">
        <f ca="1">HLOOKUP($B19,CDM!$B$1:$Q$22,17,FALSE)/12</f>
        <v>0</v>
      </c>
      <c r="AM19" s="15">
        <f t="shared" ca="1" si="9"/>
        <v>4236564.3288770001</v>
      </c>
      <c r="AN19" s="15">
        <v>1027023.176784</v>
      </c>
      <c r="AO19" s="15">
        <v>4062.11</v>
      </c>
      <c r="AP19" s="95">
        <f>'Customer Data'!$I32</f>
        <v>23421</v>
      </c>
      <c r="AQ19" s="135">
        <f ca="1">HLOOKUP($B19,CDM!$B$1:$Q$22,18,FALSE)/12</f>
        <v>0</v>
      </c>
      <c r="AR19" s="15">
        <f t="shared" ca="1" si="10"/>
        <v>4062.11</v>
      </c>
      <c r="AS19" s="15">
        <v>82689.534551000004</v>
      </c>
      <c r="AT19" s="15">
        <v>246.45422500000001</v>
      </c>
      <c r="AU19" s="136">
        <f>'Customer Data'!$J32</f>
        <v>668.5</v>
      </c>
      <c r="AV19" s="15">
        <v>347832.21796799998</v>
      </c>
      <c r="AW19" s="95">
        <f>'Customer Data'!$K32</f>
        <v>762.5</v>
      </c>
      <c r="AX19" s="15">
        <f>Weather!B175</f>
        <v>25.299999999999997</v>
      </c>
      <c r="AY19" s="15">
        <f>Weather!$C175</f>
        <v>79.399999999999991</v>
      </c>
      <c r="AZ19" s="200">
        <f>Employment!B31</f>
        <v>6393.2</v>
      </c>
      <c r="BA19" s="15">
        <f>Employment!$C31</f>
        <v>146.4</v>
      </c>
      <c r="BB19" s="15">
        <f>Employment!D31</f>
        <v>539388</v>
      </c>
      <c r="BC19" s="15">
        <f t="shared" si="11"/>
        <v>18</v>
      </c>
      <c r="BD19" s="15">
        <f t="shared" ref="BD19:BS19" si="17">BD7</f>
        <v>0</v>
      </c>
      <c r="BE19" s="15">
        <f t="shared" si="17"/>
        <v>0</v>
      </c>
      <c r="BF19" s="15">
        <f t="shared" si="17"/>
        <v>0</v>
      </c>
      <c r="BG19" s="15">
        <f t="shared" si="17"/>
        <v>0</v>
      </c>
      <c r="BH19" s="15">
        <f t="shared" si="17"/>
        <v>0</v>
      </c>
      <c r="BI19" s="15">
        <f t="shared" si="17"/>
        <v>1</v>
      </c>
      <c r="BJ19" s="15">
        <f t="shared" si="17"/>
        <v>0</v>
      </c>
      <c r="BK19" s="15">
        <f t="shared" si="17"/>
        <v>0</v>
      </c>
      <c r="BL19" s="15">
        <f t="shared" si="17"/>
        <v>0</v>
      </c>
      <c r="BM19" s="15">
        <f t="shared" si="17"/>
        <v>0</v>
      </c>
      <c r="BN19" s="15">
        <f t="shared" si="17"/>
        <v>0</v>
      </c>
      <c r="BO19" s="15">
        <f t="shared" si="17"/>
        <v>0</v>
      </c>
      <c r="BP19" s="15">
        <f t="shared" si="17"/>
        <v>0</v>
      </c>
      <c r="BQ19" s="15">
        <f t="shared" si="17"/>
        <v>0</v>
      </c>
      <c r="BR19" s="15">
        <f t="shared" si="17"/>
        <v>0</v>
      </c>
      <c r="BS19" s="15">
        <f t="shared" si="17"/>
        <v>30</v>
      </c>
      <c r="BT19" s="18">
        <v>22</v>
      </c>
    </row>
    <row r="20" spans="1:72">
      <c r="A20" s="17">
        <v>39995</v>
      </c>
      <c r="B20" s="57">
        <f t="shared" si="0"/>
        <v>2009</v>
      </c>
      <c r="C20" s="16">
        <v>59735104.890111998</v>
      </c>
      <c r="D20" s="94">
        <f>('Customer Data'!$B32*2+'Customer Data'!$B35)/3</f>
        <v>76263.666666666672</v>
      </c>
      <c r="E20" s="15">
        <f ca="1">HLOOKUP($B20,CDM!$B$1:$Q$22,11,FALSE)/12</f>
        <v>1075449.6079265794</v>
      </c>
      <c r="F20" s="16">
        <f t="shared" ca="1" si="1"/>
        <v>60810554.498038575</v>
      </c>
      <c r="G20" s="15">
        <v>19854858.152297001</v>
      </c>
      <c r="H20" s="94">
        <f>('Customer Data'!$C32*2+'Customer Data'!$C35)/3</f>
        <v>6963</v>
      </c>
      <c r="I20" s="15">
        <f ca="1">HLOOKUP($B20,CDM!$B$1:$Q$22,12,FALSE)/12</f>
        <v>250404.5701168763</v>
      </c>
      <c r="J20" s="15">
        <f t="shared" ca="1" si="2"/>
        <v>20105262.722413879</v>
      </c>
      <c r="K20" s="15">
        <v>74280067.458757997</v>
      </c>
      <c r="L20" s="15">
        <v>204862.18790000002</v>
      </c>
      <c r="M20" s="94">
        <f>('Customer Data'!$D32*2+'Customer Data'!$D35)/3</f>
        <v>1173.3333333333333</v>
      </c>
      <c r="N20" s="135">
        <f ca="1">HLOOKUP($B20,CDM!$B$1:$Q$22,13,FALSE)/12</f>
        <v>277232.11055284267</v>
      </c>
      <c r="O20" s="15">
        <f t="shared" ca="1" si="3"/>
        <v>74557299.569310844</v>
      </c>
      <c r="P20" s="15">
        <f t="shared" si="4"/>
        <v>204862.18790000002</v>
      </c>
      <c r="Q20" s="15">
        <v>4830360.0326429997</v>
      </c>
      <c r="R20" s="15">
        <v>11974.63464</v>
      </c>
      <c r="S20" s="94">
        <f>('Customer Data'!$E32*2+'Customer Data'!$E35)/3</f>
        <v>3</v>
      </c>
      <c r="T20" s="135">
        <f ca="1">HLOOKUP($B20,CDM!$B$1:$Q$22,14,FALSE)/12</f>
        <v>0</v>
      </c>
      <c r="U20" s="15">
        <f t="shared" ca="1" si="5"/>
        <v>4830360.0326429997</v>
      </c>
      <c r="V20" s="15">
        <v>24105091.778898001</v>
      </c>
      <c r="W20" s="15">
        <v>47920.911851999997</v>
      </c>
      <c r="X20" s="94">
        <f>('Customer Data'!$F32*2+'Customer Data'!$F35)/3</f>
        <v>6</v>
      </c>
      <c r="Y20" s="135">
        <f ca="1">HLOOKUP($B20,CDM!$B$1:$Q$22,15,FALSE)/12</f>
        <v>0</v>
      </c>
      <c r="Z20" s="15">
        <f t="shared" ca="1" si="6"/>
        <v>24105091.778898001</v>
      </c>
      <c r="AA20" s="15">
        <v>26415166.052472003</v>
      </c>
      <c r="AB20" s="15">
        <v>65760.763860000006</v>
      </c>
      <c r="AC20" s="94">
        <f>('Customer Data'!$G32*2+'Customer Data'!$G35)/3</f>
        <v>3</v>
      </c>
      <c r="AD20" s="135">
        <f ca="1">HLOOKUP($B20,CDM!$B$1:$Q$22,16,FALSE)/12</f>
        <v>0</v>
      </c>
      <c r="AE20" s="15">
        <f t="shared" ca="1" si="7"/>
        <v>22219479.750829395</v>
      </c>
      <c r="AF20" s="15">
        <f t="shared" si="8"/>
        <v>47710.263860000006</v>
      </c>
      <c r="AG20" s="15">
        <v>4195686.3016426079</v>
      </c>
      <c r="AH20" s="15">
        <v>18050.5</v>
      </c>
      <c r="AI20" s="15">
        <v>4290133.8060520003</v>
      </c>
      <c r="AJ20" s="15">
        <v>8503.0387200000005</v>
      </c>
      <c r="AK20" s="94">
        <f>('Customer Data'!$H32*2+'Customer Data'!$H35)/3</f>
        <v>1</v>
      </c>
      <c r="AL20" s="135">
        <f ca="1">HLOOKUP($B20,CDM!$B$1:$Q$22,17,FALSE)/12</f>
        <v>0</v>
      </c>
      <c r="AM20" s="15">
        <f t="shared" ca="1" si="9"/>
        <v>4290133.8060520003</v>
      </c>
      <c r="AN20" s="15">
        <v>1083522.6647719999</v>
      </c>
      <c r="AO20" s="15">
        <v>4062.11</v>
      </c>
      <c r="AP20" s="94">
        <f>('Customer Data'!$I32*2+'Customer Data'!$I35)/3</f>
        <v>23422.333333333332</v>
      </c>
      <c r="AQ20" s="135">
        <f ca="1">HLOOKUP($B20,CDM!$B$1:$Q$22,18,FALSE)/12</f>
        <v>0</v>
      </c>
      <c r="AR20" s="15">
        <f t="shared" ca="1" si="10"/>
        <v>4062.11</v>
      </c>
      <c r="AS20" s="15">
        <v>84121.248720000003</v>
      </c>
      <c r="AT20" s="15">
        <v>227.15499500000001</v>
      </c>
      <c r="AU20" s="15">
        <f>('Customer Data'!$J32*2+'Customer Data'!$J35*1)/3</f>
        <v>664.58333333333337</v>
      </c>
      <c r="AV20" s="15">
        <v>359228.93540800002</v>
      </c>
      <c r="AW20" s="15">
        <f>('Customer Data'!$K32*2+'Customer Data'!$K35*1)/3</f>
        <v>763.08333333333337</v>
      </c>
      <c r="AX20" s="15">
        <f>Weather!B176</f>
        <v>0.5</v>
      </c>
      <c r="AY20" s="15">
        <f>Weather!$C176</f>
        <v>100.19999999999999</v>
      </c>
      <c r="AZ20" s="200">
        <f>Employment!B32</f>
        <v>6390.2</v>
      </c>
      <c r="BA20" s="15">
        <f>Employment!$C32</f>
        <v>145.19999999999999</v>
      </c>
      <c r="BB20" s="15">
        <f>Employment!D32</f>
        <v>539388</v>
      </c>
      <c r="BC20" s="15">
        <f t="shared" si="11"/>
        <v>19</v>
      </c>
      <c r="BD20" s="15">
        <f t="shared" ref="BD20:BS20" si="18">BD8</f>
        <v>0</v>
      </c>
      <c r="BE20" s="15">
        <f t="shared" si="18"/>
        <v>0</v>
      </c>
      <c r="BF20" s="15">
        <f t="shared" si="18"/>
        <v>0</v>
      </c>
      <c r="BG20" s="15">
        <f t="shared" si="18"/>
        <v>0</v>
      </c>
      <c r="BH20" s="15">
        <f t="shared" si="18"/>
        <v>0</v>
      </c>
      <c r="BI20" s="15">
        <f t="shared" si="18"/>
        <v>0</v>
      </c>
      <c r="BJ20" s="15">
        <f t="shared" si="18"/>
        <v>1</v>
      </c>
      <c r="BK20" s="15">
        <f t="shared" si="18"/>
        <v>0</v>
      </c>
      <c r="BL20" s="15">
        <f t="shared" si="18"/>
        <v>0</v>
      </c>
      <c r="BM20" s="15">
        <f t="shared" si="18"/>
        <v>0</v>
      </c>
      <c r="BN20" s="15">
        <f t="shared" si="18"/>
        <v>0</v>
      </c>
      <c r="BO20" s="15">
        <f t="shared" si="18"/>
        <v>0</v>
      </c>
      <c r="BP20" s="15">
        <f t="shared" si="18"/>
        <v>0</v>
      </c>
      <c r="BQ20" s="15">
        <f t="shared" si="18"/>
        <v>0</v>
      </c>
      <c r="BR20" s="15">
        <f t="shared" si="18"/>
        <v>0</v>
      </c>
      <c r="BS20" s="15">
        <f t="shared" si="18"/>
        <v>31</v>
      </c>
      <c r="BT20" s="18">
        <v>22</v>
      </c>
    </row>
    <row r="21" spans="1:72">
      <c r="A21" s="17">
        <v>40026</v>
      </c>
      <c r="B21" s="57">
        <f t="shared" si="0"/>
        <v>2009</v>
      </c>
      <c r="C21" s="16">
        <v>63511578.137904003</v>
      </c>
      <c r="D21" s="94">
        <f>('Customer Data'!$B32+'Customer Data'!$B35*2)/3</f>
        <v>76318.333333333328</v>
      </c>
      <c r="E21" s="15">
        <f ca="1">HLOOKUP($B21,CDM!$B$1:$Q$22,11,FALSE)/12</f>
        <v>1075449.6079265794</v>
      </c>
      <c r="F21" s="16">
        <f t="shared" ca="1" si="1"/>
        <v>64587027.745830581</v>
      </c>
      <c r="G21" s="15">
        <v>20273319.841205001</v>
      </c>
      <c r="H21" s="94">
        <f>('Customer Data'!$C32+'Customer Data'!$C35*2)/3</f>
        <v>6967</v>
      </c>
      <c r="I21" s="15">
        <f ca="1">HLOOKUP($B21,CDM!$B$1:$Q$22,12,FALSE)/12</f>
        <v>250404.5701168763</v>
      </c>
      <c r="J21" s="15">
        <f t="shared" ca="1" si="2"/>
        <v>20523724.411321878</v>
      </c>
      <c r="K21" s="15">
        <v>78928045.452275991</v>
      </c>
      <c r="L21" s="15">
        <v>207933.41100600001</v>
      </c>
      <c r="M21" s="94">
        <f>('Customer Data'!$D32+'Customer Data'!$D35*2)/3</f>
        <v>1168.6666666666667</v>
      </c>
      <c r="N21" s="135">
        <f ca="1">HLOOKUP($B21,CDM!$B$1:$Q$22,13,FALSE)/12</f>
        <v>277232.11055284267</v>
      </c>
      <c r="O21" s="15">
        <f t="shared" ca="1" si="3"/>
        <v>79205277.562828839</v>
      </c>
      <c r="P21" s="15">
        <f t="shared" si="4"/>
        <v>207933.41100600001</v>
      </c>
      <c r="Q21" s="15">
        <v>4185937.0571420002</v>
      </c>
      <c r="R21" s="15">
        <v>11256.34455</v>
      </c>
      <c r="S21" s="94">
        <f>('Customer Data'!$E32+'Customer Data'!$E35*2)/3</f>
        <v>3</v>
      </c>
      <c r="T21" s="135">
        <f ca="1">HLOOKUP($B21,CDM!$B$1:$Q$22,14,FALSE)/12</f>
        <v>0</v>
      </c>
      <c r="U21" s="15">
        <f t="shared" ca="1" si="5"/>
        <v>4185937.0571420002</v>
      </c>
      <c r="V21" s="15">
        <v>25408029.314557001</v>
      </c>
      <c r="W21" s="15">
        <v>47055.859939000002</v>
      </c>
      <c r="X21" s="94">
        <f>('Customer Data'!$F32+'Customer Data'!$F35*2)/3</f>
        <v>6</v>
      </c>
      <c r="Y21" s="135">
        <f ca="1">HLOOKUP($B21,CDM!$B$1:$Q$22,15,FALSE)/12</f>
        <v>0</v>
      </c>
      <c r="Z21" s="15">
        <f t="shared" ca="1" si="6"/>
        <v>25408029.314557001</v>
      </c>
      <c r="AA21" s="15">
        <v>36943609.448458999</v>
      </c>
      <c r="AB21" s="15">
        <v>69928.301123999991</v>
      </c>
      <c r="AC21" s="94">
        <f>('Customer Data'!$G32+'Customer Data'!$G35*2)/3</f>
        <v>3</v>
      </c>
      <c r="AD21" s="135">
        <f ca="1">HLOOKUP($B21,CDM!$B$1:$Q$22,16,FALSE)/12</f>
        <v>0</v>
      </c>
      <c r="AE21" s="15">
        <f t="shared" ca="1" si="7"/>
        <v>27020607.547015496</v>
      </c>
      <c r="AF21" s="15">
        <f t="shared" si="8"/>
        <v>50311.501123999988</v>
      </c>
      <c r="AG21" s="15">
        <v>9923001.9014435057</v>
      </c>
      <c r="AH21" s="15">
        <v>19616.8</v>
      </c>
      <c r="AI21" s="15">
        <v>4398591.1622059997</v>
      </c>
      <c r="AJ21" s="15">
        <v>8831.1167999999998</v>
      </c>
      <c r="AK21" s="94">
        <f>('Customer Data'!$H32+'Customer Data'!$H35*2)/3</f>
        <v>1</v>
      </c>
      <c r="AL21" s="135">
        <f ca="1">HLOOKUP($B21,CDM!$B$1:$Q$22,17,FALSE)/12</f>
        <v>0</v>
      </c>
      <c r="AM21" s="15">
        <f t="shared" ca="1" si="9"/>
        <v>4398591.1622059997</v>
      </c>
      <c r="AN21" s="15">
        <v>1226621.7047999999</v>
      </c>
      <c r="AO21" s="15">
        <v>4062.21</v>
      </c>
      <c r="AP21" s="94">
        <f>('Customer Data'!$I32+'Customer Data'!$I35*2)/3</f>
        <v>23423.666666666668</v>
      </c>
      <c r="AQ21" s="135">
        <f ca="1">HLOOKUP($B21,CDM!$B$1:$Q$22,18,FALSE)/12</f>
        <v>0</v>
      </c>
      <c r="AR21" s="15">
        <f t="shared" ca="1" si="10"/>
        <v>4062.21</v>
      </c>
      <c r="AS21" s="15">
        <v>84021.163832000006</v>
      </c>
      <c r="AT21" s="15">
        <v>222.168744</v>
      </c>
      <c r="AU21" s="15">
        <f>('Customer Data'!$J32*1+'Customer Data'!$J35*2)/3</f>
        <v>660.66666666666663</v>
      </c>
      <c r="AV21" s="15">
        <v>359312.97703800001</v>
      </c>
      <c r="AW21" s="15">
        <f>('Customer Data'!$K32*1+'Customer Data'!$K35*2)/3</f>
        <v>763.66666666666663</v>
      </c>
      <c r="AX21" s="15">
        <f>Weather!B177</f>
        <v>5.9</v>
      </c>
      <c r="AY21" s="15">
        <f>Weather!$C177</f>
        <v>133.4</v>
      </c>
      <c r="AZ21" s="200">
        <f>Employment!B33</f>
        <v>6401</v>
      </c>
      <c r="BA21" s="15">
        <f>Employment!$C33</f>
        <v>145.30000000000001</v>
      </c>
      <c r="BB21" s="15">
        <f>Employment!D33</f>
        <v>539388</v>
      </c>
      <c r="BC21" s="15">
        <f t="shared" si="11"/>
        <v>20</v>
      </c>
      <c r="BD21" s="15">
        <f t="shared" ref="BD21:BS21" si="19">BD9</f>
        <v>0</v>
      </c>
      <c r="BE21" s="15">
        <f t="shared" si="19"/>
        <v>0</v>
      </c>
      <c r="BF21" s="15">
        <f t="shared" si="19"/>
        <v>0</v>
      </c>
      <c r="BG21" s="15">
        <f t="shared" si="19"/>
        <v>0</v>
      </c>
      <c r="BH21" s="15">
        <f t="shared" si="19"/>
        <v>0</v>
      </c>
      <c r="BI21" s="15">
        <f t="shared" si="19"/>
        <v>0</v>
      </c>
      <c r="BJ21" s="15">
        <f t="shared" si="19"/>
        <v>0</v>
      </c>
      <c r="BK21" s="15">
        <f t="shared" si="19"/>
        <v>1</v>
      </c>
      <c r="BL21" s="15">
        <f t="shared" si="19"/>
        <v>0</v>
      </c>
      <c r="BM21" s="15">
        <f t="shared" si="19"/>
        <v>0</v>
      </c>
      <c r="BN21" s="15">
        <f t="shared" si="19"/>
        <v>0</v>
      </c>
      <c r="BO21" s="15">
        <f t="shared" si="19"/>
        <v>0</v>
      </c>
      <c r="BP21" s="15">
        <f t="shared" si="19"/>
        <v>0</v>
      </c>
      <c r="BQ21" s="15">
        <f t="shared" si="19"/>
        <v>0</v>
      </c>
      <c r="BR21" s="15">
        <f t="shared" si="19"/>
        <v>0</v>
      </c>
      <c r="BS21" s="15">
        <f t="shared" si="19"/>
        <v>31</v>
      </c>
      <c r="BT21" s="18">
        <v>20</v>
      </c>
    </row>
    <row r="22" spans="1:72">
      <c r="A22" s="17">
        <v>40057</v>
      </c>
      <c r="B22" s="57">
        <f t="shared" si="0"/>
        <v>2009</v>
      </c>
      <c r="C22" s="16">
        <v>48194983.345829003</v>
      </c>
      <c r="D22" s="95">
        <f>'Customer Data'!$B35</f>
        <v>76373</v>
      </c>
      <c r="E22" s="15">
        <f ca="1">HLOOKUP($B22,CDM!$B$1:$Q$22,11,FALSE)/12</f>
        <v>1075449.6079265794</v>
      </c>
      <c r="F22" s="16">
        <f t="shared" ca="1" si="1"/>
        <v>49270432.95375558</v>
      </c>
      <c r="G22" s="15">
        <v>17906682.496003002</v>
      </c>
      <c r="H22" s="95">
        <f>'Customer Data'!$C35</f>
        <v>6971</v>
      </c>
      <c r="I22" s="15">
        <f ca="1">HLOOKUP($B22,CDM!$B$1:$Q$22,12,FALSE)/12</f>
        <v>250404.5701168763</v>
      </c>
      <c r="J22" s="15">
        <f t="shared" ca="1" si="2"/>
        <v>18157087.066119879</v>
      </c>
      <c r="K22" s="15">
        <v>74782132.949931994</v>
      </c>
      <c r="L22" s="15">
        <v>205151.00870399998</v>
      </c>
      <c r="M22" s="95">
        <f>'Customer Data'!$D35</f>
        <v>1164</v>
      </c>
      <c r="N22" s="135">
        <f ca="1">HLOOKUP($B22,CDM!$B$1:$Q$22,13,FALSE)/12</f>
        <v>277232.11055284267</v>
      </c>
      <c r="O22" s="15">
        <f t="shared" ca="1" si="3"/>
        <v>75059365.060484841</v>
      </c>
      <c r="P22" s="15">
        <f t="shared" si="4"/>
        <v>205151.00870399998</v>
      </c>
      <c r="Q22" s="15">
        <v>4066294.1067980002</v>
      </c>
      <c r="R22" s="15">
        <v>10969.680492</v>
      </c>
      <c r="S22" s="95">
        <f>'Customer Data'!$E35</f>
        <v>3</v>
      </c>
      <c r="T22" s="135">
        <f ca="1">HLOOKUP($B22,CDM!$B$1:$Q$22,14,FALSE)/12</f>
        <v>0</v>
      </c>
      <c r="U22" s="15">
        <f t="shared" ca="1" si="5"/>
        <v>4066294.1067980002</v>
      </c>
      <c r="V22" s="15">
        <v>24750387.851640001</v>
      </c>
      <c r="W22" s="15">
        <v>51255.790964</v>
      </c>
      <c r="X22" s="95">
        <f>'Customer Data'!$F35</f>
        <v>6</v>
      </c>
      <c r="Y22" s="135">
        <f ca="1">HLOOKUP($B22,CDM!$B$1:$Q$22,15,FALSE)/12</f>
        <v>0</v>
      </c>
      <c r="Z22" s="15">
        <f t="shared" ca="1" si="6"/>
        <v>24750387.851640001</v>
      </c>
      <c r="AA22" s="15">
        <v>35013498.829303995</v>
      </c>
      <c r="AB22" s="15">
        <v>67394.66085</v>
      </c>
      <c r="AC22" s="95">
        <f>'Customer Data'!$G35</f>
        <v>3</v>
      </c>
      <c r="AD22" s="135">
        <f ca="1">HLOOKUP($B22,CDM!$B$1:$Q$22,16,FALSE)/12</f>
        <v>0</v>
      </c>
      <c r="AE22" s="15">
        <f t="shared" ref="AE22:AE42" ca="1" si="20">AA22+AD22-AG22</f>
        <v>26398389.202624053</v>
      </c>
      <c r="AF22" s="15">
        <f t="shared" si="8"/>
        <v>48312.16085</v>
      </c>
      <c r="AG22" s="15">
        <v>8615109.6266799401</v>
      </c>
      <c r="AH22" s="15">
        <v>19082.5</v>
      </c>
      <c r="AI22" s="15">
        <v>4631057.505314</v>
      </c>
      <c r="AJ22" s="15">
        <v>8438.7916800000003</v>
      </c>
      <c r="AK22" s="95">
        <f>'Customer Data'!$H35</f>
        <v>1</v>
      </c>
      <c r="AL22" s="135">
        <f ca="1">HLOOKUP($B22,CDM!$B$1:$Q$22,17,FALSE)/12</f>
        <v>0</v>
      </c>
      <c r="AM22" s="15">
        <f t="shared" ca="1" si="9"/>
        <v>4631057.505314</v>
      </c>
      <c r="AN22" s="15">
        <v>1347223.4318059999</v>
      </c>
      <c r="AO22" s="15">
        <v>4062.21</v>
      </c>
      <c r="AP22" s="95">
        <f>'Customer Data'!$I35</f>
        <v>23425</v>
      </c>
      <c r="AQ22" s="135">
        <f ca="1">HLOOKUP($B22,CDM!$B$1:$Q$22,18,FALSE)/12</f>
        <v>0</v>
      </c>
      <c r="AR22" s="15">
        <f t="shared" ca="1" si="10"/>
        <v>4062.21</v>
      </c>
      <c r="AS22" s="15">
        <v>80800.282554000005</v>
      </c>
      <c r="AT22" s="15">
        <v>260.37668600000001</v>
      </c>
      <c r="AU22" s="136">
        <f>'Customer Data'!$J35</f>
        <v>656.75</v>
      </c>
      <c r="AV22" s="15">
        <v>342814.57739300001</v>
      </c>
      <c r="AW22" s="95">
        <f>'Customer Data'!$K35</f>
        <v>764.25</v>
      </c>
      <c r="AX22" s="15">
        <f>Weather!B178</f>
        <v>26.2</v>
      </c>
      <c r="AY22" s="15">
        <f>Weather!$C178</f>
        <v>54.699999999999989</v>
      </c>
      <c r="AZ22" s="200">
        <f>Employment!B34</f>
        <v>6421.2</v>
      </c>
      <c r="BA22" s="15">
        <f>Employment!$C34</f>
        <v>145.6</v>
      </c>
      <c r="BB22" s="15">
        <f>Employment!D34</f>
        <v>539388</v>
      </c>
      <c r="BC22" s="15">
        <f t="shared" si="11"/>
        <v>21</v>
      </c>
      <c r="BD22" s="15">
        <f t="shared" ref="BD22:BS22" si="21">BD10</f>
        <v>0</v>
      </c>
      <c r="BE22" s="15">
        <f t="shared" si="21"/>
        <v>0</v>
      </c>
      <c r="BF22" s="15">
        <f t="shared" si="21"/>
        <v>0</v>
      </c>
      <c r="BG22" s="15">
        <f t="shared" si="21"/>
        <v>0</v>
      </c>
      <c r="BH22" s="15">
        <f t="shared" si="21"/>
        <v>0</v>
      </c>
      <c r="BI22" s="15">
        <f t="shared" si="21"/>
        <v>0</v>
      </c>
      <c r="BJ22" s="15">
        <f t="shared" si="21"/>
        <v>0</v>
      </c>
      <c r="BK22" s="15">
        <f t="shared" si="21"/>
        <v>0</v>
      </c>
      <c r="BL22" s="15">
        <f t="shared" si="21"/>
        <v>1</v>
      </c>
      <c r="BM22" s="15">
        <f t="shared" si="21"/>
        <v>0</v>
      </c>
      <c r="BN22" s="15">
        <f t="shared" si="21"/>
        <v>0</v>
      </c>
      <c r="BO22" s="15">
        <f t="shared" si="21"/>
        <v>0</v>
      </c>
      <c r="BP22" s="15">
        <f t="shared" si="21"/>
        <v>0</v>
      </c>
      <c r="BQ22" s="15">
        <f t="shared" si="21"/>
        <v>1</v>
      </c>
      <c r="BR22" s="15">
        <f t="shared" si="21"/>
        <v>1</v>
      </c>
      <c r="BS22" s="15">
        <f t="shared" si="21"/>
        <v>30</v>
      </c>
      <c r="BT22" s="18">
        <v>21</v>
      </c>
    </row>
    <row r="23" spans="1:72">
      <c r="A23" s="17">
        <v>40087</v>
      </c>
      <c r="B23" s="57">
        <f t="shared" si="0"/>
        <v>2009</v>
      </c>
      <c r="C23" s="16">
        <v>44007844.352181002</v>
      </c>
      <c r="D23" s="94">
        <f>('Customer Data'!$B35*2+'Customer Data'!$B38)/3</f>
        <v>76434</v>
      </c>
      <c r="E23" s="15">
        <f ca="1">HLOOKUP($B23,CDM!$B$1:$Q$22,11,FALSE)/12</f>
        <v>1075449.6079265794</v>
      </c>
      <c r="F23" s="16">
        <f t="shared" ca="1" si="1"/>
        <v>45083293.96010758</v>
      </c>
      <c r="G23" s="15">
        <v>17086880.610580001</v>
      </c>
      <c r="H23" s="94">
        <f>('Customer Data'!$C35*2+'Customer Data'!$C38)/3</f>
        <v>6959.666666666667</v>
      </c>
      <c r="I23" s="15">
        <f ca="1">HLOOKUP($B23,CDM!$B$1:$Q$22,12,FALSE)/12</f>
        <v>250404.5701168763</v>
      </c>
      <c r="J23" s="15">
        <f t="shared" ca="1" si="2"/>
        <v>17337285.180696879</v>
      </c>
      <c r="K23" s="15">
        <v>74201377.515612006</v>
      </c>
      <c r="L23" s="15">
        <v>195682.66140499999</v>
      </c>
      <c r="M23" s="94">
        <f>('Customer Data'!$D35*2+'Customer Data'!$D38)/3</f>
        <v>1167</v>
      </c>
      <c r="N23" s="135">
        <f ca="1">HLOOKUP($B23,CDM!$B$1:$Q$22,13,FALSE)/12</f>
        <v>277232.11055284267</v>
      </c>
      <c r="O23" s="15">
        <f t="shared" ca="1" si="3"/>
        <v>74478609.626164854</v>
      </c>
      <c r="P23" s="15">
        <f t="shared" si="4"/>
        <v>195682.66140499999</v>
      </c>
      <c r="Q23" s="15">
        <v>4216044.9663699996</v>
      </c>
      <c r="R23" s="15">
        <v>10083.559886999999</v>
      </c>
      <c r="S23" s="94">
        <f>('Customer Data'!$E35*2+'Customer Data'!$E38)/3</f>
        <v>3</v>
      </c>
      <c r="T23" s="135">
        <f ca="1">HLOOKUP($B23,CDM!$B$1:$Q$22,14,FALSE)/12</f>
        <v>0</v>
      </c>
      <c r="U23" s="15">
        <f t="shared" ca="1" si="5"/>
        <v>4216044.9663699996</v>
      </c>
      <c r="V23" s="15">
        <v>22390724.243762001</v>
      </c>
      <c r="W23" s="15">
        <v>44786.903130999999</v>
      </c>
      <c r="X23" s="94">
        <f>('Customer Data'!$F35*2+'Customer Data'!$F38)/3</f>
        <v>6</v>
      </c>
      <c r="Y23" s="135">
        <f ca="1">HLOOKUP($B23,CDM!$B$1:$Q$22,15,FALSE)/12</f>
        <v>0</v>
      </c>
      <c r="Z23" s="15">
        <f t="shared" ca="1" si="6"/>
        <v>22390724.243762001</v>
      </c>
      <c r="AA23" s="15">
        <v>30456575.965140998</v>
      </c>
      <c r="AB23" s="15">
        <v>58704.489557999994</v>
      </c>
      <c r="AC23" s="94">
        <f>('Customer Data'!$G35*2+'Customer Data'!$G38)/3</f>
        <v>3</v>
      </c>
      <c r="AD23" s="135">
        <f ca="1">HLOOKUP($B23,CDM!$B$1:$Q$22,16,FALSE)/12</f>
        <v>0</v>
      </c>
      <c r="AE23" s="15">
        <f t="shared" ca="1" si="20"/>
        <v>22884672.879028503</v>
      </c>
      <c r="AF23" s="15">
        <f t="shared" si="8"/>
        <v>41685.389557999995</v>
      </c>
      <c r="AG23" s="15">
        <v>7571903.0861124946</v>
      </c>
      <c r="AH23" s="15">
        <v>17019.099999999999</v>
      </c>
      <c r="AI23" s="15">
        <v>4864540.398244</v>
      </c>
      <c r="AJ23" s="15">
        <v>7631.7120000000004</v>
      </c>
      <c r="AK23" s="94">
        <f>('Customer Data'!$H35*2+'Customer Data'!$H38)/3</f>
        <v>1</v>
      </c>
      <c r="AL23" s="135">
        <f ca="1">HLOOKUP($B23,CDM!$B$1:$Q$22,17,FALSE)/12</f>
        <v>0</v>
      </c>
      <c r="AM23" s="15">
        <f t="shared" ca="1" si="9"/>
        <v>4864540.398244</v>
      </c>
      <c r="AN23" s="15">
        <v>1603120.4157710001</v>
      </c>
      <c r="AO23" s="15">
        <v>4062.21</v>
      </c>
      <c r="AP23" s="94">
        <f>('Customer Data'!$I35*2+'Customer Data'!$I38)/3</f>
        <v>23426.333333333332</v>
      </c>
      <c r="AQ23" s="135">
        <f ca="1">HLOOKUP($B23,CDM!$B$1:$Q$22,18,FALSE)/12</f>
        <v>0</v>
      </c>
      <c r="AR23" s="15">
        <f t="shared" ca="1" si="10"/>
        <v>4062.21</v>
      </c>
      <c r="AS23" s="15">
        <v>82535.502481000003</v>
      </c>
      <c r="AT23" s="15">
        <v>230.28392700000001</v>
      </c>
      <c r="AU23" s="15">
        <f>('Customer Data'!$J35*2+'Customer Data'!$J38*1)/3</f>
        <v>652.83333333333337</v>
      </c>
      <c r="AV23" s="15">
        <v>354203.267269</v>
      </c>
      <c r="AW23" s="15">
        <f>('Customer Data'!$K35*2+'Customer Data'!$K38*1)/3</f>
        <v>764.83333333333337</v>
      </c>
      <c r="AX23" s="15">
        <f>Weather!B179</f>
        <v>230.79999999999995</v>
      </c>
      <c r="AY23" s="15">
        <f>Weather!$C179</f>
        <v>0</v>
      </c>
      <c r="AZ23" s="200">
        <f>Employment!B35</f>
        <v>6438.2</v>
      </c>
      <c r="BA23" s="15">
        <f>Employment!$C35</f>
        <v>146.30000000000001</v>
      </c>
      <c r="BB23" s="15">
        <f>Employment!D35</f>
        <v>539388</v>
      </c>
      <c r="BC23" s="15">
        <f t="shared" si="11"/>
        <v>22</v>
      </c>
      <c r="BD23" s="15">
        <f t="shared" ref="BD23:BS23" si="22">BD11</f>
        <v>0</v>
      </c>
      <c r="BE23" s="15">
        <f t="shared" si="22"/>
        <v>0</v>
      </c>
      <c r="BF23" s="15">
        <f t="shared" si="22"/>
        <v>0</v>
      </c>
      <c r="BG23" s="15">
        <f t="shared" si="22"/>
        <v>0</v>
      </c>
      <c r="BH23" s="15">
        <f t="shared" si="22"/>
        <v>0</v>
      </c>
      <c r="BI23" s="15">
        <f t="shared" si="22"/>
        <v>0</v>
      </c>
      <c r="BJ23" s="15">
        <f t="shared" si="22"/>
        <v>0</v>
      </c>
      <c r="BK23" s="15">
        <f t="shared" si="22"/>
        <v>0</v>
      </c>
      <c r="BL23" s="15">
        <f t="shared" si="22"/>
        <v>0</v>
      </c>
      <c r="BM23" s="15">
        <f t="shared" si="22"/>
        <v>1</v>
      </c>
      <c r="BN23" s="15">
        <f t="shared" si="22"/>
        <v>0</v>
      </c>
      <c r="BO23" s="15">
        <f t="shared" si="22"/>
        <v>0</v>
      </c>
      <c r="BP23" s="15">
        <f t="shared" si="22"/>
        <v>0</v>
      </c>
      <c r="BQ23" s="15">
        <f t="shared" si="22"/>
        <v>1</v>
      </c>
      <c r="BR23" s="15">
        <f t="shared" si="22"/>
        <v>1</v>
      </c>
      <c r="BS23" s="15">
        <f t="shared" si="22"/>
        <v>31</v>
      </c>
      <c r="BT23" s="18">
        <v>21</v>
      </c>
    </row>
    <row r="24" spans="1:72">
      <c r="A24" s="17">
        <v>40118</v>
      </c>
      <c r="B24" s="57">
        <f t="shared" si="0"/>
        <v>2009</v>
      </c>
      <c r="C24" s="16">
        <v>44957721.037845999</v>
      </c>
      <c r="D24" s="94">
        <f>('Customer Data'!$B35+'Customer Data'!$B38*2)/3</f>
        <v>76495</v>
      </c>
      <c r="E24" s="15">
        <f ca="1">HLOOKUP($B24,CDM!$B$1:$Q$22,11,FALSE)/12</f>
        <v>1075449.6079265794</v>
      </c>
      <c r="F24" s="16">
        <f t="shared" ca="1" si="1"/>
        <v>46033170.645772576</v>
      </c>
      <c r="G24" s="15">
        <v>17230760.933817998</v>
      </c>
      <c r="H24" s="94">
        <f>('Customer Data'!$C35+'Customer Data'!$C38*2)/3</f>
        <v>6948.333333333333</v>
      </c>
      <c r="I24" s="15">
        <f ca="1">HLOOKUP($B24,CDM!$B$1:$Q$22,12,FALSE)/12</f>
        <v>250404.5701168763</v>
      </c>
      <c r="J24" s="15">
        <f t="shared" ca="1" si="2"/>
        <v>17481165.503934875</v>
      </c>
      <c r="K24" s="15">
        <v>73819796.218813986</v>
      </c>
      <c r="L24" s="15">
        <v>186162.88486600001</v>
      </c>
      <c r="M24" s="94">
        <f>('Customer Data'!$D35+'Customer Data'!$D38*2)/3</f>
        <v>1170</v>
      </c>
      <c r="N24" s="135">
        <f ca="1">HLOOKUP($B24,CDM!$B$1:$Q$22,13,FALSE)/12</f>
        <v>277232.11055284267</v>
      </c>
      <c r="O24" s="15">
        <f t="shared" ca="1" si="3"/>
        <v>74097028.329366833</v>
      </c>
      <c r="P24" s="15">
        <f t="shared" si="4"/>
        <v>186162.88486600001</v>
      </c>
      <c r="Q24" s="15">
        <v>4135261.855149</v>
      </c>
      <c r="R24" s="15">
        <v>10404.144387</v>
      </c>
      <c r="S24" s="94">
        <f>('Customer Data'!$E35+'Customer Data'!$E38*2)/3</f>
        <v>3</v>
      </c>
      <c r="T24" s="135">
        <f ca="1">HLOOKUP($B24,CDM!$B$1:$Q$22,14,FALSE)/12</f>
        <v>0</v>
      </c>
      <c r="U24" s="15">
        <f t="shared" ca="1" si="5"/>
        <v>4135261.855149</v>
      </c>
      <c r="V24" s="15">
        <v>21830185.762596998</v>
      </c>
      <c r="W24" s="15">
        <v>40308.236179000007</v>
      </c>
      <c r="X24" s="94">
        <f>('Customer Data'!$F35+'Customer Data'!$F38*2)/3</f>
        <v>6</v>
      </c>
      <c r="Y24" s="135">
        <f ca="1">HLOOKUP($B24,CDM!$B$1:$Q$22,15,FALSE)/12</f>
        <v>0</v>
      </c>
      <c r="Z24" s="15">
        <f t="shared" ca="1" si="6"/>
        <v>21830185.762596998</v>
      </c>
      <c r="AA24" s="15">
        <v>28595255.326694999</v>
      </c>
      <c r="AB24" s="15">
        <v>58313.377980000005</v>
      </c>
      <c r="AC24" s="94">
        <f>('Customer Data'!$G35+'Customer Data'!$G38*2)/3</f>
        <v>3</v>
      </c>
      <c r="AD24" s="135">
        <f ca="1">HLOOKUP($B24,CDM!$B$1:$Q$22,16,FALSE)/12</f>
        <v>0</v>
      </c>
      <c r="AE24" s="15">
        <f t="shared" ca="1" si="20"/>
        <v>22313100.563131034</v>
      </c>
      <c r="AF24" s="15">
        <f t="shared" si="8"/>
        <v>41292.077980000002</v>
      </c>
      <c r="AG24" s="15">
        <v>6282154.7635639627</v>
      </c>
      <c r="AH24" s="15">
        <v>17021.3</v>
      </c>
      <c r="AI24" s="15">
        <v>4320540.5294300001</v>
      </c>
      <c r="AJ24" s="15">
        <v>7491.8141100000003</v>
      </c>
      <c r="AK24" s="94">
        <f>('Customer Data'!$H35+'Customer Data'!$H38*2)/3</f>
        <v>1</v>
      </c>
      <c r="AL24" s="135">
        <f ca="1">HLOOKUP($B24,CDM!$B$1:$Q$22,17,FALSE)/12</f>
        <v>0</v>
      </c>
      <c r="AM24" s="15">
        <f t="shared" ca="1" si="9"/>
        <v>4320540.5294300001</v>
      </c>
      <c r="AN24" s="15">
        <v>1685112.8427639999</v>
      </c>
      <c r="AO24" s="15">
        <v>4062.21</v>
      </c>
      <c r="AP24" s="94">
        <f>('Customer Data'!$I35+'Customer Data'!$I38*2)/3</f>
        <v>23427.666666666668</v>
      </c>
      <c r="AQ24" s="135">
        <f ca="1">HLOOKUP($B24,CDM!$B$1:$Q$22,18,FALSE)/12</f>
        <v>0</v>
      </c>
      <c r="AR24" s="15">
        <f t="shared" ca="1" si="10"/>
        <v>4062.21</v>
      </c>
      <c r="AS24" s="15">
        <v>79499.053285999995</v>
      </c>
      <c r="AT24" s="15">
        <v>221.878389</v>
      </c>
      <c r="AU24" s="15">
        <f>('Customer Data'!$J35*1+'Customer Data'!$J38*2)/3</f>
        <v>648.91666666666663</v>
      </c>
      <c r="AV24" s="15">
        <v>342776.31890299998</v>
      </c>
      <c r="AW24" s="15">
        <f>('Customer Data'!$K35*1+'Customer Data'!$K38*2)/3</f>
        <v>765.41666666666663</v>
      </c>
      <c r="AX24" s="15">
        <f>Weather!B180</f>
        <v>305.49999999999989</v>
      </c>
      <c r="AY24" s="15">
        <f>Weather!$C180</f>
        <v>0</v>
      </c>
      <c r="AZ24" s="200">
        <f>Employment!B36</f>
        <v>6454</v>
      </c>
      <c r="BA24" s="15">
        <f>Employment!$C36</f>
        <v>146.4</v>
      </c>
      <c r="BB24" s="15">
        <f>Employment!D36</f>
        <v>539388</v>
      </c>
      <c r="BC24" s="15">
        <f t="shared" si="11"/>
        <v>23</v>
      </c>
      <c r="BD24" s="15">
        <f t="shared" ref="BD24:BS24" si="23">BD12</f>
        <v>0</v>
      </c>
      <c r="BE24" s="15">
        <f t="shared" si="23"/>
        <v>0</v>
      </c>
      <c r="BF24" s="15">
        <f t="shared" si="23"/>
        <v>0</v>
      </c>
      <c r="BG24" s="15">
        <f t="shared" si="23"/>
        <v>0</v>
      </c>
      <c r="BH24" s="15">
        <f t="shared" si="23"/>
        <v>0</v>
      </c>
      <c r="BI24" s="15">
        <f t="shared" si="23"/>
        <v>0</v>
      </c>
      <c r="BJ24" s="15">
        <f t="shared" si="23"/>
        <v>0</v>
      </c>
      <c r="BK24" s="15">
        <f t="shared" si="23"/>
        <v>0</v>
      </c>
      <c r="BL24" s="15">
        <f t="shared" si="23"/>
        <v>0</v>
      </c>
      <c r="BM24" s="15">
        <f t="shared" si="23"/>
        <v>0</v>
      </c>
      <c r="BN24" s="15">
        <f t="shared" si="23"/>
        <v>1</v>
      </c>
      <c r="BO24" s="15">
        <f t="shared" si="23"/>
        <v>0</v>
      </c>
      <c r="BP24" s="15">
        <f t="shared" si="23"/>
        <v>0</v>
      </c>
      <c r="BQ24" s="15">
        <f t="shared" si="23"/>
        <v>1</v>
      </c>
      <c r="BR24" s="15">
        <f t="shared" si="23"/>
        <v>1</v>
      </c>
      <c r="BS24" s="15">
        <f t="shared" si="23"/>
        <v>30</v>
      </c>
      <c r="BT24" s="18">
        <v>21</v>
      </c>
    </row>
    <row r="25" spans="1:72">
      <c r="A25" s="17">
        <v>40148</v>
      </c>
      <c r="B25" s="57">
        <f t="shared" si="0"/>
        <v>2009</v>
      </c>
      <c r="C25" s="16">
        <v>55518999.584835999</v>
      </c>
      <c r="D25" s="95">
        <f>'Customer Data'!$B38</f>
        <v>76556</v>
      </c>
      <c r="E25" s="15">
        <f ca="1">HLOOKUP($B25,CDM!$B$1:$Q$22,11,FALSE)/12</f>
        <v>1075449.6079265794</v>
      </c>
      <c r="F25" s="16">
        <f t="shared" ca="1" si="1"/>
        <v>56594449.192762576</v>
      </c>
      <c r="G25" s="15">
        <v>19209266.812937997</v>
      </c>
      <c r="H25" s="95">
        <f>'Customer Data'!$C38</f>
        <v>6937</v>
      </c>
      <c r="I25" s="15">
        <f ca="1">HLOOKUP($B25,CDM!$B$1:$Q$22,12,FALSE)/12</f>
        <v>250404.5701168763</v>
      </c>
      <c r="J25" s="15">
        <f t="shared" ca="1" si="2"/>
        <v>19459671.383054875</v>
      </c>
      <c r="K25" s="15">
        <v>80459051.844397992</v>
      </c>
      <c r="L25" s="15">
        <v>192032.75099899998</v>
      </c>
      <c r="M25" s="95">
        <f>'Customer Data'!$D38</f>
        <v>1173</v>
      </c>
      <c r="N25" s="135">
        <f ca="1">HLOOKUP($B25,CDM!$B$1:$Q$22,13,FALSE)/12</f>
        <v>277232.11055284267</v>
      </c>
      <c r="O25" s="15">
        <f t="shared" ca="1" si="3"/>
        <v>80736283.954950839</v>
      </c>
      <c r="P25" s="15">
        <f t="shared" si="4"/>
        <v>192032.75099899998</v>
      </c>
      <c r="Q25" s="15">
        <v>4139276.0675209998</v>
      </c>
      <c r="R25" s="15">
        <v>10382.826086999999</v>
      </c>
      <c r="S25" s="95">
        <f>'Customer Data'!$E38</f>
        <v>3</v>
      </c>
      <c r="T25" s="135">
        <f ca="1">HLOOKUP($B25,CDM!$B$1:$Q$22,14,FALSE)/12</f>
        <v>0</v>
      </c>
      <c r="U25" s="15">
        <f t="shared" ca="1" si="5"/>
        <v>4139276.0675209998</v>
      </c>
      <c r="V25" s="15">
        <v>22001519.052356999</v>
      </c>
      <c r="W25" s="15">
        <v>43515.649263000007</v>
      </c>
      <c r="X25" s="95">
        <f>'Customer Data'!$F38</f>
        <v>6</v>
      </c>
      <c r="Y25" s="135">
        <f ca="1">HLOOKUP($B25,CDM!$B$1:$Q$22,15,FALSE)/12</f>
        <v>0</v>
      </c>
      <c r="Z25" s="15">
        <f t="shared" ca="1" si="6"/>
        <v>22001519.052356999</v>
      </c>
      <c r="AA25" s="15">
        <v>26648445.307358999</v>
      </c>
      <c r="AB25" s="15">
        <v>60597.360845999996</v>
      </c>
      <c r="AC25" s="95">
        <f>'Customer Data'!$G38</f>
        <v>3</v>
      </c>
      <c r="AD25" s="135">
        <f ca="1">HLOOKUP($B25,CDM!$B$1:$Q$22,16,FALSE)/12</f>
        <v>0</v>
      </c>
      <c r="AE25" s="15">
        <f t="shared" ca="1" si="20"/>
        <v>20457056.228215147</v>
      </c>
      <c r="AF25" s="15">
        <f t="shared" si="8"/>
        <v>43502.760845999997</v>
      </c>
      <c r="AG25" s="15">
        <v>6191389.0791438529</v>
      </c>
      <c r="AH25" s="15">
        <v>17094.599999999999</v>
      </c>
      <c r="AI25" s="15">
        <v>3964611.1576149999</v>
      </c>
      <c r="AJ25" s="15">
        <v>7718.0083199999999</v>
      </c>
      <c r="AK25" s="95">
        <f>'Customer Data'!$H38</f>
        <v>1</v>
      </c>
      <c r="AL25" s="135">
        <f ca="1">HLOOKUP($B25,CDM!$B$1:$Q$22,17,FALSE)/12</f>
        <v>0</v>
      </c>
      <c r="AM25" s="15">
        <f t="shared" ca="1" si="9"/>
        <v>3964611.1576149999</v>
      </c>
      <c r="AN25" s="15">
        <v>1834952.150751</v>
      </c>
      <c r="AO25" s="15">
        <v>4062.21</v>
      </c>
      <c r="AP25" s="95">
        <f>'Customer Data'!$I38</f>
        <v>23429</v>
      </c>
      <c r="AQ25" s="135">
        <f ca="1">HLOOKUP($B25,CDM!$B$1:$Q$22,18,FALSE)/12</f>
        <v>0</v>
      </c>
      <c r="AR25" s="15">
        <f t="shared" ca="1" si="10"/>
        <v>4062.21</v>
      </c>
      <c r="AS25" s="15">
        <v>82024.741743999999</v>
      </c>
      <c r="AT25" s="15">
        <v>182.18356800000001</v>
      </c>
      <c r="AU25" s="136">
        <f>'Customer Data'!$J38</f>
        <v>645</v>
      </c>
      <c r="AV25" s="15">
        <v>353796.88825800002</v>
      </c>
      <c r="AW25" s="95">
        <f>'Customer Data'!$K38</f>
        <v>766</v>
      </c>
      <c r="AX25" s="15">
        <f>Weather!B181</f>
        <v>582</v>
      </c>
      <c r="AY25" s="15">
        <f>Weather!$C181</f>
        <v>0</v>
      </c>
      <c r="AZ25" s="200">
        <f>Employment!B37</f>
        <v>6458.5</v>
      </c>
      <c r="BA25" s="15">
        <f>Employment!$C37</f>
        <v>147.1</v>
      </c>
      <c r="BB25" s="15">
        <f>Employment!D37</f>
        <v>539388</v>
      </c>
      <c r="BC25" s="15">
        <f t="shared" si="11"/>
        <v>24</v>
      </c>
      <c r="BD25" s="15">
        <f t="shared" ref="BD25:BS25" si="24">BD13</f>
        <v>0</v>
      </c>
      <c r="BE25" s="15">
        <f t="shared" si="24"/>
        <v>0</v>
      </c>
      <c r="BF25" s="15">
        <f t="shared" si="24"/>
        <v>0</v>
      </c>
      <c r="BG25" s="15">
        <f t="shared" si="24"/>
        <v>0</v>
      </c>
      <c r="BH25" s="15">
        <f t="shared" si="24"/>
        <v>0</v>
      </c>
      <c r="BI25" s="15">
        <f t="shared" si="24"/>
        <v>0</v>
      </c>
      <c r="BJ25" s="15">
        <f t="shared" si="24"/>
        <v>0</v>
      </c>
      <c r="BK25" s="15">
        <f t="shared" si="24"/>
        <v>0</v>
      </c>
      <c r="BL25" s="15">
        <f t="shared" si="24"/>
        <v>0</v>
      </c>
      <c r="BM25" s="15">
        <f t="shared" si="24"/>
        <v>0</v>
      </c>
      <c r="BN25" s="15">
        <f t="shared" si="24"/>
        <v>0</v>
      </c>
      <c r="BO25" s="15">
        <f t="shared" si="24"/>
        <v>1</v>
      </c>
      <c r="BP25" s="15">
        <f t="shared" si="24"/>
        <v>0</v>
      </c>
      <c r="BQ25" s="15">
        <f t="shared" si="24"/>
        <v>0</v>
      </c>
      <c r="BR25" s="15">
        <f t="shared" si="24"/>
        <v>0</v>
      </c>
      <c r="BS25" s="15">
        <f t="shared" si="24"/>
        <v>31</v>
      </c>
      <c r="BT25" s="18">
        <v>21</v>
      </c>
    </row>
    <row r="26" spans="1:72">
      <c r="A26" s="17">
        <v>40179</v>
      </c>
      <c r="B26" s="57">
        <f t="shared" si="0"/>
        <v>2010</v>
      </c>
      <c r="C26" s="16">
        <v>56441192.404555999</v>
      </c>
      <c r="D26" s="94">
        <f>('Customer Data'!$B38*2+'Customer Data'!$B41)/3</f>
        <v>76607</v>
      </c>
      <c r="E26" s="15">
        <f ca="1">HLOOKUP($B26,CDM!$B$1:$Q$22,11,FALSE)/12</f>
        <v>788869.83086232108</v>
      </c>
      <c r="F26" s="16">
        <f t="shared" ca="1" si="1"/>
        <v>57230062.23541832</v>
      </c>
      <c r="G26" s="15">
        <v>19788939.833425</v>
      </c>
      <c r="H26" s="94">
        <f>('Customer Data'!$C38*2+'Customer Data'!$C41)/3</f>
        <v>6943.333333333333</v>
      </c>
      <c r="I26" s="15">
        <f ca="1">HLOOKUP($B26,CDM!$B$1:$Q$22,12,FALSE)/12</f>
        <v>576049.28689553868</v>
      </c>
      <c r="J26" s="15">
        <f t="shared" ca="1" si="2"/>
        <v>20364989.12032054</v>
      </c>
      <c r="K26" s="15">
        <v>84856558.243936002</v>
      </c>
      <c r="L26" s="15">
        <v>200487.42327999999</v>
      </c>
      <c r="M26" s="94">
        <f>('Customer Data'!$D38*2+'Customer Data'!$D41)/3</f>
        <v>1175.3333333333333</v>
      </c>
      <c r="N26" s="135">
        <f ca="1">HLOOKUP($B26,CDM!$B$1:$Q$22,13,FALSE)/12</f>
        <v>570478.28428523254</v>
      </c>
      <c r="O26" s="15">
        <f t="shared" ca="1" si="3"/>
        <v>85427036.528221235</v>
      </c>
      <c r="P26" s="15">
        <f t="shared" si="4"/>
        <v>200487.42327999999</v>
      </c>
      <c r="Q26" s="15">
        <v>3680290.2110469998</v>
      </c>
      <c r="R26" s="15">
        <v>9495.6858179999999</v>
      </c>
      <c r="S26" s="94">
        <f>('Customer Data'!$E38*2+'Customer Data'!$E41)/3</f>
        <v>3</v>
      </c>
      <c r="T26" s="135">
        <f ca="1">HLOOKUP($B26,CDM!$B$1:$Q$22,14,FALSE)/12</f>
        <v>0</v>
      </c>
      <c r="U26" s="15">
        <f t="shared" ca="1" si="5"/>
        <v>3680290.2110469998</v>
      </c>
      <c r="V26" s="15">
        <v>23267481.492624</v>
      </c>
      <c r="W26" s="15">
        <v>46625.376198999998</v>
      </c>
      <c r="X26" s="94">
        <f>('Customer Data'!$F38*2+'Customer Data'!$F41)/3</f>
        <v>6</v>
      </c>
      <c r="Y26" s="135">
        <f ca="1">HLOOKUP($B26,CDM!$B$1:$Q$22,15,FALSE)/12</f>
        <v>0</v>
      </c>
      <c r="Z26" s="15">
        <f t="shared" ca="1" si="6"/>
        <v>23267481.492624</v>
      </c>
      <c r="AA26" s="15">
        <v>26632915.556476999</v>
      </c>
      <c r="AB26" s="15">
        <v>59472.208817999999</v>
      </c>
      <c r="AC26" s="94">
        <f>('Customer Data'!$G38*2+'Customer Data'!$G41)/3</f>
        <v>3</v>
      </c>
      <c r="AD26" s="135">
        <f ca="1">HLOOKUP($B26,CDM!$B$1:$Q$22,16,FALSE)/12</f>
        <v>0</v>
      </c>
      <c r="AE26" s="15">
        <f t="shared" ca="1" si="20"/>
        <v>19426785.033828914</v>
      </c>
      <c r="AF26" s="15">
        <f t="shared" si="8"/>
        <v>42411.408817999996</v>
      </c>
      <c r="AG26" s="15">
        <v>7206130.522648084</v>
      </c>
      <c r="AH26" s="15">
        <v>17060.8</v>
      </c>
      <c r="AI26" s="15">
        <v>4473196.0781810004</v>
      </c>
      <c r="AJ26" s="15">
        <v>7859.0476799999997</v>
      </c>
      <c r="AK26" s="94">
        <f>('Customer Data'!$H38*2+'Customer Data'!$H41)/3</f>
        <v>1</v>
      </c>
      <c r="AL26" s="135">
        <f ca="1">HLOOKUP($B26,CDM!$B$1:$Q$22,17,FALSE)/12</f>
        <v>0</v>
      </c>
      <c r="AM26" s="15">
        <f t="shared" ca="1" si="9"/>
        <v>4473196.0781810004</v>
      </c>
      <c r="AN26" s="15">
        <v>1786360.1597500001</v>
      </c>
      <c r="AO26" s="15">
        <v>4062.21</v>
      </c>
      <c r="AP26" s="94">
        <f>('Customer Data'!$I38*2+'Customer Data'!$I41)/3</f>
        <v>23429</v>
      </c>
      <c r="AQ26" s="135">
        <f ca="1">HLOOKUP($B26,CDM!$B$1:$Q$22,18,FALSE)/12</f>
        <v>0</v>
      </c>
      <c r="AR26" s="15">
        <f t="shared" ca="1" si="10"/>
        <v>4062.21</v>
      </c>
      <c r="AS26" s="15">
        <v>81942.799171000006</v>
      </c>
      <c r="AT26" s="15">
        <v>222.639343</v>
      </c>
      <c r="AU26" s="15">
        <f>('Customer Data'!$J38*2+'Customer Data'!$J41*1)/3</f>
        <v>654</v>
      </c>
      <c r="AV26" s="15">
        <v>352307.11244900001</v>
      </c>
      <c r="AW26" s="15">
        <f>('Customer Data'!$K38*2+'Customer Data'!$K41*1)/3</f>
        <v>767</v>
      </c>
      <c r="AX26" s="15">
        <f>Weather!B182</f>
        <v>663.29999999999984</v>
      </c>
      <c r="AY26" s="15">
        <f>Weather!$C182</f>
        <v>0</v>
      </c>
      <c r="AZ26" s="200">
        <f>Employment!B38</f>
        <v>6466.9</v>
      </c>
      <c r="BA26" s="15">
        <f>Employment!$C38</f>
        <v>146.9</v>
      </c>
      <c r="BB26" s="15">
        <f>Employment!D38</f>
        <v>555907.5</v>
      </c>
      <c r="BC26" s="15">
        <f t="shared" si="11"/>
        <v>25</v>
      </c>
      <c r="BD26" s="15">
        <f t="shared" ref="BD26:BS26" si="25">BD14</f>
        <v>1</v>
      </c>
      <c r="BE26" s="15">
        <f t="shared" si="25"/>
        <v>0</v>
      </c>
      <c r="BF26" s="15">
        <f t="shared" si="25"/>
        <v>0</v>
      </c>
      <c r="BG26" s="15">
        <f t="shared" si="25"/>
        <v>0</v>
      </c>
      <c r="BH26" s="15">
        <f t="shared" si="25"/>
        <v>0</v>
      </c>
      <c r="BI26" s="15">
        <f t="shared" si="25"/>
        <v>0</v>
      </c>
      <c r="BJ26" s="15">
        <f t="shared" si="25"/>
        <v>0</v>
      </c>
      <c r="BK26" s="15">
        <f t="shared" si="25"/>
        <v>0</v>
      </c>
      <c r="BL26" s="15">
        <f t="shared" si="25"/>
        <v>0</v>
      </c>
      <c r="BM26" s="15">
        <f t="shared" si="25"/>
        <v>0</v>
      </c>
      <c r="BN26" s="15">
        <f t="shared" si="25"/>
        <v>0</v>
      </c>
      <c r="BO26" s="15">
        <f t="shared" si="25"/>
        <v>0</v>
      </c>
      <c r="BP26" s="15">
        <f t="shared" si="25"/>
        <v>0</v>
      </c>
      <c r="BQ26" s="15">
        <f t="shared" si="25"/>
        <v>0</v>
      </c>
      <c r="BR26" s="15">
        <f t="shared" si="25"/>
        <v>0</v>
      </c>
      <c r="BS26" s="15">
        <f t="shared" si="25"/>
        <v>31</v>
      </c>
      <c r="BT26" s="18">
        <v>20</v>
      </c>
    </row>
    <row r="27" spans="1:72">
      <c r="A27" s="17">
        <v>40210</v>
      </c>
      <c r="B27" s="57">
        <f t="shared" si="0"/>
        <v>2010</v>
      </c>
      <c r="C27" s="16">
        <v>47752715.483861998</v>
      </c>
      <c r="D27" s="94">
        <f>('Customer Data'!$B38+'Customer Data'!$B41*2)/3</f>
        <v>76658</v>
      </c>
      <c r="E27" s="15">
        <f ca="1">HLOOKUP($B27,CDM!$B$1:$Q$22,11,FALSE)/12</f>
        <v>788869.83086232108</v>
      </c>
      <c r="F27" s="16">
        <f t="shared" ca="1" si="1"/>
        <v>48541585.314724319</v>
      </c>
      <c r="G27" s="15">
        <v>17629096.202156</v>
      </c>
      <c r="H27" s="94">
        <f>('Customer Data'!$C38+'Customer Data'!$C41*2)/3</f>
        <v>6949.666666666667</v>
      </c>
      <c r="I27" s="15">
        <f ca="1">HLOOKUP($B27,CDM!$B$1:$Q$22,12,FALSE)/12</f>
        <v>576049.28689553868</v>
      </c>
      <c r="J27" s="15">
        <f t="shared" ca="1" si="2"/>
        <v>18205145.489051539</v>
      </c>
      <c r="K27" s="15">
        <v>76888807.823062003</v>
      </c>
      <c r="L27" s="15">
        <v>188375.72919699998</v>
      </c>
      <c r="M27" s="94">
        <f>('Customer Data'!$D38+'Customer Data'!$D41*2)/3</f>
        <v>1177.6666666666667</v>
      </c>
      <c r="N27" s="135">
        <f ca="1">HLOOKUP($B27,CDM!$B$1:$Q$22,13,FALSE)/12</f>
        <v>570478.28428523254</v>
      </c>
      <c r="O27" s="15">
        <f t="shared" ca="1" si="3"/>
        <v>77459286.107347235</v>
      </c>
      <c r="P27" s="15">
        <f t="shared" si="4"/>
        <v>188375.72919699998</v>
      </c>
      <c r="Q27" s="15">
        <v>3458917.2119789999</v>
      </c>
      <c r="R27" s="15">
        <v>9521.5352669999993</v>
      </c>
      <c r="S27" s="94">
        <f>('Customer Data'!$E38+'Customer Data'!$E41*2)/3</f>
        <v>3</v>
      </c>
      <c r="T27" s="135">
        <f ca="1">HLOOKUP($B27,CDM!$B$1:$Q$22,14,FALSE)/12</f>
        <v>0</v>
      </c>
      <c r="U27" s="15">
        <f t="shared" ca="1" si="5"/>
        <v>3458917.2119789999</v>
      </c>
      <c r="V27" s="15">
        <v>21795460.432082001</v>
      </c>
      <c r="W27" s="15">
        <v>45738.850661000004</v>
      </c>
      <c r="X27" s="94">
        <f>('Customer Data'!$F38+'Customer Data'!$F41*2)/3</f>
        <v>6</v>
      </c>
      <c r="Y27" s="135">
        <f ca="1">HLOOKUP($B27,CDM!$B$1:$Q$22,15,FALSE)/12</f>
        <v>0</v>
      </c>
      <c r="Z27" s="15">
        <f t="shared" ca="1" si="6"/>
        <v>21795460.432082001</v>
      </c>
      <c r="AA27" s="15">
        <v>29636009.10035</v>
      </c>
      <c r="AB27" s="15">
        <v>59347.079549999995</v>
      </c>
      <c r="AC27" s="94">
        <f>('Customer Data'!$G38+'Customer Data'!$G41*2)/3</f>
        <v>3</v>
      </c>
      <c r="AD27" s="135">
        <f ca="1">HLOOKUP($B27,CDM!$B$1:$Q$22,16,FALSE)/12</f>
        <v>0</v>
      </c>
      <c r="AE27" s="15">
        <f t="shared" ca="1" si="20"/>
        <v>22891575.09338136</v>
      </c>
      <c r="AF27" s="15">
        <f t="shared" si="8"/>
        <v>42157.279549999992</v>
      </c>
      <c r="AG27" s="15">
        <v>6744434.0069686417</v>
      </c>
      <c r="AH27" s="15">
        <v>17189.8</v>
      </c>
      <c r="AI27" s="15">
        <v>4319987.3926720005</v>
      </c>
      <c r="AJ27" s="15">
        <v>7971.19488</v>
      </c>
      <c r="AK27" s="94">
        <f>('Customer Data'!$H38+'Customer Data'!$H41*2)/3</f>
        <v>1</v>
      </c>
      <c r="AL27" s="135">
        <f ca="1">HLOOKUP($B27,CDM!$B$1:$Q$22,17,FALSE)/12</f>
        <v>0</v>
      </c>
      <c r="AM27" s="15">
        <f t="shared" ca="1" si="9"/>
        <v>4319987.3926720005</v>
      </c>
      <c r="AN27" s="15">
        <v>1493802.826782</v>
      </c>
      <c r="AO27" s="15">
        <v>4062.21</v>
      </c>
      <c r="AP27" s="94">
        <f>('Customer Data'!$I38+'Customer Data'!$I41*2)/3</f>
        <v>23429</v>
      </c>
      <c r="AQ27" s="135">
        <f ca="1">HLOOKUP($B27,CDM!$B$1:$Q$22,18,FALSE)/12</f>
        <v>0</v>
      </c>
      <c r="AR27" s="15">
        <f t="shared" ca="1" si="10"/>
        <v>4062.21</v>
      </c>
      <c r="AS27" s="15">
        <v>74050.099176999996</v>
      </c>
      <c r="AT27" s="15">
        <v>206.59420900000001</v>
      </c>
      <c r="AU27" s="15">
        <f>('Customer Data'!$J38*1+'Customer Data'!$J41*2)/3</f>
        <v>663</v>
      </c>
      <c r="AV27" s="15">
        <v>318198.93155500002</v>
      </c>
      <c r="AW27" s="15">
        <f>('Customer Data'!$K38*1+'Customer Data'!$K41*2)/3</f>
        <v>768</v>
      </c>
      <c r="AX27" s="15">
        <f>Weather!B183</f>
        <v>557.29999999999995</v>
      </c>
      <c r="AY27" s="15">
        <f>Weather!$C183</f>
        <v>0</v>
      </c>
      <c r="AZ27" s="200">
        <f>Employment!B39</f>
        <v>6471</v>
      </c>
      <c r="BA27" s="15">
        <f>Employment!$C39</f>
        <v>147.6</v>
      </c>
      <c r="BB27" s="15">
        <f>Employment!D39</f>
        <v>555907.5</v>
      </c>
      <c r="BC27" s="15">
        <f t="shared" si="11"/>
        <v>26</v>
      </c>
      <c r="BD27" s="15">
        <f t="shared" ref="BD27:BS27" si="26">BD15</f>
        <v>0</v>
      </c>
      <c r="BE27" s="15">
        <f t="shared" si="26"/>
        <v>1</v>
      </c>
      <c r="BF27" s="15">
        <f t="shared" si="26"/>
        <v>0</v>
      </c>
      <c r="BG27" s="15">
        <f t="shared" si="26"/>
        <v>0</v>
      </c>
      <c r="BH27" s="15">
        <f t="shared" si="26"/>
        <v>0</v>
      </c>
      <c r="BI27" s="15">
        <f t="shared" si="26"/>
        <v>0</v>
      </c>
      <c r="BJ27" s="15">
        <f t="shared" si="26"/>
        <v>0</v>
      </c>
      <c r="BK27" s="15">
        <f t="shared" si="26"/>
        <v>0</v>
      </c>
      <c r="BL27" s="15">
        <f t="shared" si="26"/>
        <v>0</v>
      </c>
      <c r="BM27" s="15">
        <f t="shared" si="26"/>
        <v>0</v>
      </c>
      <c r="BN27" s="15">
        <f t="shared" si="26"/>
        <v>0</v>
      </c>
      <c r="BO27" s="15">
        <f t="shared" si="26"/>
        <v>0</v>
      </c>
      <c r="BP27" s="15">
        <f t="shared" si="26"/>
        <v>0</v>
      </c>
      <c r="BQ27" s="15">
        <f t="shared" si="26"/>
        <v>0</v>
      </c>
      <c r="BR27" s="15">
        <f t="shared" si="26"/>
        <v>0</v>
      </c>
      <c r="BS27" s="15">
        <f t="shared" si="26"/>
        <v>28</v>
      </c>
      <c r="BT27" s="18">
        <v>19</v>
      </c>
    </row>
    <row r="28" spans="1:72">
      <c r="A28" s="17">
        <v>40238</v>
      </c>
      <c r="B28" s="57">
        <f t="shared" si="0"/>
        <v>2010</v>
      </c>
      <c r="C28" s="16">
        <v>45913120.637929</v>
      </c>
      <c r="D28" s="95">
        <f>'Customer Data'!$B41</f>
        <v>76709</v>
      </c>
      <c r="E28" s="15">
        <f ca="1">HLOOKUP($B28,CDM!$B$1:$Q$22,11,FALSE)/12</f>
        <v>788869.83086232108</v>
      </c>
      <c r="F28" s="16">
        <f t="shared" ca="1" si="1"/>
        <v>46701990.468791321</v>
      </c>
      <c r="G28" s="15">
        <v>17937660.088139001</v>
      </c>
      <c r="H28" s="95">
        <f>'Customer Data'!$C41</f>
        <v>6956</v>
      </c>
      <c r="I28" s="15">
        <f ca="1">HLOOKUP($B28,CDM!$B$1:$Q$22,12,FALSE)/12</f>
        <v>576049.28689553868</v>
      </c>
      <c r="J28" s="15">
        <f t="shared" ca="1" si="2"/>
        <v>18513709.375034541</v>
      </c>
      <c r="K28" s="15">
        <v>78898824.280106992</v>
      </c>
      <c r="L28" s="15">
        <v>204031.79412699997</v>
      </c>
      <c r="M28" s="95">
        <f>'Customer Data'!$D41</f>
        <v>1180</v>
      </c>
      <c r="N28" s="135">
        <f ca="1">HLOOKUP($B28,CDM!$B$1:$Q$22,13,FALSE)/12</f>
        <v>570478.28428523254</v>
      </c>
      <c r="O28" s="15">
        <f t="shared" ca="1" si="3"/>
        <v>79469302.564392224</v>
      </c>
      <c r="P28" s="15">
        <f t="shared" si="4"/>
        <v>204031.79412699997</v>
      </c>
      <c r="Q28" s="15">
        <v>3961328.3825309998</v>
      </c>
      <c r="R28" s="15">
        <v>10918.840221</v>
      </c>
      <c r="S28" s="95">
        <f>'Customer Data'!$E41</f>
        <v>3</v>
      </c>
      <c r="T28" s="135">
        <f ca="1">HLOOKUP($B28,CDM!$B$1:$Q$22,14,FALSE)/12</f>
        <v>0</v>
      </c>
      <c r="U28" s="15">
        <f t="shared" ca="1" si="5"/>
        <v>3961328.3825309998</v>
      </c>
      <c r="V28" s="15">
        <v>23702308.642981</v>
      </c>
      <c r="W28" s="15">
        <v>45557.476646000003</v>
      </c>
      <c r="X28" s="95">
        <f>'Customer Data'!$F41</f>
        <v>6</v>
      </c>
      <c r="Y28" s="135">
        <f ca="1">HLOOKUP($B28,CDM!$B$1:$Q$22,15,FALSE)/12</f>
        <v>0</v>
      </c>
      <c r="Z28" s="15">
        <f t="shared" ca="1" si="6"/>
        <v>23702308.642981</v>
      </c>
      <c r="AA28" s="15">
        <v>31931093.715440001</v>
      </c>
      <c r="AB28" s="15">
        <v>58726.532105999999</v>
      </c>
      <c r="AC28" s="95">
        <f>'Customer Data'!$G41</f>
        <v>3</v>
      </c>
      <c r="AD28" s="135">
        <f ca="1">HLOOKUP($B28,CDM!$B$1:$Q$22,16,FALSE)/12</f>
        <v>0</v>
      </c>
      <c r="AE28" s="15">
        <f t="shared" ca="1" si="20"/>
        <v>24643829.673628155</v>
      </c>
      <c r="AF28" s="15">
        <f t="shared" si="8"/>
        <v>41670.032105999999</v>
      </c>
      <c r="AG28" s="15">
        <v>7287264.0418118471</v>
      </c>
      <c r="AH28" s="15">
        <v>17056.5</v>
      </c>
      <c r="AI28" s="15">
        <v>4839359.7264710004</v>
      </c>
      <c r="AJ28" s="15">
        <v>7948.3852800000004</v>
      </c>
      <c r="AK28" s="95">
        <f>'Customer Data'!$H41</f>
        <v>1</v>
      </c>
      <c r="AL28" s="135">
        <f ca="1">HLOOKUP($B28,CDM!$B$1:$Q$22,17,FALSE)/12</f>
        <v>0</v>
      </c>
      <c r="AM28" s="15">
        <f t="shared" ca="1" si="9"/>
        <v>4839359.7264710004</v>
      </c>
      <c r="AN28" s="15">
        <v>1475460.7887820001</v>
      </c>
      <c r="AO28" s="15">
        <v>4062.21</v>
      </c>
      <c r="AP28" s="95">
        <f>'Customer Data'!$I41</f>
        <v>23429</v>
      </c>
      <c r="AQ28" s="135">
        <f ca="1">HLOOKUP($B28,CDM!$B$1:$Q$22,18,FALSE)/12</f>
        <v>0</v>
      </c>
      <c r="AR28" s="15">
        <f t="shared" ca="1" si="10"/>
        <v>4062.21</v>
      </c>
      <c r="AS28" s="15">
        <v>82666.526830999996</v>
      </c>
      <c r="AT28" s="15">
        <v>270.47938099999999</v>
      </c>
      <c r="AU28" s="136">
        <f>'Customer Data'!$J41</f>
        <v>672</v>
      </c>
      <c r="AV28" s="15">
        <v>352300.53136099997</v>
      </c>
      <c r="AW28" s="95">
        <f>'Customer Data'!$K41</f>
        <v>769</v>
      </c>
      <c r="AX28" s="15">
        <f>Weather!B184</f>
        <v>393.39999999999986</v>
      </c>
      <c r="AY28" s="15">
        <f>Weather!$C184</f>
        <v>0</v>
      </c>
      <c r="AZ28" s="200">
        <f>Employment!B40</f>
        <v>6477.5</v>
      </c>
      <c r="BA28" s="15">
        <f>Employment!$C40</f>
        <v>147.4</v>
      </c>
      <c r="BB28" s="15">
        <f>Employment!D40</f>
        <v>555907.5</v>
      </c>
      <c r="BC28" s="15">
        <f t="shared" si="11"/>
        <v>27</v>
      </c>
      <c r="BD28" s="15">
        <f t="shared" ref="BD28:BS28" si="27">BD16</f>
        <v>0</v>
      </c>
      <c r="BE28" s="15">
        <f t="shared" si="27"/>
        <v>0</v>
      </c>
      <c r="BF28" s="15">
        <f t="shared" si="27"/>
        <v>1</v>
      </c>
      <c r="BG28" s="15">
        <f t="shared" si="27"/>
        <v>0</v>
      </c>
      <c r="BH28" s="15">
        <f t="shared" si="27"/>
        <v>0</v>
      </c>
      <c r="BI28" s="15">
        <f t="shared" si="27"/>
        <v>0</v>
      </c>
      <c r="BJ28" s="15">
        <f t="shared" si="27"/>
        <v>0</v>
      </c>
      <c r="BK28" s="15">
        <f t="shared" si="27"/>
        <v>0</v>
      </c>
      <c r="BL28" s="15">
        <f t="shared" si="27"/>
        <v>0</v>
      </c>
      <c r="BM28" s="15">
        <f t="shared" si="27"/>
        <v>0</v>
      </c>
      <c r="BN28" s="15">
        <f t="shared" si="27"/>
        <v>0</v>
      </c>
      <c r="BO28" s="15">
        <f t="shared" si="27"/>
        <v>0</v>
      </c>
      <c r="BP28" s="15">
        <f t="shared" si="27"/>
        <v>1</v>
      </c>
      <c r="BQ28" s="15">
        <f t="shared" si="27"/>
        <v>0</v>
      </c>
      <c r="BR28" s="15">
        <f t="shared" si="27"/>
        <v>1</v>
      </c>
      <c r="BS28" s="15">
        <f t="shared" si="27"/>
        <v>31</v>
      </c>
      <c r="BT28" s="18">
        <v>23</v>
      </c>
    </row>
    <row r="29" spans="1:72">
      <c r="A29" s="17">
        <v>40269</v>
      </c>
      <c r="B29" s="57">
        <f t="shared" si="0"/>
        <v>2010</v>
      </c>
      <c r="C29" s="16">
        <v>39948271.843970001</v>
      </c>
      <c r="D29" s="94">
        <f>('Customer Data'!$B41*2+'Customer Data'!$B44)/3</f>
        <v>76631</v>
      </c>
      <c r="E29" s="15">
        <f ca="1">HLOOKUP($B29,CDM!$B$1:$Q$22,11,FALSE)/12</f>
        <v>788869.83086232108</v>
      </c>
      <c r="F29" s="16">
        <f t="shared" ca="1" si="1"/>
        <v>40737141.674832322</v>
      </c>
      <c r="G29" s="15">
        <v>16248113.559906</v>
      </c>
      <c r="H29" s="94">
        <f>('Customer Data'!$C41*2+'Customer Data'!$C44)/3</f>
        <v>6967.666666666667</v>
      </c>
      <c r="I29" s="15">
        <f ca="1">HLOOKUP($B29,CDM!$B$1:$Q$22,12,FALSE)/12</f>
        <v>576049.28689553868</v>
      </c>
      <c r="J29" s="15">
        <f t="shared" ca="1" si="2"/>
        <v>16824162.846801538</v>
      </c>
      <c r="K29" s="15">
        <v>70462608.177271008</v>
      </c>
      <c r="L29" s="15">
        <v>190370.97730999999</v>
      </c>
      <c r="M29" s="94">
        <f>('Customer Data'!$D41*2+'Customer Data'!$D44)/3</f>
        <v>1193</v>
      </c>
      <c r="N29" s="135">
        <f ca="1">HLOOKUP($B29,CDM!$B$1:$Q$22,13,FALSE)/12</f>
        <v>570478.28428523254</v>
      </c>
      <c r="O29" s="15">
        <f t="shared" ca="1" si="3"/>
        <v>71033086.461556241</v>
      </c>
      <c r="P29" s="15">
        <f t="shared" si="4"/>
        <v>190370.97730999999</v>
      </c>
      <c r="Q29" s="15">
        <v>3819290.2417009999</v>
      </c>
      <c r="R29" s="15">
        <v>9755.9165790000006</v>
      </c>
      <c r="S29" s="94">
        <f>('Customer Data'!$E41*2+'Customer Data'!$E44)/3</f>
        <v>3</v>
      </c>
      <c r="T29" s="135">
        <f ca="1">HLOOKUP($B29,CDM!$B$1:$Q$22,14,FALSE)/12</f>
        <v>0</v>
      </c>
      <c r="U29" s="15">
        <f t="shared" ca="1" si="5"/>
        <v>3819290.2417009999</v>
      </c>
      <c r="V29" s="15">
        <v>22434537.258079</v>
      </c>
      <c r="W29" s="15">
        <v>45652.236818000005</v>
      </c>
      <c r="X29" s="94">
        <f>('Customer Data'!$F41*2+'Customer Data'!$F44)/3</f>
        <v>6</v>
      </c>
      <c r="Y29" s="135">
        <f ca="1">HLOOKUP($B29,CDM!$B$1:$Q$22,15,FALSE)/12</f>
        <v>0</v>
      </c>
      <c r="Z29" s="15">
        <f t="shared" ca="1" si="6"/>
        <v>22434537.258079</v>
      </c>
      <c r="AA29" s="15">
        <v>29867712.718721997</v>
      </c>
      <c r="AB29" s="15">
        <v>61808.791967999998</v>
      </c>
      <c r="AC29" s="94">
        <f>('Customer Data'!$G41*2+'Customer Data'!$G44)/3</f>
        <v>3</v>
      </c>
      <c r="AD29" s="135">
        <f ca="1">HLOOKUP($B29,CDM!$B$1:$Q$22,16,FALSE)/12</f>
        <v>0</v>
      </c>
      <c r="AE29" s="15">
        <f t="shared" ca="1" si="20"/>
        <v>23307873.883480582</v>
      </c>
      <c r="AF29" s="15">
        <f t="shared" si="8"/>
        <v>44737.091967999993</v>
      </c>
      <c r="AG29" s="15">
        <v>6559838.8352414146</v>
      </c>
      <c r="AH29" s="15">
        <v>17071.7</v>
      </c>
      <c r="AI29" s="15">
        <v>4205328.0825279998</v>
      </c>
      <c r="AJ29" s="15">
        <v>8025.5577599999997</v>
      </c>
      <c r="AK29" s="94">
        <f>('Customer Data'!$H41*2+'Customer Data'!$H44)/3</f>
        <v>1</v>
      </c>
      <c r="AL29" s="135">
        <f ca="1">HLOOKUP($B29,CDM!$B$1:$Q$22,17,FALSE)/12</f>
        <v>0</v>
      </c>
      <c r="AM29" s="15">
        <f t="shared" ca="1" si="9"/>
        <v>4205328.0825279998</v>
      </c>
      <c r="AN29" s="15">
        <v>1263363.3217430001</v>
      </c>
      <c r="AO29" s="15">
        <v>4066.5</v>
      </c>
      <c r="AP29" s="94">
        <f>('Customer Data'!$I41*2+'Customer Data'!$I44)/3</f>
        <v>23429</v>
      </c>
      <c r="AQ29" s="135">
        <f ca="1">HLOOKUP($B29,CDM!$B$1:$Q$22,18,FALSE)/12</f>
        <v>0</v>
      </c>
      <c r="AR29" s="15">
        <f t="shared" ca="1" si="10"/>
        <v>4066.5</v>
      </c>
      <c r="AS29" s="15">
        <v>79770.363221000007</v>
      </c>
      <c r="AT29" s="15">
        <v>190.02340699999999</v>
      </c>
      <c r="AU29" s="15">
        <f>('Customer Data'!$J41*2+'Customer Data'!$J44*1)/3</f>
        <v>673.66666666666663</v>
      </c>
      <c r="AV29" s="15">
        <v>340935.99809299997</v>
      </c>
      <c r="AW29" s="15">
        <f>('Customer Data'!$K41*2+'Customer Data'!$K44*1)/3</f>
        <v>769</v>
      </c>
      <c r="AX29" s="15">
        <f>Weather!B185</f>
        <v>174.9</v>
      </c>
      <c r="AY29" s="15">
        <f>Weather!$C185</f>
        <v>5</v>
      </c>
      <c r="AZ29" s="200">
        <f>Employment!B41</f>
        <v>6485</v>
      </c>
      <c r="BA29" s="15">
        <f>Employment!$C41</f>
        <v>149</v>
      </c>
      <c r="BB29" s="15">
        <f>Employment!D41</f>
        <v>555907.5</v>
      </c>
      <c r="BC29" s="15">
        <f t="shared" si="11"/>
        <v>28</v>
      </c>
      <c r="BD29" s="15">
        <f t="shared" ref="BD29:BS29" si="28">BD17</f>
        <v>0</v>
      </c>
      <c r="BE29" s="15">
        <f t="shared" si="28"/>
        <v>0</v>
      </c>
      <c r="BF29" s="15">
        <f t="shared" si="28"/>
        <v>0</v>
      </c>
      <c r="BG29" s="15">
        <f t="shared" si="28"/>
        <v>1</v>
      </c>
      <c r="BH29" s="15">
        <f t="shared" si="28"/>
        <v>0</v>
      </c>
      <c r="BI29" s="15">
        <f t="shared" si="28"/>
        <v>0</v>
      </c>
      <c r="BJ29" s="15">
        <f t="shared" si="28"/>
        <v>0</v>
      </c>
      <c r="BK29" s="15">
        <f t="shared" si="28"/>
        <v>0</v>
      </c>
      <c r="BL29" s="15">
        <f t="shared" si="28"/>
        <v>0</v>
      </c>
      <c r="BM29" s="15">
        <f t="shared" si="28"/>
        <v>0</v>
      </c>
      <c r="BN29" s="15">
        <f t="shared" si="28"/>
        <v>0</v>
      </c>
      <c r="BO29" s="15">
        <f t="shared" si="28"/>
        <v>0</v>
      </c>
      <c r="BP29" s="15">
        <f t="shared" si="28"/>
        <v>1</v>
      </c>
      <c r="BQ29" s="15">
        <f t="shared" si="28"/>
        <v>0</v>
      </c>
      <c r="BR29" s="15">
        <f t="shared" si="28"/>
        <v>1</v>
      </c>
      <c r="BS29" s="15">
        <f t="shared" si="28"/>
        <v>30</v>
      </c>
      <c r="BT29" s="18">
        <v>20</v>
      </c>
    </row>
    <row r="30" spans="1:72">
      <c r="A30" s="17">
        <v>40299</v>
      </c>
      <c r="B30" s="57">
        <f t="shared" si="0"/>
        <v>2010</v>
      </c>
      <c r="C30" s="16">
        <v>47453909.405196004</v>
      </c>
      <c r="D30" s="94">
        <f>('Customer Data'!$B41+'Customer Data'!$B44*2)/3</f>
        <v>76553</v>
      </c>
      <c r="E30" s="15">
        <f ca="1">HLOOKUP($B30,CDM!$B$1:$Q$22,11,FALSE)/12</f>
        <v>788869.83086232108</v>
      </c>
      <c r="F30" s="16">
        <f t="shared" ca="1" si="1"/>
        <v>48242779.236058325</v>
      </c>
      <c r="G30" s="15">
        <v>17829738.556266002</v>
      </c>
      <c r="H30" s="94">
        <f>('Customer Data'!$C41+'Customer Data'!$C44*2)/3</f>
        <v>6979.333333333333</v>
      </c>
      <c r="I30" s="15">
        <f ca="1">HLOOKUP($B30,CDM!$B$1:$Q$22,12,FALSE)/12</f>
        <v>576049.28689553868</v>
      </c>
      <c r="J30" s="15">
        <f t="shared" ca="1" si="2"/>
        <v>18405787.843161542</v>
      </c>
      <c r="K30" s="15">
        <v>74938743.823716</v>
      </c>
      <c r="L30" s="15">
        <v>198444.73263899999</v>
      </c>
      <c r="M30" s="94">
        <f>('Customer Data'!$D41+'Customer Data'!$D44*2)/3</f>
        <v>1206</v>
      </c>
      <c r="N30" s="135">
        <f ca="1">HLOOKUP($B30,CDM!$B$1:$Q$22,13,FALSE)/12</f>
        <v>570478.28428523254</v>
      </c>
      <c r="O30" s="15">
        <f t="shared" ca="1" si="3"/>
        <v>75509222.108001232</v>
      </c>
      <c r="P30" s="15">
        <f t="shared" si="4"/>
        <v>198444.73263899999</v>
      </c>
      <c r="Q30" s="15">
        <v>4025317.4492390002</v>
      </c>
      <c r="R30" s="15">
        <v>10571.522373</v>
      </c>
      <c r="S30" s="94">
        <f>('Customer Data'!$E41+'Customer Data'!$E44*2)/3</f>
        <v>3</v>
      </c>
      <c r="T30" s="135">
        <f ca="1">HLOOKUP($B30,CDM!$B$1:$Q$22,14,FALSE)/12</f>
        <v>0</v>
      </c>
      <c r="U30" s="15">
        <f t="shared" ca="1" si="5"/>
        <v>4025317.4492390002</v>
      </c>
      <c r="V30" s="15">
        <v>24754424.438850001</v>
      </c>
      <c r="W30" s="15">
        <v>50575.116478000004</v>
      </c>
      <c r="X30" s="94">
        <f>('Customer Data'!$F41+'Customer Data'!$F44*2)/3</f>
        <v>6</v>
      </c>
      <c r="Y30" s="135">
        <f ca="1">HLOOKUP($B30,CDM!$B$1:$Q$22,15,FALSE)/12</f>
        <v>0</v>
      </c>
      <c r="Z30" s="15">
        <f t="shared" ca="1" si="6"/>
        <v>24754424.438850001</v>
      </c>
      <c r="AA30" s="15">
        <v>31531222.427383997</v>
      </c>
      <c r="AB30" s="15">
        <v>68496.463728000002</v>
      </c>
      <c r="AC30" s="94">
        <f>('Customer Data'!$G41+'Customer Data'!$G44*2)/3</f>
        <v>3</v>
      </c>
      <c r="AD30" s="135">
        <f ca="1">HLOOKUP($B30,CDM!$B$1:$Q$22,16,FALSE)/12</f>
        <v>0</v>
      </c>
      <c r="AE30" s="15">
        <f t="shared" ca="1" si="20"/>
        <v>24677727.365163986</v>
      </c>
      <c r="AF30" s="15">
        <f t="shared" si="8"/>
        <v>49439.963728000002</v>
      </c>
      <c r="AG30" s="15">
        <v>6853495.06222001</v>
      </c>
      <c r="AH30" s="15">
        <v>19056.5</v>
      </c>
      <c r="AI30" s="15">
        <v>4567734.617451</v>
      </c>
      <c r="AJ30" s="15">
        <v>9345.0931199999995</v>
      </c>
      <c r="AK30" s="94">
        <f>('Customer Data'!$H41+'Customer Data'!$H44*2)/3</f>
        <v>1</v>
      </c>
      <c r="AL30" s="135">
        <f ca="1">HLOOKUP($B30,CDM!$B$1:$Q$22,17,FALSE)/12</f>
        <v>0</v>
      </c>
      <c r="AM30" s="15">
        <f t="shared" ca="1" si="9"/>
        <v>4567734.617451</v>
      </c>
      <c r="AN30" s="15">
        <v>1148692.760727</v>
      </c>
      <c r="AO30" s="15">
        <v>4066.5</v>
      </c>
      <c r="AP30" s="94">
        <f>('Customer Data'!$I41+'Customer Data'!$I44*2)/3</f>
        <v>23429</v>
      </c>
      <c r="AQ30" s="135">
        <f ca="1">HLOOKUP($B30,CDM!$B$1:$Q$22,18,FALSE)/12</f>
        <v>0</v>
      </c>
      <c r="AR30" s="15">
        <f t="shared" ca="1" si="10"/>
        <v>4066.5</v>
      </c>
      <c r="AS30" s="15">
        <v>82350.961406999995</v>
      </c>
      <c r="AT30" s="15">
        <v>221.37358399999999</v>
      </c>
      <c r="AU30" s="15">
        <f>('Customer Data'!$J41*1+'Customer Data'!$J44*2)/3</f>
        <v>675.33333333333337</v>
      </c>
      <c r="AV30" s="15">
        <v>334891.63339700003</v>
      </c>
      <c r="AW30" s="15">
        <f>('Customer Data'!$K41*1+'Customer Data'!$K44*2)/3</f>
        <v>769</v>
      </c>
      <c r="AX30" s="15">
        <f>Weather!B186</f>
        <v>84.300000000000011</v>
      </c>
      <c r="AY30" s="15">
        <f>Weather!$C186</f>
        <v>59.699999999999989</v>
      </c>
      <c r="AZ30" s="200">
        <f>Employment!B42</f>
        <v>6506.8</v>
      </c>
      <c r="BA30" s="15">
        <f>Employment!$C42</f>
        <v>149.6</v>
      </c>
      <c r="BB30" s="15">
        <f>Employment!D42</f>
        <v>555907.5</v>
      </c>
      <c r="BC30" s="15">
        <f t="shared" si="11"/>
        <v>29</v>
      </c>
      <c r="BD30" s="15">
        <f t="shared" ref="BD30:BS30" si="29">BD18</f>
        <v>0</v>
      </c>
      <c r="BE30" s="15">
        <f t="shared" si="29"/>
        <v>0</v>
      </c>
      <c r="BF30" s="15">
        <f t="shared" si="29"/>
        <v>0</v>
      </c>
      <c r="BG30" s="15">
        <f t="shared" si="29"/>
        <v>0</v>
      </c>
      <c r="BH30" s="15">
        <f t="shared" si="29"/>
        <v>1</v>
      </c>
      <c r="BI30" s="15">
        <f t="shared" si="29"/>
        <v>0</v>
      </c>
      <c r="BJ30" s="15">
        <f t="shared" si="29"/>
        <v>0</v>
      </c>
      <c r="BK30" s="15">
        <f t="shared" si="29"/>
        <v>0</v>
      </c>
      <c r="BL30" s="15">
        <f t="shared" si="29"/>
        <v>0</v>
      </c>
      <c r="BM30" s="15">
        <f t="shared" si="29"/>
        <v>0</v>
      </c>
      <c r="BN30" s="15">
        <f t="shared" si="29"/>
        <v>0</v>
      </c>
      <c r="BO30" s="15">
        <f t="shared" si="29"/>
        <v>0</v>
      </c>
      <c r="BP30" s="15">
        <f t="shared" si="29"/>
        <v>1</v>
      </c>
      <c r="BQ30" s="15">
        <f t="shared" si="29"/>
        <v>0</v>
      </c>
      <c r="BR30" s="15">
        <f t="shared" si="29"/>
        <v>1</v>
      </c>
      <c r="BS30" s="15">
        <f t="shared" si="29"/>
        <v>31</v>
      </c>
      <c r="BT30" s="18">
        <v>20</v>
      </c>
    </row>
    <row r="31" spans="1:72">
      <c r="A31" s="17">
        <v>40330</v>
      </c>
      <c r="B31" s="57">
        <f t="shared" si="0"/>
        <v>2010</v>
      </c>
      <c r="C31" s="16">
        <v>64234592.064430997</v>
      </c>
      <c r="D31" s="95">
        <f>'Customer Data'!$B44</f>
        <v>76475</v>
      </c>
      <c r="E31" s="15">
        <f ca="1">HLOOKUP($B31,CDM!$B$1:$Q$22,11,FALSE)/12</f>
        <v>788869.83086232108</v>
      </c>
      <c r="F31" s="16">
        <f t="shared" ca="1" si="1"/>
        <v>65023461.895293318</v>
      </c>
      <c r="G31" s="15">
        <v>19885366.682647999</v>
      </c>
      <c r="H31" s="95">
        <f>'Customer Data'!$C44</f>
        <v>6991</v>
      </c>
      <c r="I31" s="15">
        <f ca="1">HLOOKUP($B31,CDM!$B$1:$Q$22,12,FALSE)/12</f>
        <v>576049.28689553868</v>
      </c>
      <c r="J31" s="15">
        <f t="shared" ca="1" si="2"/>
        <v>20461415.969543539</v>
      </c>
      <c r="K31" s="15">
        <v>80463945.430157006</v>
      </c>
      <c r="L31" s="15">
        <v>217207.25713699998</v>
      </c>
      <c r="M31" s="95">
        <f>'Customer Data'!$D44</f>
        <v>1219</v>
      </c>
      <c r="N31" s="135">
        <f ca="1">HLOOKUP($B31,CDM!$B$1:$Q$22,13,FALSE)/12</f>
        <v>570478.28428523254</v>
      </c>
      <c r="O31" s="15">
        <f t="shared" ca="1" si="3"/>
        <v>81034423.714442238</v>
      </c>
      <c r="P31" s="15">
        <f t="shared" si="4"/>
        <v>217207.25713699998</v>
      </c>
      <c r="Q31" s="15">
        <v>4225303.8981990004</v>
      </c>
      <c r="R31" s="15">
        <v>11326.020974999999</v>
      </c>
      <c r="S31" s="95">
        <f>'Customer Data'!$E44</f>
        <v>3</v>
      </c>
      <c r="T31" s="135">
        <f ca="1">HLOOKUP($B31,CDM!$B$1:$Q$22,14,FALSE)/12</f>
        <v>0</v>
      </c>
      <c r="U31" s="15">
        <f t="shared" ca="1" si="5"/>
        <v>4225303.8981990004</v>
      </c>
      <c r="V31" s="15">
        <v>27908850.407844998</v>
      </c>
      <c r="W31" s="15">
        <v>52784.428545000002</v>
      </c>
      <c r="X31" s="95">
        <f>'Customer Data'!$F44</f>
        <v>6</v>
      </c>
      <c r="Y31" s="135">
        <f ca="1">HLOOKUP($B31,CDM!$B$1:$Q$22,15,FALSE)/12</f>
        <v>0</v>
      </c>
      <c r="Z31" s="15">
        <f t="shared" ca="1" si="6"/>
        <v>27908850.407844998</v>
      </c>
      <c r="AA31" s="15">
        <v>37803537.651022002</v>
      </c>
      <c r="AB31" s="15">
        <v>70643.342088000005</v>
      </c>
      <c r="AC31" s="95">
        <f>'Customer Data'!$G44</f>
        <v>3</v>
      </c>
      <c r="AD31" s="135">
        <f ca="1">HLOOKUP($B31,CDM!$B$1:$Q$22,16,FALSE)/12</f>
        <v>0</v>
      </c>
      <c r="AE31" s="15">
        <f t="shared" ca="1" si="20"/>
        <v>28602732.195571527</v>
      </c>
      <c r="AF31" s="15">
        <f t="shared" si="8"/>
        <v>50948.442088000003</v>
      </c>
      <c r="AG31" s="15">
        <v>9200805.4554504734</v>
      </c>
      <c r="AH31" s="15">
        <v>19694.900000000001</v>
      </c>
      <c r="AI31" s="15">
        <v>5506979.2687330004</v>
      </c>
      <c r="AJ31" s="15">
        <v>9928.6387200000008</v>
      </c>
      <c r="AK31" s="95">
        <f>'Customer Data'!$H44</f>
        <v>1</v>
      </c>
      <c r="AL31" s="135">
        <f ca="1">HLOOKUP($B31,CDM!$B$1:$Q$22,17,FALSE)/12</f>
        <v>0</v>
      </c>
      <c r="AM31" s="15">
        <f t="shared" ca="1" si="9"/>
        <v>5506979.2687330004</v>
      </c>
      <c r="AN31" s="15">
        <v>1029233.76676</v>
      </c>
      <c r="AO31" s="15">
        <v>4066.5</v>
      </c>
      <c r="AP31" s="95">
        <f>'Customer Data'!$I44</f>
        <v>23429</v>
      </c>
      <c r="AQ31" s="135">
        <f ca="1">HLOOKUP($B31,CDM!$B$1:$Q$22,18,FALSE)/12</f>
        <v>0</v>
      </c>
      <c r="AR31" s="15">
        <f t="shared" ca="1" si="10"/>
        <v>4066.5</v>
      </c>
      <c r="AS31" s="15">
        <v>79570.517663000006</v>
      </c>
      <c r="AT31" s="15">
        <v>260.56338799999997</v>
      </c>
      <c r="AU31" s="136">
        <f>'Customer Data'!$J44</f>
        <v>677</v>
      </c>
      <c r="AV31" s="15">
        <v>324088.67747900001</v>
      </c>
      <c r="AW31" s="95">
        <f>'Customer Data'!$K44</f>
        <v>769</v>
      </c>
      <c r="AX31" s="15">
        <f>Weather!B187</f>
        <v>3.9000000000000004</v>
      </c>
      <c r="AY31" s="15">
        <f>Weather!$C187</f>
        <v>135.89999999999998</v>
      </c>
      <c r="AZ31" s="200">
        <f>Employment!B43</f>
        <v>6540.8</v>
      </c>
      <c r="BA31" s="15">
        <f>Employment!$C43</f>
        <v>150.5</v>
      </c>
      <c r="BB31" s="15">
        <f>Employment!D43</f>
        <v>555907.5</v>
      </c>
      <c r="BC31" s="15">
        <f t="shared" si="11"/>
        <v>30</v>
      </c>
      <c r="BD31" s="15">
        <f t="shared" ref="BD31:BS31" si="30">BD19</f>
        <v>0</v>
      </c>
      <c r="BE31" s="15">
        <f t="shared" si="30"/>
        <v>0</v>
      </c>
      <c r="BF31" s="15">
        <f t="shared" si="30"/>
        <v>0</v>
      </c>
      <c r="BG31" s="15">
        <f t="shared" si="30"/>
        <v>0</v>
      </c>
      <c r="BH31" s="15">
        <f t="shared" si="30"/>
        <v>0</v>
      </c>
      <c r="BI31" s="15">
        <f t="shared" si="30"/>
        <v>1</v>
      </c>
      <c r="BJ31" s="15">
        <f t="shared" si="30"/>
        <v>0</v>
      </c>
      <c r="BK31" s="15">
        <f t="shared" si="30"/>
        <v>0</v>
      </c>
      <c r="BL31" s="15">
        <f t="shared" si="30"/>
        <v>0</v>
      </c>
      <c r="BM31" s="15">
        <f t="shared" si="30"/>
        <v>0</v>
      </c>
      <c r="BN31" s="15">
        <f t="shared" si="30"/>
        <v>0</v>
      </c>
      <c r="BO31" s="15">
        <f t="shared" si="30"/>
        <v>0</v>
      </c>
      <c r="BP31" s="15">
        <f t="shared" si="30"/>
        <v>0</v>
      </c>
      <c r="BQ31" s="15">
        <f t="shared" si="30"/>
        <v>0</v>
      </c>
      <c r="BR31" s="15">
        <f t="shared" si="30"/>
        <v>0</v>
      </c>
      <c r="BS31" s="15">
        <f t="shared" si="30"/>
        <v>30</v>
      </c>
      <c r="BT31" s="18">
        <v>22</v>
      </c>
    </row>
    <row r="32" spans="1:72">
      <c r="A32" s="17">
        <v>40360</v>
      </c>
      <c r="B32" s="57">
        <f t="shared" si="0"/>
        <v>2010</v>
      </c>
      <c r="C32" s="16">
        <v>80507311.928886995</v>
      </c>
      <c r="D32" s="94">
        <f>('Customer Data'!$B44*2+'Customer Data'!$B47)/3</f>
        <v>76488.333333333328</v>
      </c>
      <c r="E32" s="15">
        <f ca="1">HLOOKUP($B32,CDM!$B$1:$Q$22,11,FALSE)/12</f>
        <v>788869.83086232108</v>
      </c>
      <c r="F32" s="16">
        <f t="shared" ca="1" si="1"/>
        <v>81296181.759749323</v>
      </c>
      <c r="G32" s="15">
        <v>22219543.749137998</v>
      </c>
      <c r="H32" s="94">
        <f>('Customer Data'!$C44*2+'Customer Data'!$C47)/3</f>
        <v>6962.333333333333</v>
      </c>
      <c r="I32" s="15">
        <f ca="1">HLOOKUP($B32,CDM!$B$1:$Q$22,12,FALSE)/12</f>
        <v>576049.28689553868</v>
      </c>
      <c r="J32" s="15">
        <f t="shared" ca="1" si="2"/>
        <v>22795593.036033537</v>
      </c>
      <c r="K32" s="15">
        <v>85369332.567442</v>
      </c>
      <c r="L32" s="15">
        <v>208616.73598300002</v>
      </c>
      <c r="M32" s="94">
        <f>('Customer Data'!$D44*2+'Customer Data'!$D47)/3</f>
        <v>1205</v>
      </c>
      <c r="N32" s="135">
        <f ca="1">HLOOKUP($B32,CDM!$B$1:$Q$22,13,FALSE)/12</f>
        <v>570478.28428523254</v>
      </c>
      <c r="O32" s="15">
        <f t="shared" ca="1" si="3"/>
        <v>85939810.851727232</v>
      </c>
      <c r="P32" s="15">
        <f t="shared" si="4"/>
        <v>208616.73598300002</v>
      </c>
      <c r="Q32" s="15">
        <v>4362344.081638</v>
      </c>
      <c r="R32" s="15">
        <v>12056.363036999999</v>
      </c>
      <c r="S32" s="94">
        <f>('Customer Data'!$E44*2+'Customer Data'!$E47)/3</f>
        <v>3</v>
      </c>
      <c r="T32" s="135">
        <f ca="1">HLOOKUP($B32,CDM!$B$1:$Q$22,14,FALSE)/12</f>
        <v>0</v>
      </c>
      <c r="U32" s="15">
        <f t="shared" ca="1" si="5"/>
        <v>4362344.081638</v>
      </c>
      <c r="V32" s="15">
        <v>28114606.937438</v>
      </c>
      <c r="W32" s="15">
        <v>53377.446679000001</v>
      </c>
      <c r="X32" s="94">
        <f>('Customer Data'!$F44*2+'Customer Data'!$F47)/3</f>
        <v>6</v>
      </c>
      <c r="Y32" s="135">
        <f ca="1">HLOOKUP($B32,CDM!$B$1:$Q$22,15,FALSE)/12</f>
        <v>0</v>
      </c>
      <c r="Z32" s="15">
        <f t="shared" ca="1" si="6"/>
        <v>28114606.937438</v>
      </c>
      <c r="AA32" s="15">
        <v>30988503.815534003</v>
      </c>
      <c r="AB32" s="15">
        <v>69761.446127999996</v>
      </c>
      <c r="AC32" s="94">
        <f>('Customer Data'!$G44*2+'Customer Data'!$G47)/3</f>
        <v>3</v>
      </c>
      <c r="AD32" s="135">
        <f ca="1">HLOOKUP($B32,CDM!$B$1:$Q$22,16,FALSE)/12</f>
        <v>0</v>
      </c>
      <c r="AE32" s="15">
        <f t="shared" ca="1" si="20"/>
        <v>22699970.843906328</v>
      </c>
      <c r="AF32" s="15">
        <f t="shared" si="8"/>
        <v>50358.046127999994</v>
      </c>
      <c r="AG32" s="15">
        <v>8288532.9716276759</v>
      </c>
      <c r="AH32" s="15">
        <v>19403.400000000001</v>
      </c>
      <c r="AI32" s="15">
        <v>4447324.4903659998</v>
      </c>
      <c r="AJ32" s="15">
        <v>9327.2246099999993</v>
      </c>
      <c r="AK32" s="94">
        <f>('Customer Data'!$H44*2+'Customer Data'!$H47)/3</f>
        <v>1</v>
      </c>
      <c r="AL32" s="135">
        <f ca="1">HLOOKUP($B32,CDM!$B$1:$Q$22,17,FALSE)/12</f>
        <v>0</v>
      </c>
      <c r="AM32" s="15">
        <f t="shared" ca="1" si="9"/>
        <v>4447324.4903659998</v>
      </c>
      <c r="AN32" s="15">
        <v>1091610.4427380001</v>
      </c>
      <c r="AO32" s="15">
        <v>4066.5</v>
      </c>
      <c r="AP32" s="94">
        <f>('Customer Data'!$I44*2+'Customer Data'!$I47)/3</f>
        <v>23433</v>
      </c>
      <c r="AQ32" s="135">
        <f ca="1">HLOOKUP($B32,CDM!$B$1:$Q$22,18,FALSE)/12</f>
        <v>0</v>
      </c>
      <c r="AR32" s="15">
        <f t="shared" ca="1" si="10"/>
        <v>4066.5</v>
      </c>
      <c r="AS32" s="15">
        <v>82124.040299</v>
      </c>
      <c r="AT32" s="15">
        <v>221.38357400000001</v>
      </c>
      <c r="AU32" s="15">
        <f>('Customer Data'!$J44*2+'Customer Data'!$J47*1)/3</f>
        <v>673.66666666666663</v>
      </c>
      <c r="AV32" s="15">
        <v>334930.19945399999</v>
      </c>
      <c r="AW32" s="15">
        <f>('Customer Data'!$K44*2+'Customer Data'!$K47*1)/3</f>
        <v>769</v>
      </c>
      <c r="AX32" s="15">
        <f>Weather!B188</f>
        <v>0</v>
      </c>
      <c r="AY32" s="15">
        <f>Weather!$C188</f>
        <v>227.00000000000006</v>
      </c>
      <c r="AZ32" s="200">
        <f>Employment!B44</f>
        <v>6561</v>
      </c>
      <c r="BA32" s="15">
        <f>Employment!$C44</f>
        <v>148.69999999999999</v>
      </c>
      <c r="BB32" s="15">
        <f>Employment!D44</f>
        <v>555907.5</v>
      </c>
      <c r="BC32" s="15">
        <f t="shared" si="11"/>
        <v>31</v>
      </c>
      <c r="BD32" s="15">
        <f t="shared" ref="BD32:BS32" si="31">BD20</f>
        <v>0</v>
      </c>
      <c r="BE32" s="15">
        <f t="shared" si="31"/>
        <v>0</v>
      </c>
      <c r="BF32" s="15">
        <f t="shared" si="31"/>
        <v>0</v>
      </c>
      <c r="BG32" s="15">
        <f t="shared" si="31"/>
        <v>0</v>
      </c>
      <c r="BH32" s="15">
        <f t="shared" si="31"/>
        <v>0</v>
      </c>
      <c r="BI32" s="15">
        <f t="shared" si="31"/>
        <v>0</v>
      </c>
      <c r="BJ32" s="15">
        <f t="shared" si="31"/>
        <v>1</v>
      </c>
      <c r="BK32" s="15">
        <f t="shared" si="31"/>
        <v>0</v>
      </c>
      <c r="BL32" s="15">
        <f t="shared" si="31"/>
        <v>0</v>
      </c>
      <c r="BM32" s="15">
        <f t="shared" si="31"/>
        <v>0</v>
      </c>
      <c r="BN32" s="15">
        <f t="shared" si="31"/>
        <v>0</v>
      </c>
      <c r="BO32" s="15">
        <f t="shared" si="31"/>
        <v>0</v>
      </c>
      <c r="BP32" s="15">
        <f t="shared" si="31"/>
        <v>0</v>
      </c>
      <c r="BQ32" s="15">
        <f t="shared" si="31"/>
        <v>0</v>
      </c>
      <c r="BR32" s="15">
        <f t="shared" si="31"/>
        <v>0</v>
      </c>
      <c r="BS32" s="15">
        <f t="shared" si="31"/>
        <v>31</v>
      </c>
      <c r="BT32" s="18">
        <v>21</v>
      </c>
    </row>
    <row r="33" spans="1:72">
      <c r="A33" s="17">
        <v>40391</v>
      </c>
      <c r="B33" s="57">
        <f t="shared" si="0"/>
        <v>2010</v>
      </c>
      <c r="C33" s="16">
        <v>74289613.70826</v>
      </c>
      <c r="D33" s="94">
        <f>('Customer Data'!$B44+'Customer Data'!$B47*2)/3</f>
        <v>76501.666666666672</v>
      </c>
      <c r="E33" s="15">
        <f ca="1">HLOOKUP($B33,CDM!$B$1:$Q$22,11,FALSE)/12</f>
        <v>788869.83086232108</v>
      </c>
      <c r="F33" s="16">
        <f t="shared" ca="1" si="1"/>
        <v>75078483.539122328</v>
      </c>
      <c r="G33" s="15">
        <v>21540030.307355002</v>
      </c>
      <c r="H33" s="94">
        <f>('Customer Data'!$C44+'Customer Data'!$C47*2)/3</f>
        <v>6933.666666666667</v>
      </c>
      <c r="I33" s="15">
        <f ca="1">HLOOKUP($B33,CDM!$B$1:$Q$22,12,FALSE)/12</f>
        <v>576049.28689553868</v>
      </c>
      <c r="J33" s="15">
        <f t="shared" ca="1" si="2"/>
        <v>22116079.594250541</v>
      </c>
      <c r="K33" s="15">
        <v>85635181.845611006</v>
      </c>
      <c r="L33" s="15">
        <v>213498.659613</v>
      </c>
      <c r="M33" s="94">
        <f>('Customer Data'!$D44+'Customer Data'!$D47*2)/3</f>
        <v>1191</v>
      </c>
      <c r="N33" s="135">
        <f ca="1">HLOOKUP($B33,CDM!$B$1:$Q$22,13,FALSE)/12</f>
        <v>570478.28428523254</v>
      </c>
      <c r="O33" s="15">
        <f t="shared" ca="1" si="3"/>
        <v>86205660.129896238</v>
      </c>
      <c r="P33" s="15">
        <f t="shared" si="4"/>
        <v>213498.659613</v>
      </c>
      <c r="Q33" s="15">
        <v>4421103.6722379997</v>
      </c>
      <c r="R33" s="15">
        <v>12106.988415</v>
      </c>
      <c r="S33" s="94">
        <f>('Customer Data'!$E44+'Customer Data'!$E47*2)/3</f>
        <v>3</v>
      </c>
      <c r="T33" s="135">
        <f ca="1">HLOOKUP($B33,CDM!$B$1:$Q$22,14,FALSE)/12</f>
        <v>0</v>
      </c>
      <c r="U33" s="15">
        <f t="shared" ca="1" si="5"/>
        <v>4421103.6722379997</v>
      </c>
      <c r="V33" s="15">
        <v>28003793.798920002</v>
      </c>
      <c r="W33" s="15">
        <v>52440.371547999996</v>
      </c>
      <c r="X33" s="94">
        <f>('Customer Data'!$F44+'Customer Data'!$F47*2)/3</f>
        <v>6</v>
      </c>
      <c r="Y33" s="135">
        <f ca="1">HLOOKUP($B33,CDM!$B$1:$Q$22,15,FALSE)/12</f>
        <v>0</v>
      </c>
      <c r="Z33" s="15">
        <f t="shared" ca="1" si="6"/>
        <v>28003793.798920002</v>
      </c>
      <c r="AA33" s="15">
        <v>33263892.043074001</v>
      </c>
      <c r="AB33" s="15">
        <v>58188.620556000009</v>
      </c>
      <c r="AC33" s="94">
        <f>('Customer Data'!$G44+'Customer Data'!$G47*2)/3</f>
        <v>3</v>
      </c>
      <c r="AD33" s="135">
        <f ca="1">HLOOKUP($B33,CDM!$B$1:$Q$22,16,FALSE)/12</f>
        <v>0</v>
      </c>
      <c r="AE33" s="15">
        <f t="shared" ca="1" si="20"/>
        <v>30582495.567215364</v>
      </c>
      <c r="AF33" s="15">
        <f t="shared" si="8"/>
        <v>52612.820556000006</v>
      </c>
      <c r="AG33" s="15">
        <v>2681396.4758586362</v>
      </c>
      <c r="AH33" s="15">
        <v>5575.8</v>
      </c>
      <c r="AI33" s="15">
        <v>5425577.0711439997</v>
      </c>
      <c r="AJ33" s="15">
        <v>9505.5206400000006</v>
      </c>
      <c r="AK33" s="94">
        <f>('Customer Data'!$H44+'Customer Data'!$H47*2)/3</f>
        <v>1</v>
      </c>
      <c r="AL33" s="135">
        <f ca="1">HLOOKUP($B33,CDM!$B$1:$Q$22,17,FALSE)/12</f>
        <v>0</v>
      </c>
      <c r="AM33" s="15">
        <f t="shared" ca="1" si="9"/>
        <v>5425577.0711439997</v>
      </c>
      <c r="AN33" s="15">
        <v>1224368.6148049999</v>
      </c>
      <c r="AO33" s="15">
        <v>4067.73</v>
      </c>
      <c r="AP33" s="94">
        <f>('Customer Data'!$I44+'Customer Data'!$I47*2)/3</f>
        <v>23437</v>
      </c>
      <c r="AQ33" s="135">
        <f ca="1">HLOOKUP($B33,CDM!$B$1:$Q$22,18,FALSE)/12</f>
        <v>0</v>
      </c>
      <c r="AR33" s="15">
        <f t="shared" ca="1" si="10"/>
        <v>4067.73</v>
      </c>
      <c r="AS33" s="15">
        <v>82124.040307999996</v>
      </c>
      <c r="AT33" s="15">
        <v>222.303574</v>
      </c>
      <c r="AU33" s="15">
        <f>('Customer Data'!$J44*1+'Customer Data'!$J47*2)/3</f>
        <v>670.33333333333337</v>
      </c>
      <c r="AV33" s="15">
        <v>335496.95284599997</v>
      </c>
      <c r="AW33" s="15">
        <f>('Customer Data'!$K44*1+'Customer Data'!$K47*2)/3</f>
        <v>769</v>
      </c>
      <c r="AX33" s="15">
        <f>Weather!B189</f>
        <v>0</v>
      </c>
      <c r="AY33" s="15">
        <f>Weather!$C189</f>
        <v>211.80000000000004</v>
      </c>
      <c r="AZ33" s="200">
        <f>Employment!B45</f>
        <v>6568.9</v>
      </c>
      <c r="BA33" s="15">
        <f>Employment!$C45</f>
        <v>148</v>
      </c>
      <c r="BB33" s="15">
        <f>Employment!D45</f>
        <v>555907.5</v>
      </c>
      <c r="BC33" s="15">
        <f t="shared" si="11"/>
        <v>32</v>
      </c>
      <c r="BD33" s="15">
        <f t="shared" ref="BD33:BS33" si="32">BD21</f>
        <v>0</v>
      </c>
      <c r="BE33" s="15">
        <f t="shared" si="32"/>
        <v>0</v>
      </c>
      <c r="BF33" s="15">
        <f t="shared" si="32"/>
        <v>0</v>
      </c>
      <c r="BG33" s="15">
        <f t="shared" si="32"/>
        <v>0</v>
      </c>
      <c r="BH33" s="15">
        <f t="shared" si="32"/>
        <v>0</v>
      </c>
      <c r="BI33" s="15">
        <f t="shared" si="32"/>
        <v>0</v>
      </c>
      <c r="BJ33" s="15">
        <f t="shared" si="32"/>
        <v>0</v>
      </c>
      <c r="BK33" s="15">
        <f t="shared" si="32"/>
        <v>1</v>
      </c>
      <c r="BL33" s="15">
        <f t="shared" si="32"/>
        <v>0</v>
      </c>
      <c r="BM33" s="15">
        <f t="shared" si="32"/>
        <v>0</v>
      </c>
      <c r="BN33" s="15">
        <f t="shared" si="32"/>
        <v>0</v>
      </c>
      <c r="BO33" s="15">
        <f t="shared" si="32"/>
        <v>0</v>
      </c>
      <c r="BP33" s="15">
        <f t="shared" si="32"/>
        <v>0</v>
      </c>
      <c r="BQ33" s="15">
        <f t="shared" si="32"/>
        <v>0</v>
      </c>
      <c r="BR33" s="15">
        <f t="shared" si="32"/>
        <v>0</v>
      </c>
      <c r="BS33" s="15">
        <f t="shared" si="32"/>
        <v>31</v>
      </c>
      <c r="BT33" s="18">
        <v>21</v>
      </c>
    </row>
    <row r="34" spans="1:72">
      <c r="A34" s="17">
        <v>40422</v>
      </c>
      <c r="B34" s="57">
        <f t="shared" si="0"/>
        <v>2010</v>
      </c>
      <c r="C34" s="16">
        <v>49204339.140667997</v>
      </c>
      <c r="D34" s="95">
        <f>'Customer Data'!$B47</f>
        <v>76515</v>
      </c>
      <c r="E34" s="15">
        <f ca="1">HLOOKUP($B34,CDM!$B$1:$Q$22,11,FALSE)/12</f>
        <v>788869.83086232108</v>
      </c>
      <c r="F34" s="16">
        <f t="shared" ca="1" si="1"/>
        <v>49993208.971530318</v>
      </c>
      <c r="G34" s="15">
        <v>17758713.939311001</v>
      </c>
      <c r="H34" s="95">
        <f>'Customer Data'!$C47</f>
        <v>6905</v>
      </c>
      <c r="I34" s="15">
        <f ca="1">HLOOKUP($B34,CDM!$B$1:$Q$22,12,FALSE)/12</f>
        <v>576049.28689553868</v>
      </c>
      <c r="J34" s="15">
        <f t="shared" ca="1" si="2"/>
        <v>18334763.226206541</v>
      </c>
      <c r="K34" s="15">
        <v>74573897.131026998</v>
      </c>
      <c r="L34" s="15">
        <v>213966.51137700002</v>
      </c>
      <c r="M34" s="95">
        <f>'Customer Data'!$D47</f>
        <v>1177</v>
      </c>
      <c r="N34" s="135">
        <f ca="1">HLOOKUP($B34,CDM!$B$1:$Q$22,13,FALSE)/12</f>
        <v>570478.28428523254</v>
      </c>
      <c r="O34" s="15">
        <f t="shared" ca="1" si="3"/>
        <v>75144375.415312231</v>
      </c>
      <c r="P34" s="15">
        <f t="shared" si="4"/>
        <v>213966.51137700002</v>
      </c>
      <c r="Q34" s="15">
        <v>4336552.6475419998</v>
      </c>
      <c r="R34" s="15">
        <v>11551.566645000001</v>
      </c>
      <c r="S34" s="95">
        <f>'Customer Data'!$E47</f>
        <v>3</v>
      </c>
      <c r="T34" s="135">
        <f ca="1">HLOOKUP($B34,CDM!$B$1:$Q$22,14,FALSE)/12</f>
        <v>0</v>
      </c>
      <c r="U34" s="15">
        <f t="shared" ca="1" si="5"/>
        <v>4336552.6475419998</v>
      </c>
      <c r="V34" s="15">
        <v>25632165.922669999</v>
      </c>
      <c r="W34" s="15">
        <v>51565.613297999997</v>
      </c>
      <c r="X34" s="95">
        <f>'Customer Data'!$F47</f>
        <v>6</v>
      </c>
      <c r="Y34" s="135">
        <f ca="1">HLOOKUP($B34,CDM!$B$1:$Q$22,15,FALSE)/12</f>
        <v>0</v>
      </c>
      <c r="Z34" s="15">
        <f t="shared" ca="1" si="6"/>
        <v>25632165.922669999</v>
      </c>
      <c r="AA34" s="15">
        <v>27823102.454672001</v>
      </c>
      <c r="AB34" s="15">
        <v>55400.574240000002</v>
      </c>
      <c r="AC34" s="95">
        <f>'Customer Data'!$G47</f>
        <v>3</v>
      </c>
      <c r="AD34" s="135">
        <f ca="1">HLOOKUP($B34,CDM!$B$1:$Q$22,16,FALSE)/12</f>
        <v>0</v>
      </c>
      <c r="AE34" s="15">
        <f t="shared" ca="1" si="20"/>
        <v>25658166.715498284</v>
      </c>
      <c r="AF34" s="15">
        <f t="shared" si="8"/>
        <v>51140.67424</v>
      </c>
      <c r="AG34" s="15">
        <v>2164935.7391737187</v>
      </c>
      <c r="AH34" s="15">
        <v>4259.8999999999996</v>
      </c>
      <c r="AI34" s="15">
        <v>5026382.8490239996</v>
      </c>
      <c r="AJ34" s="15">
        <v>9304.4159999999993</v>
      </c>
      <c r="AK34" s="95">
        <f>'Customer Data'!$H47</f>
        <v>1</v>
      </c>
      <c r="AL34" s="135">
        <f ca="1">HLOOKUP($B34,CDM!$B$1:$Q$22,17,FALSE)/12</f>
        <v>0</v>
      </c>
      <c r="AM34" s="15">
        <f t="shared" ca="1" si="9"/>
        <v>5026382.8490239996</v>
      </c>
      <c r="AN34" s="15">
        <v>1369524.2628860001</v>
      </c>
      <c r="AO34" s="15">
        <v>4068.86</v>
      </c>
      <c r="AP34" s="95">
        <f>'Customer Data'!$I47</f>
        <v>23441</v>
      </c>
      <c r="AQ34" s="135">
        <f ca="1">HLOOKUP($B34,CDM!$B$1:$Q$22,18,FALSE)/12</f>
        <v>0</v>
      </c>
      <c r="AR34" s="15">
        <f t="shared" ca="1" si="10"/>
        <v>4068.86</v>
      </c>
      <c r="AS34" s="15">
        <v>78665.602276999998</v>
      </c>
      <c r="AT34" s="15">
        <v>222.62356</v>
      </c>
      <c r="AU34" s="136">
        <f>'Customer Data'!$J47</f>
        <v>667</v>
      </c>
      <c r="AV34" s="15">
        <v>324556.71313500003</v>
      </c>
      <c r="AW34" s="95">
        <f>'Customer Data'!$K47</f>
        <v>769</v>
      </c>
      <c r="AX34" s="15">
        <f>Weather!B190</f>
        <v>38</v>
      </c>
      <c r="AY34" s="15">
        <f>Weather!$C190</f>
        <v>59.699999999999989</v>
      </c>
      <c r="AZ34" s="200">
        <f>Employment!B46</f>
        <v>6556</v>
      </c>
      <c r="BA34" s="15">
        <f>Employment!$C46</f>
        <v>146.9</v>
      </c>
      <c r="BB34" s="15">
        <f>Employment!D46</f>
        <v>555907.5</v>
      </c>
      <c r="BC34" s="15">
        <f t="shared" si="11"/>
        <v>33</v>
      </c>
      <c r="BD34" s="15">
        <f t="shared" ref="BD34:BS34" si="33">BD22</f>
        <v>0</v>
      </c>
      <c r="BE34" s="15">
        <f t="shared" si="33"/>
        <v>0</v>
      </c>
      <c r="BF34" s="15">
        <f t="shared" si="33"/>
        <v>0</v>
      </c>
      <c r="BG34" s="15">
        <f t="shared" si="33"/>
        <v>0</v>
      </c>
      <c r="BH34" s="15">
        <f t="shared" si="33"/>
        <v>0</v>
      </c>
      <c r="BI34" s="15">
        <f t="shared" si="33"/>
        <v>0</v>
      </c>
      <c r="BJ34" s="15">
        <f t="shared" si="33"/>
        <v>0</v>
      </c>
      <c r="BK34" s="15">
        <f t="shared" si="33"/>
        <v>0</v>
      </c>
      <c r="BL34" s="15">
        <f t="shared" si="33"/>
        <v>1</v>
      </c>
      <c r="BM34" s="15">
        <f t="shared" si="33"/>
        <v>0</v>
      </c>
      <c r="BN34" s="15">
        <f t="shared" si="33"/>
        <v>0</v>
      </c>
      <c r="BO34" s="15">
        <f t="shared" si="33"/>
        <v>0</v>
      </c>
      <c r="BP34" s="15">
        <f t="shared" si="33"/>
        <v>0</v>
      </c>
      <c r="BQ34" s="15">
        <f t="shared" si="33"/>
        <v>1</v>
      </c>
      <c r="BR34" s="15">
        <f t="shared" si="33"/>
        <v>1</v>
      </c>
      <c r="BS34" s="15">
        <f t="shared" si="33"/>
        <v>30</v>
      </c>
      <c r="BT34" s="18">
        <v>21</v>
      </c>
    </row>
    <row r="35" spans="1:72">
      <c r="A35" s="17">
        <v>40452</v>
      </c>
      <c r="B35" s="57">
        <f t="shared" si="0"/>
        <v>2010</v>
      </c>
      <c r="C35" s="16">
        <v>41548969.648621999</v>
      </c>
      <c r="D35" s="94">
        <f>('Customer Data'!$B47*2+'Customer Data'!$B50)/3</f>
        <v>76583.333333333328</v>
      </c>
      <c r="E35" s="15">
        <f ca="1">HLOOKUP($B35,CDM!$B$1:$Q$22,11,FALSE)/12</f>
        <v>788869.83086232108</v>
      </c>
      <c r="F35" s="16">
        <f t="shared" ca="1" si="1"/>
        <v>42337839.47948432</v>
      </c>
      <c r="G35" s="15">
        <v>16496518.665440999</v>
      </c>
      <c r="H35" s="94">
        <f>('Customer Data'!$C47*2+'Customer Data'!$C50)/3</f>
        <v>6916.666666666667</v>
      </c>
      <c r="I35" s="15">
        <f ca="1">HLOOKUP($B35,CDM!$B$1:$Q$22,12,FALSE)/12</f>
        <v>576049.28689553868</v>
      </c>
      <c r="J35" s="15">
        <f t="shared" ca="1" si="2"/>
        <v>17072567.952336539</v>
      </c>
      <c r="K35" s="15">
        <v>73142223.311222002</v>
      </c>
      <c r="L35" s="15">
        <v>193334.74792299999</v>
      </c>
      <c r="M35" s="94">
        <f>('Customer Data'!$D47*2+'Customer Data'!$D50)/3</f>
        <v>1177.3333333333333</v>
      </c>
      <c r="N35" s="135">
        <f ca="1">HLOOKUP($B35,CDM!$B$1:$Q$22,13,FALSE)/12</f>
        <v>570478.28428523254</v>
      </c>
      <c r="O35" s="15">
        <f t="shared" ca="1" si="3"/>
        <v>73712701.595507234</v>
      </c>
      <c r="P35" s="15">
        <f t="shared" si="4"/>
        <v>193334.74792299999</v>
      </c>
      <c r="Q35" s="15">
        <v>4409060.9406300001</v>
      </c>
      <c r="R35" s="15">
        <v>11325.781944</v>
      </c>
      <c r="S35" s="94">
        <f>('Customer Data'!$E47*2+'Customer Data'!$E50)/3</f>
        <v>3</v>
      </c>
      <c r="T35" s="135">
        <f ca="1">HLOOKUP($B35,CDM!$B$1:$Q$22,14,FALSE)/12</f>
        <v>0</v>
      </c>
      <c r="U35" s="15">
        <f t="shared" ca="1" si="5"/>
        <v>4409060.9406300001</v>
      </c>
      <c r="V35" s="15">
        <v>22852757.804852001</v>
      </c>
      <c r="W35" s="15">
        <v>44921.158302000003</v>
      </c>
      <c r="X35" s="94">
        <f>('Customer Data'!$F47*2+'Customer Data'!$F50)/3</f>
        <v>6</v>
      </c>
      <c r="Y35" s="135">
        <f ca="1">HLOOKUP($B35,CDM!$B$1:$Q$22,15,FALSE)/12</f>
        <v>0</v>
      </c>
      <c r="Z35" s="15">
        <f t="shared" ca="1" si="6"/>
        <v>22852757.804852001</v>
      </c>
      <c r="AA35" s="15">
        <v>27097283.641787998</v>
      </c>
      <c r="AB35" s="15">
        <v>46757.527344000002</v>
      </c>
      <c r="AC35" s="94">
        <f>('Customer Data'!$G47*2+'Customer Data'!$G50)/3</f>
        <v>3</v>
      </c>
      <c r="AD35" s="135">
        <f ca="1">HLOOKUP($B35,CDM!$B$1:$Q$22,16,FALSE)/12</f>
        <v>0</v>
      </c>
      <c r="AE35" s="15">
        <f t="shared" ca="1" si="20"/>
        <v>25066301.431733243</v>
      </c>
      <c r="AF35" s="15">
        <f t="shared" si="8"/>
        <v>43448.427344000003</v>
      </c>
      <c r="AG35" s="15">
        <v>2030982.2100547536</v>
      </c>
      <c r="AH35" s="15">
        <v>3309.1</v>
      </c>
      <c r="AI35" s="15">
        <v>5035921.8326509995</v>
      </c>
      <c r="AJ35" s="15">
        <v>8252.5132799999992</v>
      </c>
      <c r="AK35" s="94">
        <f>('Customer Data'!$H47*2+'Customer Data'!$H50)/3</f>
        <v>1</v>
      </c>
      <c r="AL35" s="135">
        <f ca="1">HLOOKUP($B35,CDM!$B$1:$Q$22,17,FALSE)/12</f>
        <v>0</v>
      </c>
      <c r="AM35" s="15">
        <f t="shared" ca="1" si="9"/>
        <v>5035921.8326509995</v>
      </c>
      <c r="AN35" s="15">
        <v>1581210.9748750001</v>
      </c>
      <c r="AO35" s="15">
        <v>4067.73</v>
      </c>
      <c r="AP35" s="94">
        <f>('Customer Data'!$I47*2+'Customer Data'!$I50)/3</f>
        <v>23442.666666666668</v>
      </c>
      <c r="AQ35" s="135">
        <f ca="1">HLOOKUP($B35,CDM!$B$1:$Q$22,18,FALSE)/12</f>
        <v>0</v>
      </c>
      <c r="AR35" s="15">
        <f t="shared" ca="1" si="10"/>
        <v>4067.73</v>
      </c>
      <c r="AS35" s="15">
        <v>77868.503660999995</v>
      </c>
      <c r="AT35" s="15">
        <v>180.223814</v>
      </c>
      <c r="AU35" s="15">
        <f>('Customer Data'!$J47*2+'Customer Data'!$J50*1)/3</f>
        <v>661.33333333333337</v>
      </c>
      <c r="AV35" s="15">
        <v>324684.13391999999</v>
      </c>
      <c r="AW35" s="15">
        <f>('Customer Data'!$K47*2+'Customer Data'!$K50*1)/3</f>
        <v>770</v>
      </c>
      <c r="AX35" s="15">
        <f>Weather!B191</f>
        <v>157.6</v>
      </c>
      <c r="AY35" s="15">
        <f>Weather!$C191</f>
        <v>1.4000000000000001</v>
      </c>
      <c r="AZ35" s="200">
        <f>Employment!B47</f>
        <v>6551.6</v>
      </c>
      <c r="BA35" s="15">
        <f>Employment!$C47</f>
        <v>146.4</v>
      </c>
      <c r="BB35" s="15">
        <f>Employment!D47</f>
        <v>555907.5</v>
      </c>
      <c r="BC35" s="15">
        <f t="shared" si="11"/>
        <v>34</v>
      </c>
      <c r="BD35" s="15">
        <f t="shared" ref="BD35:BS35" si="34">BD23</f>
        <v>0</v>
      </c>
      <c r="BE35" s="15">
        <f t="shared" si="34"/>
        <v>0</v>
      </c>
      <c r="BF35" s="15">
        <f t="shared" si="34"/>
        <v>0</v>
      </c>
      <c r="BG35" s="15">
        <f t="shared" si="34"/>
        <v>0</v>
      </c>
      <c r="BH35" s="15">
        <f t="shared" si="34"/>
        <v>0</v>
      </c>
      <c r="BI35" s="15">
        <f t="shared" si="34"/>
        <v>0</v>
      </c>
      <c r="BJ35" s="15">
        <f t="shared" si="34"/>
        <v>0</v>
      </c>
      <c r="BK35" s="15">
        <f t="shared" si="34"/>
        <v>0</v>
      </c>
      <c r="BL35" s="15">
        <f t="shared" si="34"/>
        <v>0</v>
      </c>
      <c r="BM35" s="15">
        <f t="shared" si="34"/>
        <v>1</v>
      </c>
      <c r="BN35" s="15">
        <f t="shared" si="34"/>
        <v>0</v>
      </c>
      <c r="BO35" s="15">
        <f t="shared" si="34"/>
        <v>0</v>
      </c>
      <c r="BP35" s="15">
        <f t="shared" si="34"/>
        <v>0</v>
      </c>
      <c r="BQ35" s="15">
        <f t="shared" si="34"/>
        <v>1</v>
      </c>
      <c r="BR35" s="15">
        <f t="shared" si="34"/>
        <v>1</v>
      </c>
      <c r="BS35" s="15">
        <f t="shared" si="34"/>
        <v>31</v>
      </c>
      <c r="BT35" s="18">
        <v>20</v>
      </c>
    </row>
    <row r="36" spans="1:72">
      <c r="A36" s="17">
        <v>40483</v>
      </c>
      <c r="B36" s="57">
        <f t="shared" si="0"/>
        <v>2010</v>
      </c>
      <c r="C36" s="16">
        <v>44887318.226687998</v>
      </c>
      <c r="D36" s="94">
        <f>('Customer Data'!$B47+'Customer Data'!$B50*2)/3</f>
        <v>76651.666666666672</v>
      </c>
      <c r="E36" s="15">
        <f ca="1">HLOOKUP($B36,CDM!$B$1:$Q$22,11,FALSE)/12</f>
        <v>788869.83086232108</v>
      </c>
      <c r="F36" s="16">
        <f t="shared" ca="1" si="1"/>
        <v>45676188.057550319</v>
      </c>
      <c r="G36" s="15">
        <v>16819808.463787999</v>
      </c>
      <c r="H36" s="94">
        <f>('Customer Data'!$C47+'Customer Data'!$C50*2)/3</f>
        <v>6928.333333333333</v>
      </c>
      <c r="I36" s="15">
        <f ca="1">HLOOKUP($B36,CDM!$B$1:$Q$22,12,FALSE)/12</f>
        <v>576049.28689553868</v>
      </c>
      <c r="J36" s="15">
        <f t="shared" ca="1" si="2"/>
        <v>17395857.750683539</v>
      </c>
      <c r="K36" s="15">
        <v>75653383.231676996</v>
      </c>
      <c r="L36" s="15">
        <v>195680.03027699998</v>
      </c>
      <c r="M36" s="94">
        <f>('Customer Data'!$D47+'Customer Data'!$D50*2)/3</f>
        <v>1177.6666666666667</v>
      </c>
      <c r="N36" s="135">
        <f ca="1">HLOOKUP($B36,CDM!$B$1:$Q$22,13,FALSE)/12</f>
        <v>570478.28428523254</v>
      </c>
      <c r="O36" s="15">
        <f t="shared" ca="1" si="3"/>
        <v>76223861.515962228</v>
      </c>
      <c r="P36" s="15">
        <f t="shared" si="4"/>
        <v>195680.03027699998</v>
      </c>
      <c r="Q36" s="15">
        <v>4233860.37414</v>
      </c>
      <c r="R36" s="15">
        <v>11058.923304</v>
      </c>
      <c r="S36" s="94">
        <f>('Customer Data'!$E47+'Customer Data'!$E50*2)/3</f>
        <v>3</v>
      </c>
      <c r="T36" s="135">
        <f ca="1">HLOOKUP($B36,CDM!$B$1:$Q$22,14,FALSE)/12</f>
        <v>0</v>
      </c>
      <c r="U36" s="15">
        <f t="shared" ca="1" si="5"/>
        <v>4233860.37414</v>
      </c>
      <c r="V36" s="15">
        <v>23723679.543327</v>
      </c>
      <c r="W36" s="15">
        <v>44182.930100999998</v>
      </c>
      <c r="X36" s="94">
        <f>('Customer Data'!$F47+'Customer Data'!$F50*2)/3</f>
        <v>6</v>
      </c>
      <c r="Y36" s="135">
        <f ca="1">HLOOKUP($B36,CDM!$B$1:$Q$22,15,FALSE)/12</f>
        <v>0</v>
      </c>
      <c r="Z36" s="15">
        <f t="shared" ca="1" si="6"/>
        <v>23723679.543327</v>
      </c>
      <c r="AA36" s="15">
        <v>21618152.654238999</v>
      </c>
      <c r="AB36" s="15">
        <v>44737.895862000005</v>
      </c>
      <c r="AC36" s="94">
        <f>('Customer Data'!$G47+'Customer Data'!$G50*2)/3</f>
        <v>3</v>
      </c>
      <c r="AD36" s="135">
        <f ca="1">HLOOKUP($B36,CDM!$B$1:$Q$22,16,FALSE)/12</f>
        <v>0</v>
      </c>
      <c r="AE36" s="15">
        <f t="shared" ca="1" si="20"/>
        <v>19838497.114169311</v>
      </c>
      <c r="AF36" s="15">
        <f t="shared" si="8"/>
        <v>41356.395862000005</v>
      </c>
      <c r="AG36" s="15">
        <v>1779655.5400696865</v>
      </c>
      <c r="AH36" s="15">
        <v>3381.5</v>
      </c>
      <c r="AI36" s="15">
        <v>3671621.1060739998</v>
      </c>
      <c r="AJ36" s="15">
        <v>6130.4611500000001</v>
      </c>
      <c r="AK36" s="94">
        <f>('Customer Data'!$H47+'Customer Data'!$H50*2)/3</f>
        <v>1</v>
      </c>
      <c r="AL36" s="135">
        <f ca="1">HLOOKUP($B36,CDM!$B$1:$Q$22,17,FALSE)/12</f>
        <v>0</v>
      </c>
      <c r="AM36" s="15">
        <f t="shared" ca="1" si="9"/>
        <v>3671621.1060739998</v>
      </c>
      <c r="AN36" s="15">
        <v>1695505.5898740001</v>
      </c>
      <c r="AO36" s="15">
        <v>4067.76</v>
      </c>
      <c r="AP36" s="94">
        <f>('Customer Data'!$I47+'Customer Data'!$I50*2)/3</f>
        <v>23444.333333333332</v>
      </c>
      <c r="AQ36" s="135">
        <f ca="1">HLOOKUP($B36,CDM!$B$1:$Q$22,18,FALSE)/12</f>
        <v>0</v>
      </c>
      <c r="AR36" s="15">
        <f t="shared" ca="1" si="10"/>
        <v>4067.76</v>
      </c>
      <c r="AS36" s="15">
        <v>74887.423349000004</v>
      </c>
      <c r="AT36" s="15">
        <v>242.86344800000001</v>
      </c>
      <c r="AU36" s="15">
        <f>('Customer Data'!$J47*1+'Customer Data'!$J50*2)/3</f>
        <v>655.66666666666663</v>
      </c>
      <c r="AV36" s="15">
        <v>314154.56845899997</v>
      </c>
      <c r="AW36" s="15">
        <f>('Customer Data'!$K47*1+'Customer Data'!$K50*2)/3</f>
        <v>771</v>
      </c>
      <c r="AX36" s="15">
        <f>Weather!B192</f>
        <v>376.59999999999991</v>
      </c>
      <c r="AY36" s="15">
        <f>Weather!$C192</f>
        <v>0</v>
      </c>
      <c r="AZ36" s="200">
        <f>Employment!B48</f>
        <v>6555.7</v>
      </c>
      <c r="BA36" s="15">
        <f>Employment!$C48</f>
        <v>145.4</v>
      </c>
      <c r="BB36" s="15">
        <f>Employment!D48</f>
        <v>555907.5</v>
      </c>
      <c r="BC36" s="15">
        <f t="shared" si="11"/>
        <v>35</v>
      </c>
      <c r="BD36" s="15">
        <f t="shared" ref="BD36:BS36" si="35">BD24</f>
        <v>0</v>
      </c>
      <c r="BE36" s="15">
        <f t="shared" si="35"/>
        <v>0</v>
      </c>
      <c r="BF36" s="15">
        <f t="shared" si="35"/>
        <v>0</v>
      </c>
      <c r="BG36" s="15">
        <f t="shared" si="35"/>
        <v>0</v>
      </c>
      <c r="BH36" s="15">
        <f t="shared" si="35"/>
        <v>0</v>
      </c>
      <c r="BI36" s="15">
        <f t="shared" si="35"/>
        <v>0</v>
      </c>
      <c r="BJ36" s="15">
        <f t="shared" si="35"/>
        <v>0</v>
      </c>
      <c r="BK36" s="15">
        <f t="shared" si="35"/>
        <v>0</v>
      </c>
      <c r="BL36" s="15">
        <f t="shared" si="35"/>
        <v>0</v>
      </c>
      <c r="BM36" s="15">
        <f t="shared" si="35"/>
        <v>0</v>
      </c>
      <c r="BN36" s="15">
        <f t="shared" si="35"/>
        <v>1</v>
      </c>
      <c r="BO36" s="15">
        <f t="shared" si="35"/>
        <v>0</v>
      </c>
      <c r="BP36" s="15">
        <f t="shared" si="35"/>
        <v>0</v>
      </c>
      <c r="BQ36" s="15">
        <f t="shared" si="35"/>
        <v>1</v>
      </c>
      <c r="BR36" s="15">
        <f t="shared" si="35"/>
        <v>1</v>
      </c>
      <c r="BS36" s="15">
        <f t="shared" si="35"/>
        <v>30</v>
      </c>
      <c r="BT36" s="18">
        <v>22</v>
      </c>
    </row>
    <row r="37" spans="1:72">
      <c r="A37" s="17">
        <v>40513</v>
      </c>
      <c r="B37" s="57">
        <f t="shared" si="0"/>
        <v>2010</v>
      </c>
      <c r="C37" s="16">
        <v>55308970.466555998</v>
      </c>
      <c r="D37" s="95">
        <f>'Customer Data'!$B50</f>
        <v>76720</v>
      </c>
      <c r="E37" s="15">
        <f ca="1">HLOOKUP($B37,CDM!$B$1:$Q$22,11,FALSE)/12</f>
        <v>788869.83086232108</v>
      </c>
      <c r="F37" s="16">
        <f t="shared" ca="1" si="1"/>
        <v>56097840.297418319</v>
      </c>
      <c r="G37" s="15">
        <v>19079315.482081998</v>
      </c>
      <c r="H37" s="95">
        <f>'Customer Data'!$C50</f>
        <v>6940</v>
      </c>
      <c r="I37" s="15">
        <f ca="1">HLOOKUP($B37,CDM!$B$1:$Q$22,12,FALSE)/12</f>
        <v>576049.28689553868</v>
      </c>
      <c r="J37" s="15">
        <f t="shared" ca="1" si="2"/>
        <v>19655364.768977538</v>
      </c>
      <c r="K37" s="15">
        <v>82211552.964143008</v>
      </c>
      <c r="L37" s="15">
        <v>188305.93303900003</v>
      </c>
      <c r="M37" s="95">
        <f>'Customer Data'!$D50</f>
        <v>1178</v>
      </c>
      <c r="N37" s="135">
        <f ca="1">HLOOKUP($B37,CDM!$B$1:$Q$22,13,FALSE)/12</f>
        <v>570478.28428523254</v>
      </c>
      <c r="O37" s="15">
        <f t="shared" ca="1" si="3"/>
        <v>82782031.24842824</v>
      </c>
      <c r="P37" s="15">
        <f t="shared" si="4"/>
        <v>188305.93303900003</v>
      </c>
      <c r="Q37" s="15">
        <v>4138518.7720019999</v>
      </c>
      <c r="R37" s="15">
        <v>10576.532510999999</v>
      </c>
      <c r="S37" s="95">
        <f>'Customer Data'!$E50</f>
        <v>3</v>
      </c>
      <c r="T37" s="135">
        <f ca="1">HLOOKUP($B37,CDM!$B$1:$Q$22,14,FALSE)/12</f>
        <v>0</v>
      </c>
      <c r="U37" s="15">
        <f t="shared" ca="1" si="5"/>
        <v>4138518.7720019999</v>
      </c>
      <c r="V37" s="15">
        <v>22899884.576402999</v>
      </c>
      <c r="W37" s="15">
        <v>45818.620298000002</v>
      </c>
      <c r="X37" s="95">
        <f>'Customer Data'!$F50</f>
        <v>6</v>
      </c>
      <c r="Y37" s="135">
        <f ca="1">HLOOKUP($B37,CDM!$B$1:$Q$22,15,FALSE)/12</f>
        <v>0</v>
      </c>
      <c r="Z37" s="15">
        <f t="shared" ca="1" si="6"/>
        <v>22899884.576402999</v>
      </c>
      <c r="AA37" s="15">
        <v>21232989.899162002</v>
      </c>
      <c r="AB37" s="15">
        <v>44722.658277000002</v>
      </c>
      <c r="AC37" s="95">
        <f>'Customer Data'!$G50</f>
        <v>3</v>
      </c>
      <c r="AD37" s="135">
        <f ca="1">HLOOKUP($B37,CDM!$B$1:$Q$22,16,FALSE)/12</f>
        <v>0</v>
      </c>
      <c r="AE37" s="15">
        <f t="shared" ca="1" si="20"/>
        <v>19801700.839928553</v>
      </c>
      <c r="AF37" s="15">
        <f t="shared" si="8"/>
        <v>41581.358276999999</v>
      </c>
      <c r="AG37" s="15">
        <v>1431289.0592334496</v>
      </c>
      <c r="AH37" s="15">
        <v>3141.3</v>
      </c>
      <c r="AI37" s="15">
        <v>3236607.782073</v>
      </c>
      <c r="AJ37" s="15">
        <v>5931.2563200000004</v>
      </c>
      <c r="AK37" s="95">
        <f>'Customer Data'!$H50</f>
        <v>1</v>
      </c>
      <c r="AL37" s="135">
        <f ca="1">HLOOKUP($B37,CDM!$B$1:$Q$22,17,FALSE)/12</f>
        <v>0</v>
      </c>
      <c r="AM37" s="15">
        <f t="shared" ca="1" si="9"/>
        <v>3236607.782073</v>
      </c>
      <c r="AN37" s="15">
        <v>1837935.047849</v>
      </c>
      <c r="AO37" s="15">
        <v>4085.37</v>
      </c>
      <c r="AP37" s="95">
        <f>'Customer Data'!$I50</f>
        <v>23446</v>
      </c>
      <c r="AQ37" s="135">
        <f ca="1">HLOOKUP($B37,CDM!$B$1:$Q$22,18,FALSE)/12</f>
        <v>0</v>
      </c>
      <c r="AR37" s="15">
        <f t="shared" ca="1" si="10"/>
        <v>4085.37</v>
      </c>
      <c r="AS37" s="15">
        <v>77496.025674000004</v>
      </c>
      <c r="AT37" s="15">
        <v>163.15895800000001</v>
      </c>
      <c r="AU37" s="136">
        <f>'Customer Data'!$J50</f>
        <v>650</v>
      </c>
      <c r="AV37" s="15">
        <v>324014.16432799998</v>
      </c>
      <c r="AW37" s="95">
        <f>'Customer Data'!$K50</f>
        <v>772</v>
      </c>
      <c r="AX37" s="15">
        <f>Weather!B193</f>
        <v>645.59999999999991</v>
      </c>
      <c r="AY37" s="15">
        <f>Weather!$C193</f>
        <v>0</v>
      </c>
      <c r="AZ37" s="200">
        <f>Employment!B49</f>
        <v>6578.3</v>
      </c>
      <c r="BA37" s="15">
        <f>Employment!$C49</f>
        <v>145.30000000000001</v>
      </c>
      <c r="BB37" s="15">
        <f>Employment!D49</f>
        <v>555907.5</v>
      </c>
      <c r="BC37" s="15">
        <f t="shared" si="11"/>
        <v>36</v>
      </c>
      <c r="BD37" s="15">
        <f t="shared" ref="BD37:BS37" si="36">BD25</f>
        <v>0</v>
      </c>
      <c r="BE37" s="15">
        <f t="shared" si="36"/>
        <v>0</v>
      </c>
      <c r="BF37" s="15">
        <f t="shared" si="36"/>
        <v>0</v>
      </c>
      <c r="BG37" s="15">
        <f t="shared" si="36"/>
        <v>0</v>
      </c>
      <c r="BH37" s="15">
        <f t="shared" si="36"/>
        <v>0</v>
      </c>
      <c r="BI37" s="15">
        <f t="shared" si="36"/>
        <v>0</v>
      </c>
      <c r="BJ37" s="15">
        <f t="shared" si="36"/>
        <v>0</v>
      </c>
      <c r="BK37" s="15">
        <f t="shared" si="36"/>
        <v>0</v>
      </c>
      <c r="BL37" s="15">
        <f t="shared" si="36"/>
        <v>0</v>
      </c>
      <c r="BM37" s="15">
        <f t="shared" si="36"/>
        <v>0</v>
      </c>
      <c r="BN37" s="15">
        <f t="shared" si="36"/>
        <v>0</v>
      </c>
      <c r="BO37" s="15">
        <f t="shared" si="36"/>
        <v>1</v>
      </c>
      <c r="BP37" s="15">
        <f t="shared" si="36"/>
        <v>0</v>
      </c>
      <c r="BQ37" s="15">
        <f t="shared" si="36"/>
        <v>0</v>
      </c>
      <c r="BR37" s="15">
        <f t="shared" si="36"/>
        <v>0</v>
      </c>
      <c r="BS37" s="15">
        <f t="shared" si="36"/>
        <v>31</v>
      </c>
      <c r="BT37" s="18">
        <v>21</v>
      </c>
    </row>
    <row r="38" spans="1:72">
      <c r="A38" s="17">
        <v>40544</v>
      </c>
      <c r="B38" s="57">
        <f t="shared" si="0"/>
        <v>2011</v>
      </c>
      <c r="C38" s="16">
        <v>56276963.612613</v>
      </c>
      <c r="D38" s="94">
        <f>('Customer Data'!$B50*2+'Customer Data'!$B53)/3</f>
        <v>76739</v>
      </c>
      <c r="E38" s="15">
        <f ca="1">HLOOKUP($B38,CDM!$B$1:$Q$22,11,FALSE)/12</f>
        <v>939361.07073813642</v>
      </c>
      <c r="F38" s="16">
        <f t="shared" ca="1" si="1"/>
        <v>57216324.683351137</v>
      </c>
      <c r="G38" s="15">
        <v>19662956.164450001</v>
      </c>
      <c r="H38" s="94">
        <f>('Customer Data'!$C50*2+'Customer Data'!$C53)/3</f>
        <v>6937.666666666667</v>
      </c>
      <c r="I38" s="15">
        <f ca="1">HLOOKUP($B38,CDM!$B$1:$Q$22,12,FALSE)/12</f>
        <v>770212.54833885829</v>
      </c>
      <c r="J38" s="15">
        <f t="shared" ca="1" si="2"/>
        <v>20433168.712788858</v>
      </c>
      <c r="K38" s="15">
        <v>87240906.310306996</v>
      </c>
      <c r="L38" s="15">
        <v>203724.561545</v>
      </c>
      <c r="M38" s="94">
        <f>('Customer Data'!$D50*2+'Customer Data'!$D53)/3</f>
        <v>1179</v>
      </c>
      <c r="N38" s="135">
        <f ca="1">HLOOKUP($B38,CDM!$B$1:$Q$22,13,FALSE)/12</f>
        <v>685607.7790396146</v>
      </c>
      <c r="O38" s="15">
        <f t="shared" ca="1" si="3"/>
        <v>87926514.089346617</v>
      </c>
      <c r="P38" s="15">
        <f t="shared" si="4"/>
        <v>203724.561545</v>
      </c>
      <c r="Q38" s="15">
        <v>4225575.7611889997</v>
      </c>
      <c r="R38" s="15">
        <v>10811.904372000001</v>
      </c>
      <c r="S38" s="94">
        <f>('Customer Data'!$E50*2+'Customer Data'!$E53)/3</f>
        <v>3</v>
      </c>
      <c r="T38" s="135">
        <f ca="1">HLOOKUP($B38,CDM!$B$1:$Q$22,14,FALSE)/12</f>
        <v>0</v>
      </c>
      <c r="U38" s="15">
        <f t="shared" ca="1" si="5"/>
        <v>4225575.7611889997</v>
      </c>
      <c r="V38" s="15">
        <v>24984727.927287001</v>
      </c>
      <c r="W38" s="15">
        <v>45010.662206000001</v>
      </c>
      <c r="X38" s="94">
        <f>('Customer Data'!$F50*2+'Customer Data'!$F53)/3</f>
        <v>6</v>
      </c>
      <c r="Y38" s="135">
        <f ca="1">HLOOKUP($B38,CDM!$B$1:$Q$22,15,FALSE)/12</f>
        <v>49481.685103782911</v>
      </c>
      <c r="Z38" s="15">
        <f t="shared" ca="1" si="6"/>
        <v>25034209.612390783</v>
      </c>
      <c r="AA38" s="15">
        <v>22186756.417919002</v>
      </c>
      <c r="AB38" s="15">
        <v>44692.472682</v>
      </c>
      <c r="AC38" s="94">
        <f>('Customer Data'!$G50*2+'Customer Data'!$G53)/3</f>
        <v>3</v>
      </c>
      <c r="AD38" s="135">
        <f ca="1">HLOOKUP($B38,CDM!$B$1:$Q$22,16,FALSE)/12</f>
        <v>0</v>
      </c>
      <c r="AE38" s="15">
        <f t="shared" ca="1" si="20"/>
        <v>20996742.271577537</v>
      </c>
      <c r="AF38" s="15">
        <f t="shared" si="8"/>
        <v>42160.172681999997</v>
      </c>
      <c r="AG38" s="15">
        <v>1190014.1463414636</v>
      </c>
      <c r="AH38" s="15">
        <v>2532.3000000000002</v>
      </c>
      <c r="AI38" s="15">
        <v>3597388.4033539998</v>
      </c>
      <c r="AJ38" s="15">
        <v>5800.1011200000003</v>
      </c>
      <c r="AK38" s="94">
        <f>('Customer Data'!$H50*2+'Customer Data'!$H53)/3</f>
        <v>1</v>
      </c>
      <c r="AL38" s="135">
        <f ca="1">HLOOKUP($B38,CDM!$B$1:$Q$22,17,FALSE)/12</f>
        <v>0</v>
      </c>
      <c r="AM38" s="15">
        <f t="shared" ca="1" si="9"/>
        <v>3597388.4033539998</v>
      </c>
      <c r="AN38" s="15">
        <v>1796742.480893</v>
      </c>
      <c r="AO38" s="15">
        <v>4086.02</v>
      </c>
      <c r="AP38" s="94">
        <f>('Customer Data'!$I50*2+'Customer Data'!$I53)/3</f>
        <v>23479.333333333332</v>
      </c>
      <c r="AQ38" s="135">
        <f ca="1">HLOOKUP($B38,CDM!$B$1:$Q$22,18,FALSE)/12</f>
        <v>0</v>
      </c>
      <c r="AR38" s="15">
        <f t="shared" ca="1" si="10"/>
        <v>4086.02</v>
      </c>
      <c r="AS38" s="15">
        <v>77512.002833000006</v>
      </c>
      <c r="AT38" s="15">
        <v>224.27850100000001</v>
      </c>
      <c r="AU38" s="15">
        <f>('Customer Data'!$J50*2+'Customer Data'!$J53*1)/3</f>
        <v>654</v>
      </c>
      <c r="AV38" s="15">
        <v>324014.16432099999</v>
      </c>
      <c r="AW38" s="15">
        <f>('Customer Data'!$K50*2+'Customer Data'!$K53*1)/3</f>
        <v>776</v>
      </c>
      <c r="AX38" s="15">
        <f>Weather!B194</f>
        <v>703.59999999999991</v>
      </c>
      <c r="AY38" s="15">
        <f>Weather!$C194</f>
        <v>0</v>
      </c>
      <c r="AZ38" s="200">
        <f>Employment!B50</f>
        <v>6606.3</v>
      </c>
      <c r="BA38" s="15">
        <f>Employment!$C50</f>
        <v>148.9</v>
      </c>
      <c r="BB38" s="15">
        <f>Employment!D50</f>
        <v>570633.30000000005</v>
      </c>
      <c r="BC38" s="15">
        <f t="shared" si="11"/>
        <v>37</v>
      </c>
      <c r="BD38" s="15">
        <f t="shared" ref="BD38:BS38" si="37">BD26</f>
        <v>1</v>
      </c>
      <c r="BE38" s="15">
        <f t="shared" si="37"/>
        <v>0</v>
      </c>
      <c r="BF38" s="15">
        <f t="shared" si="37"/>
        <v>0</v>
      </c>
      <c r="BG38" s="15">
        <f t="shared" si="37"/>
        <v>0</v>
      </c>
      <c r="BH38" s="15">
        <f t="shared" si="37"/>
        <v>0</v>
      </c>
      <c r="BI38" s="15">
        <f t="shared" si="37"/>
        <v>0</v>
      </c>
      <c r="BJ38" s="15">
        <f t="shared" si="37"/>
        <v>0</v>
      </c>
      <c r="BK38" s="15">
        <f t="shared" si="37"/>
        <v>0</v>
      </c>
      <c r="BL38" s="15">
        <f t="shared" si="37"/>
        <v>0</v>
      </c>
      <c r="BM38" s="15">
        <f t="shared" si="37"/>
        <v>0</v>
      </c>
      <c r="BN38" s="15">
        <f t="shared" si="37"/>
        <v>0</v>
      </c>
      <c r="BO38" s="15">
        <f t="shared" si="37"/>
        <v>0</v>
      </c>
      <c r="BP38" s="15">
        <f t="shared" si="37"/>
        <v>0</v>
      </c>
      <c r="BQ38" s="15">
        <f t="shared" si="37"/>
        <v>0</v>
      </c>
      <c r="BR38" s="15">
        <f t="shared" si="37"/>
        <v>0</v>
      </c>
      <c r="BS38" s="15">
        <f t="shared" si="37"/>
        <v>31</v>
      </c>
      <c r="BT38" s="18">
        <v>20</v>
      </c>
    </row>
    <row r="39" spans="1:72">
      <c r="A39" s="17">
        <v>40575</v>
      </c>
      <c r="B39" s="57">
        <f t="shared" si="0"/>
        <v>2011</v>
      </c>
      <c r="C39" s="16">
        <v>48138062.322605997</v>
      </c>
      <c r="D39" s="94">
        <f>('Customer Data'!$B50+'Customer Data'!$B53*2)/3</f>
        <v>76758</v>
      </c>
      <c r="E39" s="15">
        <f ca="1">HLOOKUP($B39,CDM!$B$1:$Q$22,11,FALSE)/12</f>
        <v>939361.07073813642</v>
      </c>
      <c r="F39" s="16">
        <f t="shared" ca="1" si="1"/>
        <v>49077423.393344134</v>
      </c>
      <c r="G39" s="15">
        <v>17478773.112597004</v>
      </c>
      <c r="H39" s="94">
        <f>('Customer Data'!$C50+'Customer Data'!$C53*2)/3</f>
        <v>6935.333333333333</v>
      </c>
      <c r="I39" s="15">
        <f ca="1">HLOOKUP($B39,CDM!$B$1:$Q$22,12,FALSE)/12</f>
        <v>770212.54833885829</v>
      </c>
      <c r="J39" s="15">
        <f t="shared" ca="1" si="2"/>
        <v>18248985.66093586</v>
      </c>
      <c r="K39" s="15">
        <v>78759958.56082201</v>
      </c>
      <c r="L39" s="15">
        <v>194643.732743</v>
      </c>
      <c r="M39" s="94">
        <f>('Customer Data'!$D50+'Customer Data'!$D53*2)/3</f>
        <v>1180</v>
      </c>
      <c r="N39" s="135">
        <f ca="1">HLOOKUP($B39,CDM!$B$1:$Q$22,13,FALSE)/12</f>
        <v>685607.7790396146</v>
      </c>
      <c r="O39" s="15">
        <f t="shared" ca="1" si="3"/>
        <v>79445566.339861631</v>
      </c>
      <c r="P39" s="15">
        <f t="shared" si="4"/>
        <v>194643.732743</v>
      </c>
      <c r="Q39" s="15">
        <v>3677829.2420740002</v>
      </c>
      <c r="R39" s="15">
        <v>10751.261508</v>
      </c>
      <c r="S39" s="94">
        <f>('Customer Data'!$E50+'Customer Data'!$E53*2)/3</f>
        <v>3</v>
      </c>
      <c r="T39" s="135">
        <f ca="1">HLOOKUP($B39,CDM!$B$1:$Q$22,14,FALSE)/12</f>
        <v>0</v>
      </c>
      <c r="U39" s="15">
        <f t="shared" ca="1" si="5"/>
        <v>3677829.2420740002</v>
      </c>
      <c r="V39" s="15">
        <v>23114713.661800001</v>
      </c>
      <c r="W39" s="15">
        <v>45201.258839000002</v>
      </c>
      <c r="X39" s="94">
        <f>('Customer Data'!$F50+'Customer Data'!$F53*2)/3</f>
        <v>6</v>
      </c>
      <c r="Y39" s="135">
        <f ca="1">HLOOKUP($B39,CDM!$B$1:$Q$22,15,FALSE)/12</f>
        <v>49481.685103782911</v>
      </c>
      <c r="Z39" s="15">
        <f t="shared" ca="1" si="6"/>
        <v>23164195.346903782</v>
      </c>
      <c r="AA39" s="15">
        <v>20216396.48849</v>
      </c>
      <c r="AB39" s="15">
        <v>44083.262420999999</v>
      </c>
      <c r="AC39" s="94">
        <f>('Customer Data'!$G50+'Customer Data'!$G53*2)/3</f>
        <v>3</v>
      </c>
      <c r="AD39" s="135">
        <f ca="1">HLOOKUP($B39,CDM!$B$1:$Q$22,16,FALSE)/12</f>
        <v>0</v>
      </c>
      <c r="AE39" s="15">
        <f t="shared" ca="1" si="20"/>
        <v>19281851.749814041</v>
      </c>
      <c r="AF39" s="15">
        <f t="shared" si="8"/>
        <v>41899.362420999998</v>
      </c>
      <c r="AG39" s="15">
        <v>934544.73867595813</v>
      </c>
      <c r="AH39" s="15">
        <v>2183.9</v>
      </c>
      <c r="AI39" s="15">
        <v>3303972.9973320002</v>
      </c>
      <c r="AJ39" s="15">
        <v>5557.5590400000001</v>
      </c>
      <c r="AK39" s="94">
        <f>('Customer Data'!$H50+'Customer Data'!$H53*2)/3</f>
        <v>1</v>
      </c>
      <c r="AL39" s="135">
        <f ca="1">HLOOKUP($B39,CDM!$B$1:$Q$22,17,FALSE)/12</f>
        <v>0</v>
      </c>
      <c r="AM39" s="15">
        <f t="shared" ca="1" si="9"/>
        <v>3303972.9973320002</v>
      </c>
      <c r="AN39" s="15">
        <v>1494405.0609510001</v>
      </c>
      <c r="AO39" s="15">
        <v>4086.02</v>
      </c>
      <c r="AP39" s="94">
        <f>('Customer Data'!$I50+'Customer Data'!$I53*2)/3</f>
        <v>23512.666666666668</v>
      </c>
      <c r="AQ39" s="135">
        <f ca="1">HLOOKUP($B39,CDM!$B$1:$Q$22,18,FALSE)/12</f>
        <v>0</v>
      </c>
      <c r="AR39" s="15">
        <f t="shared" ca="1" si="10"/>
        <v>4086.02</v>
      </c>
      <c r="AS39" s="15">
        <v>69973.559097000005</v>
      </c>
      <c r="AT39" s="15">
        <v>194.26735300000001</v>
      </c>
      <c r="AU39" s="15">
        <f>('Customer Data'!$J50*1+'Customer Data'!$J53*2)/3</f>
        <v>658</v>
      </c>
      <c r="AV39" s="15">
        <v>289093.53356100002</v>
      </c>
      <c r="AW39" s="15">
        <f>('Customer Data'!$K50*1+'Customer Data'!$K53*2)/3</f>
        <v>780</v>
      </c>
      <c r="AX39" s="15">
        <f>Weather!B195</f>
        <v>583.20000000000005</v>
      </c>
      <c r="AY39" s="15">
        <f>Weather!$C195</f>
        <v>0</v>
      </c>
      <c r="AZ39" s="200">
        <f>Employment!B51</f>
        <v>6619.5</v>
      </c>
      <c r="BA39" s="15">
        <f>Employment!$C51</f>
        <v>148.69999999999999</v>
      </c>
      <c r="BB39" s="15">
        <f>Employment!D51</f>
        <v>570633.30000000005</v>
      </c>
      <c r="BC39" s="15">
        <f t="shared" si="11"/>
        <v>38</v>
      </c>
      <c r="BD39" s="15">
        <f t="shared" ref="BD39:BS39" si="38">BD27</f>
        <v>0</v>
      </c>
      <c r="BE39" s="15">
        <f t="shared" si="38"/>
        <v>1</v>
      </c>
      <c r="BF39" s="15">
        <f t="shared" si="38"/>
        <v>0</v>
      </c>
      <c r="BG39" s="15">
        <f t="shared" si="38"/>
        <v>0</v>
      </c>
      <c r="BH39" s="15">
        <f t="shared" si="38"/>
        <v>0</v>
      </c>
      <c r="BI39" s="15">
        <f t="shared" si="38"/>
        <v>0</v>
      </c>
      <c r="BJ39" s="15">
        <f t="shared" si="38"/>
        <v>0</v>
      </c>
      <c r="BK39" s="15">
        <f t="shared" si="38"/>
        <v>0</v>
      </c>
      <c r="BL39" s="15">
        <f t="shared" si="38"/>
        <v>0</v>
      </c>
      <c r="BM39" s="15">
        <f t="shared" si="38"/>
        <v>0</v>
      </c>
      <c r="BN39" s="15">
        <f t="shared" si="38"/>
        <v>0</v>
      </c>
      <c r="BO39" s="15">
        <f t="shared" si="38"/>
        <v>0</v>
      </c>
      <c r="BP39" s="15">
        <f t="shared" si="38"/>
        <v>0</v>
      </c>
      <c r="BQ39" s="15">
        <f t="shared" si="38"/>
        <v>0</v>
      </c>
      <c r="BR39" s="15">
        <f t="shared" si="38"/>
        <v>0</v>
      </c>
      <c r="BS39" s="15">
        <f t="shared" si="38"/>
        <v>28</v>
      </c>
      <c r="BT39" s="18">
        <v>19</v>
      </c>
    </row>
    <row r="40" spans="1:72">
      <c r="A40" s="17">
        <v>40603</v>
      </c>
      <c r="B40" s="57">
        <f t="shared" si="0"/>
        <v>2011</v>
      </c>
      <c r="C40" s="16">
        <v>48327852.105814002</v>
      </c>
      <c r="D40" s="95">
        <f>'Customer Data'!$B53</f>
        <v>76777</v>
      </c>
      <c r="E40" s="15">
        <f ca="1">HLOOKUP($B40,CDM!$B$1:$Q$22,11,FALSE)/12</f>
        <v>939361.07073813642</v>
      </c>
      <c r="F40" s="16">
        <f t="shared" ca="1" si="1"/>
        <v>49267213.176552139</v>
      </c>
      <c r="G40" s="15">
        <v>18121770.578715999</v>
      </c>
      <c r="H40" s="95">
        <f>'Customer Data'!$C53</f>
        <v>6933</v>
      </c>
      <c r="I40" s="15">
        <f ca="1">HLOOKUP($B40,CDM!$B$1:$Q$22,12,FALSE)/12</f>
        <v>770212.54833885829</v>
      </c>
      <c r="J40" s="15">
        <f t="shared" ca="1" si="2"/>
        <v>18891983.127054855</v>
      </c>
      <c r="K40" s="15">
        <v>82799034.320425004</v>
      </c>
      <c r="L40" s="15">
        <v>207654.35227999999</v>
      </c>
      <c r="M40" s="95">
        <f>'Customer Data'!$D53</f>
        <v>1181</v>
      </c>
      <c r="N40" s="135">
        <f ca="1">HLOOKUP($B40,CDM!$B$1:$Q$22,13,FALSE)/12</f>
        <v>685607.7790396146</v>
      </c>
      <c r="O40" s="15">
        <f t="shared" ca="1" si="3"/>
        <v>83484642.099464625</v>
      </c>
      <c r="P40" s="15">
        <f t="shared" si="4"/>
        <v>207654.35227999999</v>
      </c>
      <c r="Q40" s="15">
        <v>4008991.4056159998</v>
      </c>
      <c r="R40" s="15">
        <v>10937.148057</v>
      </c>
      <c r="S40" s="95">
        <f>'Customer Data'!$E53</f>
        <v>3</v>
      </c>
      <c r="T40" s="135">
        <f ca="1">HLOOKUP($B40,CDM!$B$1:$Q$22,14,FALSE)/12</f>
        <v>0</v>
      </c>
      <c r="U40" s="15">
        <f t="shared" ca="1" si="5"/>
        <v>4008991.4056159998</v>
      </c>
      <c r="V40" s="15">
        <v>26409608.545146994</v>
      </c>
      <c r="W40" s="15">
        <v>47540.735767999999</v>
      </c>
      <c r="X40" s="95">
        <f>'Customer Data'!$F53</f>
        <v>6</v>
      </c>
      <c r="Y40" s="135">
        <f ca="1">HLOOKUP($B40,CDM!$B$1:$Q$22,15,FALSE)/12</f>
        <v>49481.685103782911</v>
      </c>
      <c r="Z40" s="15">
        <f t="shared" ca="1" si="6"/>
        <v>26459090.230250776</v>
      </c>
      <c r="AA40" s="15">
        <v>23467984.571440004</v>
      </c>
      <c r="AB40" s="15">
        <v>44702.088552000001</v>
      </c>
      <c r="AC40" s="95">
        <f>'Customer Data'!$G53</f>
        <v>3</v>
      </c>
      <c r="AD40" s="135">
        <f ca="1">HLOOKUP($B40,CDM!$B$1:$Q$22,16,FALSE)/12</f>
        <v>0</v>
      </c>
      <c r="AE40" s="15">
        <f t="shared" ca="1" si="20"/>
        <v>22589832.446004465</v>
      </c>
      <c r="AF40" s="15">
        <f t="shared" si="8"/>
        <v>42665.888552000004</v>
      </c>
      <c r="AG40" s="15">
        <v>878152.12543554022</v>
      </c>
      <c r="AH40" s="15">
        <v>2036.2</v>
      </c>
      <c r="AI40" s="15">
        <v>3505883.8745329999</v>
      </c>
      <c r="AJ40" s="15">
        <v>5486.4691199999997</v>
      </c>
      <c r="AK40" s="95">
        <f>'Customer Data'!$H53</f>
        <v>1</v>
      </c>
      <c r="AL40" s="135">
        <f ca="1">HLOOKUP($B40,CDM!$B$1:$Q$22,17,FALSE)/12</f>
        <v>0</v>
      </c>
      <c r="AM40" s="15">
        <f t="shared" ca="1" si="9"/>
        <v>3505883.8745329999</v>
      </c>
      <c r="AN40" s="15">
        <v>1499320.7659450001</v>
      </c>
      <c r="AO40" s="15">
        <v>4086.02</v>
      </c>
      <c r="AP40" s="95">
        <f>'Customer Data'!$I53</f>
        <v>23546</v>
      </c>
      <c r="AQ40" s="135">
        <f ca="1">HLOOKUP($B40,CDM!$B$1:$Q$22,18,FALSE)/12</f>
        <v>0</v>
      </c>
      <c r="AR40" s="15">
        <f t="shared" ca="1" si="10"/>
        <v>4086.02</v>
      </c>
      <c r="AS40" s="15">
        <v>77477.786491000006</v>
      </c>
      <c r="AT40" s="15">
        <v>263.078304</v>
      </c>
      <c r="AU40" s="136">
        <f>'Customer Data'!$J53</f>
        <v>662</v>
      </c>
      <c r="AV40" s="15">
        <v>313088.04949100001</v>
      </c>
      <c r="AW40" s="95">
        <f>'Customer Data'!$K53</f>
        <v>784</v>
      </c>
      <c r="AX40" s="15">
        <f>Weather!B196</f>
        <v>514.30000000000007</v>
      </c>
      <c r="AY40" s="15">
        <f>Weather!$C196</f>
        <v>0</v>
      </c>
      <c r="AZ40" s="200">
        <f>Employment!B52</f>
        <v>6628.6</v>
      </c>
      <c r="BA40" s="15">
        <f>Employment!$C52</f>
        <v>149.1</v>
      </c>
      <c r="BB40" s="15">
        <f>Employment!D52</f>
        <v>570633.30000000005</v>
      </c>
      <c r="BC40" s="15">
        <f t="shared" si="11"/>
        <v>39</v>
      </c>
      <c r="BD40" s="15">
        <f t="shared" ref="BD40:BS40" si="39">BD28</f>
        <v>0</v>
      </c>
      <c r="BE40" s="15">
        <f t="shared" si="39"/>
        <v>0</v>
      </c>
      <c r="BF40" s="15">
        <f t="shared" si="39"/>
        <v>1</v>
      </c>
      <c r="BG40" s="15">
        <f t="shared" si="39"/>
        <v>0</v>
      </c>
      <c r="BH40" s="15">
        <f t="shared" si="39"/>
        <v>0</v>
      </c>
      <c r="BI40" s="15">
        <f t="shared" si="39"/>
        <v>0</v>
      </c>
      <c r="BJ40" s="15">
        <f t="shared" si="39"/>
        <v>0</v>
      </c>
      <c r="BK40" s="15">
        <f t="shared" si="39"/>
        <v>0</v>
      </c>
      <c r="BL40" s="15">
        <f t="shared" si="39"/>
        <v>0</v>
      </c>
      <c r="BM40" s="15">
        <f t="shared" si="39"/>
        <v>0</v>
      </c>
      <c r="BN40" s="15">
        <f t="shared" si="39"/>
        <v>0</v>
      </c>
      <c r="BO40" s="15">
        <f t="shared" si="39"/>
        <v>0</v>
      </c>
      <c r="BP40" s="15">
        <f t="shared" si="39"/>
        <v>1</v>
      </c>
      <c r="BQ40" s="15">
        <f t="shared" si="39"/>
        <v>0</v>
      </c>
      <c r="BR40" s="15">
        <f t="shared" si="39"/>
        <v>1</v>
      </c>
      <c r="BS40" s="15">
        <f t="shared" si="39"/>
        <v>31</v>
      </c>
      <c r="BT40" s="18">
        <v>23</v>
      </c>
    </row>
    <row r="41" spans="1:72">
      <c r="A41" s="17">
        <v>40634</v>
      </c>
      <c r="B41" s="57">
        <f t="shared" si="0"/>
        <v>2011</v>
      </c>
      <c r="C41" s="16">
        <v>42123662.050513998</v>
      </c>
      <c r="D41" s="94">
        <f>('Customer Data'!$B53*2+'Customer Data'!$B56)/3</f>
        <v>76675</v>
      </c>
      <c r="E41" s="15">
        <f ca="1">HLOOKUP($B41,CDM!$B$1:$Q$22,11,FALSE)/12</f>
        <v>939361.07073813642</v>
      </c>
      <c r="F41" s="16">
        <f t="shared" ca="1" si="1"/>
        <v>43063023.121252134</v>
      </c>
      <c r="G41" s="15">
        <v>16319404.076935001</v>
      </c>
      <c r="H41" s="94">
        <f>('Customer Data'!$C53*2+'Customer Data'!$C56)/3</f>
        <v>6932.1111111111122</v>
      </c>
      <c r="I41" s="15">
        <f ca="1">HLOOKUP($B41,CDM!$B$1:$Q$22,12,FALSE)/12</f>
        <v>770212.54833885829</v>
      </c>
      <c r="J41" s="15">
        <f t="shared" ca="1" si="2"/>
        <v>17089616.625273857</v>
      </c>
      <c r="K41" s="15">
        <v>72459500.504934013</v>
      </c>
      <c r="L41" s="15">
        <v>193817.16988499998</v>
      </c>
      <c r="M41" s="94">
        <f>('Customer Data'!$D53*2+'Customer Data'!$D56)/3</f>
        <v>1205</v>
      </c>
      <c r="N41" s="135">
        <f ca="1">HLOOKUP($B41,CDM!$B$1:$Q$22,13,FALSE)/12</f>
        <v>685607.7790396146</v>
      </c>
      <c r="O41" s="15">
        <f t="shared" ca="1" si="3"/>
        <v>73145108.283973634</v>
      </c>
      <c r="P41" s="15">
        <f t="shared" si="4"/>
        <v>193817.16988499998</v>
      </c>
      <c r="Q41" s="15">
        <v>3911881.7842620001</v>
      </c>
      <c r="R41" s="15">
        <v>11437.574597999999</v>
      </c>
      <c r="S41" s="94">
        <f>('Customer Data'!$E53*2+'Customer Data'!$E56)/3</f>
        <v>3</v>
      </c>
      <c r="T41" s="135">
        <f ca="1">HLOOKUP($B41,CDM!$B$1:$Q$22,14,FALSE)/12</f>
        <v>0</v>
      </c>
      <c r="U41" s="15">
        <f t="shared" ca="1" si="5"/>
        <v>3911881.7842620001</v>
      </c>
      <c r="V41" s="15">
        <v>24973085.977890998</v>
      </c>
      <c r="W41" s="15">
        <v>46576.036676000003</v>
      </c>
      <c r="X41" s="94">
        <f>('Customer Data'!$F53*2+'Customer Data'!$F56)/3</f>
        <v>6</v>
      </c>
      <c r="Y41" s="135">
        <f ca="1">HLOOKUP($B41,CDM!$B$1:$Q$22,15,FALSE)/12</f>
        <v>49481.685103782911</v>
      </c>
      <c r="Z41" s="15">
        <f t="shared" ca="1" si="6"/>
        <v>25022567.66299478</v>
      </c>
      <c r="AA41" s="15">
        <v>19204120.680624999</v>
      </c>
      <c r="AB41" s="15">
        <v>44040.513725999997</v>
      </c>
      <c r="AC41" s="94">
        <f>('Customer Data'!$G53*2+'Customer Data'!$G56)/3</f>
        <v>3</v>
      </c>
      <c r="AD41" s="135">
        <f ca="1">HLOOKUP($B41,CDM!$B$1:$Q$22,16,FALSE)/12</f>
        <v>0</v>
      </c>
      <c r="AE41" s="15">
        <f t="shared" ca="1" si="20"/>
        <v>18567076.230649889</v>
      </c>
      <c r="AF41" s="15">
        <f t="shared" si="8"/>
        <v>42197.613725999996</v>
      </c>
      <c r="AG41" s="15">
        <v>637044.4499751121</v>
      </c>
      <c r="AH41" s="15">
        <v>1842.9</v>
      </c>
      <c r="AI41" s="15">
        <v>3113037.1522539998</v>
      </c>
      <c r="AJ41" s="15">
        <v>5476.2048000000004</v>
      </c>
      <c r="AK41" s="94">
        <f>('Customer Data'!$H53*2+'Customer Data'!$H56)/3</f>
        <v>1</v>
      </c>
      <c r="AL41" s="135">
        <f ca="1">HLOOKUP($B41,CDM!$B$1:$Q$22,17,FALSE)/12</f>
        <v>0</v>
      </c>
      <c r="AM41" s="15">
        <f t="shared" ca="1" si="9"/>
        <v>3113037.1522539998</v>
      </c>
      <c r="AN41" s="15">
        <v>1113376.8819530001</v>
      </c>
      <c r="AO41" s="15">
        <v>4086.02</v>
      </c>
      <c r="AP41" s="94">
        <f>('Customer Data'!$I53*2+'Customer Data'!$I56)/3</f>
        <v>23546</v>
      </c>
      <c r="AQ41" s="135">
        <f ca="1">HLOOKUP($B41,CDM!$B$1:$Q$22,18,FALSE)/12</f>
        <v>0</v>
      </c>
      <c r="AR41" s="15">
        <f t="shared" ca="1" si="10"/>
        <v>4086.02</v>
      </c>
      <c r="AS41" s="15">
        <v>75025.063028999997</v>
      </c>
      <c r="AT41" s="15">
        <v>201.588674</v>
      </c>
      <c r="AU41" s="15">
        <f>('Customer Data'!$J53*2+'Customer Data'!$J56*1)/3</f>
        <v>662.33333333333337</v>
      </c>
      <c r="AV41" s="15">
        <v>302801.20046199998</v>
      </c>
      <c r="AW41" s="15">
        <f>('Customer Data'!$K53*2+'Customer Data'!$K56*1)/3</f>
        <v>788</v>
      </c>
      <c r="AX41" s="15">
        <f>Weather!B197</f>
        <v>278.59999999999985</v>
      </c>
      <c r="AY41" s="15">
        <f>Weather!$C197</f>
        <v>0.5</v>
      </c>
      <c r="AZ41" s="200">
        <f>Employment!B53</f>
        <v>6635.5</v>
      </c>
      <c r="BA41" s="15">
        <f>Employment!$C53</f>
        <v>146.30000000000001</v>
      </c>
      <c r="BB41" s="15">
        <f>Employment!D53</f>
        <v>570633.30000000005</v>
      </c>
      <c r="BC41" s="15">
        <f t="shared" si="11"/>
        <v>40</v>
      </c>
      <c r="BD41" s="15">
        <f t="shared" ref="BD41:BS41" si="40">BD29</f>
        <v>0</v>
      </c>
      <c r="BE41" s="15">
        <f t="shared" si="40"/>
        <v>0</v>
      </c>
      <c r="BF41" s="15">
        <f t="shared" si="40"/>
        <v>0</v>
      </c>
      <c r="BG41" s="15">
        <f t="shared" si="40"/>
        <v>1</v>
      </c>
      <c r="BH41" s="15">
        <f t="shared" si="40"/>
        <v>0</v>
      </c>
      <c r="BI41" s="15">
        <f t="shared" si="40"/>
        <v>0</v>
      </c>
      <c r="BJ41" s="15">
        <f t="shared" si="40"/>
        <v>0</v>
      </c>
      <c r="BK41" s="15">
        <f t="shared" si="40"/>
        <v>0</v>
      </c>
      <c r="BL41" s="15">
        <f t="shared" si="40"/>
        <v>0</v>
      </c>
      <c r="BM41" s="15">
        <f t="shared" si="40"/>
        <v>0</v>
      </c>
      <c r="BN41" s="15">
        <f t="shared" si="40"/>
        <v>0</v>
      </c>
      <c r="BO41" s="15">
        <f t="shared" si="40"/>
        <v>0</v>
      </c>
      <c r="BP41" s="15">
        <f t="shared" si="40"/>
        <v>1</v>
      </c>
      <c r="BQ41" s="15">
        <f t="shared" si="40"/>
        <v>0</v>
      </c>
      <c r="BR41" s="15">
        <f t="shared" si="40"/>
        <v>1</v>
      </c>
      <c r="BS41" s="15">
        <f t="shared" si="40"/>
        <v>30</v>
      </c>
      <c r="BT41" s="18">
        <v>19</v>
      </c>
    </row>
    <row r="42" spans="1:72">
      <c r="A42" s="17">
        <v>40664</v>
      </c>
      <c r="B42" s="57">
        <f t="shared" si="0"/>
        <v>2011</v>
      </c>
      <c r="C42" s="16">
        <v>45225300.984958999</v>
      </c>
      <c r="D42" s="94">
        <f>('Customer Data'!$B53+'Customer Data'!$B56*2)/3</f>
        <v>76573</v>
      </c>
      <c r="E42" s="15">
        <f ca="1">HLOOKUP($B42,CDM!$B$1:$Q$22,11,FALSE)/12</f>
        <v>939361.07073813642</v>
      </c>
      <c r="F42" s="16">
        <f t="shared" ca="1" si="1"/>
        <v>46164662.055697136</v>
      </c>
      <c r="G42" s="15">
        <v>17108156.888835002</v>
      </c>
      <c r="H42" s="94">
        <f>('Customer Data'!$C53+'Customer Data'!$C56*2)/3</f>
        <v>6931.2222222222226</v>
      </c>
      <c r="I42" s="15">
        <f ca="1">HLOOKUP($B42,CDM!$B$1:$Q$22,12,FALSE)/12</f>
        <v>770212.54833885829</v>
      </c>
      <c r="J42" s="15">
        <f t="shared" ca="1" si="2"/>
        <v>17878369.437173858</v>
      </c>
      <c r="K42" s="15">
        <v>73616332.116409004</v>
      </c>
      <c r="L42" s="15">
        <v>201433.641191</v>
      </c>
      <c r="M42" s="94">
        <f>('Customer Data'!$D53+'Customer Data'!$D56*2)/3</f>
        <v>1229</v>
      </c>
      <c r="N42" s="135">
        <f ca="1">HLOOKUP($B42,CDM!$B$1:$Q$22,13,FALSE)/12</f>
        <v>685607.7790396146</v>
      </c>
      <c r="O42" s="15">
        <f t="shared" ca="1" si="3"/>
        <v>74301939.895448625</v>
      </c>
      <c r="P42" s="15">
        <f t="shared" si="4"/>
        <v>201433.641191</v>
      </c>
      <c r="Q42" s="15">
        <v>4672710.2646949999</v>
      </c>
      <c r="R42" s="15">
        <v>11592.220445999999</v>
      </c>
      <c r="S42" s="94">
        <f>('Customer Data'!$E53+'Customer Data'!$E56*2)/3</f>
        <v>3</v>
      </c>
      <c r="T42" s="135">
        <f ca="1">HLOOKUP($B42,CDM!$B$1:$Q$22,14,FALSE)/12</f>
        <v>0</v>
      </c>
      <c r="U42" s="15">
        <f t="shared" ca="1" si="5"/>
        <v>4672710.2646949999</v>
      </c>
      <c r="V42" s="15">
        <v>26654603.680273999</v>
      </c>
      <c r="W42" s="15">
        <v>51839.749051999999</v>
      </c>
      <c r="X42" s="94">
        <f>('Customer Data'!$F53+'Customer Data'!$F56*2)/3</f>
        <v>6</v>
      </c>
      <c r="Y42" s="135">
        <f ca="1">HLOOKUP($B42,CDM!$B$1:$Q$22,15,FALSE)/12</f>
        <v>49481.685103782911</v>
      </c>
      <c r="Z42" s="15">
        <f t="shared" ca="1" si="6"/>
        <v>26704085.36537778</v>
      </c>
      <c r="AA42" s="15">
        <v>23426336.403983999</v>
      </c>
      <c r="AB42" s="15">
        <v>51529.611474000005</v>
      </c>
      <c r="AC42" s="94">
        <f>('Customer Data'!$G53+'Customer Data'!$G56*2)/3</f>
        <v>3</v>
      </c>
      <c r="AD42" s="135">
        <f ca="1">HLOOKUP($B42,CDM!$B$1:$Q$22,16,FALSE)/12</f>
        <v>0</v>
      </c>
      <c r="AE42" s="15">
        <f t="shared" ca="1" si="20"/>
        <v>22892198.823097985</v>
      </c>
      <c r="AF42" s="15">
        <f t="shared" si="8"/>
        <v>49439.711474000003</v>
      </c>
      <c r="AG42" s="15">
        <v>534137.58088601287</v>
      </c>
      <c r="AH42" s="15">
        <v>2089.9</v>
      </c>
      <c r="AI42" s="15">
        <v>3406627.503151</v>
      </c>
      <c r="AJ42" s="15">
        <v>6881.2761600000003</v>
      </c>
      <c r="AK42" s="94">
        <f>('Customer Data'!$H53+'Customer Data'!$H56*2)/3</f>
        <v>1</v>
      </c>
      <c r="AL42" s="135">
        <f ca="1">HLOOKUP($B42,CDM!$B$1:$Q$22,17,FALSE)/12</f>
        <v>0</v>
      </c>
      <c r="AM42" s="15">
        <f t="shared" ca="1" si="9"/>
        <v>3406627.503151</v>
      </c>
      <c r="AN42" s="15">
        <v>1184458.3718040001</v>
      </c>
      <c r="AO42" s="15">
        <v>4095.42</v>
      </c>
      <c r="AP42" s="94">
        <f>('Customer Data'!$I53+'Customer Data'!$I56*2)/3</f>
        <v>23546</v>
      </c>
      <c r="AQ42" s="135">
        <f ca="1">HLOOKUP($B42,CDM!$B$1:$Q$22,18,FALSE)/12</f>
        <v>0</v>
      </c>
      <c r="AR42" s="15">
        <f t="shared" ca="1" si="10"/>
        <v>4095.42</v>
      </c>
      <c r="AS42" s="15">
        <v>77224.947306999995</v>
      </c>
      <c r="AT42" s="15">
        <v>218.373626</v>
      </c>
      <c r="AU42" s="15">
        <f>('Customer Data'!$J53*1+'Customer Data'!$J56*2)/3</f>
        <v>662.66666666666663</v>
      </c>
      <c r="AV42" s="15">
        <v>313068.17381000001</v>
      </c>
      <c r="AW42" s="15">
        <f>('Customer Data'!$K53*1+'Customer Data'!$K56*2)/3</f>
        <v>792</v>
      </c>
      <c r="AX42" s="15">
        <f>Weather!B198</f>
        <v>105.20000000000003</v>
      </c>
      <c r="AY42" s="15">
        <f>Weather!$C198</f>
        <v>37.200000000000003</v>
      </c>
      <c r="AZ42" s="200">
        <f>Employment!B54</f>
        <v>6645.8</v>
      </c>
      <c r="BA42" s="15">
        <f>Employment!$C54</f>
        <v>146.9</v>
      </c>
      <c r="BB42" s="15">
        <f>Employment!D54</f>
        <v>570633.30000000005</v>
      </c>
      <c r="BC42" s="15">
        <f t="shared" si="11"/>
        <v>41</v>
      </c>
      <c r="BD42" s="15">
        <f t="shared" ref="BD42:BS42" si="41">BD30</f>
        <v>0</v>
      </c>
      <c r="BE42" s="15">
        <f t="shared" si="41"/>
        <v>0</v>
      </c>
      <c r="BF42" s="15">
        <f t="shared" si="41"/>
        <v>0</v>
      </c>
      <c r="BG42" s="15">
        <f t="shared" si="41"/>
        <v>0</v>
      </c>
      <c r="BH42" s="15">
        <f t="shared" si="41"/>
        <v>1</v>
      </c>
      <c r="BI42" s="15">
        <f t="shared" si="41"/>
        <v>0</v>
      </c>
      <c r="BJ42" s="15">
        <f t="shared" si="41"/>
        <v>0</v>
      </c>
      <c r="BK42" s="15">
        <f t="shared" si="41"/>
        <v>0</v>
      </c>
      <c r="BL42" s="15">
        <f t="shared" si="41"/>
        <v>0</v>
      </c>
      <c r="BM42" s="15">
        <f t="shared" si="41"/>
        <v>0</v>
      </c>
      <c r="BN42" s="15">
        <f t="shared" si="41"/>
        <v>0</v>
      </c>
      <c r="BO42" s="15">
        <f t="shared" si="41"/>
        <v>0</v>
      </c>
      <c r="BP42" s="15">
        <f t="shared" si="41"/>
        <v>1</v>
      </c>
      <c r="BQ42" s="15">
        <f t="shared" si="41"/>
        <v>0</v>
      </c>
      <c r="BR42" s="15">
        <f t="shared" si="41"/>
        <v>1</v>
      </c>
      <c r="BS42" s="15">
        <f t="shared" si="41"/>
        <v>31</v>
      </c>
      <c r="BT42" s="18">
        <v>21</v>
      </c>
    </row>
    <row r="43" spans="1:72">
      <c r="A43" s="17">
        <v>40695</v>
      </c>
      <c r="B43" s="57">
        <f t="shared" si="0"/>
        <v>2011</v>
      </c>
      <c r="C43" s="16">
        <v>59342863.619806997</v>
      </c>
      <c r="D43" s="95">
        <f>'Customer Data'!$B56</f>
        <v>76471</v>
      </c>
      <c r="E43" s="15">
        <f ca="1">HLOOKUP($B43,CDM!$B$1:$Q$22,11,FALSE)/12</f>
        <v>939361.07073813642</v>
      </c>
      <c r="F43" s="16">
        <f t="shared" ca="1" si="1"/>
        <v>60282224.690545134</v>
      </c>
      <c r="G43" s="15">
        <v>19019093.404672999</v>
      </c>
      <c r="H43" s="95">
        <f>'Customer Data'!$C56</f>
        <v>6930.3333333333339</v>
      </c>
      <c r="I43" s="15">
        <f ca="1">HLOOKUP($B43,CDM!$B$1:$Q$22,12,FALSE)/12</f>
        <v>770212.54833885829</v>
      </c>
      <c r="J43" s="15">
        <f t="shared" ca="1" si="2"/>
        <v>19789305.953011855</v>
      </c>
      <c r="K43" s="15">
        <v>78805935.411779001</v>
      </c>
      <c r="L43" s="15">
        <v>213579.19348100002</v>
      </c>
      <c r="M43" s="95">
        <f>'Customer Data'!$D56</f>
        <v>1253</v>
      </c>
      <c r="N43" s="135">
        <f ca="1">HLOOKUP($B43,CDM!$B$1:$Q$22,13,FALSE)/12</f>
        <v>685607.7790396146</v>
      </c>
      <c r="O43" s="15">
        <f t="shared" ca="1" si="3"/>
        <v>79491543.190818623</v>
      </c>
      <c r="P43" s="15">
        <f t="shared" si="4"/>
        <v>213579.19348100002</v>
      </c>
      <c r="Q43" s="15">
        <v>4411205.0579040004</v>
      </c>
      <c r="R43" s="15">
        <v>11862.488681999999</v>
      </c>
      <c r="S43" s="95">
        <f>'Customer Data'!$E56</f>
        <v>3</v>
      </c>
      <c r="T43" s="135">
        <f ca="1">HLOOKUP($B43,CDM!$B$1:$Q$22,14,FALSE)/12</f>
        <v>0</v>
      </c>
      <c r="U43" s="15">
        <f t="shared" ca="1" si="5"/>
        <v>4411205.0579040004</v>
      </c>
      <c r="V43" s="15">
        <v>28062303.944872003</v>
      </c>
      <c r="W43" s="15">
        <v>55219.722989000002</v>
      </c>
      <c r="X43" s="95">
        <f>'Customer Data'!$F56</f>
        <v>6</v>
      </c>
      <c r="Y43" s="135">
        <f ca="1">HLOOKUP($B43,CDM!$B$1:$Q$22,15,FALSE)/12</f>
        <v>49481.685103782911</v>
      </c>
      <c r="Z43" s="15">
        <f t="shared" ca="1" si="6"/>
        <v>28111785.629975785</v>
      </c>
      <c r="AA43" s="15">
        <v>24390172.205830999</v>
      </c>
      <c r="AB43" s="15">
        <v>51288.634583999999</v>
      </c>
      <c r="AC43" s="95">
        <f>'Customer Data'!$G56</f>
        <v>3</v>
      </c>
      <c r="AD43" s="135">
        <f ca="1">HLOOKUP($B43,CDM!$B$1:$Q$22,16,FALSE)/12</f>
        <v>0</v>
      </c>
      <c r="AE43" s="15">
        <f ca="1">AA43+AD43-AG43</f>
        <v>23869269.26904653</v>
      </c>
      <c r="AF43" s="15">
        <f t="shared" si="8"/>
        <v>49257.734583999998</v>
      </c>
      <c r="AG43" s="15">
        <v>520902.93678446993</v>
      </c>
      <c r="AH43" s="15">
        <v>2030.9</v>
      </c>
      <c r="AI43" s="15">
        <v>3766848.9011559999</v>
      </c>
      <c r="AJ43" s="15">
        <v>7389.1699200000003</v>
      </c>
      <c r="AK43" s="95">
        <f>'Customer Data'!$H56</f>
        <v>1</v>
      </c>
      <c r="AL43" s="135">
        <f ca="1">HLOOKUP($B43,CDM!$B$1:$Q$22,17,FALSE)/12</f>
        <v>0</v>
      </c>
      <c r="AM43" s="15">
        <f t="shared" ca="1" si="9"/>
        <v>3766848.9011559999</v>
      </c>
      <c r="AN43" s="15">
        <v>1033050.905781</v>
      </c>
      <c r="AO43" s="15">
        <v>4111.37</v>
      </c>
      <c r="AP43" s="95">
        <f>'Customer Data'!$I56</f>
        <v>23546</v>
      </c>
      <c r="AQ43" s="135">
        <f ca="1">HLOOKUP($B43,CDM!$B$1:$Q$22,18,FALSE)/12</f>
        <v>0</v>
      </c>
      <c r="AR43" s="15">
        <f t="shared" ca="1" si="10"/>
        <v>4111.37</v>
      </c>
      <c r="AS43" s="15">
        <v>74269.303866000002</v>
      </c>
      <c r="AT43" s="15">
        <v>222.33853500000001</v>
      </c>
      <c r="AU43" s="136">
        <f>'Customer Data'!$J56</f>
        <v>663</v>
      </c>
      <c r="AV43" s="15">
        <v>302449.93713999999</v>
      </c>
      <c r="AW43" s="95">
        <f>'Customer Data'!$K56</f>
        <v>796</v>
      </c>
      <c r="AX43" s="15">
        <f>Weather!B199</f>
        <v>7.6000000000000005</v>
      </c>
      <c r="AY43" s="15">
        <f>Weather!$C199</f>
        <v>115.89999999999998</v>
      </c>
      <c r="AZ43" s="200">
        <f>Employment!B55</f>
        <v>6662</v>
      </c>
      <c r="BA43" s="15">
        <f>Employment!$C55</f>
        <v>147.1</v>
      </c>
      <c r="BB43" s="15">
        <f>Employment!D55</f>
        <v>570633.30000000005</v>
      </c>
      <c r="BC43" s="15">
        <f t="shared" si="11"/>
        <v>42</v>
      </c>
      <c r="BD43" s="15">
        <f t="shared" ref="BD43:BS43" si="42">BD31</f>
        <v>0</v>
      </c>
      <c r="BE43" s="15">
        <f t="shared" si="42"/>
        <v>0</v>
      </c>
      <c r="BF43" s="15">
        <f t="shared" si="42"/>
        <v>0</v>
      </c>
      <c r="BG43" s="15">
        <f t="shared" si="42"/>
        <v>0</v>
      </c>
      <c r="BH43" s="15">
        <f t="shared" si="42"/>
        <v>0</v>
      </c>
      <c r="BI43" s="15">
        <f t="shared" si="42"/>
        <v>1</v>
      </c>
      <c r="BJ43" s="15">
        <f t="shared" si="42"/>
        <v>0</v>
      </c>
      <c r="BK43" s="15">
        <f t="shared" si="42"/>
        <v>0</v>
      </c>
      <c r="BL43" s="15">
        <f t="shared" si="42"/>
        <v>0</v>
      </c>
      <c r="BM43" s="15">
        <f t="shared" si="42"/>
        <v>0</v>
      </c>
      <c r="BN43" s="15">
        <f t="shared" si="42"/>
        <v>0</v>
      </c>
      <c r="BO43" s="15">
        <f t="shared" si="42"/>
        <v>0</v>
      </c>
      <c r="BP43" s="15">
        <f t="shared" si="42"/>
        <v>0</v>
      </c>
      <c r="BQ43" s="15">
        <f t="shared" si="42"/>
        <v>0</v>
      </c>
      <c r="BR43" s="15">
        <f t="shared" si="42"/>
        <v>0</v>
      </c>
      <c r="BS43" s="15">
        <f t="shared" si="42"/>
        <v>30</v>
      </c>
      <c r="BT43" s="18">
        <v>22</v>
      </c>
    </row>
    <row r="44" spans="1:72">
      <c r="A44" s="17">
        <v>40725</v>
      </c>
      <c r="B44" s="57">
        <f t="shared" si="0"/>
        <v>2011</v>
      </c>
      <c r="C44" s="16">
        <v>80122127.485221997</v>
      </c>
      <c r="D44" s="94">
        <f>('Customer Data'!$B56*2+'Customer Data'!$B59)/3</f>
        <v>76589</v>
      </c>
      <c r="E44" s="15">
        <f ca="1">HLOOKUP($B44,CDM!$B$1:$Q$22,11,FALSE)/12</f>
        <v>939361.07073813642</v>
      </c>
      <c r="F44" s="16">
        <f t="shared" ca="1" si="1"/>
        <v>81061488.555960134</v>
      </c>
      <c r="G44" s="15">
        <v>21933359.872345999</v>
      </c>
      <c r="H44" s="94">
        <f>('Customer Data'!$C56*2+'Customer Data'!$C59)/3</f>
        <v>6929.4444444444453</v>
      </c>
      <c r="I44" s="15">
        <f ca="1">HLOOKUP($B44,CDM!$B$1:$Q$22,12,FALSE)/12</f>
        <v>770212.54833885829</v>
      </c>
      <c r="J44" s="15">
        <f t="shared" ca="1" si="2"/>
        <v>22703572.420684855</v>
      </c>
      <c r="K44" s="15">
        <v>84983924.077901989</v>
      </c>
      <c r="L44" s="15">
        <v>217210.60982800002</v>
      </c>
      <c r="M44" s="94">
        <f>('Customer Data'!$D56*2+'Customer Data'!$D59)/3</f>
        <v>1226.6666666666667</v>
      </c>
      <c r="N44" s="135">
        <f ca="1">HLOOKUP($B44,CDM!$B$1:$Q$22,13,FALSE)/12</f>
        <v>685607.7790396146</v>
      </c>
      <c r="O44" s="15">
        <f t="shared" ca="1" si="3"/>
        <v>85669531.856941611</v>
      </c>
      <c r="P44" s="15">
        <f t="shared" si="4"/>
        <v>217210.60982800002</v>
      </c>
      <c r="Q44" s="15">
        <v>4410294.6933960002</v>
      </c>
      <c r="R44" s="15">
        <v>11753.327799000001</v>
      </c>
      <c r="S44" s="94">
        <f>('Customer Data'!$E56*2+'Customer Data'!$E59)/3</f>
        <v>3</v>
      </c>
      <c r="T44" s="135">
        <f ca="1">HLOOKUP($B44,CDM!$B$1:$Q$22,14,FALSE)/12</f>
        <v>0</v>
      </c>
      <c r="U44" s="15">
        <f t="shared" ca="1" si="5"/>
        <v>4410294.6933960002</v>
      </c>
      <c r="V44" s="15">
        <v>30140634.956720997</v>
      </c>
      <c r="W44" s="15">
        <v>54443.577996</v>
      </c>
      <c r="X44" s="94">
        <f>('Customer Data'!$F56*2+'Customer Data'!$F59)/3</f>
        <v>6</v>
      </c>
      <c r="Y44" s="135">
        <f ca="1">HLOOKUP($B44,CDM!$B$1:$Q$22,15,FALSE)/12</f>
        <v>49481.685103782911</v>
      </c>
      <c r="Z44" s="15">
        <f t="shared" ca="1" si="6"/>
        <v>30190116.641824778</v>
      </c>
      <c r="AA44" s="15">
        <v>22313308.053564001</v>
      </c>
      <c r="AB44" s="15">
        <v>53727.14585700001</v>
      </c>
      <c r="AC44" s="94">
        <f>('Customer Data'!$G56*2+'Customer Data'!$G59)/3</f>
        <v>3</v>
      </c>
      <c r="AD44" s="135">
        <f ca="1">HLOOKUP($B44,CDM!$B$1:$Q$22,16,FALSE)/12</f>
        <v>0</v>
      </c>
      <c r="AE44" s="135">
        <f ca="1">AA44+AD44-AG44</f>
        <v>21802972.702643145</v>
      </c>
      <c r="AF44" s="15">
        <f t="shared" si="8"/>
        <v>51703.745857000009</v>
      </c>
      <c r="AG44" s="15">
        <v>510335.35092085617</v>
      </c>
      <c r="AH44" s="15">
        <v>2023.4</v>
      </c>
      <c r="AI44" s="15">
        <v>3616495.237038</v>
      </c>
      <c r="AJ44" s="15">
        <v>7434.7891200000004</v>
      </c>
      <c r="AK44" s="94">
        <f>('Customer Data'!$H56*2+'Customer Data'!$H59)/3</f>
        <v>1</v>
      </c>
      <c r="AL44" s="135">
        <f ca="1">HLOOKUP($B44,CDM!$B$1:$Q$22,17,FALSE)/12</f>
        <v>0</v>
      </c>
      <c r="AM44" s="15">
        <f t="shared" ca="1" si="9"/>
        <v>3616495.237038</v>
      </c>
      <c r="AN44" s="15">
        <v>1101767.1757650001</v>
      </c>
      <c r="AO44" s="15">
        <v>4111.37</v>
      </c>
      <c r="AP44" s="94">
        <f>('Customer Data'!$I56*2+'Customer Data'!$I59)/3</f>
        <v>23450.666666666668</v>
      </c>
      <c r="AQ44" s="135">
        <f ca="1">HLOOKUP($B44,CDM!$B$1:$Q$22,18,FALSE)/12</f>
        <v>0</v>
      </c>
      <c r="AR44" s="15">
        <f t="shared" ca="1" si="10"/>
        <v>4111.37</v>
      </c>
      <c r="AS44" s="15">
        <v>76744.947322000007</v>
      </c>
      <c r="AT44" s="15">
        <v>200.338707</v>
      </c>
      <c r="AU44" s="15">
        <f>('Customer Data'!$J56*2+'Customer Data'!$J59*1)/3</f>
        <v>660.33333333333337</v>
      </c>
      <c r="AV44" s="15">
        <v>309425.55329399998</v>
      </c>
      <c r="AW44" s="15">
        <f>('Customer Data'!$K56*2+'Customer Data'!$K59*1)/3</f>
        <v>795.66666666666663</v>
      </c>
      <c r="AX44" s="15">
        <f>Weather!B200</f>
        <v>0</v>
      </c>
      <c r="AY44" s="15">
        <f>Weather!$C200</f>
        <v>255.50000000000006</v>
      </c>
      <c r="AZ44" s="200">
        <f>Employment!B56</f>
        <v>6665.8</v>
      </c>
      <c r="BA44" s="15">
        <f>Employment!$C56</f>
        <v>148</v>
      </c>
      <c r="BB44" s="15">
        <f>Employment!D56</f>
        <v>570633.30000000005</v>
      </c>
      <c r="BC44" s="15">
        <f t="shared" si="11"/>
        <v>43</v>
      </c>
      <c r="BD44" s="15">
        <f t="shared" ref="BD44:BS44" si="43">BD32</f>
        <v>0</v>
      </c>
      <c r="BE44" s="15">
        <f t="shared" si="43"/>
        <v>0</v>
      </c>
      <c r="BF44" s="15">
        <f t="shared" si="43"/>
        <v>0</v>
      </c>
      <c r="BG44" s="15">
        <f t="shared" si="43"/>
        <v>0</v>
      </c>
      <c r="BH44" s="15">
        <f t="shared" si="43"/>
        <v>0</v>
      </c>
      <c r="BI44" s="15">
        <f t="shared" si="43"/>
        <v>0</v>
      </c>
      <c r="BJ44" s="15">
        <f t="shared" si="43"/>
        <v>1</v>
      </c>
      <c r="BK44" s="15">
        <f t="shared" si="43"/>
        <v>0</v>
      </c>
      <c r="BL44" s="15">
        <f t="shared" si="43"/>
        <v>0</v>
      </c>
      <c r="BM44" s="15">
        <f t="shared" si="43"/>
        <v>0</v>
      </c>
      <c r="BN44" s="15">
        <f t="shared" si="43"/>
        <v>0</v>
      </c>
      <c r="BO44" s="15">
        <f t="shared" si="43"/>
        <v>0</v>
      </c>
      <c r="BP44" s="15">
        <f t="shared" si="43"/>
        <v>0</v>
      </c>
      <c r="BQ44" s="15">
        <f t="shared" si="43"/>
        <v>0</v>
      </c>
      <c r="BR44" s="15">
        <f t="shared" si="43"/>
        <v>0</v>
      </c>
      <c r="BS44" s="15">
        <f t="shared" si="43"/>
        <v>31</v>
      </c>
      <c r="BT44" s="18">
        <v>20</v>
      </c>
    </row>
    <row r="45" spans="1:72">
      <c r="A45" s="17">
        <v>40756</v>
      </c>
      <c r="B45" s="57">
        <f t="shared" si="0"/>
        <v>2011</v>
      </c>
      <c r="C45" s="16">
        <v>70319184.339175001</v>
      </c>
      <c r="D45" s="94">
        <f>('Customer Data'!$B56+'Customer Data'!$B59*2)/3</f>
        <v>76707</v>
      </c>
      <c r="E45" s="15">
        <f ca="1">HLOOKUP($B45,CDM!$B$1:$Q$22,11,FALSE)/12</f>
        <v>939361.07073813642</v>
      </c>
      <c r="F45" s="16">
        <f t="shared" ca="1" si="1"/>
        <v>71258545.409913138</v>
      </c>
      <c r="G45" s="15">
        <v>20771896.885350004</v>
      </c>
      <c r="H45" s="94">
        <f>('Customer Data'!$C56+'Customer Data'!$C59*2)/3</f>
        <v>6928.5555555555557</v>
      </c>
      <c r="I45" s="15">
        <f ca="1">HLOOKUP($B45,CDM!$B$1:$Q$22,12,FALSE)/12</f>
        <v>770212.54833885829</v>
      </c>
      <c r="J45" s="15">
        <f t="shared" ca="1" si="2"/>
        <v>21542109.43368886</v>
      </c>
      <c r="K45" s="15">
        <v>85263514.496275008</v>
      </c>
      <c r="L45" s="15">
        <v>219924.33288900001</v>
      </c>
      <c r="M45" s="94">
        <f>('Customer Data'!$D56+'Customer Data'!$D59*2)/3</f>
        <v>1200.3333333333333</v>
      </c>
      <c r="N45" s="135">
        <f ca="1">HLOOKUP($B45,CDM!$B$1:$Q$22,13,FALSE)/12</f>
        <v>685607.7790396146</v>
      </c>
      <c r="O45" s="15">
        <f t="shared" ref="O45:O76" ca="1" si="44">K45+N45-AG45</f>
        <v>85461087.222262934</v>
      </c>
      <c r="P45" s="15">
        <f t="shared" ref="P45:P76" si="45">L45-AH45</f>
        <v>217870.632889</v>
      </c>
      <c r="Q45" s="15">
        <v>3989309.9328839998</v>
      </c>
      <c r="R45" s="15">
        <v>10482.448779</v>
      </c>
      <c r="S45" s="94">
        <f>('Customer Data'!$E56+'Customer Data'!$E59*2)/3</f>
        <v>3</v>
      </c>
      <c r="T45" s="135">
        <f ca="1">HLOOKUP($B45,CDM!$B$1:$Q$22,14,FALSE)/12</f>
        <v>0</v>
      </c>
      <c r="U45" s="15">
        <f t="shared" ca="1" si="5"/>
        <v>3989309.9328839998</v>
      </c>
      <c r="V45" s="15">
        <v>30812140.974163003</v>
      </c>
      <c r="W45" s="15">
        <v>52964.797579999999</v>
      </c>
      <c r="X45" s="94">
        <f>('Customer Data'!$F56+'Customer Data'!$F59*2)/3</f>
        <v>6</v>
      </c>
      <c r="Y45" s="135">
        <f ca="1">HLOOKUP($B45,CDM!$B$1:$Q$22,15,FALSE)/12</f>
        <v>49481.685103782911</v>
      </c>
      <c r="Z45" s="15">
        <f t="shared" ca="1" si="6"/>
        <v>30861622.659266785</v>
      </c>
      <c r="AA45" s="15">
        <v>28628930.606412001</v>
      </c>
      <c r="AB45" s="15">
        <v>54105.632855999997</v>
      </c>
      <c r="AC45" s="94">
        <f>('Customer Data'!$G56+'Customer Data'!$G59*2)/3</f>
        <v>3</v>
      </c>
      <c r="AD45" s="135">
        <f ca="1">HLOOKUP($B45,CDM!$B$1:$Q$22,16,FALSE)/12</f>
        <v>0</v>
      </c>
      <c r="AE45" s="15">
        <f ca="1">AA45+AD45</f>
        <v>28628930.606412001</v>
      </c>
      <c r="AF45" s="15">
        <f>AB45</f>
        <v>54105.632855999997</v>
      </c>
      <c r="AG45" s="15">
        <v>488035.05305168882</v>
      </c>
      <c r="AH45" s="15">
        <v>2053.6999999999998</v>
      </c>
      <c r="AI45" s="15">
        <v>4118060.4745080001</v>
      </c>
      <c r="AJ45" s="15">
        <v>7345.4515199999996</v>
      </c>
      <c r="AK45" s="94">
        <f>('Customer Data'!$H56+'Customer Data'!$H59*2)/3</f>
        <v>1</v>
      </c>
      <c r="AL45" s="135">
        <f ca="1">HLOOKUP($B45,CDM!$B$1:$Q$22,17,FALSE)/12</f>
        <v>0</v>
      </c>
      <c r="AM45" s="15">
        <f t="shared" ca="1" si="9"/>
        <v>4118060.4745080001</v>
      </c>
      <c r="AN45" s="15">
        <v>1238370.9897370001</v>
      </c>
      <c r="AO45" s="15">
        <v>4111.37</v>
      </c>
      <c r="AP45" s="94">
        <f>('Customer Data'!$I56+'Customer Data'!$I59*2)/3</f>
        <v>23355.333333333332</v>
      </c>
      <c r="AQ45" s="135">
        <f ca="1">HLOOKUP($B45,CDM!$B$1:$Q$22,18,FALSE)/12</f>
        <v>0</v>
      </c>
      <c r="AR45" s="15">
        <f t="shared" ca="1" si="10"/>
        <v>4111.37</v>
      </c>
      <c r="AS45" s="15">
        <v>76529.189761000001</v>
      </c>
      <c r="AT45" s="15">
        <v>212.978602</v>
      </c>
      <c r="AU45" s="15">
        <f>('Customer Data'!$J56*1+'Customer Data'!$J59*2)/3</f>
        <v>657.66666666666663</v>
      </c>
      <c r="AV45" s="15">
        <v>309353.557325</v>
      </c>
      <c r="AW45" s="15">
        <f>('Customer Data'!$K56*1+'Customer Data'!$K59*2)/3</f>
        <v>795.33333333333337</v>
      </c>
      <c r="AX45" s="15">
        <f>Weather!B201</f>
        <v>0</v>
      </c>
      <c r="AY45" s="15">
        <f>Weather!$C201</f>
        <v>159.50000000000003</v>
      </c>
      <c r="AZ45" s="200">
        <f>Employment!B57</f>
        <v>6677.5</v>
      </c>
      <c r="BA45" s="15">
        <f>Employment!$C57</f>
        <v>147.9</v>
      </c>
      <c r="BB45" s="15">
        <f>Employment!D57</f>
        <v>570633.30000000005</v>
      </c>
      <c r="BC45" s="15">
        <f t="shared" si="11"/>
        <v>44</v>
      </c>
      <c r="BD45" s="15">
        <f t="shared" ref="BD45:BS45" si="46">BD33</f>
        <v>0</v>
      </c>
      <c r="BE45" s="15">
        <f t="shared" si="46"/>
        <v>0</v>
      </c>
      <c r="BF45" s="15">
        <f t="shared" si="46"/>
        <v>0</v>
      </c>
      <c r="BG45" s="15">
        <f t="shared" si="46"/>
        <v>0</v>
      </c>
      <c r="BH45" s="15">
        <f t="shared" si="46"/>
        <v>0</v>
      </c>
      <c r="BI45" s="15">
        <f t="shared" si="46"/>
        <v>0</v>
      </c>
      <c r="BJ45" s="15">
        <f t="shared" si="46"/>
        <v>0</v>
      </c>
      <c r="BK45" s="15">
        <f t="shared" si="46"/>
        <v>1</v>
      </c>
      <c r="BL45" s="15">
        <f t="shared" si="46"/>
        <v>0</v>
      </c>
      <c r="BM45" s="15">
        <f t="shared" si="46"/>
        <v>0</v>
      </c>
      <c r="BN45" s="15">
        <f t="shared" si="46"/>
        <v>0</v>
      </c>
      <c r="BO45" s="15">
        <f t="shared" si="46"/>
        <v>0</v>
      </c>
      <c r="BP45" s="15">
        <f t="shared" si="46"/>
        <v>0</v>
      </c>
      <c r="BQ45" s="15">
        <f t="shared" si="46"/>
        <v>0</v>
      </c>
      <c r="BR45" s="15">
        <f t="shared" si="46"/>
        <v>0</v>
      </c>
      <c r="BS45" s="15">
        <f t="shared" si="46"/>
        <v>31</v>
      </c>
      <c r="BT45" s="18">
        <v>22</v>
      </c>
    </row>
    <row r="46" spans="1:72">
      <c r="A46" s="17">
        <v>40787</v>
      </c>
      <c r="B46" s="57">
        <f t="shared" si="0"/>
        <v>2011</v>
      </c>
      <c r="C46" s="16">
        <v>48728746.209725</v>
      </c>
      <c r="D46" s="95">
        <f>'Customer Data'!$B59</f>
        <v>76825</v>
      </c>
      <c r="E46" s="15">
        <f ca="1">HLOOKUP($B46,CDM!$B$1:$Q$22,11,FALSE)/12</f>
        <v>939361.07073813642</v>
      </c>
      <c r="F46" s="16">
        <f t="shared" ca="1" si="1"/>
        <v>49668107.280463137</v>
      </c>
      <c r="G46" s="15">
        <v>17280621.965669002</v>
      </c>
      <c r="H46" s="95">
        <f>'Customer Data'!$C59</f>
        <v>6927.666666666667</v>
      </c>
      <c r="I46" s="15">
        <f ca="1">HLOOKUP($B46,CDM!$B$1:$Q$22,12,FALSE)/12</f>
        <v>770212.54833885829</v>
      </c>
      <c r="J46" s="15">
        <f t="shared" ca="1" si="2"/>
        <v>18050834.514007859</v>
      </c>
      <c r="K46" s="15">
        <v>75428759.071823001</v>
      </c>
      <c r="L46" s="15">
        <v>209846.54828699998</v>
      </c>
      <c r="M46" s="95">
        <f>'Customer Data'!$D59</f>
        <v>1174</v>
      </c>
      <c r="N46" s="135">
        <f ca="1">HLOOKUP($B46,CDM!$B$1:$Q$22,13,FALSE)/12</f>
        <v>685607.7790396146</v>
      </c>
      <c r="O46" s="15">
        <f t="shared" ca="1" si="44"/>
        <v>75648608.630284414</v>
      </c>
      <c r="P46" s="15">
        <f t="shared" si="45"/>
        <v>207842.54828699998</v>
      </c>
      <c r="Q46" s="15">
        <v>3961994.71691</v>
      </c>
      <c r="R46" s="15">
        <v>10917.661419</v>
      </c>
      <c r="S46" s="95">
        <f>'Customer Data'!$E59</f>
        <v>3</v>
      </c>
      <c r="T46" s="135">
        <f ca="1">HLOOKUP($B46,CDM!$B$1:$Q$22,14,FALSE)/12</f>
        <v>0</v>
      </c>
      <c r="U46" s="15">
        <f t="shared" ca="1" si="5"/>
        <v>3961994.71691</v>
      </c>
      <c r="V46" s="15">
        <v>28011376.896981999</v>
      </c>
      <c r="W46" s="15">
        <v>54942.892864000001</v>
      </c>
      <c r="X46" s="95">
        <f>'Customer Data'!$F59</f>
        <v>6</v>
      </c>
      <c r="Y46" s="135">
        <f ca="1">HLOOKUP($B46,CDM!$B$1:$Q$22,15,FALSE)/12</f>
        <v>49481.685103782911</v>
      </c>
      <c r="Z46" s="15">
        <f t="shared" ca="1" si="6"/>
        <v>28060858.582085781</v>
      </c>
      <c r="AA46" s="15">
        <v>24153372.255553998</v>
      </c>
      <c r="AB46" s="15">
        <v>51749.060912999994</v>
      </c>
      <c r="AC46" s="95">
        <f>'Customer Data'!$G59</f>
        <v>3</v>
      </c>
      <c r="AD46" s="135">
        <f ca="1">HLOOKUP($B46,CDM!$B$1:$Q$22,16,FALSE)/12</f>
        <v>0</v>
      </c>
      <c r="AE46" s="15">
        <f t="shared" ref="AE46:AE54" ca="1" si="47">AA46+AD46</f>
        <v>24153372.255553998</v>
      </c>
      <c r="AF46" s="15">
        <f>AB46</f>
        <v>51749.060912999994</v>
      </c>
      <c r="AG46" s="15">
        <v>465758.22057821468</v>
      </c>
      <c r="AH46" s="15">
        <v>2004</v>
      </c>
      <c r="AI46" s="15">
        <v>3482259.2144610002</v>
      </c>
      <c r="AJ46" s="15">
        <v>7248.5107200000002</v>
      </c>
      <c r="AK46" s="95">
        <f>'Customer Data'!$H59</f>
        <v>1</v>
      </c>
      <c r="AL46" s="135">
        <f ca="1">HLOOKUP($B46,CDM!$B$1:$Q$22,17,FALSE)/12</f>
        <v>0</v>
      </c>
      <c r="AM46" s="15">
        <f t="shared" ca="1" si="9"/>
        <v>3482259.2144610002</v>
      </c>
      <c r="AN46" s="15">
        <v>1387805.7257109999</v>
      </c>
      <c r="AO46" s="15">
        <v>4111.37</v>
      </c>
      <c r="AP46" s="95">
        <f>'Customer Data'!$I59</f>
        <v>23260</v>
      </c>
      <c r="AQ46" s="135">
        <f ca="1">HLOOKUP($B46,CDM!$B$1:$Q$22,18,FALSE)/12</f>
        <v>0</v>
      </c>
      <c r="AR46" s="15">
        <f t="shared" ca="1" si="10"/>
        <v>4111.37</v>
      </c>
      <c r="AS46" s="15">
        <v>74016.346718000001</v>
      </c>
      <c r="AT46" s="15">
        <v>206.988654</v>
      </c>
      <c r="AU46" s="136">
        <f>'Customer Data'!$J59</f>
        <v>655</v>
      </c>
      <c r="AV46" s="15">
        <v>297989.04894299997</v>
      </c>
      <c r="AW46" s="95">
        <f>'Customer Data'!$K59</f>
        <v>795</v>
      </c>
      <c r="AX46" s="15">
        <f>Weather!B202</f>
        <v>51.4</v>
      </c>
      <c r="AY46" s="15">
        <f>Weather!$C202</f>
        <v>60.199999999999989</v>
      </c>
      <c r="AZ46" s="200">
        <f>Employment!B58</f>
        <v>6674.4</v>
      </c>
      <c r="BA46" s="15">
        <f>Employment!$C58</f>
        <v>146</v>
      </c>
      <c r="BB46" s="15">
        <f>Employment!D58</f>
        <v>570633.30000000005</v>
      </c>
      <c r="BC46" s="15">
        <f t="shared" si="11"/>
        <v>45</v>
      </c>
      <c r="BD46" s="15">
        <f t="shared" ref="BD46:BS46" si="48">BD34</f>
        <v>0</v>
      </c>
      <c r="BE46" s="15">
        <f t="shared" si="48"/>
        <v>0</v>
      </c>
      <c r="BF46" s="15">
        <f t="shared" si="48"/>
        <v>0</v>
      </c>
      <c r="BG46" s="15">
        <f t="shared" si="48"/>
        <v>0</v>
      </c>
      <c r="BH46" s="15">
        <f t="shared" si="48"/>
        <v>0</v>
      </c>
      <c r="BI46" s="15">
        <f t="shared" si="48"/>
        <v>0</v>
      </c>
      <c r="BJ46" s="15">
        <f t="shared" si="48"/>
        <v>0</v>
      </c>
      <c r="BK46" s="15">
        <f t="shared" si="48"/>
        <v>0</v>
      </c>
      <c r="BL46" s="15">
        <f t="shared" si="48"/>
        <v>1</v>
      </c>
      <c r="BM46" s="15">
        <f t="shared" si="48"/>
        <v>0</v>
      </c>
      <c r="BN46" s="15">
        <f t="shared" si="48"/>
        <v>0</v>
      </c>
      <c r="BO46" s="15">
        <f t="shared" si="48"/>
        <v>0</v>
      </c>
      <c r="BP46" s="15">
        <f t="shared" si="48"/>
        <v>0</v>
      </c>
      <c r="BQ46" s="15">
        <f t="shared" si="48"/>
        <v>1</v>
      </c>
      <c r="BR46" s="15">
        <f t="shared" si="48"/>
        <v>1</v>
      </c>
      <c r="BS46" s="15">
        <f t="shared" si="48"/>
        <v>30</v>
      </c>
      <c r="BT46" s="18">
        <v>21</v>
      </c>
    </row>
    <row r="47" spans="1:72">
      <c r="A47" s="17">
        <v>40817</v>
      </c>
      <c r="B47" s="57">
        <f t="shared" si="0"/>
        <v>2011</v>
      </c>
      <c r="C47" s="16">
        <v>42314053.115263999</v>
      </c>
      <c r="D47" s="94">
        <f>('Customer Data'!$B59*2+'Customer Data'!$B62)/3</f>
        <v>76855</v>
      </c>
      <c r="E47" s="15">
        <f ca="1">HLOOKUP($B47,CDM!$B$1:$Q$22,11,FALSE)/12</f>
        <v>939361.07073813642</v>
      </c>
      <c r="F47" s="16">
        <f t="shared" ca="1" si="1"/>
        <v>43253414.186002135</v>
      </c>
      <c r="G47" s="15">
        <v>16436472.903943</v>
      </c>
      <c r="H47" s="94">
        <f>('Customer Data'!$C59*2+'Customer Data'!$C62)/3</f>
        <v>6926.7777777777783</v>
      </c>
      <c r="I47" s="15">
        <f ca="1">HLOOKUP($B47,CDM!$B$1:$Q$22,12,FALSE)/12</f>
        <v>770212.54833885829</v>
      </c>
      <c r="J47" s="15">
        <f t="shared" ca="1" si="2"/>
        <v>17206685.452281859</v>
      </c>
      <c r="K47" s="15">
        <v>74706515.563134998</v>
      </c>
      <c r="L47" s="15">
        <v>194369.46246100002</v>
      </c>
      <c r="M47" s="94">
        <f>('Customer Data'!$D59*2+'Customer Data'!$D62)/3</f>
        <v>1173.3333333333333</v>
      </c>
      <c r="N47" s="135">
        <f ca="1">HLOOKUP($B47,CDM!$B$1:$Q$22,13,FALSE)/12</f>
        <v>685607.7790396146</v>
      </c>
      <c r="O47" s="15">
        <f t="shared" ca="1" si="44"/>
        <v>74971165.15079917</v>
      </c>
      <c r="P47" s="15">
        <f t="shared" si="45"/>
        <v>192509.66246100003</v>
      </c>
      <c r="Q47" s="15">
        <v>4046724.6678829999</v>
      </c>
      <c r="R47" s="15">
        <v>9967.3034850000004</v>
      </c>
      <c r="S47" s="94">
        <f>('Customer Data'!$E59*2+'Customer Data'!$E62)/3</f>
        <v>3</v>
      </c>
      <c r="T47" s="135">
        <f ca="1">HLOOKUP($B47,CDM!$B$1:$Q$22,14,FALSE)/12</f>
        <v>0</v>
      </c>
      <c r="U47" s="15">
        <f t="shared" ca="1" si="5"/>
        <v>4046724.6678829999</v>
      </c>
      <c r="V47" s="15">
        <v>27527652.05133</v>
      </c>
      <c r="W47" s="15">
        <v>51265.607951000005</v>
      </c>
      <c r="X47" s="94">
        <f>('Customer Data'!$F59*2+'Customer Data'!$F62)/3</f>
        <v>6</v>
      </c>
      <c r="Y47" s="135">
        <f ca="1">HLOOKUP($B47,CDM!$B$1:$Q$22,15,FALSE)/12</f>
        <v>49481.685103782911</v>
      </c>
      <c r="Z47" s="15">
        <f t="shared" ca="1" si="6"/>
        <v>27577133.736433782</v>
      </c>
      <c r="AA47" s="15">
        <v>20322380.081131</v>
      </c>
      <c r="AB47" s="15">
        <v>45079.382303999999</v>
      </c>
      <c r="AC47" s="94">
        <f>('Customer Data'!$G59*2+'Customer Data'!$G62)/3</f>
        <v>3</v>
      </c>
      <c r="AD47" s="135">
        <f ca="1">HLOOKUP($B47,CDM!$B$1:$Q$22,16,FALSE)/12</f>
        <v>0</v>
      </c>
      <c r="AE47" s="15">
        <f t="shared" ca="1" si="47"/>
        <v>20322380.081131</v>
      </c>
      <c r="AF47" s="15">
        <f t="shared" ref="AF47:AF110" si="49">AB47</f>
        <v>45079.382303999999</v>
      </c>
      <c r="AG47" s="15">
        <v>420958.19137545017</v>
      </c>
      <c r="AH47" s="15">
        <v>1859.8</v>
      </c>
      <c r="AI47" s="15">
        <v>3550074.8233079999</v>
      </c>
      <c r="AJ47" s="15">
        <v>6236.1446400000004</v>
      </c>
      <c r="AK47" s="94">
        <f>('Customer Data'!$H59*2+'Customer Data'!$H62)/3</f>
        <v>1</v>
      </c>
      <c r="AL47" s="135">
        <f ca="1">HLOOKUP($B47,CDM!$B$1:$Q$22,17,FALSE)/12</f>
        <v>0</v>
      </c>
      <c r="AM47" s="15">
        <f t="shared" ca="1" si="9"/>
        <v>3550074.8233079999</v>
      </c>
      <c r="AN47" s="15">
        <v>1614483.3177449999</v>
      </c>
      <c r="AO47" s="15">
        <v>4121.29</v>
      </c>
      <c r="AP47" s="94">
        <f>('Customer Data'!$I59*2+'Customer Data'!$I62)/3</f>
        <v>23270.666666666668</v>
      </c>
      <c r="AQ47" s="135">
        <f ca="1">HLOOKUP($B47,CDM!$B$1:$Q$22,18,FALSE)/12</f>
        <v>0</v>
      </c>
      <c r="AR47" s="15">
        <f t="shared" ca="1" si="10"/>
        <v>4121.29</v>
      </c>
      <c r="AS47" s="15">
        <v>76796.786416999996</v>
      </c>
      <c r="AT47" s="15">
        <v>209.223626</v>
      </c>
      <c r="AU47" s="15">
        <f>('Customer Data'!$J59*2+'Customer Data'!$J62*1)/3</f>
        <v>659.33333333333337</v>
      </c>
      <c r="AV47" s="15">
        <v>303538.18802599999</v>
      </c>
      <c r="AW47" s="15">
        <f>('Customer Data'!$K59*2+'Customer Data'!$K62*1)/3</f>
        <v>795.33333333333337</v>
      </c>
      <c r="AX47" s="15">
        <f>Weather!B203</f>
        <v>185.29999999999998</v>
      </c>
      <c r="AY47" s="15">
        <f>Weather!$C203</f>
        <v>2.6999999999999997</v>
      </c>
      <c r="AZ47" s="200">
        <f>Employment!B59</f>
        <v>6668.1</v>
      </c>
      <c r="BA47" s="15">
        <f>Employment!$C59</f>
        <v>146</v>
      </c>
      <c r="BB47" s="15">
        <f>Employment!D59</f>
        <v>570633.30000000005</v>
      </c>
      <c r="BC47" s="15">
        <f t="shared" si="11"/>
        <v>46</v>
      </c>
      <c r="BD47" s="15">
        <f t="shared" ref="BD47:BS47" si="50">BD35</f>
        <v>0</v>
      </c>
      <c r="BE47" s="15">
        <f t="shared" si="50"/>
        <v>0</v>
      </c>
      <c r="BF47" s="15">
        <f t="shared" si="50"/>
        <v>0</v>
      </c>
      <c r="BG47" s="15">
        <f t="shared" si="50"/>
        <v>0</v>
      </c>
      <c r="BH47" s="15">
        <f t="shared" si="50"/>
        <v>0</v>
      </c>
      <c r="BI47" s="15">
        <f t="shared" si="50"/>
        <v>0</v>
      </c>
      <c r="BJ47" s="15">
        <f t="shared" si="50"/>
        <v>0</v>
      </c>
      <c r="BK47" s="15">
        <f t="shared" si="50"/>
        <v>0</v>
      </c>
      <c r="BL47" s="15">
        <f t="shared" si="50"/>
        <v>0</v>
      </c>
      <c r="BM47" s="15">
        <f t="shared" si="50"/>
        <v>1</v>
      </c>
      <c r="BN47" s="15">
        <f t="shared" si="50"/>
        <v>0</v>
      </c>
      <c r="BO47" s="15">
        <f t="shared" si="50"/>
        <v>0</v>
      </c>
      <c r="BP47" s="15">
        <f t="shared" si="50"/>
        <v>0</v>
      </c>
      <c r="BQ47" s="15">
        <f t="shared" si="50"/>
        <v>1</v>
      </c>
      <c r="BR47" s="15">
        <f t="shared" si="50"/>
        <v>1</v>
      </c>
      <c r="BS47" s="15">
        <f t="shared" si="50"/>
        <v>31</v>
      </c>
      <c r="BT47" s="18">
        <v>20</v>
      </c>
    </row>
    <row r="48" spans="1:72">
      <c r="A48" s="17">
        <v>40848</v>
      </c>
      <c r="B48" s="57">
        <f t="shared" si="0"/>
        <v>2011</v>
      </c>
      <c r="C48" s="16">
        <v>43971526.207284003</v>
      </c>
      <c r="D48" s="94">
        <f>('Customer Data'!$B59+'Customer Data'!$B62*2)/3</f>
        <v>76885</v>
      </c>
      <c r="E48" s="15">
        <f ca="1">HLOOKUP($B48,CDM!$B$1:$Q$22,11,FALSE)/12</f>
        <v>939361.07073813642</v>
      </c>
      <c r="F48" s="16">
        <f t="shared" ca="1" si="1"/>
        <v>44910887.27802214</v>
      </c>
      <c r="G48" s="15">
        <v>16577815.859844001</v>
      </c>
      <c r="H48" s="94">
        <f>('Customer Data'!$C59+'Customer Data'!$C62*2)/3</f>
        <v>6925.8888888888896</v>
      </c>
      <c r="I48" s="15">
        <f ca="1">HLOOKUP($B48,CDM!$B$1:$Q$22,12,FALSE)/12</f>
        <v>770212.54833885829</v>
      </c>
      <c r="J48" s="15">
        <f t="shared" ca="1" si="2"/>
        <v>17348028.408182859</v>
      </c>
      <c r="K48" s="15">
        <v>75970188.815208003</v>
      </c>
      <c r="L48" s="15">
        <v>195906.093574</v>
      </c>
      <c r="M48" s="94">
        <f>('Customer Data'!$D59+'Customer Data'!$D62*2)/3</f>
        <v>1172.6666666666667</v>
      </c>
      <c r="N48" s="135">
        <f ca="1">HLOOKUP($B48,CDM!$B$1:$Q$22,13,FALSE)/12</f>
        <v>685607.7790396146</v>
      </c>
      <c r="O48" s="15">
        <f t="shared" ca="1" si="44"/>
        <v>75882976.979724109</v>
      </c>
      <c r="P48" s="15">
        <f t="shared" si="45"/>
        <v>193408.39357399999</v>
      </c>
      <c r="Q48" s="15">
        <v>3772717.8805010002</v>
      </c>
      <c r="R48" s="15">
        <v>10115.50347</v>
      </c>
      <c r="S48" s="94">
        <f>('Customer Data'!$E59+'Customer Data'!$E62*2)/3</f>
        <v>3</v>
      </c>
      <c r="T48" s="135">
        <f ca="1">HLOOKUP($B48,CDM!$B$1:$Q$22,14,FALSE)/12</f>
        <v>0</v>
      </c>
      <c r="U48" s="15">
        <f t="shared" ca="1" si="5"/>
        <v>3772717.8805010002</v>
      </c>
      <c r="V48" s="15">
        <v>25460129.221002001</v>
      </c>
      <c r="W48" s="15">
        <v>47919.590427000003</v>
      </c>
      <c r="X48" s="94">
        <f>('Customer Data'!$F59+'Customer Data'!$F62*2)/3</f>
        <v>6</v>
      </c>
      <c r="Y48" s="135">
        <f ca="1">HLOOKUP($B48,CDM!$B$1:$Q$22,15,FALSE)/12</f>
        <v>49481.685103782911</v>
      </c>
      <c r="Z48" s="15">
        <f t="shared" ca="1" si="6"/>
        <v>25509610.906105783</v>
      </c>
      <c r="AA48" s="15">
        <v>21018936.105737999</v>
      </c>
      <c r="AB48" s="15">
        <v>44933.406210000001</v>
      </c>
      <c r="AC48" s="94">
        <f>('Customer Data'!$G59+'Customer Data'!$G62*2)/3</f>
        <v>3</v>
      </c>
      <c r="AD48" s="135">
        <f ca="1">HLOOKUP($B48,CDM!$B$1:$Q$22,16,FALSE)/12</f>
        <v>0</v>
      </c>
      <c r="AE48" s="15">
        <f t="shared" ca="1" si="47"/>
        <v>21018936.105737999</v>
      </c>
      <c r="AF48" s="15">
        <f t="shared" si="49"/>
        <v>44933.406210000001</v>
      </c>
      <c r="AG48" s="15">
        <v>772819.61452350812</v>
      </c>
      <c r="AH48" s="15">
        <v>2497.6999999999998</v>
      </c>
      <c r="AI48" s="15">
        <v>3405704.1014379999</v>
      </c>
      <c r="AJ48" s="15">
        <v>6127.8000300000003</v>
      </c>
      <c r="AK48" s="94">
        <f>('Customer Data'!$H59+'Customer Data'!$H62*2)/3</f>
        <v>1</v>
      </c>
      <c r="AL48" s="135">
        <f ca="1">HLOOKUP($B48,CDM!$B$1:$Q$22,17,FALSE)/12</f>
        <v>0</v>
      </c>
      <c r="AM48" s="15">
        <f t="shared" ca="1" si="9"/>
        <v>3405704.1014379999</v>
      </c>
      <c r="AN48" s="15">
        <v>1720123.20676</v>
      </c>
      <c r="AO48" s="15">
        <v>4121.29</v>
      </c>
      <c r="AP48" s="94">
        <f>('Customer Data'!$I59+'Customer Data'!$I62*2)/3</f>
        <v>23281.333333333332</v>
      </c>
      <c r="AQ48" s="135">
        <f ca="1">HLOOKUP($B48,CDM!$B$1:$Q$22,18,FALSE)/12</f>
        <v>0</v>
      </c>
      <c r="AR48" s="15">
        <f t="shared" ca="1" si="10"/>
        <v>4121.29</v>
      </c>
      <c r="AS48" s="15">
        <v>75261.453416999997</v>
      </c>
      <c r="AT48" s="15">
        <v>223.30154400000001</v>
      </c>
      <c r="AU48" s="15">
        <f>('Customer Data'!$J59*1+'Customer Data'!$J62*2)/3</f>
        <v>663.66666666666663</v>
      </c>
      <c r="AV48" s="15">
        <v>291598.04543300002</v>
      </c>
      <c r="AW48" s="15">
        <f>('Customer Data'!$K59*1+'Customer Data'!$K62*2)/3</f>
        <v>795.66666666666663</v>
      </c>
      <c r="AX48" s="15">
        <f>Weather!B204</f>
        <v>297.2999999999999</v>
      </c>
      <c r="AY48" s="15">
        <f>Weather!$C204</f>
        <v>0</v>
      </c>
      <c r="AZ48" s="200">
        <f>Employment!B60</f>
        <v>6662.8</v>
      </c>
      <c r="BA48" s="15">
        <f>Employment!$C60</f>
        <v>147.30000000000001</v>
      </c>
      <c r="BB48" s="15">
        <f>Employment!D60</f>
        <v>570633.30000000005</v>
      </c>
      <c r="BC48" s="15">
        <f t="shared" si="11"/>
        <v>47</v>
      </c>
      <c r="BD48" s="15">
        <f t="shared" ref="BD48:BS48" si="51">BD36</f>
        <v>0</v>
      </c>
      <c r="BE48" s="15">
        <f t="shared" si="51"/>
        <v>0</v>
      </c>
      <c r="BF48" s="15">
        <f t="shared" si="51"/>
        <v>0</v>
      </c>
      <c r="BG48" s="15">
        <f t="shared" si="51"/>
        <v>0</v>
      </c>
      <c r="BH48" s="15">
        <f t="shared" si="51"/>
        <v>0</v>
      </c>
      <c r="BI48" s="15">
        <f t="shared" si="51"/>
        <v>0</v>
      </c>
      <c r="BJ48" s="15">
        <f t="shared" si="51"/>
        <v>0</v>
      </c>
      <c r="BK48" s="15">
        <f t="shared" si="51"/>
        <v>0</v>
      </c>
      <c r="BL48" s="15">
        <f t="shared" si="51"/>
        <v>0</v>
      </c>
      <c r="BM48" s="15">
        <f t="shared" si="51"/>
        <v>0</v>
      </c>
      <c r="BN48" s="15">
        <f t="shared" si="51"/>
        <v>1</v>
      </c>
      <c r="BO48" s="15">
        <f t="shared" si="51"/>
        <v>0</v>
      </c>
      <c r="BP48" s="15">
        <f t="shared" si="51"/>
        <v>0</v>
      </c>
      <c r="BQ48" s="15">
        <f t="shared" si="51"/>
        <v>1</v>
      </c>
      <c r="BR48" s="15">
        <f t="shared" si="51"/>
        <v>1</v>
      </c>
      <c r="BS48" s="15">
        <f t="shared" si="51"/>
        <v>30</v>
      </c>
      <c r="BT48" s="18">
        <v>22</v>
      </c>
    </row>
    <row r="49" spans="1:72">
      <c r="A49" s="17">
        <v>40878</v>
      </c>
      <c r="B49" s="57">
        <f t="shared" si="0"/>
        <v>2011</v>
      </c>
      <c r="C49" s="16">
        <v>52101268.569998004</v>
      </c>
      <c r="D49" s="95">
        <f>'Customer Data'!$B62</f>
        <v>76915</v>
      </c>
      <c r="E49" s="15">
        <f ca="1">HLOOKUP($B49,CDM!$B$1:$Q$22,11,FALSE)/12</f>
        <v>939361.07073813642</v>
      </c>
      <c r="F49" s="16">
        <f t="shared" ca="1" si="1"/>
        <v>53040629.64073614</v>
      </c>
      <c r="G49" s="15">
        <v>18204749.977653001</v>
      </c>
      <c r="H49" s="95">
        <f>'Customer Data'!$C62</f>
        <v>6925</v>
      </c>
      <c r="I49" s="15">
        <f ca="1">HLOOKUP($B49,CDM!$B$1:$Q$22,12,FALSE)/12</f>
        <v>770212.54833885829</v>
      </c>
      <c r="J49" s="15">
        <f t="shared" ca="1" si="2"/>
        <v>18974962.525991857</v>
      </c>
      <c r="K49" s="15">
        <v>79498558.796094999</v>
      </c>
      <c r="L49" s="15">
        <v>183646.85382799999</v>
      </c>
      <c r="M49" s="95">
        <f>'Customer Data'!$D62</f>
        <v>1172</v>
      </c>
      <c r="N49" s="135">
        <f ca="1">HLOOKUP($B49,CDM!$B$1:$Q$22,13,FALSE)/12</f>
        <v>685607.7790396146</v>
      </c>
      <c r="O49" s="15">
        <f t="shared" ca="1" si="44"/>
        <v>79287692.662937596</v>
      </c>
      <c r="P49" s="15">
        <f t="shared" si="45"/>
        <v>181200.35382799999</v>
      </c>
      <c r="Q49" s="15">
        <v>3705335.743148</v>
      </c>
      <c r="R49" s="15">
        <v>10122.867063</v>
      </c>
      <c r="S49" s="95">
        <f>'Customer Data'!$E62</f>
        <v>3</v>
      </c>
      <c r="T49" s="135">
        <f ca="1">HLOOKUP($B49,CDM!$B$1:$Q$22,14,FALSE)/12</f>
        <v>0</v>
      </c>
      <c r="U49" s="15">
        <f t="shared" ca="1" si="5"/>
        <v>3705335.743148</v>
      </c>
      <c r="V49" s="15">
        <v>24470533.489215001</v>
      </c>
      <c r="W49" s="15">
        <v>45666.416821999999</v>
      </c>
      <c r="X49" s="95">
        <f>'Customer Data'!$F62</f>
        <v>6</v>
      </c>
      <c r="Y49" s="135">
        <f ca="1">HLOOKUP($B49,CDM!$B$1:$Q$22,15,FALSE)/12</f>
        <v>49481.685103782911</v>
      </c>
      <c r="Z49" s="15">
        <f t="shared" ca="1" si="6"/>
        <v>24520015.174318783</v>
      </c>
      <c r="AA49" s="15">
        <v>21418775.372230999</v>
      </c>
      <c r="AB49" s="15">
        <v>44960.660118</v>
      </c>
      <c r="AC49" s="95">
        <f>'Customer Data'!$G62</f>
        <v>3</v>
      </c>
      <c r="AD49" s="135">
        <f ca="1">HLOOKUP($B49,CDM!$B$1:$Q$22,16,FALSE)/12</f>
        <v>0</v>
      </c>
      <c r="AE49" s="15">
        <f t="shared" ca="1" si="47"/>
        <v>21418775.372230999</v>
      </c>
      <c r="AF49" s="15">
        <f t="shared" si="49"/>
        <v>44960.660118</v>
      </c>
      <c r="AG49" s="15">
        <v>896473.9121970213</v>
      </c>
      <c r="AH49" s="15">
        <v>2446.5</v>
      </c>
      <c r="AI49" s="15">
        <v>3070635.6225359999</v>
      </c>
      <c r="AJ49" s="15">
        <v>6171.1372799999999</v>
      </c>
      <c r="AK49" s="95">
        <f>'Customer Data'!$H62</f>
        <v>1</v>
      </c>
      <c r="AL49" s="135">
        <f ca="1">HLOOKUP($B49,CDM!$B$1:$Q$22,17,FALSE)/12</f>
        <v>0</v>
      </c>
      <c r="AM49" s="15">
        <f t="shared" ca="1" si="9"/>
        <v>3070635.6225359999</v>
      </c>
      <c r="AN49" s="15">
        <v>1877795.9707470001</v>
      </c>
      <c r="AO49" s="15">
        <v>4121.9399999999996</v>
      </c>
      <c r="AP49" s="95">
        <f>'Customer Data'!$I62</f>
        <v>23292</v>
      </c>
      <c r="AQ49" s="135">
        <f ca="1">HLOOKUP($B49,CDM!$B$1:$Q$22,18,FALSE)/12</f>
        <v>0</v>
      </c>
      <c r="AR49" s="15">
        <f t="shared" ca="1" si="10"/>
        <v>4121.9399999999996</v>
      </c>
      <c r="AS49" s="15">
        <v>77641.457718999998</v>
      </c>
      <c r="AT49" s="15">
        <v>189.11875900000001</v>
      </c>
      <c r="AU49" s="136">
        <f>'Customer Data'!$J62</f>
        <v>668</v>
      </c>
      <c r="AV49" s="15">
        <v>300840.66152700002</v>
      </c>
      <c r="AW49" s="95">
        <f>'Customer Data'!$K62</f>
        <v>796</v>
      </c>
      <c r="AX49" s="15">
        <f>Weather!B205</f>
        <v>485.4</v>
      </c>
      <c r="AY49" s="15">
        <f>Weather!$C205</f>
        <v>0</v>
      </c>
      <c r="AZ49" s="200">
        <f>Employment!B61</f>
        <v>6667.5</v>
      </c>
      <c r="BA49" s="15">
        <f>Employment!$C61</f>
        <v>149.30000000000001</v>
      </c>
      <c r="BB49" s="15">
        <f>Employment!D61</f>
        <v>570633.30000000005</v>
      </c>
      <c r="BC49" s="15">
        <f t="shared" si="11"/>
        <v>48</v>
      </c>
      <c r="BD49" s="15">
        <f t="shared" ref="BD49:BS49" si="52">BD37</f>
        <v>0</v>
      </c>
      <c r="BE49" s="15">
        <f t="shared" si="52"/>
        <v>0</v>
      </c>
      <c r="BF49" s="15">
        <f t="shared" si="52"/>
        <v>0</v>
      </c>
      <c r="BG49" s="15">
        <f t="shared" si="52"/>
        <v>0</v>
      </c>
      <c r="BH49" s="15">
        <f t="shared" si="52"/>
        <v>0</v>
      </c>
      <c r="BI49" s="15">
        <f t="shared" si="52"/>
        <v>0</v>
      </c>
      <c r="BJ49" s="15">
        <f t="shared" si="52"/>
        <v>0</v>
      </c>
      <c r="BK49" s="15">
        <f t="shared" si="52"/>
        <v>0</v>
      </c>
      <c r="BL49" s="15">
        <f t="shared" si="52"/>
        <v>0</v>
      </c>
      <c r="BM49" s="15">
        <f t="shared" si="52"/>
        <v>0</v>
      </c>
      <c r="BN49" s="15">
        <f t="shared" si="52"/>
        <v>0</v>
      </c>
      <c r="BO49" s="15">
        <f t="shared" si="52"/>
        <v>1</v>
      </c>
      <c r="BP49" s="15">
        <f t="shared" si="52"/>
        <v>0</v>
      </c>
      <c r="BQ49" s="15">
        <f t="shared" si="52"/>
        <v>0</v>
      </c>
      <c r="BR49" s="15">
        <f t="shared" si="52"/>
        <v>0</v>
      </c>
      <c r="BS49" s="15">
        <f t="shared" si="52"/>
        <v>31</v>
      </c>
      <c r="BT49" s="18">
        <v>20</v>
      </c>
    </row>
    <row r="50" spans="1:72">
      <c r="A50" s="17">
        <v>40909</v>
      </c>
      <c r="B50" s="57">
        <f t="shared" si="0"/>
        <v>2012</v>
      </c>
      <c r="C50" s="16">
        <v>52764201.510628</v>
      </c>
      <c r="D50" s="94">
        <f>('Customer Data'!$B62*2+'Customer Data'!$B65)/3</f>
        <v>76943.333333333328</v>
      </c>
      <c r="E50" s="15">
        <f ca="1">HLOOKUP($B50,CDM!$B$1:$Q$22,11,FALSE)/12</f>
        <v>1072052.9529829782</v>
      </c>
      <c r="F50" s="16">
        <f t="shared" ca="1" si="1"/>
        <v>53836254.463610977</v>
      </c>
      <c r="G50" s="15">
        <v>18609072.005408</v>
      </c>
      <c r="H50" s="94">
        <f>('Customer Data'!$C62*2+'Customer Data'!$C65)/3</f>
        <v>6919.666666666667</v>
      </c>
      <c r="I50" s="15">
        <f ca="1">HLOOKUP($B50,CDM!$B$1:$Q$22,12,FALSE)/12</f>
        <v>902076.07732077735</v>
      </c>
      <c r="J50" s="15">
        <f t="shared" ca="1" si="2"/>
        <v>19511148.082728777</v>
      </c>
      <c r="K50" s="15">
        <v>83338691.690770999</v>
      </c>
      <c r="L50" s="15">
        <v>194611.63008</v>
      </c>
      <c r="M50" s="94">
        <f>('Customer Data'!$D62*2+'Customer Data'!$D65)/3</f>
        <v>1173.6666666666667</v>
      </c>
      <c r="N50" s="135">
        <f ca="1">HLOOKUP($B50,CDM!$B$1:$Q$22,13,FALSE)/12</f>
        <v>1066001.5767451741</v>
      </c>
      <c r="O50" s="15">
        <f t="shared" ca="1" si="44"/>
        <v>83627865.943462819</v>
      </c>
      <c r="P50" s="15">
        <f t="shared" si="45"/>
        <v>192494.93007999999</v>
      </c>
      <c r="Q50" s="15">
        <v>3674630.265836</v>
      </c>
      <c r="R50" s="15">
        <v>9857.1758129999998</v>
      </c>
      <c r="S50" s="94">
        <f>('Customer Data'!$E62*2+'Customer Data'!$E65)/3</f>
        <v>3</v>
      </c>
      <c r="T50" s="135">
        <f ca="1">HLOOKUP($B50,CDM!$B$1:$Q$22,14,FALSE)/12</f>
        <v>2338.7152196832499</v>
      </c>
      <c r="U50" s="15">
        <f t="shared" ca="1" si="5"/>
        <v>3676968.9810556835</v>
      </c>
      <c r="V50" s="15">
        <v>24402594.411382999</v>
      </c>
      <c r="W50" s="15">
        <v>44625.951555</v>
      </c>
      <c r="X50" s="94">
        <f>('Customer Data'!$F62*2+'Customer Data'!$F65)/3</f>
        <v>6</v>
      </c>
      <c r="Y50" s="135">
        <f ca="1">HLOOKUP($B50,CDM!$B$1:$Q$22,15,FALSE)/12</f>
        <v>217152.49903237671</v>
      </c>
      <c r="Z50" s="15">
        <f t="shared" ca="1" si="6"/>
        <v>24619746.910415377</v>
      </c>
      <c r="AA50" s="15">
        <v>21964502.145574</v>
      </c>
      <c r="AB50" s="15">
        <v>44731.865673</v>
      </c>
      <c r="AC50" s="94">
        <f>('Customer Data'!$G62*2+'Customer Data'!$G65)/3</f>
        <v>3</v>
      </c>
      <c r="AD50" s="135">
        <f ca="1">HLOOKUP($B50,CDM!$B$1:$Q$22,16,FALSE)/12</f>
        <v>269401.81059651141</v>
      </c>
      <c r="AE50" s="15">
        <f t="shared" ca="1" si="47"/>
        <v>22233903.956170511</v>
      </c>
      <c r="AF50" s="15">
        <f t="shared" si="49"/>
        <v>44731.865673</v>
      </c>
      <c r="AG50" s="15">
        <v>776827.32405334362</v>
      </c>
      <c r="AH50" s="15">
        <v>2116.6999999999998</v>
      </c>
      <c r="AI50" s="15">
        <v>3607879.2690289998</v>
      </c>
      <c r="AJ50" s="15">
        <v>6363.4982399999999</v>
      </c>
      <c r="AK50" s="94">
        <f>('Customer Data'!$H62*2+'Customer Data'!$H65)/3</f>
        <v>1</v>
      </c>
      <c r="AL50" s="135">
        <f ca="1">HLOOKUP($B50,CDM!$B$1:$Q$22,17,FALSE)/12</f>
        <v>2291.1592954360949</v>
      </c>
      <c r="AM50" s="15">
        <f t="shared" ca="1" si="9"/>
        <v>3610170.4283244358</v>
      </c>
      <c r="AN50" s="15">
        <v>1823734.729701</v>
      </c>
      <c r="AO50" s="15">
        <v>4126.71</v>
      </c>
      <c r="AP50" s="94">
        <f>('Customer Data'!$I62*2+'Customer Data'!$I65)/3</f>
        <v>23309.333333333332</v>
      </c>
      <c r="AQ50" s="135">
        <f ca="1">HLOOKUP($B50,CDM!$B$1:$Q$22,18,FALSE)/12</f>
        <v>0</v>
      </c>
      <c r="AR50" s="15">
        <f t="shared" ca="1" si="10"/>
        <v>4126.71</v>
      </c>
      <c r="AS50" s="15">
        <v>77637.737758999996</v>
      </c>
      <c r="AT50" s="15">
        <v>216.26857799999999</v>
      </c>
      <c r="AU50" s="15">
        <f>('Customer Data'!$J62*2+'Customer Data'!$J65*1)/3</f>
        <v>667.33333333333337</v>
      </c>
      <c r="AV50" s="15">
        <v>301448.89890600002</v>
      </c>
      <c r="AW50" s="15">
        <f>('Customer Data'!$K62*2+'Customer Data'!$K65*1)/3</f>
        <v>795.66666666666663</v>
      </c>
      <c r="AX50" s="15">
        <f>Weather!B206</f>
        <v>559.59999999999991</v>
      </c>
      <c r="AY50" s="15">
        <f>Weather!$C206</f>
        <v>0</v>
      </c>
      <c r="AZ50" s="200">
        <f>Employment!B62</f>
        <v>6673.6</v>
      </c>
      <c r="BA50" s="15">
        <f>Employment!$C62</f>
        <v>149.5</v>
      </c>
      <c r="BB50" s="15">
        <f>Employment!D62</f>
        <v>578793.9</v>
      </c>
      <c r="BC50" s="15">
        <f t="shared" si="11"/>
        <v>49</v>
      </c>
      <c r="BD50" s="15">
        <f t="shared" ref="BD50:BR50" si="53">BD38</f>
        <v>1</v>
      </c>
      <c r="BE50" s="15">
        <f t="shared" si="53"/>
        <v>0</v>
      </c>
      <c r="BF50" s="15">
        <f t="shared" si="53"/>
        <v>0</v>
      </c>
      <c r="BG50" s="15">
        <f t="shared" si="53"/>
        <v>0</v>
      </c>
      <c r="BH50" s="15">
        <f t="shared" si="53"/>
        <v>0</v>
      </c>
      <c r="BI50" s="15">
        <f t="shared" si="53"/>
        <v>0</v>
      </c>
      <c r="BJ50" s="15">
        <f t="shared" si="53"/>
        <v>0</v>
      </c>
      <c r="BK50" s="15">
        <f t="shared" si="53"/>
        <v>0</v>
      </c>
      <c r="BL50" s="15">
        <f t="shared" si="53"/>
        <v>0</v>
      </c>
      <c r="BM50" s="15">
        <f t="shared" si="53"/>
        <v>0</v>
      </c>
      <c r="BN50" s="15">
        <f t="shared" si="53"/>
        <v>0</v>
      </c>
      <c r="BO50" s="15">
        <f t="shared" si="53"/>
        <v>0</v>
      </c>
      <c r="BP50" s="15">
        <f t="shared" si="53"/>
        <v>0</v>
      </c>
      <c r="BQ50" s="15">
        <f t="shared" si="53"/>
        <v>0</v>
      </c>
      <c r="BR50" s="15">
        <f t="shared" si="53"/>
        <v>0</v>
      </c>
      <c r="BS50" s="15">
        <f t="shared" ref="BS50:BS113" si="54">BS2</f>
        <v>31</v>
      </c>
      <c r="BT50" s="19">
        <v>21</v>
      </c>
    </row>
    <row r="51" spans="1:72">
      <c r="A51" s="17">
        <v>40940</v>
      </c>
      <c r="B51" s="57">
        <f t="shared" si="0"/>
        <v>2012</v>
      </c>
      <c r="C51" s="16">
        <v>46902825.800458997</v>
      </c>
      <c r="D51" s="94">
        <f>('Customer Data'!$B62+'Customer Data'!$B65*2)/3</f>
        <v>76971.666666666672</v>
      </c>
      <c r="E51" s="15">
        <f ca="1">HLOOKUP($B51,CDM!$B$1:$Q$22,11,FALSE)/12</f>
        <v>1072052.9529829782</v>
      </c>
      <c r="F51" s="16">
        <f t="shared" ca="1" si="1"/>
        <v>47974878.753441975</v>
      </c>
      <c r="G51" s="15">
        <v>17354087.611162003</v>
      </c>
      <c r="H51" s="94">
        <f>('Customer Data'!$C62+'Customer Data'!$C65*2)/3</f>
        <v>6914.333333333333</v>
      </c>
      <c r="I51" s="15">
        <f ca="1">HLOOKUP($B51,CDM!$B$1:$Q$22,12,FALSE)/12</f>
        <v>902076.07732077735</v>
      </c>
      <c r="J51" s="15">
        <f t="shared" ca="1" si="2"/>
        <v>18256163.68848278</v>
      </c>
      <c r="K51" s="15">
        <v>78544715.908346996</v>
      </c>
      <c r="L51" s="15">
        <v>194302.59198099998</v>
      </c>
      <c r="M51" s="94">
        <f>('Customer Data'!$D62+'Customer Data'!$D65*2)/3</f>
        <v>1175.3333333333333</v>
      </c>
      <c r="N51" s="135">
        <f ca="1">HLOOKUP($B51,CDM!$B$1:$Q$22,13,FALSE)/12</f>
        <v>1066001.5767451741</v>
      </c>
      <c r="O51" s="15">
        <f t="shared" ca="1" si="44"/>
        <v>78960983.658556581</v>
      </c>
      <c r="P51" s="15">
        <f t="shared" si="45"/>
        <v>192263.39198099996</v>
      </c>
      <c r="Q51" s="15">
        <v>3495078.1778750001</v>
      </c>
      <c r="R51" s="15">
        <v>10770.316578</v>
      </c>
      <c r="S51" s="94">
        <f>('Customer Data'!$E62+'Customer Data'!$E65*2)/3</f>
        <v>3</v>
      </c>
      <c r="T51" s="135">
        <f ca="1">HLOOKUP($B51,CDM!$B$1:$Q$22,14,FALSE)/12</f>
        <v>2338.7152196832499</v>
      </c>
      <c r="U51" s="15">
        <f t="shared" ca="1" si="5"/>
        <v>3497416.8930946835</v>
      </c>
      <c r="V51" s="15">
        <v>23141193.986899998</v>
      </c>
      <c r="W51" s="15">
        <v>44569.766477999998</v>
      </c>
      <c r="X51" s="94">
        <f>('Customer Data'!$F62+'Customer Data'!$F65*2)/3</f>
        <v>6</v>
      </c>
      <c r="Y51" s="135">
        <f ca="1">HLOOKUP($B51,CDM!$B$1:$Q$22,15,FALSE)/12</f>
        <v>217152.49903237671</v>
      </c>
      <c r="Z51" s="15">
        <f t="shared" ca="1" si="6"/>
        <v>23358346.485932376</v>
      </c>
      <c r="AA51" s="15">
        <v>21477164.230816998</v>
      </c>
      <c r="AB51" s="15">
        <v>44514.512361000001</v>
      </c>
      <c r="AC51" s="94">
        <f>('Customer Data'!$G62+'Customer Data'!$G65*2)/3</f>
        <v>3</v>
      </c>
      <c r="AD51" s="135">
        <f ca="1">HLOOKUP($B51,CDM!$B$1:$Q$22,16,FALSE)/12</f>
        <v>269401.81059651141</v>
      </c>
      <c r="AE51" s="15">
        <f t="shared" ca="1" si="47"/>
        <v>21746566.041413508</v>
      </c>
      <c r="AF51" s="15">
        <f t="shared" si="49"/>
        <v>44514.512361000001</v>
      </c>
      <c r="AG51" s="15">
        <v>649733.8265355787</v>
      </c>
      <c r="AH51" s="15">
        <v>2039.2</v>
      </c>
      <c r="AI51" s="15">
        <v>3460936.3994419998</v>
      </c>
      <c r="AJ51" s="15">
        <v>6276.8217599999998</v>
      </c>
      <c r="AK51" s="94">
        <f>('Customer Data'!$H62+'Customer Data'!$H65*2)/3</f>
        <v>1</v>
      </c>
      <c r="AL51" s="135">
        <f ca="1">HLOOKUP($B51,CDM!$B$1:$Q$22,17,FALSE)/12</f>
        <v>2291.1592954360949</v>
      </c>
      <c r="AM51" s="15">
        <f t="shared" ca="1" si="9"/>
        <v>3463227.5587374358</v>
      </c>
      <c r="AN51" s="15">
        <v>1570873.8047120001</v>
      </c>
      <c r="AO51" s="15">
        <v>4126.71</v>
      </c>
      <c r="AP51" s="94">
        <f>('Customer Data'!$I62+'Customer Data'!$I65*2)/3</f>
        <v>23326.666666666668</v>
      </c>
      <c r="AQ51" s="135">
        <f ca="1">HLOOKUP($B51,CDM!$B$1:$Q$22,18,FALSE)/12</f>
        <v>0</v>
      </c>
      <c r="AR51" s="15">
        <f t="shared" ca="1" si="10"/>
        <v>4126.71</v>
      </c>
      <c r="AS51" s="15">
        <v>72628.851423</v>
      </c>
      <c r="AT51" s="15">
        <v>202.73867999999999</v>
      </c>
      <c r="AU51" s="15">
        <f>('Customer Data'!$J62*1+'Customer Data'!$J65*2)/3</f>
        <v>666.66666666666663</v>
      </c>
      <c r="AV51" s="15">
        <v>284116.485208</v>
      </c>
      <c r="AW51" s="15">
        <f>('Customer Data'!$K62*1+'Customer Data'!$K65*2)/3</f>
        <v>795.33333333333337</v>
      </c>
      <c r="AX51" s="15">
        <f>Weather!B207</f>
        <v>492.40000000000003</v>
      </c>
      <c r="AY51" s="15">
        <f>Weather!$C207</f>
        <v>0</v>
      </c>
      <c r="AZ51" s="200">
        <f>Employment!B63</f>
        <v>6670.7</v>
      </c>
      <c r="BA51" s="15">
        <f>Employment!$C63</f>
        <v>150.19999999999999</v>
      </c>
      <c r="BB51" s="15">
        <f>Employment!D63</f>
        <v>578793.9</v>
      </c>
      <c r="BC51" s="15">
        <f t="shared" si="11"/>
        <v>50</v>
      </c>
      <c r="BD51" s="15">
        <f t="shared" ref="BD51:BR51" si="55">BD39</f>
        <v>0</v>
      </c>
      <c r="BE51" s="15">
        <f t="shared" si="55"/>
        <v>1</v>
      </c>
      <c r="BF51" s="15">
        <f t="shared" si="55"/>
        <v>0</v>
      </c>
      <c r="BG51" s="15">
        <f t="shared" si="55"/>
        <v>0</v>
      </c>
      <c r="BH51" s="15">
        <f t="shared" si="55"/>
        <v>0</v>
      </c>
      <c r="BI51" s="15">
        <f t="shared" si="55"/>
        <v>0</v>
      </c>
      <c r="BJ51" s="15">
        <f t="shared" si="55"/>
        <v>0</v>
      </c>
      <c r="BK51" s="15">
        <f t="shared" si="55"/>
        <v>0</v>
      </c>
      <c r="BL51" s="15">
        <f t="shared" si="55"/>
        <v>0</v>
      </c>
      <c r="BM51" s="15">
        <f t="shared" si="55"/>
        <v>0</v>
      </c>
      <c r="BN51" s="15">
        <f t="shared" si="55"/>
        <v>0</v>
      </c>
      <c r="BO51" s="15">
        <f t="shared" si="55"/>
        <v>0</v>
      </c>
      <c r="BP51" s="15">
        <f t="shared" si="55"/>
        <v>0</v>
      </c>
      <c r="BQ51" s="15">
        <f t="shared" si="55"/>
        <v>0</v>
      </c>
      <c r="BR51" s="15">
        <f t="shared" si="55"/>
        <v>0</v>
      </c>
      <c r="BS51" s="15">
        <f t="shared" si="54"/>
        <v>29</v>
      </c>
      <c r="BT51" s="19">
        <v>20</v>
      </c>
    </row>
    <row r="52" spans="1:72">
      <c r="A52" s="17">
        <v>40969</v>
      </c>
      <c r="B52" s="57">
        <f t="shared" si="0"/>
        <v>2012</v>
      </c>
      <c r="C52" s="16">
        <v>43745964.894647002</v>
      </c>
      <c r="D52" s="95">
        <f>'Customer Data'!$B65</f>
        <v>77000</v>
      </c>
      <c r="E52" s="15">
        <f ca="1">HLOOKUP($B52,CDM!$B$1:$Q$22,11,FALSE)/12</f>
        <v>1072052.9529829782</v>
      </c>
      <c r="F52" s="16">
        <f t="shared" ca="1" si="1"/>
        <v>44818017.847629979</v>
      </c>
      <c r="G52" s="15">
        <v>17194592.781122003</v>
      </c>
      <c r="H52" s="95">
        <f>'Customer Data'!$C65</f>
        <v>6909</v>
      </c>
      <c r="I52" s="15">
        <f ca="1">HLOOKUP($B52,CDM!$B$1:$Q$22,12,FALSE)/12</f>
        <v>902076.07732077735</v>
      </c>
      <c r="J52" s="15">
        <f t="shared" ca="1" si="2"/>
        <v>18096668.85844278</v>
      </c>
      <c r="K52" s="15">
        <v>78516120.47695899</v>
      </c>
      <c r="L52" s="15">
        <v>206728.50703799998</v>
      </c>
      <c r="M52" s="95">
        <f>'Customer Data'!$D65</f>
        <v>1177</v>
      </c>
      <c r="N52" s="135">
        <f ca="1">HLOOKUP($B52,CDM!$B$1:$Q$22,13,FALSE)/12</f>
        <v>1066001.5767451741</v>
      </c>
      <c r="O52" s="15">
        <f t="shared" ca="1" si="44"/>
        <v>78967146.21412468</v>
      </c>
      <c r="P52" s="15">
        <f t="shared" si="45"/>
        <v>204676.30703799997</v>
      </c>
      <c r="Q52" s="15">
        <v>3795098.9031929998</v>
      </c>
      <c r="R52" s="15">
        <v>10495.797200999999</v>
      </c>
      <c r="S52" s="95">
        <f>'Customer Data'!$E65</f>
        <v>3</v>
      </c>
      <c r="T52" s="135">
        <f ca="1">HLOOKUP($B52,CDM!$B$1:$Q$22,14,FALSE)/12</f>
        <v>2338.7152196832499</v>
      </c>
      <c r="U52" s="15">
        <f t="shared" ca="1" si="5"/>
        <v>3797437.6184126833</v>
      </c>
      <c r="V52" s="15">
        <v>25480429.904615998</v>
      </c>
      <c r="W52" s="15">
        <v>45800.658322000003</v>
      </c>
      <c r="X52" s="95">
        <f>'Customer Data'!$F65</f>
        <v>6</v>
      </c>
      <c r="Y52" s="135">
        <f ca="1">HLOOKUP($B52,CDM!$B$1:$Q$22,15,FALSE)/12</f>
        <v>217152.49903237671</v>
      </c>
      <c r="Z52" s="15">
        <f t="shared" ca="1" si="6"/>
        <v>25697582.403648376</v>
      </c>
      <c r="AA52" s="15">
        <v>24130874.503518999</v>
      </c>
      <c r="AB52" s="15">
        <v>45558.767033999997</v>
      </c>
      <c r="AC52" s="95">
        <f>'Customer Data'!$G65</f>
        <v>3</v>
      </c>
      <c r="AD52" s="135">
        <f ca="1">HLOOKUP($B52,CDM!$B$1:$Q$22,16,FALSE)/12</f>
        <v>269401.81059651141</v>
      </c>
      <c r="AE52" s="15">
        <f t="shared" ca="1" si="47"/>
        <v>24400276.314115509</v>
      </c>
      <c r="AF52" s="15">
        <f t="shared" si="49"/>
        <v>45558.767033999997</v>
      </c>
      <c r="AG52" s="15">
        <v>614975.83957948023</v>
      </c>
      <c r="AH52" s="15">
        <v>2052.1999999999998</v>
      </c>
      <c r="AI52" s="15">
        <v>3565516.5334419999</v>
      </c>
      <c r="AJ52" s="15">
        <v>6413.6793600000001</v>
      </c>
      <c r="AK52" s="95">
        <f>'Customer Data'!$H65</f>
        <v>1</v>
      </c>
      <c r="AL52" s="135">
        <f ca="1">HLOOKUP($B52,CDM!$B$1:$Q$22,17,FALSE)/12</f>
        <v>2291.1592954360949</v>
      </c>
      <c r="AM52" s="15">
        <f t="shared" ca="1" si="9"/>
        <v>3567807.6927374359</v>
      </c>
      <c r="AN52" s="15">
        <v>1508297.6497150001</v>
      </c>
      <c r="AO52" s="15">
        <v>4129.8500000000004</v>
      </c>
      <c r="AP52" s="95">
        <f>'Customer Data'!$I65</f>
        <v>23344</v>
      </c>
      <c r="AQ52" s="135">
        <f ca="1">HLOOKUP($B52,CDM!$B$1:$Q$22,18,FALSE)/12</f>
        <v>0</v>
      </c>
      <c r="AR52" s="15">
        <f t="shared" ca="1" si="10"/>
        <v>4129.8500000000004</v>
      </c>
      <c r="AS52" s="15">
        <v>77500.099338999993</v>
      </c>
      <c r="AT52" s="15">
        <v>217.72855799999999</v>
      </c>
      <c r="AU52" s="136">
        <f>'Customer Data'!$J65</f>
        <v>666</v>
      </c>
      <c r="AV52" s="15">
        <v>303465.47791000002</v>
      </c>
      <c r="AW52" s="95">
        <f>'Customer Data'!$K65</f>
        <v>795</v>
      </c>
      <c r="AX52" s="15">
        <f>Weather!B208</f>
        <v>250.79999999999995</v>
      </c>
      <c r="AY52" s="15">
        <f>Weather!$C208</f>
        <v>4.8</v>
      </c>
      <c r="AZ52" s="200">
        <f>Employment!B64</f>
        <v>6674</v>
      </c>
      <c r="BA52" s="15">
        <f>Employment!$C64</f>
        <v>151.80000000000001</v>
      </c>
      <c r="BB52" s="15">
        <f>Employment!D64</f>
        <v>578793.9</v>
      </c>
      <c r="BC52" s="15">
        <f t="shared" si="11"/>
        <v>51</v>
      </c>
      <c r="BD52" s="15">
        <f t="shared" ref="BD52:BR52" si="56">BD40</f>
        <v>0</v>
      </c>
      <c r="BE52" s="15">
        <f t="shared" si="56"/>
        <v>0</v>
      </c>
      <c r="BF52" s="15">
        <f t="shared" si="56"/>
        <v>1</v>
      </c>
      <c r="BG52" s="15">
        <f t="shared" si="56"/>
        <v>0</v>
      </c>
      <c r="BH52" s="15">
        <f t="shared" si="56"/>
        <v>0</v>
      </c>
      <c r="BI52" s="15">
        <f t="shared" si="56"/>
        <v>0</v>
      </c>
      <c r="BJ52" s="15">
        <f t="shared" si="56"/>
        <v>0</v>
      </c>
      <c r="BK52" s="15">
        <f t="shared" si="56"/>
        <v>0</v>
      </c>
      <c r="BL52" s="15">
        <f t="shared" si="56"/>
        <v>0</v>
      </c>
      <c r="BM52" s="15">
        <f t="shared" si="56"/>
        <v>0</v>
      </c>
      <c r="BN52" s="15">
        <f t="shared" si="56"/>
        <v>0</v>
      </c>
      <c r="BO52" s="15">
        <f t="shared" si="56"/>
        <v>0</v>
      </c>
      <c r="BP52" s="15">
        <f t="shared" si="56"/>
        <v>1</v>
      </c>
      <c r="BQ52" s="15">
        <f t="shared" si="56"/>
        <v>0</v>
      </c>
      <c r="BR52" s="15">
        <f t="shared" si="56"/>
        <v>1</v>
      </c>
      <c r="BS52" s="15">
        <f t="shared" si="54"/>
        <v>31</v>
      </c>
      <c r="BT52" s="19">
        <v>22</v>
      </c>
    </row>
    <row r="53" spans="1:72">
      <c r="A53" s="17">
        <v>41000</v>
      </c>
      <c r="B53" s="57">
        <f t="shared" si="0"/>
        <v>2012</v>
      </c>
      <c r="C53" s="16">
        <v>39447704.011404999</v>
      </c>
      <c r="D53" s="94">
        <f>('Customer Data'!$B65*2+'Customer Data'!$B68)/3</f>
        <v>76971</v>
      </c>
      <c r="E53" s="15">
        <f ca="1">HLOOKUP($B53,CDM!$B$1:$Q$22,11,FALSE)/12</f>
        <v>1072052.9529829782</v>
      </c>
      <c r="F53" s="16">
        <f t="shared" ca="1" si="1"/>
        <v>40519756.964387976</v>
      </c>
      <c r="G53" s="15">
        <v>15639383.690316999</v>
      </c>
      <c r="H53" s="94">
        <f>('Customer Data'!$C65*2+'Customer Data'!$C68)/3</f>
        <v>6911.8888888888878</v>
      </c>
      <c r="I53" s="15">
        <f ca="1">HLOOKUP($B53,CDM!$B$1:$Q$22,12,FALSE)/12</f>
        <v>902076.07732077735</v>
      </c>
      <c r="J53" s="15">
        <f t="shared" ca="1" si="2"/>
        <v>16541459.767637776</v>
      </c>
      <c r="K53" s="15">
        <v>69759492.499624997</v>
      </c>
      <c r="L53" s="15">
        <v>191371.34793300001</v>
      </c>
      <c r="M53" s="94">
        <f>('Customer Data'!$D65*2+'Customer Data'!$D68)/3</f>
        <v>1177</v>
      </c>
      <c r="N53" s="135">
        <f ca="1">HLOOKUP($B53,CDM!$B$1:$Q$22,13,FALSE)/12</f>
        <v>1066001.5767451741</v>
      </c>
      <c r="O53" s="15">
        <f t="shared" ca="1" si="44"/>
        <v>70404346.904171199</v>
      </c>
      <c r="P53" s="15">
        <f t="shared" si="45"/>
        <v>189559.44793300002</v>
      </c>
      <c r="Q53" s="15">
        <v>3515165.4844140001</v>
      </c>
      <c r="R53" s="15">
        <v>9150.7033260000007</v>
      </c>
      <c r="S53" s="94">
        <f>('Customer Data'!$E65*2+'Customer Data'!$E68)/3</f>
        <v>3</v>
      </c>
      <c r="T53" s="135">
        <f ca="1">HLOOKUP($B53,CDM!$B$1:$Q$22,14,FALSE)/12</f>
        <v>2338.7152196832499</v>
      </c>
      <c r="U53" s="15">
        <f t="shared" ca="1" si="5"/>
        <v>3517504.1996336835</v>
      </c>
      <c r="V53" s="15">
        <v>22506938.070398998</v>
      </c>
      <c r="W53" s="15">
        <v>43328.327515999998</v>
      </c>
      <c r="X53" s="94">
        <f>('Customer Data'!$F65*2+'Customer Data'!$F68)/3</f>
        <v>6</v>
      </c>
      <c r="Y53" s="135">
        <f ca="1">HLOOKUP($B53,CDM!$B$1:$Q$22,15,FALSE)/12</f>
        <v>217152.49903237671</v>
      </c>
      <c r="Z53" s="15">
        <f t="shared" ca="1" si="6"/>
        <v>22724090.569431376</v>
      </c>
      <c r="AA53" s="15">
        <v>21904259.288322002</v>
      </c>
      <c r="AB53" s="15">
        <v>44208.247149000003</v>
      </c>
      <c r="AC53" s="94">
        <f>('Customer Data'!$G65*2+'Customer Data'!$G68)/3</f>
        <v>3</v>
      </c>
      <c r="AD53" s="135">
        <f ca="1">HLOOKUP($B53,CDM!$B$1:$Q$22,16,FALSE)/12</f>
        <v>269401.81059651141</v>
      </c>
      <c r="AE53" s="15">
        <f t="shared" ca="1" si="47"/>
        <v>22173661.098918512</v>
      </c>
      <c r="AF53" s="15">
        <f t="shared" si="49"/>
        <v>44208.247149000003</v>
      </c>
      <c r="AG53" s="15">
        <v>421147.17219896812</v>
      </c>
      <c r="AH53" s="15">
        <v>1811.9</v>
      </c>
      <c r="AI53" s="15">
        <v>3216604.905332</v>
      </c>
      <c r="AJ53" s="15">
        <v>6311.79648</v>
      </c>
      <c r="AK53" s="94">
        <f>('Customer Data'!$H65*2+'Customer Data'!$H68)/3</f>
        <v>1</v>
      </c>
      <c r="AL53" s="135">
        <f ca="1">HLOOKUP($B53,CDM!$B$1:$Q$22,17,FALSE)/12</f>
        <v>2291.1592954360949</v>
      </c>
      <c r="AM53" s="15">
        <f t="shared" ca="1" si="9"/>
        <v>3218896.064627436</v>
      </c>
      <c r="AN53" s="15">
        <v>1276500.219761</v>
      </c>
      <c r="AO53" s="15">
        <v>4129.8500000000004</v>
      </c>
      <c r="AP53" s="94">
        <f>('Customer Data'!$I65*2+'Customer Data'!$I68)/3</f>
        <v>23348.666666666668</v>
      </c>
      <c r="AQ53" s="135">
        <f ca="1">HLOOKUP($B53,CDM!$B$1:$Q$22,18,FALSE)/12</f>
        <v>0</v>
      </c>
      <c r="AR53" s="15">
        <f t="shared" ca="1" si="10"/>
        <v>4129.8500000000004</v>
      </c>
      <c r="AS53" s="15">
        <v>74788.238519000006</v>
      </c>
      <c r="AT53" s="15">
        <v>202.98868400000001</v>
      </c>
      <c r="AU53" s="15">
        <f>('Customer Data'!$J65*2+'Customer Data'!$J68*1)/3</f>
        <v>665</v>
      </c>
      <c r="AV53" s="15">
        <v>290686.17016099999</v>
      </c>
      <c r="AW53" s="15">
        <f>('Customer Data'!$K65*2+'Customer Data'!$K68*1)/3</f>
        <v>795</v>
      </c>
      <c r="AX53" s="15">
        <f>Weather!B209</f>
        <v>252.49999999999991</v>
      </c>
      <c r="AY53" s="15">
        <f>Weather!$C209</f>
        <v>4.3</v>
      </c>
      <c r="AZ53" s="200">
        <f>Employment!B65</f>
        <v>6685.8</v>
      </c>
      <c r="BA53" s="15">
        <f>Employment!$C65</f>
        <v>152.5</v>
      </c>
      <c r="BB53" s="15">
        <f>Employment!D65</f>
        <v>578793.9</v>
      </c>
      <c r="BC53" s="15">
        <f t="shared" si="11"/>
        <v>52</v>
      </c>
      <c r="BD53" s="15">
        <f t="shared" ref="BD53:BR53" si="57">BD41</f>
        <v>0</v>
      </c>
      <c r="BE53" s="15">
        <f t="shared" si="57"/>
        <v>0</v>
      </c>
      <c r="BF53" s="15">
        <f t="shared" si="57"/>
        <v>0</v>
      </c>
      <c r="BG53" s="15">
        <f t="shared" si="57"/>
        <v>1</v>
      </c>
      <c r="BH53" s="15">
        <f t="shared" si="57"/>
        <v>0</v>
      </c>
      <c r="BI53" s="15">
        <f t="shared" si="57"/>
        <v>0</v>
      </c>
      <c r="BJ53" s="15">
        <f t="shared" si="57"/>
        <v>0</v>
      </c>
      <c r="BK53" s="15">
        <f t="shared" si="57"/>
        <v>0</v>
      </c>
      <c r="BL53" s="15">
        <f t="shared" si="57"/>
        <v>0</v>
      </c>
      <c r="BM53" s="15">
        <f t="shared" si="57"/>
        <v>0</v>
      </c>
      <c r="BN53" s="15">
        <f t="shared" si="57"/>
        <v>0</v>
      </c>
      <c r="BO53" s="15">
        <f t="shared" si="57"/>
        <v>0</v>
      </c>
      <c r="BP53" s="15">
        <f t="shared" si="57"/>
        <v>1</v>
      </c>
      <c r="BQ53" s="15">
        <f t="shared" si="57"/>
        <v>0</v>
      </c>
      <c r="BR53" s="15">
        <f t="shared" si="57"/>
        <v>1</v>
      </c>
      <c r="BS53" s="15">
        <f t="shared" si="54"/>
        <v>30</v>
      </c>
      <c r="BT53" s="19">
        <v>19</v>
      </c>
    </row>
    <row r="54" spans="1:72">
      <c r="A54" s="17">
        <v>41030</v>
      </c>
      <c r="B54" s="57">
        <f t="shared" si="0"/>
        <v>2012</v>
      </c>
      <c r="C54" s="16">
        <v>46297820.198968999</v>
      </c>
      <c r="D54" s="94">
        <f>('Customer Data'!$B65+'Customer Data'!$B68*2)/3</f>
        <v>76942</v>
      </c>
      <c r="E54" s="15">
        <f ca="1">HLOOKUP($B54,CDM!$B$1:$Q$22,11,FALSE)/12</f>
        <v>1072052.9529829782</v>
      </c>
      <c r="F54" s="16">
        <f t="shared" ca="1" si="1"/>
        <v>47369873.151951976</v>
      </c>
      <c r="G54" s="15">
        <v>17269873.670731001</v>
      </c>
      <c r="H54" s="94">
        <f>('Customer Data'!$C65+'Customer Data'!$C68*2)/3</f>
        <v>6914.7777777777774</v>
      </c>
      <c r="I54" s="15">
        <f ca="1">HLOOKUP($B54,CDM!$B$1:$Q$22,12,FALSE)/12</f>
        <v>902076.07732077735</v>
      </c>
      <c r="J54" s="15">
        <f t="shared" ca="1" si="2"/>
        <v>18171949.748051777</v>
      </c>
      <c r="K54" s="15">
        <v>76040808.023842007</v>
      </c>
      <c r="L54" s="15">
        <v>207004.440741</v>
      </c>
      <c r="M54" s="94">
        <f>('Customer Data'!$D65+'Customer Data'!$D68*2)/3</f>
        <v>1177</v>
      </c>
      <c r="N54" s="135">
        <f ca="1">HLOOKUP($B54,CDM!$B$1:$Q$22,13,FALSE)/12</f>
        <v>1066001.5767451741</v>
      </c>
      <c r="O54" s="15">
        <f t="shared" ca="1" si="44"/>
        <v>76707141.256383926</v>
      </c>
      <c r="P54" s="15">
        <f t="shared" si="45"/>
        <v>205214.34074099999</v>
      </c>
      <c r="Q54" s="15">
        <v>4042598.7222890002</v>
      </c>
      <c r="R54" s="15">
        <v>10663.699059</v>
      </c>
      <c r="S54" s="94">
        <f>('Customer Data'!$E65+'Customer Data'!$E68*2)/3</f>
        <v>3</v>
      </c>
      <c r="T54" s="135">
        <f ca="1">HLOOKUP($B54,CDM!$B$1:$Q$22,14,FALSE)/12</f>
        <v>2338.7152196832499</v>
      </c>
      <c r="U54" s="15">
        <f t="shared" ca="1" si="5"/>
        <v>4044937.4375086837</v>
      </c>
      <c r="V54" s="15">
        <v>25930566.209070999</v>
      </c>
      <c r="W54" s="15">
        <v>48463.675559999996</v>
      </c>
      <c r="X54" s="94">
        <f>('Customer Data'!$F65+'Customer Data'!$F68*2)/3</f>
        <v>6</v>
      </c>
      <c r="Y54" s="135">
        <f ca="1">HLOOKUP($B54,CDM!$B$1:$Q$22,15,FALSE)/12</f>
        <v>217152.49903237671</v>
      </c>
      <c r="Z54" s="15">
        <f t="shared" ca="1" si="6"/>
        <v>26147718.708103377</v>
      </c>
      <c r="AA54" s="15">
        <v>25024391.613192998</v>
      </c>
      <c r="AB54" s="15">
        <v>50769.674505000003</v>
      </c>
      <c r="AC54" s="94">
        <f>('Customer Data'!$G65+'Customer Data'!$G68*2)/3</f>
        <v>3</v>
      </c>
      <c r="AD54" s="135">
        <f ca="1">HLOOKUP($B54,CDM!$B$1:$Q$22,16,FALSE)/12</f>
        <v>269401.81059651141</v>
      </c>
      <c r="AE54" s="15">
        <f t="shared" ca="1" si="47"/>
        <v>25293793.423789509</v>
      </c>
      <c r="AF54" s="15">
        <f t="shared" si="49"/>
        <v>50769.674505000003</v>
      </c>
      <c r="AG54" s="15">
        <v>399668.34420325118</v>
      </c>
      <c r="AH54" s="15">
        <v>1790.1</v>
      </c>
      <c r="AI54" s="15">
        <v>3728898.6599309999</v>
      </c>
      <c r="AJ54" s="15">
        <v>7875.3945599999997</v>
      </c>
      <c r="AK54" s="94">
        <f>('Customer Data'!$H65+'Customer Data'!$H68*2)/3</f>
        <v>1</v>
      </c>
      <c r="AL54" s="135">
        <f ca="1">HLOOKUP($B54,CDM!$B$1:$Q$22,17,FALSE)/12</f>
        <v>2291.1592954360949</v>
      </c>
      <c r="AM54" s="15">
        <f t="shared" ca="1" si="9"/>
        <v>3731189.8192264359</v>
      </c>
      <c r="AN54" s="15">
        <v>1163336.5677789999</v>
      </c>
      <c r="AO54" s="15">
        <v>4129.8500000000004</v>
      </c>
      <c r="AP54" s="94">
        <f>('Customer Data'!$I65+'Customer Data'!$I68*2)/3</f>
        <v>23353.333333333332</v>
      </c>
      <c r="AQ54" s="135">
        <f ca="1">HLOOKUP($B54,CDM!$B$1:$Q$22,18,FALSE)/12</f>
        <v>0</v>
      </c>
      <c r="AR54" s="15">
        <f t="shared" ca="1" si="10"/>
        <v>4129.8500000000004</v>
      </c>
      <c r="AS54" s="15">
        <v>77149.882975</v>
      </c>
      <c r="AT54" s="15">
        <v>213.893587</v>
      </c>
      <c r="AU54" s="15">
        <f>('Customer Data'!$J65*1+'Customer Data'!$J68*2)/3</f>
        <v>664</v>
      </c>
      <c r="AV54" s="15">
        <v>297029.79010899999</v>
      </c>
      <c r="AW54" s="15">
        <f>('Customer Data'!$K65*1+'Customer Data'!$K68*2)/3</f>
        <v>795</v>
      </c>
      <c r="AX54" s="15">
        <f>Weather!B210</f>
        <v>48.2</v>
      </c>
      <c r="AY54" s="15">
        <f>Weather!$C210</f>
        <v>59.3</v>
      </c>
      <c r="AZ54" s="200">
        <f>Employment!B66</f>
        <v>6690.1</v>
      </c>
      <c r="BA54" s="15">
        <f>Employment!$C66</f>
        <v>152.69999999999999</v>
      </c>
      <c r="BB54" s="15">
        <f>Employment!D66</f>
        <v>578793.9</v>
      </c>
      <c r="BC54" s="15">
        <f t="shared" si="11"/>
        <v>53</v>
      </c>
      <c r="BD54" s="15">
        <f t="shared" ref="BD54:BR54" si="58">BD42</f>
        <v>0</v>
      </c>
      <c r="BE54" s="15">
        <f t="shared" si="58"/>
        <v>0</v>
      </c>
      <c r="BF54" s="15">
        <f t="shared" si="58"/>
        <v>0</v>
      </c>
      <c r="BG54" s="15">
        <f t="shared" si="58"/>
        <v>0</v>
      </c>
      <c r="BH54" s="15">
        <f t="shared" si="58"/>
        <v>1</v>
      </c>
      <c r="BI54" s="15">
        <f t="shared" si="58"/>
        <v>0</v>
      </c>
      <c r="BJ54" s="15">
        <f t="shared" si="58"/>
        <v>0</v>
      </c>
      <c r="BK54" s="15">
        <f t="shared" si="58"/>
        <v>0</v>
      </c>
      <c r="BL54" s="15">
        <f t="shared" si="58"/>
        <v>0</v>
      </c>
      <c r="BM54" s="15">
        <f t="shared" si="58"/>
        <v>0</v>
      </c>
      <c r="BN54" s="15">
        <f t="shared" si="58"/>
        <v>0</v>
      </c>
      <c r="BO54" s="15">
        <f t="shared" si="58"/>
        <v>0</v>
      </c>
      <c r="BP54" s="15">
        <f t="shared" si="58"/>
        <v>1</v>
      </c>
      <c r="BQ54" s="15">
        <f t="shared" si="58"/>
        <v>0</v>
      </c>
      <c r="BR54" s="15">
        <f t="shared" si="58"/>
        <v>1</v>
      </c>
      <c r="BS54" s="15">
        <f t="shared" si="54"/>
        <v>31</v>
      </c>
      <c r="BT54" s="19">
        <v>22</v>
      </c>
    </row>
    <row r="55" spans="1:72">
      <c r="A55" s="17">
        <v>41061</v>
      </c>
      <c r="B55" s="57">
        <f t="shared" ref="B55:B118" si="59">YEAR(A55)</f>
        <v>2012</v>
      </c>
      <c r="C55" s="16">
        <v>65092376.523910001</v>
      </c>
      <c r="D55" s="95">
        <f>'Customer Data'!$B68</f>
        <v>76913</v>
      </c>
      <c r="E55" s="15">
        <f ca="1">HLOOKUP($B55,CDM!$B$1:$Q$22,11,FALSE)/12</f>
        <v>1072052.9529829782</v>
      </c>
      <c r="F55" s="16">
        <f t="shared" ref="F55:F118" ca="1" si="60">C55+E55</f>
        <v>66164429.476892978</v>
      </c>
      <c r="G55" s="15">
        <v>19501224.832619</v>
      </c>
      <c r="H55" s="95">
        <f>'Customer Data'!$C68</f>
        <v>6917.6666666666661</v>
      </c>
      <c r="I55" s="15">
        <f ca="1">HLOOKUP($B55,CDM!$B$1:$Q$22,12,FALSE)/12</f>
        <v>902076.07732077735</v>
      </c>
      <c r="J55" s="15">
        <f t="shared" ref="J55:J118" ca="1" si="61">I55+G55</f>
        <v>20403300.909939777</v>
      </c>
      <c r="K55" s="15">
        <v>80386969.784278005</v>
      </c>
      <c r="L55" s="15">
        <v>207957.233931</v>
      </c>
      <c r="M55" s="95">
        <f>'Customer Data'!$D68</f>
        <v>1177</v>
      </c>
      <c r="N55" s="135">
        <f ca="1">HLOOKUP($B55,CDM!$B$1:$Q$22,13,FALSE)/12</f>
        <v>1066001.5767451741</v>
      </c>
      <c r="O55" s="15">
        <f t="shared" ca="1" si="44"/>
        <v>81073916.050987154</v>
      </c>
      <c r="P55" s="15">
        <f t="shared" si="45"/>
        <v>206190.03393099998</v>
      </c>
      <c r="Q55" s="15">
        <v>4099184.0848090001</v>
      </c>
      <c r="R55" s="15">
        <v>11485.641618</v>
      </c>
      <c r="S55" s="95">
        <f>'Customer Data'!$E68</f>
        <v>3</v>
      </c>
      <c r="T55" s="135">
        <f ca="1">HLOOKUP($B55,CDM!$B$1:$Q$22,14,FALSE)/12</f>
        <v>2338.7152196832499</v>
      </c>
      <c r="U55" s="15">
        <f t="shared" ref="U55:U118" ca="1" si="62">Q55+T55</f>
        <v>4101522.8000286836</v>
      </c>
      <c r="V55" s="15">
        <v>26893759.170381002</v>
      </c>
      <c r="W55" s="15">
        <v>49289.375467999998</v>
      </c>
      <c r="X55" s="95">
        <f>'Customer Data'!$F68</f>
        <v>6</v>
      </c>
      <c r="Y55" s="135">
        <f ca="1">HLOOKUP($B55,CDM!$B$1:$Q$22,15,FALSE)/12</f>
        <v>217152.49903237671</v>
      </c>
      <c r="Z55" s="15">
        <f t="shared" ref="Z55:Z118" ca="1" si="63">V55+Y55</f>
        <v>27110911.66941338</v>
      </c>
      <c r="AA55" s="15">
        <v>26577086.285641998</v>
      </c>
      <c r="AB55" s="15">
        <v>54349.052571</v>
      </c>
      <c r="AC55" s="95">
        <f>'Customer Data'!$G68</f>
        <v>3</v>
      </c>
      <c r="AD55" s="135">
        <f ca="1">HLOOKUP($B55,CDM!$B$1:$Q$22,16,FALSE)/12</f>
        <v>269401.81059651141</v>
      </c>
      <c r="AE55" s="15">
        <f t="shared" ref="AE55:AE118" ca="1" si="64">AA55+AD55</f>
        <v>26846488.096238509</v>
      </c>
      <c r="AF55" s="15">
        <f t="shared" si="49"/>
        <v>54349.052571</v>
      </c>
      <c r="AG55" s="15">
        <v>379055.31003601674</v>
      </c>
      <c r="AH55" s="15">
        <v>1767.2</v>
      </c>
      <c r="AI55" s="15">
        <v>4310419.9138679998</v>
      </c>
      <c r="AJ55" s="15">
        <v>7788.3379199999999</v>
      </c>
      <c r="AK55" s="95">
        <f>'Customer Data'!$H68</f>
        <v>1</v>
      </c>
      <c r="AL55" s="135">
        <f ca="1">HLOOKUP($B55,CDM!$B$1:$Q$22,17,FALSE)/12</f>
        <v>2291.1592954360949</v>
      </c>
      <c r="AM55" s="15">
        <f t="shared" ref="AM55:AM118" ca="1" si="65">AI55+AL55</f>
        <v>4312711.0731634358</v>
      </c>
      <c r="AN55" s="15">
        <v>1033305.817805</v>
      </c>
      <c r="AO55" s="15">
        <v>4131.63</v>
      </c>
      <c r="AP55" s="95">
        <f>'Customer Data'!$I68</f>
        <v>23358</v>
      </c>
      <c r="AQ55" s="135">
        <f ca="1">HLOOKUP($B55,CDM!$B$1:$Q$22,18,FALSE)/12</f>
        <v>0</v>
      </c>
      <c r="AR55" s="15">
        <f t="shared" ref="AR55:AR118" ca="1" si="66">AQ55+AO55</f>
        <v>4131.63</v>
      </c>
      <c r="AS55" s="15">
        <v>74649.099749000001</v>
      </c>
      <c r="AT55" s="15">
        <v>207.358643</v>
      </c>
      <c r="AU55" s="136">
        <f>'Customer Data'!$J68</f>
        <v>663</v>
      </c>
      <c r="AV55" s="15">
        <v>285744.59445099998</v>
      </c>
      <c r="AW55" s="95">
        <f>'Customer Data'!$K68</f>
        <v>795</v>
      </c>
      <c r="AX55" s="15">
        <f>Weather!B211</f>
        <v>10.3</v>
      </c>
      <c r="AY55" s="15">
        <f>Weather!$C211</f>
        <v>147.09999999999997</v>
      </c>
      <c r="AZ55" s="200">
        <f>Employment!B67</f>
        <v>6693.3</v>
      </c>
      <c r="BA55" s="15">
        <f>Employment!$C67</f>
        <v>152.6</v>
      </c>
      <c r="BB55" s="15">
        <f>Employment!D67</f>
        <v>578793.9</v>
      </c>
      <c r="BC55" s="15">
        <f t="shared" si="11"/>
        <v>54</v>
      </c>
      <c r="BD55" s="15">
        <f t="shared" ref="BD55:BR55" si="67">BD43</f>
        <v>0</v>
      </c>
      <c r="BE55" s="15">
        <f t="shared" si="67"/>
        <v>0</v>
      </c>
      <c r="BF55" s="15">
        <f t="shared" si="67"/>
        <v>0</v>
      </c>
      <c r="BG55" s="15">
        <f t="shared" si="67"/>
        <v>0</v>
      </c>
      <c r="BH55" s="15">
        <f t="shared" si="67"/>
        <v>0</v>
      </c>
      <c r="BI55" s="15">
        <f t="shared" si="67"/>
        <v>1</v>
      </c>
      <c r="BJ55" s="15">
        <f t="shared" si="67"/>
        <v>0</v>
      </c>
      <c r="BK55" s="15">
        <f t="shared" si="67"/>
        <v>0</v>
      </c>
      <c r="BL55" s="15">
        <f t="shared" si="67"/>
        <v>0</v>
      </c>
      <c r="BM55" s="15">
        <f t="shared" si="67"/>
        <v>0</v>
      </c>
      <c r="BN55" s="15">
        <f t="shared" si="67"/>
        <v>0</v>
      </c>
      <c r="BO55" s="15">
        <f t="shared" si="67"/>
        <v>0</v>
      </c>
      <c r="BP55" s="15">
        <f t="shared" si="67"/>
        <v>0</v>
      </c>
      <c r="BQ55" s="15">
        <f t="shared" si="67"/>
        <v>0</v>
      </c>
      <c r="BR55" s="15">
        <f t="shared" si="67"/>
        <v>0</v>
      </c>
      <c r="BS55" s="15">
        <f t="shared" si="54"/>
        <v>30</v>
      </c>
      <c r="BT55" s="19">
        <v>21</v>
      </c>
    </row>
    <row r="56" spans="1:72">
      <c r="A56" s="17">
        <v>41091</v>
      </c>
      <c r="B56" s="57">
        <f t="shared" si="59"/>
        <v>2012</v>
      </c>
      <c r="C56" s="16">
        <v>82179315.985599995</v>
      </c>
      <c r="D56" s="94">
        <f>('Customer Data'!$B68*2+'Customer Data'!$B71)/3</f>
        <v>76988.333333333328</v>
      </c>
      <c r="E56" s="15">
        <f ca="1">HLOOKUP($B56,CDM!$B$1:$Q$22,11,FALSE)/12</f>
        <v>1072052.9529829782</v>
      </c>
      <c r="F56" s="16">
        <f t="shared" ca="1" si="60"/>
        <v>83251368.938582972</v>
      </c>
      <c r="G56" s="15">
        <v>21959287.314713996</v>
      </c>
      <c r="H56" s="94">
        <f>('Customer Data'!$C68*2+'Customer Data'!$C71)/3</f>
        <v>6920.5555555555547</v>
      </c>
      <c r="I56" s="15">
        <f ca="1">HLOOKUP($B56,CDM!$B$1:$Q$22,12,FALSE)/12</f>
        <v>902076.07732077735</v>
      </c>
      <c r="J56" s="15">
        <f t="shared" ca="1" si="61"/>
        <v>22861363.392034773</v>
      </c>
      <c r="K56" s="15">
        <v>85836906.144712999</v>
      </c>
      <c r="L56" s="15">
        <v>221946.06381200001</v>
      </c>
      <c r="M56" s="94">
        <f>('Customer Data'!$D68*2+'Customer Data'!$D71)/3</f>
        <v>1179.3333333333333</v>
      </c>
      <c r="N56" s="135">
        <f ca="1">HLOOKUP($B56,CDM!$B$1:$Q$22,13,FALSE)/12</f>
        <v>1066001.5767451741</v>
      </c>
      <c r="O56" s="15">
        <f t="shared" ca="1" si="44"/>
        <v>86497634.17916283</v>
      </c>
      <c r="P56" s="15">
        <f t="shared" si="45"/>
        <v>220097.16381200001</v>
      </c>
      <c r="Q56" s="15">
        <v>4186686.375548</v>
      </c>
      <c r="R56" s="15">
        <v>11612.764836</v>
      </c>
      <c r="S56" s="94">
        <f>('Customer Data'!$E68*2+'Customer Data'!$E71)/3</f>
        <v>3</v>
      </c>
      <c r="T56" s="135">
        <f ca="1">HLOOKUP($B56,CDM!$B$1:$Q$22,14,FALSE)/12</f>
        <v>2338.7152196832499</v>
      </c>
      <c r="U56" s="15">
        <f t="shared" ca="1" si="62"/>
        <v>4189025.0907676835</v>
      </c>
      <c r="V56" s="15">
        <v>28434380.447633997</v>
      </c>
      <c r="W56" s="15">
        <v>52329.550123000001</v>
      </c>
      <c r="X56" s="94">
        <f>('Customer Data'!$F68*2+'Customer Data'!$F71)/3</f>
        <v>6</v>
      </c>
      <c r="Y56" s="135">
        <f ca="1">HLOOKUP($B56,CDM!$B$1:$Q$22,15,FALSE)/12</f>
        <v>217152.49903237671</v>
      </c>
      <c r="Z56" s="15">
        <f t="shared" ca="1" si="63"/>
        <v>28651532.946666375</v>
      </c>
      <c r="AA56" s="15">
        <v>24402796.760026999</v>
      </c>
      <c r="AB56" s="15">
        <v>52652.228409000003</v>
      </c>
      <c r="AC56" s="94">
        <f>('Customer Data'!$G68*2+'Customer Data'!$G71)/3</f>
        <v>2.6666666666666665</v>
      </c>
      <c r="AD56" s="135">
        <f ca="1">HLOOKUP($B56,CDM!$B$1:$Q$22,16,FALSE)/12</f>
        <v>269401.81059651141</v>
      </c>
      <c r="AE56" s="15">
        <f t="shared" ca="1" si="64"/>
        <v>24672198.57062351</v>
      </c>
      <c r="AF56" s="15">
        <f t="shared" si="49"/>
        <v>52652.228409000003</v>
      </c>
      <c r="AG56" s="15">
        <v>405273.54229533725</v>
      </c>
      <c r="AH56" s="15">
        <v>1848.9</v>
      </c>
      <c r="AI56" s="15">
        <v>4052063.9322509998</v>
      </c>
      <c r="AJ56" s="15">
        <v>7547.6966400000001</v>
      </c>
      <c r="AK56" s="94">
        <f>('Customer Data'!$H68*2+'Customer Data'!$H71)/3</f>
        <v>1</v>
      </c>
      <c r="AL56" s="135">
        <f ca="1">HLOOKUP($B56,CDM!$B$1:$Q$22,17,FALSE)/12</f>
        <v>2291.1592954360949</v>
      </c>
      <c r="AM56" s="15">
        <f t="shared" ca="1" si="65"/>
        <v>4054355.0915464358</v>
      </c>
      <c r="AN56" s="15">
        <v>1119583.627782</v>
      </c>
      <c r="AO56" s="15">
        <v>4131.63</v>
      </c>
      <c r="AP56" s="94">
        <f>('Customer Data'!$I68*2+'Customer Data'!$I71)/3</f>
        <v>23360.333333333332</v>
      </c>
      <c r="AQ56" s="135">
        <f ca="1">HLOOKUP($B56,CDM!$B$1:$Q$22,18,FALSE)/12</f>
        <v>0</v>
      </c>
      <c r="AR56" s="15">
        <f t="shared" ca="1" si="66"/>
        <v>4131.63</v>
      </c>
      <c r="AS56" s="15">
        <v>77014.644467999999</v>
      </c>
      <c r="AT56" s="15">
        <v>223.018551</v>
      </c>
      <c r="AU56" s="15">
        <f>('Customer Data'!$J68*2+'Customer Data'!$J71*1)/3</f>
        <v>661.33333333333337</v>
      </c>
      <c r="AV56" s="15">
        <v>295238.95714000001</v>
      </c>
      <c r="AW56" s="15">
        <f>('Customer Data'!$K68*2+'Customer Data'!$K71*1)/3</f>
        <v>794.33333333333337</v>
      </c>
      <c r="AX56" s="15">
        <f>Weather!B212</f>
        <v>0</v>
      </c>
      <c r="AY56" s="15">
        <f>Weather!$C212</f>
        <v>235.50000000000009</v>
      </c>
      <c r="AZ56" s="200">
        <f>Employment!B68</f>
        <v>6694.6</v>
      </c>
      <c r="BA56" s="15">
        <f>Employment!$C68</f>
        <v>153.80000000000001</v>
      </c>
      <c r="BB56" s="15">
        <f>Employment!D68</f>
        <v>578793.9</v>
      </c>
      <c r="BC56" s="15">
        <f t="shared" ref="BC56:BC119" si="68">BC55+1</f>
        <v>55</v>
      </c>
      <c r="BD56" s="15">
        <f t="shared" ref="BD56:BR56" si="69">BD44</f>
        <v>0</v>
      </c>
      <c r="BE56" s="15">
        <f t="shared" si="69"/>
        <v>0</v>
      </c>
      <c r="BF56" s="15">
        <f t="shared" si="69"/>
        <v>0</v>
      </c>
      <c r="BG56" s="15">
        <f t="shared" si="69"/>
        <v>0</v>
      </c>
      <c r="BH56" s="15">
        <f t="shared" si="69"/>
        <v>0</v>
      </c>
      <c r="BI56" s="15">
        <f t="shared" si="69"/>
        <v>0</v>
      </c>
      <c r="BJ56" s="15">
        <f t="shared" si="69"/>
        <v>1</v>
      </c>
      <c r="BK56" s="15">
        <f t="shared" si="69"/>
        <v>0</v>
      </c>
      <c r="BL56" s="15">
        <f t="shared" si="69"/>
        <v>0</v>
      </c>
      <c r="BM56" s="15">
        <f t="shared" si="69"/>
        <v>0</v>
      </c>
      <c r="BN56" s="15">
        <f t="shared" si="69"/>
        <v>0</v>
      </c>
      <c r="BO56" s="15">
        <f t="shared" si="69"/>
        <v>0</v>
      </c>
      <c r="BP56" s="15">
        <f t="shared" si="69"/>
        <v>0</v>
      </c>
      <c r="BQ56" s="15">
        <f t="shared" si="69"/>
        <v>0</v>
      </c>
      <c r="BR56" s="15">
        <f t="shared" si="69"/>
        <v>0</v>
      </c>
      <c r="BS56" s="15">
        <f t="shared" si="54"/>
        <v>31</v>
      </c>
      <c r="BT56" s="19">
        <v>21</v>
      </c>
    </row>
    <row r="57" spans="1:72">
      <c r="A57" s="17">
        <v>41122</v>
      </c>
      <c r="B57" s="57">
        <f t="shared" si="59"/>
        <v>2012</v>
      </c>
      <c r="C57" s="16">
        <v>67466467.816852003</v>
      </c>
      <c r="D57" s="94">
        <f>('Customer Data'!$B68+'Customer Data'!$B71*2)/3</f>
        <v>77063.666666666672</v>
      </c>
      <c r="E57" s="15">
        <f ca="1">HLOOKUP($B57,CDM!$B$1:$Q$22,11,FALSE)/12</f>
        <v>1072052.9529829782</v>
      </c>
      <c r="F57" s="16">
        <f t="shared" ca="1" si="60"/>
        <v>68538520.76983498</v>
      </c>
      <c r="G57" s="15">
        <v>20216902.909566</v>
      </c>
      <c r="H57" s="94">
        <f>('Customer Data'!$C68+'Customer Data'!$C71*2)/3</f>
        <v>6923.4444444444443</v>
      </c>
      <c r="I57" s="15">
        <f ca="1">HLOOKUP($B57,CDM!$B$1:$Q$22,12,FALSE)/12</f>
        <v>902076.07732077735</v>
      </c>
      <c r="J57" s="15">
        <f t="shared" ca="1" si="61"/>
        <v>21118978.986886777</v>
      </c>
      <c r="K57" s="15">
        <v>84305348.449488997</v>
      </c>
      <c r="L57" s="15">
        <v>217741.18053499999</v>
      </c>
      <c r="M57" s="94">
        <f>('Customer Data'!$D68+'Customer Data'!$D71*2)/3</f>
        <v>1181.6666666666667</v>
      </c>
      <c r="N57" s="135">
        <f ca="1">HLOOKUP($B57,CDM!$B$1:$Q$22,13,FALSE)/12</f>
        <v>1066001.5767451741</v>
      </c>
      <c r="O57" s="15">
        <f t="shared" ca="1" si="44"/>
        <v>84955144.682128251</v>
      </c>
      <c r="P57" s="15">
        <f t="shared" si="45"/>
        <v>215950.98053499998</v>
      </c>
      <c r="Q57" s="15">
        <v>4034954.6112520001</v>
      </c>
      <c r="R57" s="15">
        <v>11398.460517</v>
      </c>
      <c r="S57" s="94">
        <f>('Customer Data'!$E68+'Customer Data'!$E71*2)/3</f>
        <v>3</v>
      </c>
      <c r="T57" s="135">
        <f ca="1">HLOOKUP($B57,CDM!$B$1:$Q$22,14,FALSE)/12</f>
        <v>2338.7152196832499</v>
      </c>
      <c r="U57" s="15">
        <f t="shared" ca="1" si="62"/>
        <v>4037293.3264716836</v>
      </c>
      <c r="V57" s="15">
        <v>28918844.465813998</v>
      </c>
      <c r="W57" s="15">
        <v>51175.565334999999</v>
      </c>
      <c r="X57" s="94">
        <f>('Customer Data'!$F68+'Customer Data'!$F71*2)/3</f>
        <v>6</v>
      </c>
      <c r="Y57" s="135">
        <f ca="1">HLOOKUP($B57,CDM!$B$1:$Q$22,15,FALSE)/12</f>
        <v>217152.49903237671</v>
      </c>
      <c r="Z57" s="15">
        <f t="shared" ca="1" si="63"/>
        <v>29135996.964846376</v>
      </c>
      <c r="AA57" s="15">
        <v>28355405.463808998</v>
      </c>
      <c r="AB57" s="15">
        <v>49411.788029999996</v>
      </c>
      <c r="AC57" s="94">
        <f>('Customer Data'!$G68+'Customer Data'!$G71*2)/3</f>
        <v>2.3333333333333335</v>
      </c>
      <c r="AD57" s="135">
        <f ca="1">HLOOKUP($B57,CDM!$B$1:$Q$22,16,FALSE)/12</f>
        <v>269401.81059651141</v>
      </c>
      <c r="AE57" s="15">
        <f t="shared" ca="1" si="64"/>
        <v>28624807.274405509</v>
      </c>
      <c r="AF57" s="15">
        <f t="shared" si="49"/>
        <v>49411.788029999996</v>
      </c>
      <c r="AG57" s="15">
        <v>416205.34410590865</v>
      </c>
      <c r="AH57" s="15">
        <v>1790.2</v>
      </c>
      <c r="AI57" s="15">
        <v>4454471.2835269999</v>
      </c>
      <c r="AJ57" s="15">
        <v>6995.3241600000001</v>
      </c>
      <c r="AK57" s="94">
        <f>('Customer Data'!$H68+'Customer Data'!$H71*2)/3</f>
        <v>1</v>
      </c>
      <c r="AL57" s="135">
        <f ca="1">HLOOKUP($B57,CDM!$B$1:$Q$22,17,FALSE)/12</f>
        <v>2291.1592954360949</v>
      </c>
      <c r="AM57" s="15">
        <f t="shared" ca="1" si="65"/>
        <v>4456762.4428224359</v>
      </c>
      <c r="AN57" s="15">
        <v>1255320.324762</v>
      </c>
      <c r="AO57" s="15">
        <v>4131.63</v>
      </c>
      <c r="AP57" s="94">
        <f>('Customer Data'!$I68+'Customer Data'!$I71*2)/3</f>
        <v>23362.666666666668</v>
      </c>
      <c r="AQ57" s="135">
        <f ca="1">HLOOKUP($B57,CDM!$B$1:$Q$22,18,FALSE)/12</f>
        <v>0</v>
      </c>
      <c r="AR57" s="15">
        <f t="shared" ca="1" si="66"/>
        <v>4131.63</v>
      </c>
      <c r="AS57" s="15">
        <v>76676.128314999994</v>
      </c>
      <c r="AT57" s="15">
        <v>206.428653</v>
      </c>
      <c r="AU57" s="15">
        <f>('Customer Data'!$J68*1+'Customer Data'!$J71*2)/3</f>
        <v>659.66666666666663</v>
      </c>
      <c r="AV57" s="15">
        <v>294378.34248499997</v>
      </c>
      <c r="AW57" s="15">
        <f>('Customer Data'!$K68*1+'Customer Data'!$K71*2)/3</f>
        <v>793.66666666666663</v>
      </c>
      <c r="AX57" s="15">
        <f>Weather!B213</f>
        <v>0.7</v>
      </c>
      <c r="AY57" s="15">
        <f>Weather!$C213</f>
        <v>143.69999999999999</v>
      </c>
      <c r="AZ57" s="200">
        <f>Employment!B69</f>
        <v>6703.3</v>
      </c>
      <c r="BA57" s="15">
        <f>Employment!$C69</f>
        <v>154.5</v>
      </c>
      <c r="BB57" s="15">
        <f>Employment!D69</f>
        <v>578793.9</v>
      </c>
      <c r="BC57" s="15">
        <f t="shared" si="68"/>
        <v>56</v>
      </c>
      <c r="BD57" s="15">
        <f t="shared" ref="BD57:BR57" si="70">BD45</f>
        <v>0</v>
      </c>
      <c r="BE57" s="15">
        <f t="shared" si="70"/>
        <v>0</v>
      </c>
      <c r="BF57" s="15">
        <f t="shared" si="70"/>
        <v>0</v>
      </c>
      <c r="BG57" s="15">
        <f t="shared" si="70"/>
        <v>0</v>
      </c>
      <c r="BH57" s="15">
        <f t="shared" si="70"/>
        <v>0</v>
      </c>
      <c r="BI57" s="15">
        <f t="shared" si="70"/>
        <v>0</v>
      </c>
      <c r="BJ57" s="15">
        <f t="shared" si="70"/>
        <v>0</v>
      </c>
      <c r="BK57" s="15">
        <f t="shared" si="70"/>
        <v>1</v>
      </c>
      <c r="BL57" s="15">
        <f t="shared" si="70"/>
        <v>0</v>
      </c>
      <c r="BM57" s="15">
        <f t="shared" si="70"/>
        <v>0</v>
      </c>
      <c r="BN57" s="15">
        <f t="shared" si="70"/>
        <v>0</v>
      </c>
      <c r="BO57" s="15">
        <f t="shared" si="70"/>
        <v>0</v>
      </c>
      <c r="BP57" s="15">
        <f t="shared" si="70"/>
        <v>0</v>
      </c>
      <c r="BQ57" s="15">
        <f t="shared" si="70"/>
        <v>0</v>
      </c>
      <c r="BR57" s="15">
        <f t="shared" si="70"/>
        <v>0</v>
      </c>
      <c r="BS57" s="15">
        <f t="shared" si="54"/>
        <v>31</v>
      </c>
      <c r="BT57" s="19">
        <v>22</v>
      </c>
    </row>
    <row r="58" spans="1:72">
      <c r="A58" s="17">
        <v>41153</v>
      </c>
      <c r="B58" s="57">
        <f t="shared" si="59"/>
        <v>2012</v>
      </c>
      <c r="C58" s="16">
        <v>49475729.329347998</v>
      </c>
      <c r="D58" s="95">
        <f>'Customer Data'!$B71</f>
        <v>77139</v>
      </c>
      <c r="E58" s="15">
        <f ca="1">HLOOKUP($B58,CDM!$B$1:$Q$22,11,FALSE)/12</f>
        <v>1072052.9529829782</v>
      </c>
      <c r="F58" s="16">
        <f t="shared" ca="1" si="60"/>
        <v>50547782.282330975</v>
      </c>
      <c r="G58" s="15">
        <v>17268129.392093003</v>
      </c>
      <c r="H58" s="95">
        <f>'Customer Data'!$C71</f>
        <v>6926.333333333333</v>
      </c>
      <c r="I58" s="15">
        <f ca="1">HLOOKUP($B58,CDM!$B$1:$Q$22,12,FALSE)/12</f>
        <v>902076.07732077735</v>
      </c>
      <c r="J58" s="15">
        <f t="shared" ca="1" si="61"/>
        <v>18170205.46941378</v>
      </c>
      <c r="K58" s="15">
        <v>75198610.204828009</v>
      </c>
      <c r="L58" s="15">
        <v>208200.63540200001</v>
      </c>
      <c r="M58" s="95">
        <f>'Customer Data'!$D71</f>
        <v>1184</v>
      </c>
      <c r="N58" s="135">
        <f ca="1">HLOOKUP($B58,CDM!$B$1:$Q$22,13,FALSE)/12</f>
        <v>1066001.5767451741</v>
      </c>
      <c r="O58" s="15">
        <f t="shared" ca="1" si="44"/>
        <v>75637873.117112935</v>
      </c>
      <c r="P58" s="15">
        <f t="shared" si="45"/>
        <v>206117.03540200001</v>
      </c>
      <c r="Q58" s="15">
        <v>3502810.3424579999</v>
      </c>
      <c r="R58" s="15">
        <v>10666.602387000001</v>
      </c>
      <c r="S58" s="95">
        <f>'Customer Data'!$E71</f>
        <v>3</v>
      </c>
      <c r="T58" s="135">
        <f ca="1">HLOOKUP($B58,CDM!$B$1:$Q$22,14,FALSE)/12</f>
        <v>2338.7152196832499</v>
      </c>
      <c r="U58" s="15">
        <f t="shared" ca="1" si="62"/>
        <v>3505149.0576776834</v>
      </c>
      <c r="V58" s="15">
        <v>26610365.882050999</v>
      </c>
      <c r="W58" s="15">
        <v>50498.858298000006</v>
      </c>
      <c r="X58" s="95">
        <f>'Customer Data'!$F71</f>
        <v>6</v>
      </c>
      <c r="Y58" s="135">
        <f ca="1">HLOOKUP($B58,CDM!$B$1:$Q$22,15,FALSE)/12</f>
        <v>217152.49903237671</v>
      </c>
      <c r="Z58" s="15">
        <f t="shared" ca="1" si="63"/>
        <v>26827518.381083377</v>
      </c>
      <c r="AA58" s="15">
        <v>23640789.236894999</v>
      </c>
      <c r="AB58" s="15">
        <v>47611.401354000001</v>
      </c>
      <c r="AC58" s="95">
        <f>'Customer Data'!$G71</f>
        <v>2</v>
      </c>
      <c r="AD58" s="135">
        <f ca="1">HLOOKUP($B58,CDM!$B$1:$Q$22,16,FALSE)/12</f>
        <v>269401.81059651141</v>
      </c>
      <c r="AE58" s="15">
        <f t="shared" ca="1" si="64"/>
        <v>23910191.047491509</v>
      </c>
      <c r="AF58" s="15">
        <f t="shared" si="49"/>
        <v>47611.401354000001</v>
      </c>
      <c r="AG58" s="15">
        <v>626738.66446023551</v>
      </c>
      <c r="AH58" s="15">
        <v>2083.6</v>
      </c>
      <c r="AI58" s="15">
        <v>3887656.5083050001</v>
      </c>
      <c r="AJ58" s="15">
        <v>7041.7036799999996</v>
      </c>
      <c r="AK58" s="95">
        <f>'Customer Data'!$H71</f>
        <v>1</v>
      </c>
      <c r="AL58" s="135">
        <f ca="1">HLOOKUP($B58,CDM!$B$1:$Q$22,17,FALSE)/12</f>
        <v>2291.1592954360949</v>
      </c>
      <c r="AM58" s="15">
        <f t="shared" ca="1" si="65"/>
        <v>3889947.6676004361</v>
      </c>
      <c r="AN58" s="15">
        <v>1384083.7597389999</v>
      </c>
      <c r="AO58" s="15">
        <v>4131.63</v>
      </c>
      <c r="AP58" s="95">
        <f>'Customer Data'!$I71</f>
        <v>23365</v>
      </c>
      <c r="AQ58" s="135">
        <f ca="1">HLOOKUP($B58,CDM!$B$1:$Q$22,18,FALSE)/12</f>
        <v>0</v>
      </c>
      <c r="AR58" s="15">
        <f t="shared" ca="1" si="66"/>
        <v>4131.63</v>
      </c>
      <c r="AS58" s="15">
        <v>74057.626495000004</v>
      </c>
      <c r="AT58" s="15">
        <v>192.978735</v>
      </c>
      <c r="AU58" s="136">
        <f>'Customer Data'!$J71</f>
        <v>658</v>
      </c>
      <c r="AV58" s="15">
        <v>281871.52741099999</v>
      </c>
      <c r="AW58" s="95">
        <f>'Customer Data'!$K71</f>
        <v>793</v>
      </c>
      <c r="AX58" s="15">
        <f>Weather!B214</f>
        <v>53.2</v>
      </c>
      <c r="AY58" s="15">
        <f>Weather!$C214</f>
        <v>50.29999999999999</v>
      </c>
      <c r="AZ58" s="200">
        <f>Employment!B70</f>
        <v>6707.4</v>
      </c>
      <c r="BA58" s="15">
        <f>Employment!$C70</f>
        <v>155.1</v>
      </c>
      <c r="BB58" s="15">
        <f>Employment!D70</f>
        <v>578793.9</v>
      </c>
      <c r="BC58" s="15">
        <f t="shared" si="68"/>
        <v>57</v>
      </c>
      <c r="BD58" s="15">
        <f t="shared" ref="BD58:BR58" si="71">BD46</f>
        <v>0</v>
      </c>
      <c r="BE58" s="15">
        <f t="shared" si="71"/>
        <v>0</v>
      </c>
      <c r="BF58" s="15">
        <f t="shared" si="71"/>
        <v>0</v>
      </c>
      <c r="BG58" s="15">
        <f t="shared" si="71"/>
        <v>0</v>
      </c>
      <c r="BH58" s="15">
        <f t="shared" si="71"/>
        <v>0</v>
      </c>
      <c r="BI58" s="15">
        <f t="shared" si="71"/>
        <v>0</v>
      </c>
      <c r="BJ58" s="15">
        <f t="shared" si="71"/>
        <v>0</v>
      </c>
      <c r="BK58" s="15">
        <f t="shared" si="71"/>
        <v>0</v>
      </c>
      <c r="BL58" s="15">
        <f t="shared" si="71"/>
        <v>1</v>
      </c>
      <c r="BM58" s="15">
        <f t="shared" si="71"/>
        <v>0</v>
      </c>
      <c r="BN58" s="15">
        <f t="shared" si="71"/>
        <v>0</v>
      </c>
      <c r="BO58" s="15">
        <f t="shared" si="71"/>
        <v>0</v>
      </c>
      <c r="BP58" s="15">
        <f t="shared" si="71"/>
        <v>0</v>
      </c>
      <c r="BQ58" s="15">
        <f t="shared" si="71"/>
        <v>1</v>
      </c>
      <c r="BR58" s="15">
        <f t="shared" si="71"/>
        <v>1</v>
      </c>
      <c r="BS58" s="15">
        <f t="shared" si="54"/>
        <v>30</v>
      </c>
      <c r="BT58" s="19">
        <v>19</v>
      </c>
    </row>
    <row r="59" spans="1:72">
      <c r="A59" s="17">
        <v>41183</v>
      </c>
      <c r="B59" s="57">
        <f t="shared" si="59"/>
        <v>2012</v>
      </c>
      <c r="C59" s="16">
        <v>41801804.930999003</v>
      </c>
      <c r="D59" s="94">
        <f>('Customer Data'!$B71*2+'Customer Data'!$B74)/3</f>
        <v>77207.333333333328</v>
      </c>
      <c r="E59" s="15">
        <f ca="1">HLOOKUP($B59,CDM!$B$1:$Q$22,11,FALSE)/12</f>
        <v>1072052.9529829782</v>
      </c>
      <c r="F59" s="16">
        <f t="shared" ca="1" si="60"/>
        <v>42873857.88398198</v>
      </c>
      <c r="G59" s="15">
        <v>16318519.726548001</v>
      </c>
      <c r="H59" s="94">
        <f>('Customer Data'!$C71*2+'Customer Data'!$C74)/3</f>
        <v>6929.2222222222217</v>
      </c>
      <c r="I59" s="15">
        <f ca="1">HLOOKUP($B59,CDM!$B$1:$Q$22,12,FALSE)/12</f>
        <v>902076.07732077735</v>
      </c>
      <c r="J59" s="15">
        <f t="shared" ca="1" si="61"/>
        <v>17220595.803868778</v>
      </c>
      <c r="K59" s="15">
        <v>75399385.709463</v>
      </c>
      <c r="L59" s="15">
        <v>198453.85513899999</v>
      </c>
      <c r="M59" s="94">
        <f>('Customer Data'!$D71*2+'Customer Data'!$D74)/3</f>
        <v>1182.3333333333333</v>
      </c>
      <c r="N59" s="135">
        <f ca="1">HLOOKUP($B59,CDM!$B$1:$Q$22,13,FALSE)/12</f>
        <v>1066001.5767451741</v>
      </c>
      <c r="O59" s="15">
        <f t="shared" ca="1" si="44"/>
        <v>75854816.158008024</v>
      </c>
      <c r="P59" s="15">
        <f t="shared" si="45"/>
        <v>196458.555139</v>
      </c>
      <c r="Q59" s="15">
        <v>3663374.5062910002</v>
      </c>
      <c r="R59" s="15">
        <v>10268.290080000001</v>
      </c>
      <c r="S59" s="94">
        <f>('Customer Data'!$E71*2+'Customer Data'!$E74)/3</f>
        <v>3</v>
      </c>
      <c r="T59" s="135">
        <f ca="1">HLOOKUP($B59,CDM!$B$1:$Q$22,14,FALSE)/12</f>
        <v>2338.7152196832499</v>
      </c>
      <c r="U59" s="15">
        <f t="shared" ca="1" si="62"/>
        <v>3665713.2215106837</v>
      </c>
      <c r="V59" s="15">
        <v>25823375.740818001</v>
      </c>
      <c r="W59" s="15">
        <v>45954.181079000002</v>
      </c>
      <c r="X59" s="94">
        <f>('Customer Data'!$F71*2+'Customer Data'!$F74)/3</f>
        <v>6</v>
      </c>
      <c r="Y59" s="135">
        <f ca="1">HLOOKUP($B59,CDM!$B$1:$Q$22,15,FALSE)/12</f>
        <v>217152.49903237671</v>
      </c>
      <c r="Z59" s="15">
        <f t="shared" ca="1" si="63"/>
        <v>26040528.23985038</v>
      </c>
      <c r="AA59" s="15">
        <v>22521062.833634</v>
      </c>
      <c r="AB59" s="15">
        <v>42830.127647999994</v>
      </c>
      <c r="AC59" s="94">
        <f>('Customer Data'!$G71*2+'Customer Data'!$G74)/3</f>
        <v>2</v>
      </c>
      <c r="AD59" s="135">
        <f ca="1">HLOOKUP($B59,CDM!$B$1:$Q$22,16,FALSE)/12</f>
        <v>269401.81059651141</v>
      </c>
      <c r="AE59" s="15">
        <f t="shared" ca="1" si="64"/>
        <v>22790464.644230511</v>
      </c>
      <c r="AF59" s="15">
        <f t="shared" si="49"/>
        <v>42830.127647999994</v>
      </c>
      <c r="AG59" s="15">
        <v>610571.12820013624</v>
      </c>
      <c r="AH59" s="15">
        <v>1995.3</v>
      </c>
      <c r="AI59" s="15">
        <v>3910496.1567770001</v>
      </c>
      <c r="AJ59" s="15">
        <v>6253.2518399999999</v>
      </c>
      <c r="AK59" s="94">
        <f>('Customer Data'!$H71*2+'Customer Data'!$H74)/3</f>
        <v>1</v>
      </c>
      <c r="AL59" s="135">
        <f ca="1">HLOOKUP($B59,CDM!$B$1:$Q$22,17,FALSE)/12</f>
        <v>2291.1592954360949</v>
      </c>
      <c r="AM59" s="15">
        <f t="shared" ca="1" si="65"/>
        <v>3912787.316072436</v>
      </c>
      <c r="AN59" s="15">
        <v>1632717.273699</v>
      </c>
      <c r="AO59" s="15">
        <v>4131.63</v>
      </c>
      <c r="AP59" s="94">
        <f>('Customer Data'!$I71*2+'Customer Data'!$I74)/3</f>
        <v>23365</v>
      </c>
      <c r="AQ59" s="135">
        <f ca="1">HLOOKUP($B59,CDM!$B$1:$Q$22,18,FALSE)/12</f>
        <v>0</v>
      </c>
      <c r="AR59" s="15">
        <f t="shared" ca="1" si="66"/>
        <v>4131.63</v>
      </c>
      <c r="AS59" s="15">
        <v>76445.490944999998</v>
      </c>
      <c r="AT59" s="15">
        <v>220.32857899999999</v>
      </c>
      <c r="AU59" s="15">
        <f>('Customer Data'!$J71*2+'Customer Data'!$J74*1)/3</f>
        <v>657</v>
      </c>
      <c r="AV59" s="15">
        <v>287307.45068399998</v>
      </c>
      <c r="AW59" s="15">
        <f>('Customer Data'!$K71*2+'Customer Data'!$K74*1)/3</f>
        <v>793</v>
      </c>
      <c r="AX59" s="15">
        <f>Weather!B215</f>
        <v>207.19999999999996</v>
      </c>
      <c r="AY59" s="15">
        <f>Weather!$C215</f>
        <v>5.6</v>
      </c>
      <c r="AZ59" s="200">
        <f>Employment!B71</f>
        <v>6710</v>
      </c>
      <c r="BA59" s="15">
        <f>Employment!$C71</f>
        <v>154.30000000000001</v>
      </c>
      <c r="BB59" s="15">
        <f>Employment!D71</f>
        <v>578793.9</v>
      </c>
      <c r="BC59" s="15">
        <f t="shared" si="68"/>
        <v>58</v>
      </c>
      <c r="BD59" s="15">
        <f t="shared" ref="BD59:BR59" si="72">BD47</f>
        <v>0</v>
      </c>
      <c r="BE59" s="15">
        <f t="shared" si="72"/>
        <v>0</v>
      </c>
      <c r="BF59" s="15">
        <f t="shared" si="72"/>
        <v>0</v>
      </c>
      <c r="BG59" s="15">
        <f t="shared" si="72"/>
        <v>0</v>
      </c>
      <c r="BH59" s="15">
        <f t="shared" si="72"/>
        <v>0</v>
      </c>
      <c r="BI59" s="15">
        <f t="shared" si="72"/>
        <v>0</v>
      </c>
      <c r="BJ59" s="15">
        <f t="shared" si="72"/>
        <v>0</v>
      </c>
      <c r="BK59" s="15">
        <f t="shared" si="72"/>
        <v>0</v>
      </c>
      <c r="BL59" s="15">
        <f t="shared" si="72"/>
        <v>0</v>
      </c>
      <c r="BM59" s="15">
        <f t="shared" si="72"/>
        <v>1</v>
      </c>
      <c r="BN59" s="15">
        <f t="shared" si="72"/>
        <v>0</v>
      </c>
      <c r="BO59" s="15">
        <f t="shared" si="72"/>
        <v>0</v>
      </c>
      <c r="BP59" s="15">
        <f t="shared" si="72"/>
        <v>0</v>
      </c>
      <c r="BQ59" s="15">
        <f t="shared" si="72"/>
        <v>1</v>
      </c>
      <c r="BR59" s="15">
        <f t="shared" si="72"/>
        <v>1</v>
      </c>
      <c r="BS59" s="15">
        <f t="shared" si="54"/>
        <v>31</v>
      </c>
      <c r="BT59" s="19">
        <v>22</v>
      </c>
    </row>
    <row r="60" spans="1:72">
      <c r="A60" s="17">
        <v>41214</v>
      </c>
      <c r="B60" s="57">
        <f t="shared" si="59"/>
        <v>2012</v>
      </c>
      <c r="C60" s="16">
        <v>44569377.168984003</v>
      </c>
      <c r="D60" s="94">
        <f>('Customer Data'!$B71+'Customer Data'!$B74*2)/3</f>
        <v>77275.666666666672</v>
      </c>
      <c r="E60" s="15">
        <f ca="1">HLOOKUP($B60,CDM!$B$1:$Q$22,11,FALSE)/12</f>
        <v>1072052.9529829782</v>
      </c>
      <c r="F60" s="16">
        <f t="shared" ca="1" si="60"/>
        <v>45641430.12196698</v>
      </c>
      <c r="G60" s="15">
        <v>16766402.299411001</v>
      </c>
      <c r="H60" s="94">
        <f>('Customer Data'!$C71+'Customer Data'!$C74*2)/3</f>
        <v>6932.1111111111104</v>
      </c>
      <c r="I60" s="15">
        <f ca="1">HLOOKUP($B60,CDM!$B$1:$Q$22,12,FALSE)/12</f>
        <v>902076.07732077735</v>
      </c>
      <c r="J60" s="15">
        <f t="shared" ca="1" si="61"/>
        <v>17668478.376731779</v>
      </c>
      <c r="K60" s="15">
        <v>76436117.060878992</v>
      </c>
      <c r="L60" s="15">
        <v>200627.407282</v>
      </c>
      <c r="M60" s="94">
        <f>('Customer Data'!$D71+'Customer Data'!$D74*2)/3</f>
        <v>1180.6666666666667</v>
      </c>
      <c r="N60" s="135">
        <f ca="1">HLOOKUP($B60,CDM!$B$1:$Q$22,13,FALSE)/12</f>
        <v>1066001.5767451741</v>
      </c>
      <c r="O60" s="15">
        <f t="shared" ca="1" si="44"/>
        <v>76825179.447514161</v>
      </c>
      <c r="P60" s="15">
        <f t="shared" si="45"/>
        <v>198472.50728200001</v>
      </c>
      <c r="Q60" s="15">
        <v>4329998.1374479998</v>
      </c>
      <c r="R60" s="15">
        <v>11098.350297000001</v>
      </c>
      <c r="S60" s="94">
        <f>('Customer Data'!$E71+'Customer Data'!$E74*2)/3</f>
        <v>3</v>
      </c>
      <c r="T60" s="135">
        <f ca="1">HLOOKUP($B60,CDM!$B$1:$Q$22,14,FALSE)/12</f>
        <v>2338.7152196832499</v>
      </c>
      <c r="U60" s="15">
        <f t="shared" ca="1" si="62"/>
        <v>4332336.8526676828</v>
      </c>
      <c r="V60" s="15">
        <v>24305195.422054999</v>
      </c>
      <c r="W60" s="15">
        <v>45433.457022000002</v>
      </c>
      <c r="X60" s="94">
        <f>('Customer Data'!$F71+'Customer Data'!$F74*2)/3</f>
        <v>6</v>
      </c>
      <c r="Y60" s="135">
        <f ca="1">HLOOKUP($B60,CDM!$B$1:$Q$22,15,FALSE)/12</f>
        <v>217152.49903237671</v>
      </c>
      <c r="Z60" s="15">
        <f t="shared" ca="1" si="63"/>
        <v>24522347.921087377</v>
      </c>
      <c r="AA60" s="15">
        <v>22605704.769584</v>
      </c>
      <c r="AB60" s="15">
        <v>41128.333685999998</v>
      </c>
      <c r="AC60" s="94">
        <f>('Customer Data'!$G71+'Customer Data'!$G74*2)/3</f>
        <v>2</v>
      </c>
      <c r="AD60" s="135">
        <f ca="1">HLOOKUP($B60,CDM!$B$1:$Q$22,16,FALSE)/12</f>
        <v>269401.81059651141</v>
      </c>
      <c r="AE60" s="15">
        <f t="shared" ca="1" si="64"/>
        <v>22875106.580180511</v>
      </c>
      <c r="AF60" s="15">
        <f t="shared" si="49"/>
        <v>41128.333685999998</v>
      </c>
      <c r="AG60" s="15">
        <v>676939.19010999706</v>
      </c>
      <c r="AH60" s="15">
        <v>2154.9</v>
      </c>
      <c r="AI60" s="15">
        <v>3982512.1584109999</v>
      </c>
      <c r="AJ60" s="15">
        <v>6368.8214699999999</v>
      </c>
      <c r="AK60" s="94">
        <f>('Customer Data'!$H71+'Customer Data'!$H74*2)/3</f>
        <v>1</v>
      </c>
      <c r="AL60" s="135">
        <f ca="1">HLOOKUP($B60,CDM!$B$1:$Q$22,17,FALSE)/12</f>
        <v>2291.1592954360949</v>
      </c>
      <c r="AM60" s="15">
        <f t="shared" ca="1" si="65"/>
        <v>3984803.3177064359</v>
      </c>
      <c r="AN60" s="15">
        <v>1724885.931692</v>
      </c>
      <c r="AO60" s="15">
        <v>4131.63</v>
      </c>
      <c r="AP60" s="94">
        <f>('Customer Data'!$I71+'Customer Data'!$I74*2)/3</f>
        <v>23365</v>
      </c>
      <c r="AQ60" s="135">
        <f ca="1">HLOOKUP($B60,CDM!$B$1:$Q$22,18,FALSE)/12</f>
        <v>0</v>
      </c>
      <c r="AR60" s="15">
        <f t="shared" ca="1" si="66"/>
        <v>4131.63</v>
      </c>
      <c r="AS60" s="15">
        <v>73979.507366000005</v>
      </c>
      <c r="AT60" s="15">
        <v>206.01866100000001</v>
      </c>
      <c r="AU60" s="15">
        <f>('Customer Data'!$J71*1+'Customer Data'!$J74*2)/3</f>
        <v>656</v>
      </c>
      <c r="AV60" s="15">
        <v>277502.87589700002</v>
      </c>
      <c r="AW60" s="15">
        <f>('Customer Data'!$K71*1+'Customer Data'!$K74*2)/3</f>
        <v>793</v>
      </c>
      <c r="AX60" s="15">
        <f>Weather!B216</f>
        <v>405.49999999999994</v>
      </c>
      <c r="AY60" s="15">
        <f>Weather!$C216</f>
        <v>0</v>
      </c>
      <c r="AZ60" s="200">
        <f>Employment!B72</f>
        <v>6722.4</v>
      </c>
      <c r="BA60" s="15">
        <f>Employment!$C72</f>
        <v>153.80000000000001</v>
      </c>
      <c r="BB60" s="15">
        <f>Employment!D72</f>
        <v>578793.9</v>
      </c>
      <c r="BC60" s="15">
        <f t="shared" si="68"/>
        <v>59</v>
      </c>
      <c r="BD60" s="15">
        <f t="shared" ref="BD60:BR60" si="73">BD48</f>
        <v>0</v>
      </c>
      <c r="BE60" s="15">
        <f t="shared" si="73"/>
        <v>0</v>
      </c>
      <c r="BF60" s="15">
        <f t="shared" si="73"/>
        <v>0</v>
      </c>
      <c r="BG60" s="15">
        <f t="shared" si="73"/>
        <v>0</v>
      </c>
      <c r="BH60" s="15">
        <f t="shared" si="73"/>
        <v>0</v>
      </c>
      <c r="BI60" s="15">
        <f t="shared" si="73"/>
        <v>0</v>
      </c>
      <c r="BJ60" s="15">
        <f t="shared" si="73"/>
        <v>0</v>
      </c>
      <c r="BK60" s="15">
        <f t="shared" si="73"/>
        <v>0</v>
      </c>
      <c r="BL60" s="15">
        <f t="shared" si="73"/>
        <v>0</v>
      </c>
      <c r="BM60" s="15">
        <f t="shared" si="73"/>
        <v>0</v>
      </c>
      <c r="BN60" s="15">
        <f t="shared" si="73"/>
        <v>1</v>
      </c>
      <c r="BO60" s="15">
        <f t="shared" si="73"/>
        <v>0</v>
      </c>
      <c r="BP60" s="15">
        <f t="shared" si="73"/>
        <v>0</v>
      </c>
      <c r="BQ60" s="15">
        <f t="shared" si="73"/>
        <v>1</v>
      </c>
      <c r="BR60" s="15">
        <f t="shared" si="73"/>
        <v>1</v>
      </c>
      <c r="BS60" s="15">
        <f t="shared" si="54"/>
        <v>30</v>
      </c>
      <c r="BT60" s="19">
        <v>22</v>
      </c>
    </row>
    <row r="61" spans="1:72">
      <c r="A61" s="17">
        <v>41244</v>
      </c>
      <c r="B61" s="57">
        <f t="shared" si="59"/>
        <v>2012</v>
      </c>
      <c r="C61" s="16">
        <v>51566047.672842003</v>
      </c>
      <c r="D61" s="95">
        <f>'Customer Data'!$B74</f>
        <v>77344</v>
      </c>
      <c r="E61" s="15">
        <f ca="1">HLOOKUP($B61,CDM!$B$1:$Q$22,11,FALSE)/12</f>
        <v>1072052.9529829782</v>
      </c>
      <c r="F61" s="16">
        <f t="shared" ca="1" si="60"/>
        <v>52638100.62582498</v>
      </c>
      <c r="G61" s="15">
        <v>18138752.459984995</v>
      </c>
      <c r="H61" s="95">
        <f>'Customer Data'!$C74</f>
        <v>6935</v>
      </c>
      <c r="I61" s="15">
        <f ca="1">HLOOKUP($B61,CDM!$B$1:$Q$22,12,FALSE)/12</f>
        <v>902076.07732077735</v>
      </c>
      <c r="J61" s="15">
        <f t="shared" ca="1" si="61"/>
        <v>19040828.537305772</v>
      </c>
      <c r="K61" s="15">
        <v>77875364.111755997</v>
      </c>
      <c r="L61" s="15">
        <v>178592.98998299998</v>
      </c>
      <c r="M61" s="95">
        <f>'Customer Data'!$D74</f>
        <v>1179</v>
      </c>
      <c r="N61" s="135">
        <f ca="1">HLOOKUP($B61,CDM!$B$1:$Q$22,13,FALSE)/12</f>
        <v>1066001.5767451741</v>
      </c>
      <c r="O61" s="15">
        <f t="shared" ca="1" si="44"/>
        <v>78089232.601768956</v>
      </c>
      <c r="P61" s="15">
        <f t="shared" si="45"/>
        <v>176410.58998299998</v>
      </c>
      <c r="Q61" s="15">
        <v>3428960.1264900002</v>
      </c>
      <c r="R61" s="15">
        <v>10282.746717</v>
      </c>
      <c r="S61" s="95">
        <f>'Customer Data'!$E74</f>
        <v>3</v>
      </c>
      <c r="T61" s="135">
        <f ca="1">HLOOKUP($B61,CDM!$B$1:$Q$22,14,FALSE)/12</f>
        <v>2338.7152196832499</v>
      </c>
      <c r="U61" s="15">
        <f t="shared" ca="1" si="62"/>
        <v>3431298.8417096836</v>
      </c>
      <c r="V61" s="15">
        <v>22298723.747033</v>
      </c>
      <c r="W61" s="15">
        <v>45221.228009999999</v>
      </c>
      <c r="X61" s="95">
        <f>'Customer Data'!$F74</f>
        <v>6</v>
      </c>
      <c r="Y61" s="135">
        <f ca="1">HLOOKUP($B61,CDM!$B$1:$Q$22,15,FALSE)/12</f>
        <v>217152.49903237671</v>
      </c>
      <c r="Z61" s="15">
        <f t="shared" ca="1" si="63"/>
        <v>22515876.246065378</v>
      </c>
      <c r="AA61" s="15">
        <v>18253997.966922</v>
      </c>
      <c r="AB61" s="15">
        <v>41254.802027999998</v>
      </c>
      <c r="AC61" s="95">
        <f>'Customer Data'!$G74</f>
        <v>2</v>
      </c>
      <c r="AD61" s="135">
        <f ca="1">HLOOKUP($B61,CDM!$B$1:$Q$22,16,FALSE)/12</f>
        <v>269401.81059651141</v>
      </c>
      <c r="AE61" s="15">
        <f t="shared" ca="1" si="64"/>
        <v>18523399.777518511</v>
      </c>
      <c r="AF61" s="15">
        <f t="shared" si="49"/>
        <v>41254.802027999998</v>
      </c>
      <c r="AG61" s="15">
        <v>852133.08673221048</v>
      </c>
      <c r="AH61" s="15">
        <v>2182.4</v>
      </c>
      <c r="AI61" s="15">
        <v>3159383.2112480002</v>
      </c>
      <c r="AJ61" s="15">
        <v>6452.8358399999997</v>
      </c>
      <c r="AK61" s="95">
        <f>'Customer Data'!$H74</f>
        <v>1</v>
      </c>
      <c r="AL61" s="135">
        <f ca="1">HLOOKUP($B61,CDM!$B$1:$Q$22,17,FALSE)/12</f>
        <v>2291.1592954360949</v>
      </c>
      <c r="AM61" s="15">
        <f t="shared" ca="1" si="65"/>
        <v>3161674.3705434361</v>
      </c>
      <c r="AN61" s="15">
        <v>1885226.571852</v>
      </c>
      <c r="AO61" s="15">
        <v>4132.8100000000004</v>
      </c>
      <c r="AP61" s="95">
        <f>'Customer Data'!$I74</f>
        <v>23365</v>
      </c>
      <c r="AQ61" s="135">
        <f ca="1">HLOOKUP($B61,CDM!$B$1:$Q$22,18,FALSE)/12</f>
        <v>0</v>
      </c>
      <c r="AR61" s="15">
        <f t="shared" ca="1" si="66"/>
        <v>4132.8100000000004</v>
      </c>
      <c r="AS61" s="15">
        <v>76396.071557000003</v>
      </c>
      <c r="AT61" s="15">
        <v>185.90379999999999</v>
      </c>
      <c r="AU61" s="136">
        <f>'Customer Data'!$J74</f>
        <v>655</v>
      </c>
      <c r="AV61" s="15">
        <v>287127.41871100001</v>
      </c>
      <c r="AW61" s="95">
        <f>'Customer Data'!$K74</f>
        <v>793</v>
      </c>
      <c r="AX61" s="15">
        <f>Weather!B217</f>
        <v>484.20000000000005</v>
      </c>
      <c r="AY61" s="15">
        <f>Weather!$C217</f>
        <v>0</v>
      </c>
      <c r="AZ61" s="200">
        <f>Employment!B73</f>
        <v>6740.6</v>
      </c>
      <c r="BA61" s="15">
        <f>Employment!$C73</f>
        <v>152.9</v>
      </c>
      <c r="BB61" s="15">
        <f>Employment!D73</f>
        <v>578793.9</v>
      </c>
      <c r="BC61" s="15">
        <f t="shared" si="68"/>
        <v>60</v>
      </c>
      <c r="BD61" s="15">
        <f t="shared" ref="BD61:BR61" si="74">BD49</f>
        <v>0</v>
      </c>
      <c r="BE61" s="15">
        <f t="shared" si="74"/>
        <v>0</v>
      </c>
      <c r="BF61" s="15">
        <f t="shared" si="74"/>
        <v>0</v>
      </c>
      <c r="BG61" s="15">
        <f t="shared" si="74"/>
        <v>0</v>
      </c>
      <c r="BH61" s="15">
        <f t="shared" si="74"/>
        <v>0</v>
      </c>
      <c r="BI61" s="15">
        <f t="shared" si="74"/>
        <v>0</v>
      </c>
      <c r="BJ61" s="15">
        <f t="shared" si="74"/>
        <v>0</v>
      </c>
      <c r="BK61" s="15">
        <f t="shared" si="74"/>
        <v>0</v>
      </c>
      <c r="BL61" s="15">
        <f t="shared" si="74"/>
        <v>0</v>
      </c>
      <c r="BM61" s="15">
        <f t="shared" si="74"/>
        <v>0</v>
      </c>
      <c r="BN61" s="15">
        <f t="shared" si="74"/>
        <v>0</v>
      </c>
      <c r="BO61" s="15">
        <f t="shared" si="74"/>
        <v>1</v>
      </c>
      <c r="BP61" s="15">
        <f t="shared" si="74"/>
        <v>0</v>
      </c>
      <c r="BQ61" s="15">
        <f t="shared" si="74"/>
        <v>0</v>
      </c>
      <c r="BR61" s="15">
        <f t="shared" si="74"/>
        <v>0</v>
      </c>
      <c r="BS61" s="15">
        <f t="shared" si="54"/>
        <v>31</v>
      </c>
      <c r="BT61" s="19">
        <v>19</v>
      </c>
    </row>
    <row r="62" spans="1:72">
      <c r="A62" s="17">
        <v>41275</v>
      </c>
      <c r="B62" s="57">
        <f t="shared" si="59"/>
        <v>2013</v>
      </c>
      <c r="C62" s="16">
        <v>53652899.342782997</v>
      </c>
      <c r="D62" s="94">
        <f>('Customer Data'!$B74*2+'Customer Data'!$B77)/3</f>
        <v>77346.666666666672</v>
      </c>
      <c r="E62" s="15">
        <f ca="1">HLOOKUP($B62,CDM!$B$1:$Q$22,11,FALSE)/12</f>
        <v>1258456.7783805849</v>
      </c>
      <c r="F62" s="16">
        <f t="shared" ca="1" si="60"/>
        <v>54911356.121163584</v>
      </c>
      <c r="G62" s="15">
        <v>18942676.339496996</v>
      </c>
      <c r="H62" s="94">
        <f>('Customer Data'!$C74*2+'Customer Data'!$C77)/3</f>
        <v>6941.333333333333</v>
      </c>
      <c r="I62" s="15">
        <f ca="1">HLOOKUP($B62,CDM!$B$1:$Q$22,12,FALSE)/12</f>
        <v>975968.69863015693</v>
      </c>
      <c r="J62" s="15">
        <f t="shared" ca="1" si="61"/>
        <v>19918645.038127154</v>
      </c>
      <c r="K62" s="15">
        <v>85385371.439648002</v>
      </c>
      <c r="L62" s="15">
        <v>205011.85894000001</v>
      </c>
      <c r="M62" s="94">
        <f>('Customer Data'!$D74*2+'Customer Data'!$D77)/3</f>
        <v>1178.6666666666667</v>
      </c>
      <c r="N62" s="135">
        <f ca="1">HLOOKUP($B62,CDM!$B$1:$Q$22,13,FALSE)/12</f>
        <v>1684340.17549489</v>
      </c>
      <c r="O62" s="15">
        <f t="shared" ca="1" si="44"/>
        <v>86172794.297903538</v>
      </c>
      <c r="P62" s="15">
        <f t="shared" si="45"/>
        <v>202796.55894000002</v>
      </c>
      <c r="Q62" s="15">
        <v>3645495.2412959998</v>
      </c>
      <c r="R62" s="15">
        <v>9951.2909729999992</v>
      </c>
      <c r="S62" s="94">
        <f>('Customer Data'!$E74*2+'Customer Data'!$E77)/3</f>
        <v>3</v>
      </c>
      <c r="T62" s="135">
        <f ca="1">HLOOKUP($B62,CDM!$B$1:$Q$22,14,FALSE)/12</f>
        <v>5297.0208632293334</v>
      </c>
      <c r="U62" s="15">
        <f t="shared" ca="1" si="62"/>
        <v>3650792.2621592293</v>
      </c>
      <c r="V62" s="15">
        <v>23417946.407063</v>
      </c>
      <c r="W62" s="15">
        <v>41496.639725000008</v>
      </c>
      <c r="X62" s="94">
        <f>('Customer Data'!$F74*2+'Customer Data'!$F77)/3</f>
        <v>6</v>
      </c>
      <c r="Y62" s="135">
        <f ca="1">HLOOKUP($B62,CDM!$B$1:$Q$22,15,FALSE)/12</f>
        <v>507506.52818861761</v>
      </c>
      <c r="Z62" s="15">
        <f t="shared" ca="1" si="63"/>
        <v>23925452.935251616</v>
      </c>
      <c r="AA62" s="15">
        <v>18216753.724354997</v>
      </c>
      <c r="AB62" s="15">
        <v>41114.656439999999</v>
      </c>
      <c r="AC62" s="94">
        <f>('Customer Data'!$G74*2+'Customer Data'!$G77)/3</f>
        <v>2</v>
      </c>
      <c r="AD62" s="135">
        <f ca="1">HLOOKUP($B62,CDM!$B$1:$Q$22,16,FALSE)/12</f>
        <v>756294.05477068387</v>
      </c>
      <c r="AE62" s="15">
        <f t="shared" ca="1" si="64"/>
        <v>18973047.779125683</v>
      </c>
      <c r="AF62" s="15">
        <f t="shared" si="49"/>
        <v>41114.656439999999</v>
      </c>
      <c r="AG62" s="15">
        <v>896917.31723936531</v>
      </c>
      <c r="AH62" s="15">
        <v>2215.3000000000002</v>
      </c>
      <c r="AI62" s="15">
        <v>3961355.8702929998</v>
      </c>
      <c r="AJ62" s="15">
        <v>6374.1437100000003</v>
      </c>
      <c r="AK62" s="94">
        <f>('Customer Data'!$H74*2+'Customer Data'!$H77)/3</f>
        <v>1</v>
      </c>
      <c r="AL62" s="135">
        <f ca="1">HLOOKUP($B62,CDM!$B$1:$Q$22,17,FALSE)/12</f>
        <v>4557.9122413323012</v>
      </c>
      <c r="AM62" s="15">
        <f t="shared" ca="1" si="65"/>
        <v>3965913.782534332</v>
      </c>
      <c r="AN62" s="15">
        <v>1825812.3369390001</v>
      </c>
      <c r="AO62" s="15">
        <v>4132.8100000000004</v>
      </c>
      <c r="AP62" s="94">
        <f>('Customer Data'!$I74*2+'Customer Data'!$I77)/3</f>
        <v>23365</v>
      </c>
      <c r="AQ62" s="135">
        <f ca="1">HLOOKUP($B62,CDM!$B$1:$Q$22,18,FALSE)/12</f>
        <v>0</v>
      </c>
      <c r="AR62" s="15">
        <f t="shared" ca="1" si="66"/>
        <v>4132.8100000000004</v>
      </c>
      <c r="AS62" s="15">
        <v>76016.714410999994</v>
      </c>
      <c r="AT62" s="15">
        <v>212.601946</v>
      </c>
      <c r="AU62" s="15">
        <f>('Customer Data'!$J74*2+'Customer Data'!$J77*1)/3</f>
        <v>652</v>
      </c>
      <c r="AV62" s="15">
        <v>286406.28584500001</v>
      </c>
      <c r="AW62" s="15">
        <f>('Customer Data'!$K74*2+'Customer Data'!$K77*1)/3</f>
        <v>793</v>
      </c>
      <c r="AX62" s="15">
        <f>Weather!B218</f>
        <v>598.19999999999993</v>
      </c>
      <c r="AY62" s="15">
        <f>Weather!$C218</f>
        <v>0</v>
      </c>
      <c r="AZ62" s="200">
        <f>Employment!B74</f>
        <v>6758.8</v>
      </c>
      <c r="BA62" s="15">
        <f>Employment!$C74</f>
        <v>151.4</v>
      </c>
      <c r="BB62" s="15">
        <f>Employment!D74</f>
        <v>586913</v>
      </c>
      <c r="BC62" s="15">
        <f t="shared" si="68"/>
        <v>61</v>
      </c>
      <c r="BD62" s="15">
        <f t="shared" ref="BD62:BR62" si="75">BD50</f>
        <v>1</v>
      </c>
      <c r="BE62" s="15">
        <f t="shared" si="75"/>
        <v>0</v>
      </c>
      <c r="BF62" s="15">
        <f t="shared" si="75"/>
        <v>0</v>
      </c>
      <c r="BG62" s="15">
        <f t="shared" si="75"/>
        <v>0</v>
      </c>
      <c r="BH62" s="15">
        <f t="shared" si="75"/>
        <v>0</v>
      </c>
      <c r="BI62" s="15">
        <f t="shared" si="75"/>
        <v>0</v>
      </c>
      <c r="BJ62" s="15">
        <f t="shared" si="75"/>
        <v>0</v>
      </c>
      <c r="BK62" s="15">
        <f t="shared" si="75"/>
        <v>0</v>
      </c>
      <c r="BL62" s="15">
        <f t="shared" si="75"/>
        <v>0</v>
      </c>
      <c r="BM62" s="15">
        <f t="shared" si="75"/>
        <v>0</v>
      </c>
      <c r="BN62" s="15">
        <f t="shared" si="75"/>
        <v>0</v>
      </c>
      <c r="BO62" s="15">
        <f t="shared" si="75"/>
        <v>0</v>
      </c>
      <c r="BP62" s="15">
        <f t="shared" si="75"/>
        <v>0</v>
      </c>
      <c r="BQ62" s="15">
        <f t="shared" si="75"/>
        <v>0</v>
      </c>
      <c r="BR62" s="15">
        <f t="shared" si="75"/>
        <v>0</v>
      </c>
      <c r="BS62" s="15">
        <f t="shared" si="54"/>
        <v>31</v>
      </c>
      <c r="BT62" s="19">
        <v>22</v>
      </c>
    </row>
    <row r="63" spans="1:72">
      <c r="A63" s="17">
        <v>41306</v>
      </c>
      <c r="B63" s="57">
        <f t="shared" si="59"/>
        <v>2013</v>
      </c>
      <c r="C63" s="16">
        <v>47495304.415831</v>
      </c>
      <c r="D63" s="94">
        <f>('Customer Data'!$B74+'Customer Data'!$B77*2)/3</f>
        <v>77349.333333333328</v>
      </c>
      <c r="E63" s="15">
        <f ca="1">HLOOKUP($B63,CDM!$B$1:$Q$22,11,FALSE)/12</f>
        <v>1258456.7783805849</v>
      </c>
      <c r="F63" s="16">
        <f t="shared" ca="1" si="60"/>
        <v>48753761.194211587</v>
      </c>
      <c r="G63" s="15">
        <v>17503053.729093</v>
      </c>
      <c r="H63" s="94">
        <f>('Customer Data'!$C74+'Customer Data'!$C77*2)/3</f>
        <v>6947.666666666667</v>
      </c>
      <c r="I63" s="15">
        <f ca="1">HLOOKUP($B63,CDM!$B$1:$Q$22,12,FALSE)/12</f>
        <v>975968.69863015693</v>
      </c>
      <c r="J63" s="15">
        <f t="shared" ca="1" si="61"/>
        <v>18479022.427723158</v>
      </c>
      <c r="K63" s="15">
        <v>79205892.548264995</v>
      </c>
      <c r="L63" s="15">
        <v>200599.50826100004</v>
      </c>
      <c r="M63" s="94">
        <f>('Customer Data'!$D74+'Customer Data'!$D77*2)/3</f>
        <v>1178.3333333333333</v>
      </c>
      <c r="N63" s="135">
        <f ca="1">HLOOKUP($B63,CDM!$B$1:$Q$22,13,FALSE)/12</f>
        <v>1684340.17549489</v>
      </c>
      <c r="O63" s="15">
        <f t="shared" ca="1" si="44"/>
        <v>80116229.569861323</v>
      </c>
      <c r="P63" s="15">
        <f t="shared" si="45"/>
        <v>198368.70826100005</v>
      </c>
      <c r="Q63" s="15">
        <v>3154952.296017</v>
      </c>
      <c r="R63" s="15">
        <v>9508.9083929999997</v>
      </c>
      <c r="S63" s="94">
        <f>('Customer Data'!$E74+'Customer Data'!$E77*2)/3</f>
        <v>3</v>
      </c>
      <c r="T63" s="135">
        <f ca="1">HLOOKUP($B63,CDM!$B$1:$Q$22,14,FALSE)/12</f>
        <v>5297.0208632293334</v>
      </c>
      <c r="U63" s="15">
        <f t="shared" ca="1" si="62"/>
        <v>3160249.3168802294</v>
      </c>
      <c r="V63" s="15">
        <v>21567392.041109003</v>
      </c>
      <c r="W63" s="15">
        <v>43248.446597000002</v>
      </c>
      <c r="X63" s="94">
        <f>('Customer Data'!$F74+'Customer Data'!$F77*2)/3</f>
        <v>6</v>
      </c>
      <c r="Y63" s="135">
        <f ca="1">HLOOKUP($B63,CDM!$B$1:$Q$22,15,FALSE)/12</f>
        <v>507506.52818861761</v>
      </c>
      <c r="Z63" s="15">
        <f t="shared" ca="1" si="63"/>
        <v>22074898.569297619</v>
      </c>
      <c r="AA63" s="15">
        <v>20302596.504427001</v>
      </c>
      <c r="AB63" s="15">
        <v>41501.533986000002</v>
      </c>
      <c r="AC63" s="94">
        <f>('Customer Data'!$G74+'Customer Data'!$G77*2)/3</f>
        <v>2</v>
      </c>
      <c r="AD63" s="135">
        <f ca="1">HLOOKUP($B63,CDM!$B$1:$Q$22,16,FALSE)/12</f>
        <v>756294.05477068387</v>
      </c>
      <c r="AE63" s="15">
        <f t="shared" ca="1" si="64"/>
        <v>21058890.559197687</v>
      </c>
      <c r="AF63" s="15">
        <f t="shared" si="49"/>
        <v>41501.533986000002</v>
      </c>
      <c r="AG63" s="15">
        <v>774003.15389856894</v>
      </c>
      <c r="AH63" s="15">
        <v>2230.8000000000002</v>
      </c>
      <c r="AI63" s="15">
        <v>3597797.4297870002</v>
      </c>
      <c r="AJ63" s="15">
        <v>6471.8438399999995</v>
      </c>
      <c r="AK63" s="94">
        <f>('Customer Data'!$H74+'Customer Data'!$H77*2)/3</f>
        <v>1</v>
      </c>
      <c r="AL63" s="135">
        <f ca="1">HLOOKUP($B63,CDM!$B$1:$Q$22,17,FALSE)/12</f>
        <v>4557.9122413323012</v>
      </c>
      <c r="AM63" s="15">
        <f t="shared" ca="1" si="65"/>
        <v>3602355.3420283324</v>
      </c>
      <c r="AN63" s="15">
        <v>1530921.253887</v>
      </c>
      <c r="AO63" s="15">
        <v>4135.0600000000004</v>
      </c>
      <c r="AP63" s="94">
        <f>('Customer Data'!$I74+'Customer Data'!$I77*2)/3</f>
        <v>23365</v>
      </c>
      <c r="AQ63" s="135">
        <f ca="1">HLOOKUP($B63,CDM!$B$1:$Q$22,18,FALSE)/12</f>
        <v>0</v>
      </c>
      <c r="AR63" s="15">
        <f t="shared" ca="1" si="66"/>
        <v>4135.0600000000004</v>
      </c>
      <c r="AS63" s="15">
        <v>68397.384904999999</v>
      </c>
      <c r="AT63" s="15">
        <v>197.908725</v>
      </c>
      <c r="AU63" s="15">
        <f>('Customer Data'!$J74*1+'Customer Data'!$J77*2)/3</f>
        <v>649</v>
      </c>
      <c r="AV63" s="15">
        <v>258225.689136</v>
      </c>
      <c r="AW63" s="15">
        <f>('Customer Data'!$K74*1+'Customer Data'!$K77*2)/3</f>
        <v>793</v>
      </c>
      <c r="AX63" s="15">
        <f>Weather!B219</f>
        <v>574.80000000000007</v>
      </c>
      <c r="AY63" s="15">
        <f>Weather!$C219</f>
        <v>0</v>
      </c>
      <c r="AZ63" s="200">
        <f>Employment!B75</f>
        <v>6775.5</v>
      </c>
      <c r="BA63" s="15">
        <f>Employment!$C75</f>
        <v>151.9</v>
      </c>
      <c r="BB63" s="15">
        <f>Employment!D75</f>
        <v>586913</v>
      </c>
      <c r="BC63" s="15">
        <f t="shared" si="68"/>
        <v>62</v>
      </c>
      <c r="BD63" s="15">
        <f t="shared" ref="BD63:BR63" si="76">BD51</f>
        <v>0</v>
      </c>
      <c r="BE63" s="15">
        <f t="shared" si="76"/>
        <v>1</v>
      </c>
      <c r="BF63" s="15">
        <f t="shared" si="76"/>
        <v>0</v>
      </c>
      <c r="BG63" s="15">
        <f t="shared" si="76"/>
        <v>0</v>
      </c>
      <c r="BH63" s="15">
        <f t="shared" si="76"/>
        <v>0</v>
      </c>
      <c r="BI63" s="15">
        <f t="shared" si="76"/>
        <v>0</v>
      </c>
      <c r="BJ63" s="15">
        <f t="shared" si="76"/>
        <v>0</v>
      </c>
      <c r="BK63" s="15">
        <f t="shared" si="76"/>
        <v>0</v>
      </c>
      <c r="BL63" s="15">
        <f t="shared" si="76"/>
        <v>0</v>
      </c>
      <c r="BM63" s="15">
        <f t="shared" si="76"/>
        <v>0</v>
      </c>
      <c r="BN63" s="15">
        <f t="shared" si="76"/>
        <v>0</v>
      </c>
      <c r="BO63" s="15">
        <f t="shared" si="76"/>
        <v>0</v>
      </c>
      <c r="BP63" s="15">
        <f t="shared" si="76"/>
        <v>0</v>
      </c>
      <c r="BQ63" s="15">
        <f t="shared" si="76"/>
        <v>0</v>
      </c>
      <c r="BR63" s="15">
        <f t="shared" si="76"/>
        <v>0</v>
      </c>
      <c r="BS63" s="15">
        <f t="shared" si="54"/>
        <v>28</v>
      </c>
      <c r="BT63" s="19">
        <v>19</v>
      </c>
    </row>
    <row r="64" spans="1:72">
      <c r="A64" s="17">
        <v>41334</v>
      </c>
      <c r="B64" s="57">
        <f t="shared" si="59"/>
        <v>2013</v>
      </c>
      <c r="C64" s="16">
        <v>48630667.323675998</v>
      </c>
      <c r="D64" s="95">
        <f>'Customer Data'!$B77</f>
        <v>77352</v>
      </c>
      <c r="E64" s="15">
        <f ca="1">HLOOKUP($B64,CDM!$B$1:$Q$22,11,FALSE)/12</f>
        <v>1258456.7783805849</v>
      </c>
      <c r="F64" s="16">
        <f t="shared" ca="1" si="60"/>
        <v>49889124.102056585</v>
      </c>
      <c r="G64" s="15">
        <v>18368567.875073001</v>
      </c>
      <c r="H64" s="95">
        <f>'Customer Data'!$C77</f>
        <v>6954</v>
      </c>
      <c r="I64" s="15">
        <f ca="1">HLOOKUP($B64,CDM!$B$1:$Q$22,12,FALSE)/12</f>
        <v>975968.69863015693</v>
      </c>
      <c r="J64" s="15">
        <f t="shared" ca="1" si="61"/>
        <v>19344536.573703159</v>
      </c>
      <c r="K64" s="15">
        <v>82400690.939106002</v>
      </c>
      <c r="L64" s="15">
        <v>197559.00108300001</v>
      </c>
      <c r="M64" s="95">
        <f>'Customer Data'!$D77</f>
        <v>1178</v>
      </c>
      <c r="N64" s="135">
        <f ca="1">HLOOKUP($B64,CDM!$B$1:$Q$22,13,FALSE)/12</f>
        <v>1684340.17549489</v>
      </c>
      <c r="O64" s="15">
        <f t="shared" ca="1" si="44"/>
        <v>83295056.131635845</v>
      </c>
      <c r="P64" s="15">
        <f t="shared" si="45"/>
        <v>195536.00108300001</v>
      </c>
      <c r="Q64" s="15">
        <v>2790274.2760089999</v>
      </c>
      <c r="R64" s="15">
        <v>9581.3627940000006</v>
      </c>
      <c r="S64" s="95">
        <f>'Customer Data'!$E77</f>
        <v>3</v>
      </c>
      <c r="T64" s="135">
        <f ca="1">HLOOKUP($B64,CDM!$B$1:$Q$22,14,FALSE)/12</f>
        <v>5297.0208632293334</v>
      </c>
      <c r="U64" s="15">
        <f t="shared" ca="1" si="62"/>
        <v>2795571.2968722293</v>
      </c>
      <c r="V64" s="15">
        <v>25449665.937520001</v>
      </c>
      <c r="W64" s="15">
        <v>42884.800301000003</v>
      </c>
      <c r="X64" s="95">
        <f>'Customer Data'!$F77</f>
        <v>6</v>
      </c>
      <c r="Y64" s="135">
        <f ca="1">HLOOKUP($B64,CDM!$B$1:$Q$22,15,FALSE)/12</f>
        <v>507506.52818861761</v>
      </c>
      <c r="Z64" s="15">
        <f t="shared" ca="1" si="63"/>
        <v>25957172.465708617</v>
      </c>
      <c r="AA64" s="15">
        <v>20534827.472060002</v>
      </c>
      <c r="AB64" s="15">
        <v>41099.253228000001</v>
      </c>
      <c r="AC64" s="95">
        <f>'Customer Data'!$G77</f>
        <v>2</v>
      </c>
      <c r="AD64" s="135">
        <f ca="1">HLOOKUP($B64,CDM!$B$1:$Q$22,16,FALSE)/12</f>
        <v>756294.05477068387</v>
      </c>
      <c r="AE64" s="15">
        <f t="shared" ca="1" si="64"/>
        <v>21291121.526830688</v>
      </c>
      <c r="AF64" s="15">
        <f t="shared" si="49"/>
        <v>41099.253228000001</v>
      </c>
      <c r="AG64" s="15">
        <v>789974.98296505399</v>
      </c>
      <c r="AH64" s="15">
        <v>2023</v>
      </c>
      <c r="AI64" s="15">
        <v>3935017.2192859999</v>
      </c>
      <c r="AJ64" s="15">
        <v>6701.08032</v>
      </c>
      <c r="AK64" s="95">
        <f>'Customer Data'!$H77</f>
        <v>1</v>
      </c>
      <c r="AL64" s="135">
        <f ca="1">HLOOKUP($B64,CDM!$B$1:$Q$22,17,FALSE)/12</f>
        <v>4557.9122413323012</v>
      </c>
      <c r="AM64" s="15">
        <f t="shared" ca="1" si="65"/>
        <v>3939575.1315273321</v>
      </c>
      <c r="AN64" s="15">
        <v>1514458.989815</v>
      </c>
      <c r="AO64" s="15">
        <v>4135.0600000000004</v>
      </c>
      <c r="AP64" s="95">
        <f>'Customer Data'!$I77</f>
        <v>23365</v>
      </c>
      <c r="AQ64" s="135">
        <f ca="1">HLOOKUP($B64,CDM!$B$1:$Q$22,18,FALSE)/12</f>
        <v>0</v>
      </c>
      <c r="AR64" s="15">
        <f t="shared" ca="1" si="66"/>
        <v>4135.0600000000004</v>
      </c>
      <c r="AS64" s="15">
        <v>75624.876182000007</v>
      </c>
      <c r="AT64" s="15">
        <v>204.363677</v>
      </c>
      <c r="AU64" s="136">
        <f>'Customer Data'!$J77</f>
        <v>646</v>
      </c>
      <c r="AV64" s="15">
        <v>295789.21804200002</v>
      </c>
      <c r="AW64" s="95">
        <f>'Customer Data'!$K77</f>
        <v>793</v>
      </c>
      <c r="AX64" s="15">
        <f>Weather!B220</f>
        <v>505.20000000000005</v>
      </c>
      <c r="AY64" s="15">
        <f>Weather!$C220</f>
        <v>0</v>
      </c>
      <c r="AZ64" s="200">
        <f>Employment!B76</f>
        <v>6781.1</v>
      </c>
      <c r="BA64" s="15">
        <f>Employment!$C76</f>
        <v>152.4</v>
      </c>
      <c r="BB64" s="15">
        <f>Employment!D76</f>
        <v>586913</v>
      </c>
      <c r="BC64" s="15">
        <f t="shared" si="68"/>
        <v>63</v>
      </c>
      <c r="BD64" s="15">
        <f t="shared" ref="BD64:BR64" si="77">BD52</f>
        <v>0</v>
      </c>
      <c r="BE64" s="15">
        <f t="shared" si="77"/>
        <v>0</v>
      </c>
      <c r="BF64" s="15">
        <f t="shared" si="77"/>
        <v>1</v>
      </c>
      <c r="BG64" s="15">
        <f t="shared" si="77"/>
        <v>0</v>
      </c>
      <c r="BH64" s="15">
        <f t="shared" si="77"/>
        <v>0</v>
      </c>
      <c r="BI64" s="15">
        <f t="shared" si="77"/>
        <v>0</v>
      </c>
      <c r="BJ64" s="15">
        <f t="shared" si="77"/>
        <v>0</v>
      </c>
      <c r="BK64" s="15">
        <f t="shared" si="77"/>
        <v>0</v>
      </c>
      <c r="BL64" s="15">
        <f t="shared" si="77"/>
        <v>0</v>
      </c>
      <c r="BM64" s="15">
        <f t="shared" si="77"/>
        <v>0</v>
      </c>
      <c r="BN64" s="15">
        <f t="shared" si="77"/>
        <v>0</v>
      </c>
      <c r="BO64" s="15">
        <f t="shared" si="77"/>
        <v>0</v>
      </c>
      <c r="BP64" s="15">
        <f t="shared" si="77"/>
        <v>1</v>
      </c>
      <c r="BQ64" s="15">
        <f t="shared" si="77"/>
        <v>0</v>
      </c>
      <c r="BR64" s="15">
        <f t="shared" si="77"/>
        <v>1</v>
      </c>
      <c r="BS64" s="15">
        <f t="shared" si="54"/>
        <v>31</v>
      </c>
      <c r="BT64" s="19">
        <v>19</v>
      </c>
    </row>
    <row r="65" spans="1:72">
      <c r="A65" s="17">
        <v>41365</v>
      </c>
      <c r="B65" s="57">
        <f t="shared" si="59"/>
        <v>2013</v>
      </c>
      <c r="C65" s="16">
        <v>41929828.203455001</v>
      </c>
      <c r="D65" s="94">
        <f>('Customer Data'!$B77*2+'Customer Data'!$B80)/3</f>
        <v>77319.666666666672</v>
      </c>
      <c r="E65" s="15">
        <f ca="1">HLOOKUP($B65,CDM!$B$1:$Q$22,11,FALSE)/12</f>
        <v>1258456.7783805849</v>
      </c>
      <c r="F65" s="16">
        <f t="shared" ca="1" si="60"/>
        <v>43188284.981835589</v>
      </c>
      <c r="G65" s="15">
        <v>16520167.044469001</v>
      </c>
      <c r="H65" s="94">
        <f>('Customer Data'!$C77*2+'Customer Data'!$C80)/3</f>
        <v>6952.1111111111122</v>
      </c>
      <c r="I65" s="15">
        <f ca="1">HLOOKUP($B65,CDM!$B$1:$Q$22,12,FALSE)/12</f>
        <v>975968.69863015693</v>
      </c>
      <c r="J65" s="15">
        <f t="shared" ca="1" si="61"/>
        <v>17496135.743099157</v>
      </c>
      <c r="K65" s="15">
        <v>74267210.253996998</v>
      </c>
      <c r="L65" s="15">
        <v>199905.08775999999</v>
      </c>
      <c r="M65" s="94">
        <f>('Customer Data'!$D77*2+'Customer Data'!$D80)/3</f>
        <v>1177.6666666666667</v>
      </c>
      <c r="N65" s="135">
        <f ca="1">HLOOKUP($B65,CDM!$B$1:$Q$22,13,FALSE)/12</f>
        <v>1684340.17549489</v>
      </c>
      <c r="O65" s="15">
        <f t="shared" ca="1" si="44"/>
        <v>75368667.834339544</v>
      </c>
      <c r="P65" s="15">
        <f t="shared" si="45"/>
        <v>198127.88775999998</v>
      </c>
      <c r="Q65" s="15">
        <v>3637191.4979599998</v>
      </c>
      <c r="R65" s="15">
        <v>10486.722051000001</v>
      </c>
      <c r="S65" s="94">
        <f>('Customer Data'!$E77*2+'Customer Data'!$E80)/3</f>
        <v>3</v>
      </c>
      <c r="T65" s="135">
        <f ca="1">HLOOKUP($B65,CDM!$B$1:$Q$22,14,FALSE)/12</f>
        <v>5297.0208632293334</v>
      </c>
      <c r="U65" s="15">
        <f t="shared" ca="1" si="62"/>
        <v>3642488.5188232292</v>
      </c>
      <c r="V65" s="15">
        <v>24827226.340891998</v>
      </c>
      <c r="W65" s="15">
        <v>44235.528747000004</v>
      </c>
      <c r="X65" s="94">
        <f>('Customer Data'!$F77*2+'Customer Data'!$F80)/3</f>
        <v>6</v>
      </c>
      <c r="Y65" s="135">
        <f ca="1">HLOOKUP($B65,CDM!$B$1:$Q$22,15,FALSE)/12</f>
        <v>507506.52818861761</v>
      </c>
      <c r="Z65" s="15">
        <f t="shared" ca="1" si="63"/>
        <v>25334732.869080614</v>
      </c>
      <c r="AA65" s="15">
        <v>21301213.656471997</v>
      </c>
      <c r="AB65" s="15">
        <v>40774.193063999999</v>
      </c>
      <c r="AC65" s="94">
        <f>('Customer Data'!$G77*2+'Customer Data'!$G80)/3</f>
        <v>2</v>
      </c>
      <c r="AD65" s="135">
        <f ca="1">HLOOKUP($B65,CDM!$B$1:$Q$22,16,FALSE)/12</f>
        <v>756294.05477068387</v>
      </c>
      <c r="AE65" s="15">
        <f t="shared" ca="1" si="64"/>
        <v>22057507.711242683</v>
      </c>
      <c r="AF65" s="15">
        <f t="shared" si="49"/>
        <v>40774.193063999999</v>
      </c>
      <c r="AG65" s="15">
        <v>582882.59515234106</v>
      </c>
      <c r="AH65" s="15">
        <v>1777.2</v>
      </c>
      <c r="AI65" s="15">
        <v>3847040.6098969998</v>
      </c>
      <c r="AJ65" s="15">
        <v>6450.17472</v>
      </c>
      <c r="AK65" s="94">
        <f>('Customer Data'!$H77*2+'Customer Data'!$H80)/3</f>
        <v>1</v>
      </c>
      <c r="AL65" s="135">
        <f ca="1">HLOOKUP($B65,CDM!$B$1:$Q$22,17,FALSE)/12</f>
        <v>4557.9122413323012</v>
      </c>
      <c r="AM65" s="15">
        <f t="shared" ca="1" si="65"/>
        <v>3851598.522138332</v>
      </c>
      <c r="AN65" s="15">
        <v>1293416.5198939999</v>
      </c>
      <c r="AO65" s="15">
        <v>4113.63</v>
      </c>
      <c r="AP65" s="94">
        <f>('Customer Data'!$I77*2+'Customer Data'!$I80)/3</f>
        <v>23371.333333333332</v>
      </c>
      <c r="AQ65" s="135">
        <f ca="1">HLOOKUP($B65,CDM!$B$1:$Q$22,18,FALSE)/12</f>
        <v>0</v>
      </c>
      <c r="AR65" s="15">
        <f t="shared" ca="1" si="66"/>
        <v>4113.63</v>
      </c>
      <c r="AS65" s="15">
        <v>72567.712396999996</v>
      </c>
      <c r="AT65" s="15">
        <v>209.73862600000001</v>
      </c>
      <c r="AU65" s="15">
        <f>('Customer Data'!$J77*2+'Customer Data'!$J80*1)/3</f>
        <v>641.66666666666663</v>
      </c>
      <c r="AV65" s="15">
        <v>281756.88005899999</v>
      </c>
      <c r="AW65" s="15">
        <f>('Customer Data'!$K77*2+'Customer Data'!$K80*1)/3</f>
        <v>793</v>
      </c>
      <c r="AX65" s="15">
        <f>Weather!B221</f>
        <v>300.19999999999993</v>
      </c>
      <c r="AY65" s="15">
        <f>Weather!$C221</f>
        <v>0</v>
      </c>
      <c r="AZ65" s="200">
        <f>Employment!B77</f>
        <v>6788.9</v>
      </c>
      <c r="BA65" s="15">
        <f>Employment!$C77</f>
        <v>154.4</v>
      </c>
      <c r="BB65" s="15">
        <f>Employment!D77</f>
        <v>586913</v>
      </c>
      <c r="BC65" s="15">
        <f t="shared" si="68"/>
        <v>64</v>
      </c>
      <c r="BD65" s="15">
        <f t="shared" ref="BD65:BR65" si="78">BD53</f>
        <v>0</v>
      </c>
      <c r="BE65" s="15">
        <f t="shared" si="78"/>
        <v>0</v>
      </c>
      <c r="BF65" s="15">
        <f t="shared" si="78"/>
        <v>0</v>
      </c>
      <c r="BG65" s="15">
        <f t="shared" si="78"/>
        <v>1</v>
      </c>
      <c r="BH65" s="15">
        <f t="shared" si="78"/>
        <v>0</v>
      </c>
      <c r="BI65" s="15">
        <f t="shared" si="78"/>
        <v>0</v>
      </c>
      <c r="BJ65" s="15">
        <f t="shared" si="78"/>
        <v>0</v>
      </c>
      <c r="BK65" s="15">
        <f t="shared" si="78"/>
        <v>0</v>
      </c>
      <c r="BL65" s="15">
        <f t="shared" si="78"/>
        <v>0</v>
      </c>
      <c r="BM65" s="15">
        <f t="shared" si="78"/>
        <v>0</v>
      </c>
      <c r="BN65" s="15">
        <f t="shared" si="78"/>
        <v>0</v>
      </c>
      <c r="BO65" s="15">
        <f t="shared" si="78"/>
        <v>0</v>
      </c>
      <c r="BP65" s="15">
        <f t="shared" si="78"/>
        <v>1</v>
      </c>
      <c r="BQ65" s="15">
        <f t="shared" si="78"/>
        <v>0</v>
      </c>
      <c r="BR65" s="15">
        <f t="shared" si="78"/>
        <v>1</v>
      </c>
      <c r="BS65" s="15">
        <f t="shared" si="54"/>
        <v>30</v>
      </c>
      <c r="BT65" s="19">
        <v>22</v>
      </c>
    </row>
    <row r="66" spans="1:72">
      <c r="A66" s="17">
        <v>41395</v>
      </c>
      <c r="B66" s="57">
        <f t="shared" si="59"/>
        <v>2013</v>
      </c>
      <c r="C66" s="16">
        <v>44032174.703510001</v>
      </c>
      <c r="D66" s="94">
        <f>('Customer Data'!$B77+'Customer Data'!$B80*2)/3</f>
        <v>77287.333333333328</v>
      </c>
      <c r="E66" s="15">
        <f ca="1">HLOOKUP($B66,CDM!$B$1:$Q$22,11,FALSE)/12</f>
        <v>1258456.7783805849</v>
      </c>
      <c r="F66" s="16">
        <f t="shared" ca="1" si="60"/>
        <v>45290631.481890589</v>
      </c>
      <c r="G66" s="15">
        <v>17077059.542498</v>
      </c>
      <c r="H66" s="94">
        <f>('Customer Data'!$C77+'Customer Data'!$C80*2)/3</f>
        <v>6950.2222222222226</v>
      </c>
      <c r="I66" s="15">
        <f ca="1">HLOOKUP($B66,CDM!$B$1:$Q$22,12,FALSE)/12</f>
        <v>975968.69863015693</v>
      </c>
      <c r="J66" s="15">
        <f t="shared" ca="1" si="61"/>
        <v>18053028.241128158</v>
      </c>
      <c r="K66" s="15">
        <v>75498068.603317007</v>
      </c>
      <c r="L66" s="15">
        <v>208168.138183</v>
      </c>
      <c r="M66" s="94">
        <f>('Customer Data'!$D77+'Customer Data'!$D80*2)/3</f>
        <v>1177.3333333333333</v>
      </c>
      <c r="N66" s="135">
        <f ca="1">HLOOKUP($B66,CDM!$B$1:$Q$22,13,FALSE)/12</f>
        <v>1684340.17549489</v>
      </c>
      <c r="O66" s="15">
        <f t="shared" ca="1" si="44"/>
        <v>76645979.128271654</v>
      </c>
      <c r="P66" s="15">
        <f t="shared" si="45"/>
        <v>206293.638183</v>
      </c>
      <c r="Q66" s="15">
        <v>4162562.4615489999</v>
      </c>
      <c r="R66" s="15">
        <v>11703.228300000001</v>
      </c>
      <c r="S66" s="94">
        <f>('Customer Data'!$E77+'Customer Data'!$E80*2)/3</f>
        <v>3</v>
      </c>
      <c r="T66" s="135">
        <f ca="1">HLOOKUP($B66,CDM!$B$1:$Q$22,14,FALSE)/12</f>
        <v>5297.0208632293334</v>
      </c>
      <c r="U66" s="15">
        <f t="shared" ca="1" si="62"/>
        <v>4167859.4824122293</v>
      </c>
      <c r="V66" s="15">
        <v>25898774.587483</v>
      </c>
      <c r="W66" s="15">
        <v>49686.821932000006</v>
      </c>
      <c r="X66" s="94">
        <f>('Customer Data'!$F77+'Customer Data'!$F80*2)/3</f>
        <v>6</v>
      </c>
      <c r="Y66" s="135">
        <f ca="1">HLOOKUP($B66,CDM!$B$1:$Q$22,15,FALSE)/12</f>
        <v>507506.52818861761</v>
      </c>
      <c r="Z66" s="15">
        <f t="shared" ca="1" si="63"/>
        <v>26406281.115671616</v>
      </c>
      <c r="AA66" s="15">
        <v>23912059.573497999</v>
      </c>
      <c r="AB66" s="15">
        <v>49250.609495999997</v>
      </c>
      <c r="AC66" s="94">
        <f>('Customer Data'!$G77+'Customer Data'!$G80*2)/3</f>
        <v>2</v>
      </c>
      <c r="AD66" s="135">
        <f ca="1">HLOOKUP($B66,CDM!$B$1:$Q$22,16,FALSE)/12</f>
        <v>756294.05477068387</v>
      </c>
      <c r="AE66" s="15">
        <f t="shared" ca="1" si="64"/>
        <v>24668353.628268681</v>
      </c>
      <c r="AF66" s="15">
        <f t="shared" si="49"/>
        <v>49250.609495999997</v>
      </c>
      <c r="AG66" s="15">
        <v>536429.65054025117</v>
      </c>
      <c r="AH66" s="15">
        <v>1874.5</v>
      </c>
      <c r="AI66" s="15">
        <v>3933059.7991940002</v>
      </c>
      <c r="AJ66" s="15">
        <v>7678.0925100000004</v>
      </c>
      <c r="AK66" s="94">
        <f>('Customer Data'!$H77+'Customer Data'!$H80*2)/3</f>
        <v>1</v>
      </c>
      <c r="AL66" s="135">
        <f ca="1">HLOOKUP($B66,CDM!$B$1:$Q$22,17,FALSE)/12</f>
        <v>4557.9122413323012</v>
      </c>
      <c r="AM66" s="15">
        <f t="shared" ca="1" si="65"/>
        <v>3937617.7114353324</v>
      </c>
      <c r="AN66" s="15">
        <v>1155103.4449229999</v>
      </c>
      <c r="AO66" s="15">
        <v>4113.24</v>
      </c>
      <c r="AP66" s="94">
        <f>('Customer Data'!$I77+'Customer Data'!$I80*2)/3</f>
        <v>23377.666666666668</v>
      </c>
      <c r="AQ66" s="135">
        <f ca="1">HLOOKUP($B66,CDM!$B$1:$Q$22,18,FALSE)/12</f>
        <v>0</v>
      </c>
      <c r="AR66" s="15">
        <f t="shared" ca="1" si="66"/>
        <v>4113.24</v>
      </c>
      <c r="AS66" s="15">
        <v>74981.676143999997</v>
      </c>
      <c r="AT66" s="15">
        <v>202.273674</v>
      </c>
      <c r="AU66" s="15">
        <f>('Customer Data'!$J77*1+'Customer Data'!$J80*2)/3</f>
        <v>637.33333333333337</v>
      </c>
      <c r="AV66" s="15">
        <v>285264.3885</v>
      </c>
      <c r="AW66" s="15">
        <f>('Customer Data'!$K77*1+'Customer Data'!$K80*2)/3</f>
        <v>793</v>
      </c>
      <c r="AX66" s="15">
        <f>Weather!B222</f>
        <v>73.300000000000011</v>
      </c>
      <c r="AY66" s="15">
        <f>Weather!$C222</f>
        <v>59.899999999999991</v>
      </c>
      <c r="AZ66" s="200">
        <f>Employment!B78</f>
        <v>6801.1</v>
      </c>
      <c r="BA66" s="15">
        <f>Employment!$C78</f>
        <v>155.30000000000001</v>
      </c>
      <c r="BB66" s="15">
        <f>Employment!D78</f>
        <v>586913</v>
      </c>
      <c r="BC66" s="15">
        <f t="shared" si="68"/>
        <v>65</v>
      </c>
      <c r="BD66" s="15">
        <f t="shared" ref="BD66:BR66" si="79">BD54</f>
        <v>0</v>
      </c>
      <c r="BE66" s="15">
        <f t="shared" si="79"/>
        <v>0</v>
      </c>
      <c r="BF66" s="15">
        <f t="shared" si="79"/>
        <v>0</v>
      </c>
      <c r="BG66" s="15">
        <f t="shared" si="79"/>
        <v>0</v>
      </c>
      <c r="BH66" s="15">
        <f t="shared" si="79"/>
        <v>1</v>
      </c>
      <c r="BI66" s="15">
        <f t="shared" si="79"/>
        <v>0</v>
      </c>
      <c r="BJ66" s="15">
        <f t="shared" si="79"/>
        <v>0</v>
      </c>
      <c r="BK66" s="15">
        <f t="shared" si="79"/>
        <v>0</v>
      </c>
      <c r="BL66" s="15">
        <f t="shared" si="79"/>
        <v>0</v>
      </c>
      <c r="BM66" s="15">
        <f t="shared" si="79"/>
        <v>0</v>
      </c>
      <c r="BN66" s="15">
        <f t="shared" si="79"/>
        <v>0</v>
      </c>
      <c r="BO66" s="15">
        <f t="shared" si="79"/>
        <v>0</v>
      </c>
      <c r="BP66" s="15">
        <f t="shared" si="79"/>
        <v>1</v>
      </c>
      <c r="BQ66" s="15">
        <f t="shared" si="79"/>
        <v>0</v>
      </c>
      <c r="BR66" s="15">
        <f t="shared" si="79"/>
        <v>1</v>
      </c>
      <c r="BS66" s="15">
        <f t="shared" si="54"/>
        <v>31</v>
      </c>
      <c r="BT66" s="19">
        <v>22</v>
      </c>
    </row>
    <row r="67" spans="1:72">
      <c r="A67" s="17">
        <v>41426</v>
      </c>
      <c r="B67" s="57">
        <f t="shared" si="59"/>
        <v>2013</v>
      </c>
      <c r="C67" s="16">
        <v>55313923.279913999</v>
      </c>
      <c r="D67" s="95">
        <f>'Customer Data'!$B80</f>
        <v>77255</v>
      </c>
      <c r="E67" s="15">
        <f ca="1">HLOOKUP($B67,CDM!$B$1:$Q$22,11,FALSE)/12</f>
        <v>1258456.7783805849</v>
      </c>
      <c r="F67" s="16">
        <f t="shared" ca="1" si="60"/>
        <v>56572380.058294587</v>
      </c>
      <c r="G67" s="15">
        <v>18290755.108203001</v>
      </c>
      <c r="H67" s="95">
        <f>'Customer Data'!$C80</f>
        <v>6948.3333333333339</v>
      </c>
      <c r="I67" s="15">
        <f ca="1">HLOOKUP($B67,CDM!$B$1:$Q$22,12,FALSE)/12</f>
        <v>975968.69863015693</v>
      </c>
      <c r="J67" s="15">
        <f t="shared" ca="1" si="61"/>
        <v>19266723.806833159</v>
      </c>
      <c r="K67" s="15">
        <v>76794952.324654996</v>
      </c>
      <c r="L67" s="15">
        <v>209117.68876699999</v>
      </c>
      <c r="M67" s="95">
        <f>'Customer Data'!$D80</f>
        <v>1177</v>
      </c>
      <c r="N67" s="135">
        <f ca="1">HLOOKUP($B67,CDM!$B$1:$Q$22,13,FALSE)/12</f>
        <v>1684340.17549489</v>
      </c>
      <c r="O67" s="15">
        <f t="shared" ca="1" si="44"/>
        <v>77950659.403683424</v>
      </c>
      <c r="P67" s="15">
        <f t="shared" si="45"/>
        <v>207286.48876699997</v>
      </c>
      <c r="Q67" s="15">
        <v>4048705.5762189999</v>
      </c>
      <c r="R67" s="15">
        <v>10828.276704</v>
      </c>
      <c r="S67" s="95">
        <f>'Customer Data'!$E80</f>
        <v>3</v>
      </c>
      <c r="T67" s="135">
        <f ca="1">HLOOKUP($B67,CDM!$B$1:$Q$22,14,FALSE)/12</f>
        <v>5297.0208632293334</v>
      </c>
      <c r="U67" s="15">
        <f t="shared" ca="1" si="62"/>
        <v>4054002.5970822293</v>
      </c>
      <c r="V67" s="15">
        <v>25797018.846804</v>
      </c>
      <c r="W67" s="15">
        <v>49807.370654999999</v>
      </c>
      <c r="X67" s="95">
        <f>'Customer Data'!$F80</f>
        <v>6</v>
      </c>
      <c r="Y67" s="135">
        <f ca="1">HLOOKUP($B67,CDM!$B$1:$Q$22,15,FALSE)/12</f>
        <v>507506.52818861761</v>
      </c>
      <c r="Z67" s="15">
        <f t="shared" ca="1" si="63"/>
        <v>26304525.374992616</v>
      </c>
      <c r="AA67" s="15">
        <v>25668597.746702</v>
      </c>
      <c r="AB67" s="15">
        <v>49004.521532999999</v>
      </c>
      <c r="AC67" s="95">
        <f>'Customer Data'!$G80</f>
        <v>2</v>
      </c>
      <c r="AD67" s="135">
        <f ca="1">HLOOKUP($B67,CDM!$B$1:$Q$22,16,FALSE)/12</f>
        <v>756294.05477068387</v>
      </c>
      <c r="AE67" s="15">
        <f t="shared" ca="1" si="64"/>
        <v>26424891.801472686</v>
      </c>
      <c r="AF67" s="15">
        <f t="shared" si="49"/>
        <v>49004.521532999999</v>
      </c>
      <c r="AG67" s="15">
        <v>528633.0964664655</v>
      </c>
      <c r="AH67" s="15">
        <v>1831.2</v>
      </c>
      <c r="AI67" s="15">
        <v>4311594.5934250001</v>
      </c>
      <c r="AJ67" s="15">
        <v>7778.83392</v>
      </c>
      <c r="AK67" s="95">
        <f>'Customer Data'!$H80</f>
        <v>1</v>
      </c>
      <c r="AL67" s="135">
        <f ca="1">HLOOKUP($B67,CDM!$B$1:$Q$22,17,FALSE)/12</f>
        <v>4557.9122413323012</v>
      </c>
      <c r="AM67" s="15">
        <f t="shared" ca="1" si="65"/>
        <v>4316152.5056663323</v>
      </c>
      <c r="AN67" s="15">
        <v>1053203.5369170001</v>
      </c>
      <c r="AO67" s="15">
        <v>4126.75</v>
      </c>
      <c r="AP67" s="95">
        <f>'Customer Data'!$I80</f>
        <v>23384</v>
      </c>
      <c r="AQ67" s="135">
        <f ca="1">HLOOKUP($B67,CDM!$B$1:$Q$22,18,FALSE)/12</f>
        <v>0</v>
      </c>
      <c r="AR67" s="15">
        <f t="shared" ca="1" si="66"/>
        <v>4126.75</v>
      </c>
      <c r="AS67" s="15">
        <v>72601.312409999999</v>
      </c>
      <c r="AT67" s="15">
        <v>201.96367699999999</v>
      </c>
      <c r="AU67" s="136">
        <f>'Customer Data'!$J80</f>
        <v>633</v>
      </c>
      <c r="AV67" s="15">
        <v>275090.50159200002</v>
      </c>
      <c r="AW67" s="95">
        <f>'Customer Data'!$K80</f>
        <v>793</v>
      </c>
      <c r="AX67" s="15">
        <f>Weather!B223</f>
        <v>14.700000000000001</v>
      </c>
      <c r="AY67" s="15">
        <f>Weather!$C223</f>
        <v>103.49999999999999</v>
      </c>
      <c r="AZ67" s="200">
        <f>Employment!B79</f>
        <v>6815.2</v>
      </c>
      <c r="BA67" s="15">
        <f>Employment!$C79</f>
        <v>156.1</v>
      </c>
      <c r="BB67" s="15">
        <f>Employment!D79</f>
        <v>586913</v>
      </c>
      <c r="BC67" s="15">
        <f t="shared" si="68"/>
        <v>66</v>
      </c>
      <c r="BD67" s="15">
        <f t="shared" ref="BD67:BR67" si="80">BD55</f>
        <v>0</v>
      </c>
      <c r="BE67" s="15">
        <f t="shared" si="80"/>
        <v>0</v>
      </c>
      <c r="BF67" s="15">
        <f t="shared" si="80"/>
        <v>0</v>
      </c>
      <c r="BG67" s="15">
        <f t="shared" si="80"/>
        <v>0</v>
      </c>
      <c r="BH67" s="15">
        <f t="shared" si="80"/>
        <v>0</v>
      </c>
      <c r="BI67" s="15">
        <f t="shared" si="80"/>
        <v>1</v>
      </c>
      <c r="BJ67" s="15">
        <f t="shared" si="80"/>
        <v>0</v>
      </c>
      <c r="BK67" s="15">
        <f t="shared" si="80"/>
        <v>0</v>
      </c>
      <c r="BL67" s="15">
        <f t="shared" si="80"/>
        <v>0</v>
      </c>
      <c r="BM67" s="15">
        <f t="shared" si="80"/>
        <v>0</v>
      </c>
      <c r="BN67" s="15">
        <f t="shared" si="80"/>
        <v>0</v>
      </c>
      <c r="BO67" s="15">
        <f t="shared" si="80"/>
        <v>0</v>
      </c>
      <c r="BP67" s="15">
        <f t="shared" si="80"/>
        <v>0</v>
      </c>
      <c r="BQ67" s="15">
        <f t="shared" si="80"/>
        <v>0</v>
      </c>
      <c r="BR67" s="15">
        <f t="shared" si="80"/>
        <v>0</v>
      </c>
      <c r="BS67" s="15">
        <f t="shared" si="54"/>
        <v>30</v>
      </c>
      <c r="BT67" s="19">
        <v>20</v>
      </c>
    </row>
    <row r="68" spans="1:72">
      <c r="A68" s="17">
        <v>41456</v>
      </c>
      <c r="B68" s="57">
        <f t="shared" si="59"/>
        <v>2013</v>
      </c>
      <c r="C68" s="16">
        <v>68273515.325627998</v>
      </c>
      <c r="D68" s="94">
        <f>('Customer Data'!$B80*2+'Customer Data'!$B83)/3</f>
        <v>77361.333333333328</v>
      </c>
      <c r="E68" s="15">
        <f ca="1">HLOOKUP($B68,CDM!$B$1:$Q$22,11,FALSE)/12</f>
        <v>1258456.7783805849</v>
      </c>
      <c r="F68" s="16">
        <f t="shared" ca="1" si="60"/>
        <v>69531972.104008585</v>
      </c>
      <c r="G68" s="15">
        <v>20336014.277204003</v>
      </c>
      <c r="H68" s="94">
        <f>('Customer Data'!$C80*2+'Customer Data'!$C83)/3</f>
        <v>6946.4444444444453</v>
      </c>
      <c r="I68" s="15">
        <f ca="1">HLOOKUP($B68,CDM!$B$1:$Q$22,12,FALSE)/12</f>
        <v>975968.69863015693</v>
      </c>
      <c r="J68" s="15">
        <f t="shared" ca="1" si="61"/>
        <v>21311982.975834161</v>
      </c>
      <c r="K68" s="15">
        <v>81421327.459064007</v>
      </c>
      <c r="L68" s="15">
        <v>219263.09561699998</v>
      </c>
      <c r="M68" s="94">
        <f>('Customer Data'!$D80*2+'Customer Data'!$D83)/3</f>
        <v>1174.6666666666667</v>
      </c>
      <c r="N68" s="135">
        <f ca="1">HLOOKUP($B68,CDM!$B$1:$Q$22,13,FALSE)/12</f>
        <v>1684340.17549489</v>
      </c>
      <c r="O68" s="15">
        <f t="shared" ca="1" si="44"/>
        <v>82611806.230879351</v>
      </c>
      <c r="P68" s="15">
        <f t="shared" si="45"/>
        <v>217524.09561699998</v>
      </c>
      <c r="Q68" s="15">
        <v>4261882.1206329996</v>
      </c>
      <c r="R68" s="15">
        <v>11402.664642</v>
      </c>
      <c r="S68" s="94">
        <f>('Customer Data'!$E80*2+'Customer Data'!$E83)/3</f>
        <v>3</v>
      </c>
      <c r="T68" s="135">
        <f ca="1">HLOOKUP($B68,CDM!$B$1:$Q$22,14,FALSE)/12</f>
        <v>5297.0208632293334</v>
      </c>
      <c r="U68" s="15">
        <f t="shared" ca="1" si="62"/>
        <v>4267179.141496229</v>
      </c>
      <c r="V68" s="15">
        <v>25369101.780669</v>
      </c>
      <c r="W68" s="15">
        <v>49105.542033000005</v>
      </c>
      <c r="X68" s="94">
        <f>('Customer Data'!$F80*2+'Customer Data'!$F83)/3</f>
        <v>6</v>
      </c>
      <c r="Y68" s="135">
        <f ca="1">HLOOKUP($B68,CDM!$B$1:$Q$22,15,FALSE)/12</f>
        <v>507506.52818861761</v>
      </c>
      <c r="Z68" s="15">
        <f t="shared" ca="1" si="63"/>
        <v>25876608.308857616</v>
      </c>
      <c r="AA68" s="15">
        <v>21074014.138085</v>
      </c>
      <c r="AB68" s="15">
        <v>47736.148284000003</v>
      </c>
      <c r="AC68" s="94">
        <f>('Customer Data'!$G80*2+'Customer Data'!$G83)/3</f>
        <v>2</v>
      </c>
      <c r="AD68" s="135">
        <f ca="1">HLOOKUP($B68,CDM!$B$1:$Q$22,16,FALSE)/12</f>
        <v>756294.05477068387</v>
      </c>
      <c r="AE68" s="15">
        <f t="shared" ca="1" si="64"/>
        <v>21830308.192855686</v>
      </c>
      <c r="AF68" s="15">
        <f t="shared" si="49"/>
        <v>47736.148284000003</v>
      </c>
      <c r="AG68" s="15">
        <v>493861.4036795483</v>
      </c>
      <c r="AH68" s="15">
        <v>1739</v>
      </c>
      <c r="AI68" s="15">
        <v>3902324.1978369998</v>
      </c>
      <c r="AJ68" s="15">
        <v>7835.8579200000004</v>
      </c>
      <c r="AK68" s="94">
        <f>('Customer Data'!$H80*2+'Customer Data'!$H83)/3</f>
        <v>1</v>
      </c>
      <c r="AL68" s="135">
        <f ca="1">HLOOKUP($B68,CDM!$B$1:$Q$22,17,FALSE)/12</f>
        <v>4557.9122413323012</v>
      </c>
      <c r="AM68" s="15">
        <f t="shared" ca="1" si="65"/>
        <v>3906882.110078332</v>
      </c>
      <c r="AN68" s="15">
        <v>1121973.9988810001</v>
      </c>
      <c r="AO68" s="15">
        <v>4130.09</v>
      </c>
      <c r="AP68" s="94">
        <f>('Customer Data'!$I80*2+'Customer Data'!$I83)/3</f>
        <v>23384</v>
      </c>
      <c r="AQ68" s="135">
        <f ca="1">HLOOKUP($B68,CDM!$B$1:$Q$22,18,FALSE)/12</f>
        <v>0</v>
      </c>
      <c r="AR68" s="15">
        <f t="shared" ca="1" si="66"/>
        <v>4130.09</v>
      </c>
      <c r="AS68" s="15">
        <v>75011.435811999996</v>
      </c>
      <c r="AT68" s="15">
        <v>202.763677</v>
      </c>
      <c r="AU68" s="15">
        <f>('Customer Data'!$J80*2+'Customer Data'!$J83*1)/3</f>
        <v>635.66666666666663</v>
      </c>
      <c r="AV68" s="15">
        <v>280635.90595300001</v>
      </c>
      <c r="AW68" s="15">
        <f>('Customer Data'!$K80*2+'Customer Data'!$K83*1)/3</f>
        <v>792.33333333333337</v>
      </c>
      <c r="AX68" s="15">
        <f>Weather!B224</f>
        <v>1.5</v>
      </c>
      <c r="AY68" s="15">
        <f>Weather!$C224</f>
        <v>174.80000000000004</v>
      </c>
      <c r="AZ68" s="200">
        <f>Employment!B80</f>
        <v>6826.2</v>
      </c>
      <c r="BA68" s="15">
        <f>Employment!$C80</f>
        <v>156</v>
      </c>
      <c r="BB68" s="15">
        <f>Employment!D80</f>
        <v>586913</v>
      </c>
      <c r="BC68" s="15">
        <f t="shared" si="68"/>
        <v>67</v>
      </c>
      <c r="BD68" s="15">
        <f t="shared" ref="BD68:BR68" si="81">BD56</f>
        <v>0</v>
      </c>
      <c r="BE68" s="15">
        <f t="shared" si="81"/>
        <v>0</v>
      </c>
      <c r="BF68" s="15">
        <f t="shared" si="81"/>
        <v>0</v>
      </c>
      <c r="BG68" s="15">
        <f t="shared" si="81"/>
        <v>0</v>
      </c>
      <c r="BH68" s="15">
        <f t="shared" si="81"/>
        <v>0</v>
      </c>
      <c r="BI68" s="15">
        <f t="shared" si="81"/>
        <v>0</v>
      </c>
      <c r="BJ68" s="15">
        <f t="shared" si="81"/>
        <v>1</v>
      </c>
      <c r="BK68" s="15">
        <f t="shared" si="81"/>
        <v>0</v>
      </c>
      <c r="BL68" s="15">
        <f t="shared" si="81"/>
        <v>0</v>
      </c>
      <c r="BM68" s="15">
        <f t="shared" si="81"/>
        <v>0</v>
      </c>
      <c r="BN68" s="15">
        <f t="shared" si="81"/>
        <v>0</v>
      </c>
      <c r="BO68" s="15">
        <f t="shared" si="81"/>
        <v>0</v>
      </c>
      <c r="BP68" s="15">
        <f t="shared" si="81"/>
        <v>0</v>
      </c>
      <c r="BQ68" s="15">
        <f t="shared" si="81"/>
        <v>0</v>
      </c>
      <c r="BR68" s="15">
        <f t="shared" si="81"/>
        <v>0</v>
      </c>
      <c r="BS68" s="15">
        <f t="shared" si="54"/>
        <v>31</v>
      </c>
      <c r="BT68" s="19">
        <v>22</v>
      </c>
    </row>
    <row r="69" spans="1:72">
      <c r="A69" s="17">
        <v>41487</v>
      </c>
      <c r="B69" s="57">
        <f t="shared" si="59"/>
        <v>2013</v>
      </c>
      <c r="C69" s="16">
        <v>61368859.891335919</v>
      </c>
      <c r="D69" s="94">
        <f>('Customer Data'!$B80+'Customer Data'!$B83*2)/3</f>
        <v>77467.666666666672</v>
      </c>
      <c r="E69" s="15">
        <f ca="1">HLOOKUP($B69,CDM!$B$1:$Q$22,11,FALSE)/12</f>
        <v>1258456.7783805849</v>
      </c>
      <c r="F69" s="16">
        <f t="shared" ca="1" si="60"/>
        <v>62627316.669716507</v>
      </c>
      <c r="G69" s="15">
        <v>19435816.424280383</v>
      </c>
      <c r="H69" s="94">
        <f>('Customer Data'!$C80+'Customer Data'!$C83*2)/3</f>
        <v>6944.5555555555557</v>
      </c>
      <c r="I69" s="15">
        <f ca="1">HLOOKUP($B69,CDM!$B$1:$Q$22,12,FALSE)/12</f>
        <v>975968.69863015693</v>
      </c>
      <c r="J69" s="15">
        <f t="shared" ca="1" si="61"/>
        <v>20411785.122910541</v>
      </c>
      <c r="K69" s="15">
        <v>80185983.852423996</v>
      </c>
      <c r="L69" s="15">
        <v>209630.77351900001</v>
      </c>
      <c r="M69" s="94">
        <f>('Customer Data'!$D80+'Customer Data'!$D83*2)/3</f>
        <v>1172.3333333333333</v>
      </c>
      <c r="N69" s="135">
        <f ca="1">HLOOKUP($B69,CDM!$B$1:$Q$22,13,FALSE)/12</f>
        <v>1684340.17549489</v>
      </c>
      <c r="O69" s="15">
        <f t="shared" ca="1" si="44"/>
        <v>81402470.109881312</v>
      </c>
      <c r="P69" s="15">
        <f t="shared" si="45"/>
        <v>207882.37351900002</v>
      </c>
      <c r="Q69" s="15">
        <v>3908076.0583990002</v>
      </c>
      <c r="R69" s="15">
        <v>11303.309088</v>
      </c>
      <c r="S69" s="94">
        <f>('Customer Data'!$E80+'Customer Data'!$E83*2)/3</f>
        <v>3</v>
      </c>
      <c r="T69" s="135">
        <f ca="1">HLOOKUP($B69,CDM!$B$1:$Q$22,14,FALSE)/12</f>
        <v>5297.0208632293334</v>
      </c>
      <c r="U69" s="15">
        <f t="shared" ca="1" si="62"/>
        <v>3913373.0792622296</v>
      </c>
      <c r="V69" s="15">
        <v>26626781.334745001</v>
      </c>
      <c r="W69" s="15">
        <v>50194.619349000001</v>
      </c>
      <c r="X69" s="94">
        <f>('Customer Data'!$F80+'Customer Data'!$F83*2)/3</f>
        <v>6</v>
      </c>
      <c r="Y69" s="135">
        <f ca="1">HLOOKUP($B69,CDM!$B$1:$Q$22,15,FALSE)/12</f>
        <v>507506.52818861761</v>
      </c>
      <c r="Z69" s="15">
        <f t="shared" ca="1" si="63"/>
        <v>27134287.862933617</v>
      </c>
      <c r="AA69" s="15">
        <v>25888401.179967001</v>
      </c>
      <c r="AB69" s="15">
        <v>51629.800464</v>
      </c>
      <c r="AC69" s="94">
        <f>('Customer Data'!$G80+'Customer Data'!$G83*2)/3</f>
        <v>2</v>
      </c>
      <c r="AD69" s="135">
        <f ca="1">HLOOKUP($B69,CDM!$B$1:$Q$22,16,FALSE)/12</f>
        <v>756294.05477068387</v>
      </c>
      <c r="AE69" s="15">
        <f t="shared" ca="1" si="64"/>
        <v>26644695.234737687</v>
      </c>
      <c r="AF69" s="15">
        <f t="shared" si="49"/>
        <v>51629.800464</v>
      </c>
      <c r="AG69" s="15">
        <v>467853.91803757421</v>
      </c>
      <c r="AH69" s="15">
        <v>1748.4</v>
      </c>
      <c r="AI69" s="15">
        <v>4645348.8592069997</v>
      </c>
      <c r="AJ69" s="15">
        <v>7870.0723200000002</v>
      </c>
      <c r="AK69" s="94">
        <f>('Customer Data'!$H80+'Customer Data'!$H83*2)/3</f>
        <v>1</v>
      </c>
      <c r="AL69" s="135">
        <f ca="1">HLOOKUP($B69,CDM!$B$1:$Q$22,17,FALSE)/12</f>
        <v>4557.9122413323012</v>
      </c>
      <c r="AM69" s="15">
        <f t="shared" ca="1" si="65"/>
        <v>4649906.7714483319</v>
      </c>
      <c r="AN69" s="15">
        <v>1257128.883838</v>
      </c>
      <c r="AO69" s="15">
        <v>4130.09</v>
      </c>
      <c r="AP69" s="94">
        <f>('Customer Data'!$I80+'Customer Data'!$I83*2)/3</f>
        <v>23384</v>
      </c>
      <c r="AQ69" s="135">
        <f ca="1">HLOOKUP($B69,CDM!$B$1:$Q$22,18,FALSE)/12</f>
        <v>0</v>
      </c>
      <c r="AR69" s="15">
        <f t="shared" ca="1" si="66"/>
        <v>4130.09</v>
      </c>
      <c r="AS69" s="15">
        <v>75241.232201000006</v>
      </c>
      <c r="AT69" s="15">
        <v>202.49366599999999</v>
      </c>
      <c r="AU69" s="15">
        <f>('Customer Data'!$J80*1+'Customer Data'!$J83*2)/3</f>
        <v>638.33333333333337</v>
      </c>
      <c r="AV69" s="15">
        <v>275932.18324500002</v>
      </c>
      <c r="AW69" s="15">
        <f>('Customer Data'!$K80*1+'Customer Data'!$K83*2)/3</f>
        <v>791.66666666666663</v>
      </c>
      <c r="AX69" s="15">
        <f>Weather!B225</f>
        <v>1.2</v>
      </c>
      <c r="AY69" s="15">
        <f>Weather!$C225</f>
        <v>134.29999999999998</v>
      </c>
      <c r="AZ69" s="200">
        <f>Employment!B81</f>
        <v>6833.9</v>
      </c>
      <c r="BA69" s="15">
        <f>Employment!$C81</f>
        <v>155.80000000000001</v>
      </c>
      <c r="BB69" s="15">
        <f>Employment!D81</f>
        <v>586913</v>
      </c>
      <c r="BC69" s="15">
        <f t="shared" si="68"/>
        <v>68</v>
      </c>
      <c r="BD69" s="15">
        <f t="shared" ref="BD69:BR69" si="82">BD57</f>
        <v>0</v>
      </c>
      <c r="BE69" s="15">
        <f t="shared" si="82"/>
        <v>0</v>
      </c>
      <c r="BF69" s="15">
        <f t="shared" si="82"/>
        <v>0</v>
      </c>
      <c r="BG69" s="15">
        <f t="shared" si="82"/>
        <v>0</v>
      </c>
      <c r="BH69" s="15">
        <f t="shared" si="82"/>
        <v>0</v>
      </c>
      <c r="BI69" s="15">
        <f t="shared" si="82"/>
        <v>0</v>
      </c>
      <c r="BJ69" s="15">
        <f t="shared" si="82"/>
        <v>0</v>
      </c>
      <c r="BK69" s="15">
        <f t="shared" si="82"/>
        <v>1</v>
      </c>
      <c r="BL69" s="15">
        <f t="shared" si="82"/>
        <v>0</v>
      </c>
      <c r="BM69" s="15">
        <f t="shared" si="82"/>
        <v>0</v>
      </c>
      <c r="BN69" s="15">
        <f t="shared" si="82"/>
        <v>0</v>
      </c>
      <c r="BO69" s="15">
        <f t="shared" si="82"/>
        <v>0</v>
      </c>
      <c r="BP69" s="15">
        <f t="shared" si="82"/>
        <v>0</v>
      </c>
      <c r="BQ69" s="15">
        <f t="shared" si="82"/>
        <v>0</v>
      </c>
      <c r="BR69" s="15">
        <f t="shared" si="82"/>
        <v>0</v>
      </c>
      <c r="BS69" s="15">
        <f t="shared" si="54"/>
        <v>31</v>
      </c>
      <c r="BT69" s="19">
        <v>21</v>
      </c>
    </row>
    <row r="70" spans="1:72">
      <c r="A70" s="17">
        <v>41518</v>
      </c>
      <c r="B70" s="57">
        <f t="shared" si="59"/>
        <v>2013</v>
      </c>
      <c r="C70" s="16">
        <v>51225174.090971038</v>
      </c>
      <c r="D70" s="95">
        <f>'Customer Data'!$B83</f>
        <v>77574</v>
      </c>
      <c r="E70" s="15">
        <f ca="1">HLOOKUP($B70,CDM!$B$1:$Q$22,11,FALSE)/12</f>
        <v>1258456.7783805849</v>
      </c>
      <c r="F70" s="16">
        <f t="shared" ca="1" si="60"/>
        <v>52483630.869351625</v>
      </c>
      <c r="G70" s="15">
        <v>17751367.511734419</v>
      </c>
      <c r="H70" s="95">
        <f>'Customer Data'!$C83</f>
        <v>6942.666666666667</v>
      </c>
      <c r="I70" s="15">
        <f ca="1">HLOOKUP($B70,CDM!$B$1:$Q$22,12,FALSE)/12</f>
        <v>975968.69863015693</v>
      </c>
      <c r="J70" s="15">
        <f t="shared" ca="1" si="61"/>
        <v>18727336.210364576</v>
      </c>
      <c r="K70" s="15">
        <v>74914577.209083006</v>
      </c>
      <c r="L70" s="15">
        <v>210062.20514499999</v>
      </c>
      <c r="M70" s="95">
        <f>'Customer Data'!$D83</f>
        <v>1170</v>
      </c>
      <c r="N70" s="135">
        <f ca="1">HLOOKUP($B70,CDM!$B$1:$Q$22,13,FALSE)/12</f>
        <v>1684340.17549489</v>
      </c>
      <c r="O70" s="15">
        <f t="shared" ca="1" si="44"/>
        <v>76153505.586661026</v>
      </c>
      <c r="P70" s="15">
        <f t="shared" si="45"/>
        <v>208306.20514499999</v>
      </c>
      <c r="Q70" s="15">
        <v>4471242.7330329996</v>
      </c>
      <c r="R70" s="15">
        <v>11505.358485000001</v>
      </c>
      <c r="S70" s="95">
        <f>'Customer Data'!$E83</f>
        <v>3</v>
      </c>
      <c r="T70" s="135">
        <f ca="1">HLOOKUP($B70,CDM!$B$1:$Q$22,14,FALSE)/12</f>
        <v>5297.0208632293334</v>
      </c>
      <c r="U70" s="15">
        <f t="shared" ca="1" si="62"/>
        <v>4476539.753896229</v>
      </c>
      <c r="V70" s="15">
        <v>24436703.088585</v>
      </c>
      <c r="W70" s="15">
        <v>47902.281900000002</v>
      </c>
      <c r="X70" s="95">
        <f>'Customer Data'!$F83</f>
        <v>6</v>
      </c>
      <c r="Y70" s="135">
        <f ca="1">HLOOKUP($B70,CDM!$B$1:$Q$22,15,FALSE)/12</f>
        <v>507506.52818861761</v>
      </c>
      <c r="Z70" s="15">
        <f t="shared" ca="1" si="63"/>
        <v>24944209.616773617</v>
      </c>
      <c r="AA70" s="15">
        <v>23681602.735350002</v>
      </c>
      <c r="AB70" s="15">
        <v>49550.196662999995</v>
      </c>
      <c r="AC70" s="95">
        <f>'Customer Data'!$G83</f>
        <v>2</v>
      </c>
      <c r="AD70" s="135">
        <f ca="1">HLOOKUP($B70,CDM!$B$1:$Q$22,16,FALSE)/12</f>
        <v>756294.05477068387</v>
      </c>
      <c r="AE70" s="15">
        <f t="shared" ca="1" si="64"/>
        <v>24437896.790120684</v>
      </c>
      <c r="AF70" s="15">
        <f t="shared" si="49"/>
        <v>49550.196662999995</v>
      </c>
      <c r="AG70" s="15">
        <v>445411.7979168694</v>
      </c>
      <c r="AH70" s="15">
        <v>1756</v>
      </c>
      <c r="AI70" s="15">
        <v>4369945.3696360001</v>
      </c>
      <c r="AJ70" s="15">
        <v>7783.7759999999998</v>
      </c>
      <c r="AK70" s="95">
        <f>'Customer Data'!$H83</f>
        <v>1</v>
      </c>
      <c r="AL70" s="135">
        <f ca="1">HLOOKUP($B70,CDM!$B$1:$Q$22,17,FALSE)/12</f>
        <v>4557.9122413323012</v>
      </c>
      <c r="AM70" s="15">
        <f t="shared" ca="1" si="65"/>
        <v>4374503.2818773324</v>
      </c>
      <c r="AN70" s="15">
        <v>1377771.4867479999</v>
      </c>
      <c r="AO70" s="15">
        <v>4130.09</v>
      </c>
      <c r="AP70" s="95">
        <f>'Customer Data'!$I83</f>
        <v>23384</v>
      </c>
      <c r="AQ70" s="135">
        <f ca="1">HLOOKUP($B70,CDM!$B$1:$Q$22,18,FALSE)/12</f>
        <v>0</v>
      </c>
      <c r="AR70" s="15">
        <f t="shared" ca="1" si="66"/>
        <v>4130.09</v>
      </c>
      <c r="AS70" s="15">
        <v>72867.587362999999</v>
      </c>
      <c r="AT70" s="15">
        <v>200.98366899999999</v>
      </c>
      <c r="AU70" s="136">
        <f>'Customer Data'!$J83</f>
        <v>641</v>
      </c>
      <c r="AV70" s="15">
        <v>263918.531976</v>
      </c>
      <c r="AW70" s="95">
        <f>'Customer Data'!$K83</f>
        <v>791</v>
      </c>
      <c r="AX70" s="15">
        <f>Weather!B226</f>
        <v>41.2</v>
      </c>
      <c r="AY70" s="15">
        <f>Weather!$C226</f>
        <v>65.3</v>
      </c>
      <c r="AZ70" s="200">
        <f>Employment!B82</f>
        <v>6843.3</v>
      </c>
      <c r="BA70" s="15">
        <f>Employment!$C82</f>
        <v>154</v>
      </c>
      <c r="BB70" s="15">
        <f>Employment!D82</f>
        <v>586913</v>
      </c>
      <c r="BC70" s="15">
        <f t="shared" si="68"/>
        <v>69</v>
      </c>
      <c r="BD70" s="15">
        <f t="shared" ref="BD70:BR70" si="83">BD58</f>
        <v>0</v>
      </c>
      <c r="BE70" s="15">
        <f t="shared" si="83"/>
        <v>0</v>
      </c>
      <c r="BF70" s="15">
        <f t="shared" si="83"/>
        <v>0</v>
      </c>
      <c r="BG70" s="15">
        <f t="shared" si="83"/>
        <v>0</v>
      </c>
      <c r="BH70" s="15">
        <f t="shared" si="83"/>
        <v>0</v>
      </c>
      <c r="BI70" s="15">
        <f t="shared" si="83"/>
        <v>0</v>
      </c>
      <c r="BJ70" s="15">
        <f t="shared" si="83"/>
        <v>0</v>
      </c>
      <c r="BK70" s="15">
        <f t="shared" si="83"/>
        <v>0</v>
      </c>
      <c r="BL70" s="15">
        <f t="shared" si="83"/>
        <v>1</v>
      </c>
      <c r="BM70" s="15">
        <f t="shared" si="83"/>
        <v>0</v>
      </c>
      <c r="BN70" s="15">
        <f t="shared" si="83"/>
        <v>0</v>
      </c>
      <c r="BO70" s="15">
        <f t="shared" si="83"/>
        <v>0</v>
      </c>
      <c r="BP70" s="15">
        <f t="shared" si="83"/>
        <v>0</v>
      </c>
      <c r="BQ70" s="15">
        <f t="shared" si="83"/>
        <v>1</v>
      </c>
      <c r="BR70" s="15">
        <f t="shared" si="83"/>
        <v>1</v>
      </c>
      <c r="BS70" s="15">
        <f t="shared" si="54"/>
        <v>30</v>
      </c>
      <c r="BT70" s="19">
        <v>20</v>
      </c>
    </row>
    <row r="71" spans="1:72">
      <c r="A71" s="17">
        <v>41548</v>
      </c>
      <c r="B71" s="57">
        <f t="shared" si="59"/>
        <v>2013</v>
      </c>
      <c r="C71" s="16">
        <v>43055049.155358285</v>
      </c>
      <c r="D71" s="94">
        <f>('Customer Data'!$B83*2+'Customer Data'!$B86)/3</f>
        <v>77592</v>
      </c>
      <c r="E71" s="15">
        <f ca="1">HLOOKUP($B71,CDM!$B$1:$Q$22,11,FALSE)/12</f>
        <v>1258456.7783805849</v>
      </c>
      <c r="F71" s="16">
        <f t="shared" ca="1" si="60"/>
        <v>44313505.933738872</v>
      </c>
      <c r="G71" s="15">
        <v>16662418.729810195</v>
      </c>
      <c r="H71" s="94">
        <f>('Customer Data'!$C83*2+'Customer Data'!$C86)/3</f>
        <v>6940.7777777777783</v>
      </c>
      <c r="I71" s="15">
        <f ca="1">HLOOKUP($B71,CDM!$B$1:$Q$22,12,FALSE)/12</f>
        <v>975968.69863015693</v>
      </c>
      <c r="J71" s="15">
        <f t="shared" ca="1" si="61"/>
        <v>17638387.428440351</v>
      </c>
      <c r="K71" s="15">
        <v>76207730.909240991</v>
      </c>
      <c r="L71" s="15">
        <v>202063.90709199998</v>
      </c>
      <c r="M71" s="94">
        <f>('Customer Data'!$D83*2+'Customer Data'!$D86)/3</f>
        <v>1177.3333333333333</v>
      </c>
      <c r="N71" s="135">
        <f ca="1">HLOOKUP($B71,CDM!$B$1:$Q$22,13,FALSE)/12</f>
        <v>1684340.17549489</v>
      </c>
      <c r="O71" s="15">
        <f t="shared" ca="1" si="44"/>
        <v>77422083.680861652</v>
      </c>
      <c r="P71" s="15">
        <f t="shared" si="45"/>
        <v>200361.40709199998</v>
      </c>
      <c r="Q71" s="15">
        <v>4206975.692489</v>
      </c>
      <c r="R71" s="15">
        <v>11371.901228999999</v>
      </c>
      <c r="S71" s="94">
        <f>('Customer Data'!$E83*2+'Customer Data'!$E86)/3</f>
        <v>3</v>
      </c>
      <c r="T71" s="135">
        <f ca="1">HLOOKUP($B71,CDM!$B$1:$Q$22,14,FALSE)/12</f>
        <v>5297.0208632293334</v>
      </c>
      <c r="U71" s="15">
        <f t="shared" ca="1" si="62"/>
        <v>4212272.7133522294</v>
      </c>
      <c r="V71" s="15">
        <v>25238122.197127998</v>
      </c>
      <c r="W71" s="15">
        <v>49064.003504</v>
      </c>
      <c r="X71" s="94">
        <f>('Customer Data'!$F83*2+'Customer Data'!$F86)/3</f>
        <v>6</v>
      </c>
      <c r="Y71" s="135">
        <f ca="1">HLOOKUP($B71,CDM!$B$1:$Q$22,15,FALSE)/12</f>
        <v>507506.52818861761</v>
      </c>
      <c r="Z71" s="15">
        <f t="shared" ca="1" si="63"/>
        <v>25745628.725316614</v>
      </c>
      <c r="AA71" s="15">
        <v>23494506.450813003</v>
      </c>
      <c r="AB71" s="15">
        <v>44354.817539999996</v>
      </c>
      <c r="AC71" s="94">
        <f>('Customer Data'!$G83*2+'Customer Data'!$G86)/3</f>
        <v>2</v>
      </c>
      <c r="AD71" s="135">
        <f ca="1">HLOOKUP($B71,CDM!$B$1:$Q$22,16,FALSE)/12</f>
        <v>756294.05477068387</v>
      </c>
      <c r="AE71" s="15">
        <f t="shared" ca="1" si="64"/>
        <v>24250800.505583689</v>
      </c>
      <c r="AF71" s="15">
        <f t="shared" si="49"/>
        <v>44354.817539999996</v>
      </c>
      <c r="AG71" s="15">
        <v>469987.40387423337</v>
      </c>
      <c r="AH71" s="15">
        <v>1702.5</v>
      </c>
      <c r="AI71" s="15">
        <v>4131741.6735769999</v>
      </c>
      <c r="AJ71" s="15">
        <v>7065.6537600000001</v>
      </c>
      <c r="AK71" s="94">
        <f>('Customer Data'!$H83*2+'Customer Data'!$H86)/3</f>
        <v>1</v>
      </c>
      <c r="AL71" s="135">
        <f ca="1">HLOOKUP($B71,CDM!$B$1:$Q$22,17,FALSE)/12</f>
        <v>4557.9122413323012</v>
      </c>
      <c r="AM71" s="15">
        <f t="shared" ca="1" si="65"/>
        <v>4136299.5858183322</v>
      </c>
      <c r="AN71" s="15">
        <v>1615411.460773</v>
      </c>
      <c r="AO71" s="15">
        <v>4108.32</v>
      </c>
      <c r="AP71" s="94">
        <f>('Customer Data'!$I83*2+'Customer Data'!$I86)/3</f>
        <v>23392.333333333332</v>
      </c>
      <c r="AQ71" s="135">
        <f ca="1">HLOOKUP($B71,CDM!$B$1:$Q$22,18,FALSE)/12</f>
        <v>0</v>
      </c>
      <c r="AR71" s="15">
        <f t="shared" ca="1" si="66"/>
        <v>4108.32</v>
      </c>
      <c r="AS71" s="15">
        <v>75582.768481999999</v>
      </c>
      <c r="AT71" s="15">
        <v>203.44365300000001</v>
      </c>
      <c r="AU71" s="15">
        <f>('Customer Data'!$J83*2+'Customer Data'!$J86*1)/3</f>
        <v>642.33333333333337</v>
      </c>
      <c r="AV71" s="15">
        <v>269372.71587499999</v>
      </c>
      <c r="AW71" s="15">
        <f>('Customer Data'!$K83*2+'Customer Data'!$K86*1)/3</f>
        <v>787.66666666666663</v>
      </c>
      <c r="AX71" s="15">
        <f>Weather!B227</f>
        <v>170.49999999999997</v>
      </c>
      <c r="AY71" s="15">
        <f>Weather!$C227</f>
        <v>19.899999999999999</v>
      </c>
      <c r="AZ71" s="200">
        <f>Employment!B83</f>
        <v>6850.3</v>
      </c>
      <c r="BA71" s="15">
        <f>Employment!$C83</f>
        <v>154.5</v>
      </c>
      <c r="BB71" s="15">
        <f>Employment!D83</f>
        <v>586913</v>
      </c>
      <c r="BC71" s="15">
        <f t="shared" si="68"/>
        <v>70</v>
      </c>
      <c r="BD71" s="15">
        <f t="shared" ref="BD71:BR71" si="84">BD59</f>
        <v>0</v>
      </c>
      <c r="BE71" s="15">
        <f t="shared" si="84"/>
        <v>0</v>
      </c>
      <c r="BF71" s="15">
        <f t="shared" si="84"/>
        <v>0</v>
      </c>
      <c r="BG71" s="15">
        <f t="shared" si="84"/>
        <v>0</v>
      </c>
      <c r="BH71" s="15">
        <f t="shared" si="84"/>
        <v>0</v>
      </c>
      <c r="BI71" s="15">
        <f t="shared" si="84"/>
        <v>0</v>
      </c>
      <c r="BJ71" s="15">
        <f t="shared" si="84"/>
        <v>0</v>
      </c>
      <c r="BK71" s="15">
        <f t="shared" si="84"/>
        <v>0</v>
      </c>
      <c r="BL71" s="15">
        <f t="shared" si="84"/>
        <v>0</v>
      </c>
      <c r="BM71" s="15">
        <f t="shared" si="84"/>
        <v>1</v>
      </c>
      <c r="BN71" s="15">
        <f t="shared" si="84"/>
        <v>0</v>
      </c>
      <c r="BO71" s="15">
        <f t="shared" si="84"/>
        <v>0</v>
      </c>
      <c r="BP71" s="15">
        <f t="shared" si="84"/>
        <v>0</v>
      </c>
      <c r="BQ71" s="15">
        <f t="shared" si="84"/>
        <v>1</v>
      </c>
      <c r="BR71" s="15">
        <f t="shared" si="84"/>
        <v>1</v>
      </c>
      <c r="BS71" s="15">
        <f t="shared" si="54"/>
        <v>31</v>
      </c>
      <c r="BT71" s="19">
        <v>22</v>
      </c>
    </row>
    <row r="72" spans="1:72">
      <c r="A72" s="17">
        <v>41579</v>
      </c>
      <c r="B72" s="57">
        <f t="shared" si="59"/>
        <v>2013</v>
      </c>
      <c r="C72" s="16">
        <v>46010506.902325317</v>
      </c>
      <c r="D72" s="94">
        <f>('Customer Data'!$B83+'Customer Data'!$B86*2)/3</f>
        <v>77610</v>
      </c>
      <c r="E72" s="15">
        <f ca="1">HLOOKUP($B72,CDM!$B$1:$Q$22,11,FALSE)/12</f>
        <v>1258456.7783805849</v>
      </c>
      <c r="F72" s="16">
        <f t="shared" ca="1" si="60"/>
        <v>47268963.680705905</v>
      </c>
      <c r="G72" s="15">
        <v>17044915.346090768</v>
      </c>
      <c r="H72" s="94">
        <f>('Customer Data'!$C83+'Customer Data'!$C86*2)/3</f>
        <v>6938.8888888888896</v>
      </c>
      <c r="I72" s="15">
        <f ca="1">HLOOKUP($B72,CDM!$B$1:$Q$22,12,FALSE)/12</f>
        <v>975968.69863015693</v>
      </c>
      <c r="J72" s="15">
        <f t="shared" ca="1" si="61"/>
        <v>18020884.044720925</v>
      </c>
      <c r="K72" s="15">
        <v>78842349.309129998</v>
      </c>
      <c r="L72" s="15">
        <v>200700.45889299997</v>
      </c>
      <c r="M72" s="94">
        <f>('Customer Data'!$D83+'Customer Data'!$D86*2)/3</f>
        <v>1184.6666666666667</v>
      </c>
      <c r="N72" s="135">
        <f ca="1">HLOOKUP($B72,CDM!$B$1:$Q$22,13,FALSE)/12</f>
        <v>1684340.17549489</v>
      </c>
      <c r="O72" s="15">
        <f t="shared" ca="1" si="44"/>
        <v>79988549.467103228</v>
      </c>
      <c r="P72" s="15">
        <f t="shared" si="45"/>
        <v>198867.75889299996</v>
      </c>
      <c r="Q72" s="15">
        <v>3806081.5440310002</v>
      </c>
      <c r="R72" s="15">
        <v>10647.116082</v>
      </c>
      <c r="S72" s="94">
        <f>('Customer Data'!$E83+'Customer Data'!$E86*2)/3</f>
        <v>3</v>
      </c>
      <c r="T72" s="135">
        <f ca="1">HLOOKUP($B72,CDM!$B$1:$Q$22,14,FALSE)/12</f>
        <v>5297.0208632293334</v>
      </c>
      <c r="U72" s="15">
        <f t="shared" ca="1" si="62"/>
        <v>3811378.5648942296</v>
      </c>
      <c r="V72" s="15">
        <v>24424758.252935</v>
      </c>
      <c r="W72" s="15">
        <v>44833.758539999995</v>
      </c>
      <c r="X72" s="94">
        <f>('Customer Data'!$F83+'Customer Data'!$F86*2)/3</f>
        <v>6</v>
      </c>
      <c r="Y72" s="135">
        <f ca="1">HLOOKUP($B72,CDM!$B$1:$Q$22,15,FALSE)/12</f>
        <v>507506.52818861761</v>
      </c>
      <c r="Z72" s="15">
        <f t="shared" ca="1" si="63"/>
        <v>24932264.781123616</v>
      </c>
      <c r="AA72" s="15">
        <v>22217289.569448002</v>
      </c>
      <c r="AB72" s="15">
        <v>39753.069839999996</v>
      </c>
      <c r="AC72" s="94">
        <f>('Customer Data'!$G83+'Customer Data'!$G86*2)/3</f>
        <v>2</v>
      </c>
      <c r="AD72" s="135">
        <f ca="1">HLOOKUP($B72,CDM!$B$1:$Q$22,16,FALSE)/12</f>
        <v>756294.05477068387</v>
      </c>
      <c r="AE72" s="15">
        <f t="shared" ca="1" si="64"/>
        <v>22973583.624218687</v>
      </c>
      <c r="AF72" s="15">
        <f t="shared" si="49"/>
        <v>39753.069839999996</v>
      </c>
      <c r="AG72" s="15">
        <v>538140.01752165868</v>
      </c>
      <c r="AH72" s="15">
        <v>1832.7</v>
      </c>
      <c r="AI72" s="15">
        <v>4219064.4206299996</v>
      </c>
      <c r="AJ72" s="15">
        <v>6756.20352</v>
      </c>
      <c r="AK72" s="94">
        <f>('Customer Data'!$H83+'Customer Data'!$H86*2)/3</f>
        <v>1</v>
      </c>
      <c r="AL72" s="135">
        <f ca="1">HLOOKUP($B72,CDM!$B$1:$Q$22,17,FALSE)/12</f>
        <v>4557.9122413323012</v>
      </c>
      <c r="AM72" s="15">
        <f t="shared" ca="1" si="65"/>
        <v>4223622.3328713318</v>
      </c>
      <c r="AN72" s="15">
        <v>1720908.020913</v>
      </c>
      <c r="AO72" s="15">
        <v>4108.32</v>
      </c>
      <c r="AP72" s="94">
        <f>('Customer Data'!$I83+'Customer Data'!$I86*2)/3</f>
        <v>23400.666666666668</v>
      </c>
      <c r="AQ72" s="135">
        <f ca="1">HLOOKUP($B72,CDM!$B$1:$Q$22,18,FALSE)/12</f>
        <v>0</v>
      </c>
      <c r="AR72" s="15">
        <f t="shared" ca="1" si="66"/>
        <v>4108.32</v>
      </c>
      <c r="AS72" s="15">
        <v>73216.875964000006</v>
      </c>
      <c r="AT72" s="15">
        <v>216.67667399999999</v>
      </c>
      <c r="AU72" s="15">
        <f>('Customer Data'!$J83*1+'Customer Data'!$J86*2)/3</f>
        <v>643.66666666666663</v>
      </c>
      <c r="AV72" s="15">
        <v>258062.708231</v>
      </c>
      <c r="AW72" s="15">
        <f>('Customer Data'!$K83*1+'Customer Data'!$K86*2)/3</f>
        <v>784.33333333333337</v>
      </c>
      <c r="AX72" s="15">
        <f>Weather!B228</f>
        <v>424.9</v>
      </c>
      <c r="AY72" s="15">
        <f>Weather!$C228</f>
        <v>0</v>
      </c>
      <c r="AZ72" s="200">
        <f>Employment!B84</f>
        <v>6854</v>
      </c>
      <c r="BA72" s="15">
        <f>Employment!$C84</f>
        <v>155</v>
      </c>
      <c r="BB72" s="15">
        <f>Employment!D84</f>
        <v>586913</v>
      </c>
      <c r="BC72" s="15">
        <f t="shared" si="68"/>
        <v>71</v>
      </c>
      <c r="BD72" s="15">
        <f t="shared" ref="BD72:BR72" si="85">BD60</f>
        <v>0</v>
      </c>
      <c r="BE72" s="15">
        <f t="shared" si="85"/>
        <v>0</v>
      </c>
      <c r="BF72" s="15">
        <f t="shared" si="85"/>
        <v>0</v>
      </c>
      <c r="BG72" s="15">
        <f t="shared" si="85"/>
        <v>0</v>
      </c>
      <c r="BH72" s="15">
        <f t="shared" si="85"/>
        <v>0</v>
      </c>
      <c r="BI72" s="15">
        <f t="shared" si="85"/>
        <v>0</v>
      </c>
      <c r="BJ72" s="15">
        <f t="shared" si="85"/>
        <v>0</v>
      </c>
      <c r="BK72" s="15">
        <f t="shared" si="85"/>
        <v>0</v>
      </c>
      <c r="BL72" s="15">
        <f t="shared" si="85"/>
        <v>0</v>
      </c>
      <c r="BM72" s="15">
        <f t="shared" si="85"/>
        <v>0</v>
      </c>
      <c r="BN72" s="15">
        <f t="shared" si="85"/>
        <v>1</v>
      </c>
      <c r="BO72" s="15">
        <f t="shared" si="85"/>
        <v>0</v>
      </c>
      <c r="BP72" s="15">
        <f t="shared" si="85"/>
        <v>0</v>
      </c>
      <c r="BQ72" s="15">
        <f t="shared" si="85"/>
        <v>1</v>
      </c>
      <c r="BR72" s="15">
        <f t="shared" si="85"/>
        <v>1</v>
      </c>
      <c r="BS72" s="15">
        <f t="shared" si="54"/>
        <v>30</v>
      </c>
      <c r="BT72" s="19">
        <v>21</v>
      </c>
    </row>
    <row r="73" spans="1:72">
      <c r="A73" s="17">
        <v>41609</v>
      </c>
      <c r="B73" s="57">
        <f t="shared" si="59"/>
        <v>2013</v>
      </c>
      <c r="C73" s="16">
        <v>56023838.158888742</v>
      </c>
      <c r="D73" s="95">
        <f>'Customer Data'!$B86</f>
        <v>77628</v>
      </c>
      <c r="E73" s="15">
        <f ca="1">HLOOKUP($B73,CDM!$B$1:$Q$22,11,FALSE)/12</f>
        <v>1258456.7783805849</v>
      </c>
      <c r="F73" s="16">
        <f t="shared" ca="1" si="60"/>
        <v>57282294.93726933</v>
      </c>
      <c r="G73" s="15">
        <v>19090664.555718187</v>
      </c>
      <c r="H73" s="95">
        <f>'Customer Data'!$C86</f>
        <v>6937</v>
      </c>
      <c r="I73" s="15">
        <f ca="1">HLOOKUP($B73,CDM!$B$1:$Q$22,12,FALSE)/12</f>
        <v>975968.69863015693</v>
      </c>
      <c r="J73" s="15">
        <f t="shared" ca="1" si="61"/>
        <v>20066633.254348345</v>
      </c>
      <c r="K73" s="15">
        <v>83100177.933131337</v>
      </c>
      <c r="L73" s="15">
        <v>294326.30224699999</v>
      </c>
      <c r="M73" s="95">
        <f>'Customer Data'!$D86</f>
        <v>1192</v>
      </c>
      <c r="N73" s="135">
        <f ca="1">HLOOKUP($B73,CDM!$B$1:$Q$22,13,FALSE)/12</f>
        <v>1684340.17549489</v>
      </c>
      <c r="O73" s="15">
        <f t="shared" ca="1" si="44"/>
        <v>83719004.850571141</v>
      </c>
      <c r="P73" s="15">
        <f t="shared" si="45"/>
        <v>292361.91224699997</v>
      </c>
      <c r="Q73" s="15">
        <v>3573144.9285610002</v>
      </c>
      <c r="R73" s="15">
        <v>10730.961117000001</v>
      </c>
      <c r="S73" s="95">
        <f>'Customer Data'!$E86</f>
        <v>3</v>
      </c>
      <c r="T73" s="135">
        <f ca="1">HLOOKUP($B73,CDM!$B$1:$Q$22,14,FALSE)/12</f>
        <v>5297.0208632293334</v>
      </c>
      <c r="U73" s="15">
        <f t="shared" ca="1" si="62"/>
        <v>3578441.9494242296</v>
      </c>
      <c r="V73" s="15">
        <v>22132422.99061</v>
      </c>
      <c r="W73" s="15">
        <v>44929.063290999999</v>
      </c>
      <c r="X73" s="95">
        <f>'Customer Data'!$F86</f>
        <v>6</v>
      </c>
      <c r="Y73" s="135">
        <f ca="1">HLOOKUP($B73,CDM!$B$1:$Q$22,15,FALSE)/12</f>
        <v>507506.52818861761</v>
      </c>
      <c r="Z73" s="15">
        <f t="shared" ca="1" si="63"/>
        <v>22639929.518798616</v>
      </c>
      <c r="AA73" s="15">
        <v>19249691.490638003</v>
      </c>
      <c r="AB73" s="15">
        <v>40047.416639999996</v>
      </c>
      <c r="AC73" s="95">
        <f>'Customer Data'!$G86</f>
        <v>2</v>
      </c>
      <c r="AD73" s="135">
        <f ca="1">HLOOKUP($B73,CDM!$B$1:$Q$22,16,FALSE)/12</f>
        <v>756294.05477068387</v>
      </c>
      <c r="AE73" s="15">
        <f t="shared" ca="1" si="64"/>
        <v>20005985.545408688</v>
      </c>
      <c r="AF73" s="15">
        <f t="shared" si="49"/>
        <v>40047.416639999996</v>
      </c>
      <c r="AG73" s="15">
        <v>1065513.2580550958</v>
      </c>
      <c r="AH73" s="15">
        <v>1964.39</v>
      </c>
      <c r="AI73" s="15">
        <v>3272384.7696420001</v>
      </c>
      <c r="AJ73" s="15">
        <v>6785.0956800000004</v>
      </c>
      <c r="AK73" s="95">
        <f>'Customer Data'!$H86</f>
        <v>1</v>
      </c>
      <c r="AL73" s="135">
        <f ca="1">HLOOKUP($B73,CDM!$B$1:$Q$22,17,FALSE)/12</f>
        <v>4557.9122413323012</v>
      </c>
      <c r="AM73" s="15">
        <f t="shared" ca="1" si="65"/>
        <v>3276942.6818833323</v>
      </c>
      <c r="AN73" s="15">
        <v>1816992.509299</v>
      </c>
      <c r="AO73" s="15">
        <v>4116.88</v>
      </c>
      <c r="AP73" s="95">
        <f>'Customer Data'!$I86</f>
        <v>23409</v>
      </c>
      <c r="AQ73" s="135">
        <f ca="1">HLOOKUP($B73,CDM!$B$1:$Q$22,18,FALSE)/12</f>
        <v>0</v>
      </c>
      <c r="AR73" s="15">
        <f t="shared" ca="1" si="66"/>
        <v>4116.88</v>
      </c>
      <c r="AS73" s="15">
        <v>75638.194055</v>
      </c>
      <c r="AT73" s="15">
        <v>183.54993400000001</v>
      </c>
      <c r="AU73" s="136">
        <f>'Customer Data'!$J86</f>
        <v>645</v>
      </c>
      <c r="AV73" s="15">
        <v>224271.44074600001</v>
      </c>
      <c r="AW73" s="95">
        <f>'Customer Data'!$K86</f>
        <v>781</v>
      </c>
      <c r="AX73" s="15">
        <f>Weather!B229</f>
        <v>614.30000000000007</v>
      </c>
      <c r="AY73" s="15">
        <f>Weather!$C229</f>
        <v>0</v>
      </c>
      <c r="AZ73" s="200">
        <f>Employment!B85</f>
        <v>6850.4</v>
      </c>
      <c r="BA73" s="15">
        <f>Employment!$C85</f>
        <v>157</v>
      </c>
      <c r="BB73" s="15">
        <f>Employment!D85</f>
        <v>586913</v>
      </c>
      <c r="BC73" s="15">
        <f t="shared" si="68"/>
        <v>72</v>
      </c>
      <c r="BD73" s="15">
        <f t="shared" ref="BD73:BR73" si="86">BD61</f>
        <v>0</v>
      </c>
      <c r="BE73" s="15">
        <f t="shared" si="86"/>
        <v>0</v>
      </c>
      <c r="BF73" s="15">
        <f t="shared" si="86"/>
        <v>0</v>
      </c>
      <c r="BG73" s="15">
        <f t="shared" si="86"/>
        <v>0</v>
      </c>
      <c r="BH73" s="15">
        <f t="shared" si="86"/>
        <v>0</v>
      </c>
      <c r="BI73" s="15">
        <f t="shared" si="86"/>
        <v>0</v>
      </c>
      <c r="BJ73" s="15">
        <f t="shared" si="86"/>
        <v>0</v>
      </c>
      <c r="BK73" s="15">
        <f t="shared" si="86"/>
        <v>0</v>
      </c>
      <c r="BL73" s="15">
        <f t="shared" si="86"/>
        <v>0</v>
      </c>
      <c r="BM73" s="15">
        <f t="shared" si="86"/>
        <v>0</v>
      </c>
      <c r="BN73" s="15">
        <f t="shared" si="86"/>
        <v>0</v>
      </c>
      <c r="BO73" s="15">
        <f t="shared" si="86"/>
        <v>1</v>
      </c>
      <c r="BP73" s="15">
        <f t="shared" si="86"/>
        <v>0</v>
      </c>
      <c r="BQ73" s="15">
        <f t="shared" si="86"/>
        <v>0</v>
      </c>
      <c r="BR73" s="15">
        <f t="shared" si="86"/>
        <v>0</v>
      </c>
      <c r="BS73" s="15">
        <f t="shared" si="54"/>
        <v>31</v>
      </c>
      <c r="BT73" s="19">
        <v>20</v>
      </c>
    </row>
    <row r="74" spans="1:72">
      <c r="A74" s="17">
        <v>41640</v>
      </c>
      <c r="B74" s="57">
        <f t="shared" si="59"/>
        <v>2014</v>
      </c>
      <c r="C74" s="16">
        <v>59633043.363366485</v>
      </c>
      <c r="D74" s="94">
        <f>('Customer Data'!$B86*2+'Customer Data'!$B89)/3</f>
        <v>77687</v>
      </c>
      <c r="E74" s="15">
        <f ca="1">HLOOKUP($B74,CDM!$B$1:$Q$22,11,FALSE)/12</f>
        <v>1450241.2754180685</v>
      </c>
      <c r="F74" s="16">
        <f t="shared" ca="1" si="60"/>
        <v>61083284.63878455</v>
      </c>
      <c r="G74" s="15">
        <v>20293263.731993645</v>
      </c>
      <c r="H74" s="94">
        <f>('Customer Data'!$C86*2+'Customer Data'!$C89)/3</f>
        <v>6959.333333333333</v>
      </c>
      <c r="I74" s="15">
        <f ca="1">HLOOKUP($B74,CDM!$B$1:$Q$22,12,FALSE)/12</f>
        <v>1010514.0518786918</v>
      </c>
      <c r="J74" s="15">
        <f t="shared" ca="1" si="61"/>
        <v>21303777.783872336</v>
      </c>
      <c r="K74" s="15">
        <v>95127929.028871685</v>
      </c>
      <c r="L74" s="15">
        <v>111610.32999999999</v>
      </c>
      <c r="M74" s="94">
        <f>('Customer Data'!$D86*2+'Customer Data'!$D89)/3</f>
        <v>1198.3333333333333</v>
      </c>
      <c r="N74" s="135">
        <f ca="1">HLOOKUP($B74,CDM!$B$1:$Q$22,13,FALSE)/12</f>
        <v>2474076.3927498753</v>
      </c>
      <c r="O74" s="15">
        <f t="shared" ca="1" si="44"/>
        <v>96510112.683375672</v>
      </c>
      <c r="P74" s="15">
        <f t="shared" si="45"/>
        <v>109847.54</v>
      </c>
      <c r="Q74" s="15">
        <v>3970859.6096310001</v>
      </c>
      <c r="R74" s="15">
        <v>11063.82</v>
      </c>
      <c r="S74" s="94">
        <f>('Customer Data'!$E86*2+'Customer Data'!$E89)/3</f>
        <v>3</v>
      </c>
      <c r="T74" s="135">
        <f ca="1">HLOOKUP($B74,CDM!$B$1:$Q$22,14,FALSE)/12</f>
        <v>6426.6101031082007</v>
      </c>
      <c r="U74" s="15">
        <f t="shared" ca="1" si="62"/>
        <v>3977286.2197341081</v>
      </c>
      <c r="V74" s="15">
        <v>25930594.988729</v>
      </c>
      <c r="W74" s="15">
        <v>45518.039999999994</v>
      </c>
      <c r="X74" s="94">
        <f>('Customer Data'!$F86*2+'Customer Data'!$F89)/3</f>
        <v>6</v>
      </c>
      <c r="Y74" s="135">
        <f ca="1">HLOOKUP($B74,CDM!$B$1:$Q$22,15,FALSE)/12</f>
        <v>740088.24419988645</v>
      </c>
      <c r="Z74" s="15">
        <f t="shared" ca="1" si="63"/>
        <v>26670683.232928887</v>
      </c>
      <c r="AA74" s="15">
        <v>19386772.480020996</v>
      </c>
      <c r="AB74" s="15">
        <v>40266.29</v>
      </c>
      <c r="AC74" s="94">
        <f>('Customer Data'!$G86*2+'Customer Data'!$G89)/3</f>
        <v>2</v>
      </c>
      <c r="AD74" s="135">
        <f ca="1">HLOOKUP($B74,CDM!$B$1:$Q$22,16,FALSE)/12</f>
        <v>1116955.3038989448</v>
      </c>
      <c r="AE74" s="15">
        <f t="shared" ca="1" si="64"/>
        <v>20503727.783919942</v>
      </c>
      <c r="AF74" s="15">
        <f t="shared" si="49"/>
        <v>40266.29</v>
      </c>
      <c r="AG74" s="15">
        <v>1091892.738245887</v>
      </c>
      <c r="AH74" s="15">
        <v>1762.79</v>
      </c>
      <c r="AI74" s="15">
        <v>4376243.3190209996</v>
      </c>
      <c r="AJ74" s="15">
        <v>6998.02</v>
      </c>
      <c r="AK74" s="94">
        <f>('Customer Data'!$H86*2+'Customer Data'!$H89)/3</f>
        <v>1</v>
      </c>
      <c r="AL74" s="135">
        <f ca="1">HLOOKUP($B74,CDM!$B$1:$Q$22,17,FALSE)/12</f>
        <v>4554.5553061752589</v>
      </c>
      <c r="AM74" s="15">
        <f t="shared" ca="1" si="65"/>
        <v>4380797.8743271753</v>
      </c>
      <c r="AN74" s="15">
        <v>1867753.6515899999</v>
      </c>
      <c r="AO74" s="15">
        <v>4117.3899999999994</v>
      </c>
      <c r="AP74" s="94">
        <f>('Customer Data'!$I86*2+'Customer Data'!$I89)/3</f>
        <v>23412.333333333332</v>
      </c>
      <c r="AQ74" s="135">
        <f ca="1">HLOOKUP($B74,CDM!$B$1:$Q$22,18,FALSE)/12</f>
        <v>0</v>
      </c>
      <c r="AR74" s="15">
        <f t="shared" ca="1" si="66"/>
        <v>4117.3899999999994</v>
      </c>
      <c r="AS74" s="15">
        <v>87615.382387429796</v>
      </c>
      <c r="AT74" s="15">
        <v>235.778594</v>
      </c>
      <c r="AU74" s="15">
        <f>('Customer Data'!$J86*2+'Customer Data'!$J89*1)/3</f>
        <v>645</v>
      </c>
      <c r="AV74" s="15">
        <v>219416.61260400002</v>
      </c>
      <c r="AW74" s="15">
        <f>('Customer Data'!$K86*2+'Customer Data'!$K89*1)/3</f>
        <v>782</v>
      </c>
      <c r="AX74" s="15">
        <f>Weather!B230</f>
        <v>784.99999999999977</v>
      </c>
      <c r="AY74" s="15">
        <f>Weather!$C230</f>
        <v>0</v>
      </c>
      <c r="AZ74" s="200">
        <f>Employment!B86</f>
        <v>6848.3</v>
      </c>
      <c r="BA74" s="15">
        <f>Employment!$C86</f>
        <v>157.6</v>
      </c>
      <c r="BB74" s="15">
        <f>Employment!D86</f>
        <v>601343.5</v>
      </c>
      <c r="BC74" s="15">
        <f t="shared" si="68"/>
        <v>73</v>
      </c>
      <c r="BD74" s="15">
        <f t="shared" ref="BD74:BR74" si="87">BD62</f>
        <v>1</v>
      </c>
      <c r="BE74" s="15">
        <f t="shared" si="87"/>
        <v>0</v>
      </c>
      <c r="BF74" s="15">
        <f t="shared" si="87"/>
        <v>0</v>
      </c>
      <c r="BG74" s="15">
        <f t="shared" si="87"/>
        <v>0</v>
      </c>
      <c r="BH74" s="15">
        <f t="shared" si="87"/>
        <v>0</v>
      </c>
      <c r="BI74" s="15">
        <f t="shared" si="87"/>
        <v>0</v>
      </c>
      <c r="BJ74" s="15">
        <f t="shared" si="87"/>
        <v>0</v>
      </c>
      <c r="BK74" s="15">
        <f t="shared" si="87"/>
        <v>0</v>
      </c>
      <c r="BL74" s="15">
        <f t="shared" si="87"/>
        <v>0</v>
      </c>
      <c r="BM74" s="15">
        <f t="shared" si="87"/>
        <v>0</v>
      </c>
      <c r="BN74" s="15">
        <f t="shared" si="87"/>
        <v>0</v>
      </c>
      <c r="BO74" s="15">
        <f t="shared" si="87"/>
        <v>0</v>
      </c>
      <c r="BP74" s="15">
        <f t="shared" si="87"/>
        <v>0</v>
      </c>
      <c r="BQ74" s="15">
        <f t="shared" si="87"/>
        <v>0</v>
      </c>
      <c r="BR74" s="15">
        <f t="shared" si="87"/>
        <v>0</v>
      </c>
      <c r="BS74" s="15">
        <f t="shared" si="54"/>
        <v>31</v>
      </c>
      <c r="BT74" s="19">
        <v>22</v>
      </c>
    </row>
    <row r="75" spans="1:72">
      <c r="A75" s="17">
        <v>41671</v>
      </c>
      <c r="B75" s="57">
        <f t="shared" si="59"/>
        <v>2014</v>
      </c>
      <c r="C75" s="16">
        <v>50502173.797148347</v>
      </c>
      <c r="D75" s="94">
        <f>('Customer Data'!$B86+'Customer Data'!$B89*2)/3</f>
        <v>77746</v>
      </c>
      <c r="E75" s="15">
        <f ca="1">HLOOKUP($B75,CDM!$B$1:$Q$22,11,FALSE)/12</f>
        <v>1450241.2754180685</v>
      </c>
      <c r="F75" s="16">
        <f t="shared" ca="1" si="60"/>
        <v>51952415.072566412</v>
      </c>
      <c r="G75" s="15">
        <v>18089470.08737563</v>
      </c>
      <c r="H75" s="94">
        <f>('Customer Data'!$C86+'Customer Data'!$C89*2)/3</f>
        <v>6981.666666666667</v>
      </c>
      <c r="I75" s="15">
        <f ca="1">HLOOKUP($B75,CDM!$B$1:$Q$22,12,FALSE)/12</f>
        <v>1010514.0518786918</v>
      </c>
      <c r="J75" s="15">
        <f t="shared" ca="1" si="61"/>
        <v>19099984.13925432</v>
      </c>
      <c r="K75" s="15">
        <v>84624882.343129128</v>
      </c>
      <c r="L75" s="15">
        <v>207111.23</v>
      </c>
      <c r="M75" s="94">
        <f>('Customer Data'!$D86+'Customer Data'!$D89*2)/3</f>
        <v>1204.6666666666667</v>
      </c>
      <c r="N75" s="135">
        <f ca="1">HLOOKUP($B75,CDM!$B$1:$Q$22,13,FALSE)/12</f>
        <v>2474076.3927498753</v>
      </c>
      <c r="O75" s="15">
        <f t="shared" ca="1" si="44"/>
        <v>85964089.963368535</v>
      </c>
      <c r="P75" s="15">
        <f t="shared" si="45"/>
        <v>205444.67</v>
      </c>
      <c r="Q75" s="15">
        <v>3312870.25</v>
      </c>
      <c r="R75" s="15">
        <v>9402.3799999999992</v>
      </c>
      <c r="S75" s="94">
        <f>('Customer Data'!$E86+'Customer Data'!$E89*2)/3</f>
        <v>3</v>
      </c>
      <c r="T75" s="135">
        <f ca="1">HLOOKUP($B75,CDM!$B$1:$Q$22,14,FALSE)/12</f>
        <v>6426.6101031082007</v>
      </c>
      <c r="U75" s="15">
        <f t="shared" ca="1" si="62"/>
        <v>3319296.860103108</v>
      </c>
      <c r="V75" s="15">
        <v>22731200.91</v>
      </c>
      <c r="W75" s="15">
        <v>41469.950000000004</v>
      </c>
      <c r="X75" s="94">
        <f>('Customer Data'!$F86+'Customer Data'!$F89*2)/3</f>
        <v>6</v>
      </c>
      <c r="Y75" s="135">
        <f ca="1">HLOOKUP($B75,CDM!$B$1:$Q$22,15,FALSE)/12</f>
        <v>740088.24419988645</v>
      </c>
      <c r="Z75" s="15">
        <f t="shared" ca="1" si="63"/>
        <v>23471289.154199887</v>
      </c>
      <c r="AA75" s="15">
        <v>19082812.800000001</v>
      </c>
      <c r="AB75" s="15">
        <v>40541.43</v>
      </c>
      <c r="AC75" s="94">
        <f>('Customer Data'!$G86+'Customer Data'!$G89*2)/3</f>
        <v>2</v>
      </c>
      <c r="AD75" s="135">
        <f ca="1">HLOOKUP($B75,CDM!$B$1:$Q$22,16,FALSE)/12</f>
        <v>1116955.3038989448</v>
      </c>
      <c r="AE75" s="15">
        <f t="shared" ca="1" si="64"/>
        <v>20199768.103898946</v>
      </c>
      <c r="AF75" s="15">
        <f t="shared" si="49"/>
        <v>40541.43</v>
      </c>
      <c r="AG75" s="15">
        <v>1134868.7725104641</v>
      </c>
      <c r="AH75" s="15">
        <v>1666.56</v>
      </c>
      <c r="AI75" s="15">
        <v>3872591.62</v>
      </c>
      <c r="AJ75" s="15">
        <v>7041.79</v>
      </c>
      <c r="AK75" s="94">
        <f>('Customer Data'!$H86+'Customer Data'!$H89*2)/3</f>
        <v>1</v>
      </c>
      <c r="AL75" s="135">
        <f ca="1">HLOOKUP($B75,CDM!$B$1:$Q$22,17,FALSE)/12</f>
        <v>4554.5553061752589</v>
      </c>
      <c r="AM75" s="15">
        <f t="shared" ca="1" si="65"/>
        <v>3877146.1753061754</v>
      </c>
      <c r="AN75" s="15">
        <v>1504511.7699999998</v>
      </c>
      <c r="AO75" s="15">
        <v>4117.3899999999994</v>
      </c>
      <c r="AP75" s="94">
        <f>('Customer Data'!$I86+'Customer Data'!$I89*2)/3</f>
        <v>23415.666666666668</v>
      </c>
      <c r="AQ75" s="135">
        <f ca="1">HLOOKUP($B75,CDM!$B$1:$Q$22,18,FALSE)/12</f>
        <v>0</v>
      </c>
      <c r="AR75" s="15">
        <f t="shared" ca="1" si="66"/>
        <v>4117.3899999999994</v>
      </c>
      <c r="AS75" s="15">
        <v>79026.914867302898</v>
      </c>
      <c r="AT75" s="15">
        <v>206.52</v>
      </c>
      <c r="AU75" s="15">
        <f>('Customer Data'!$J86*1+'Customer Data'!$J89*2)/3</f>
        <v>645</v>
      </c>
      <c r="AV75" s="15">
        <v>206426.91</v>
      </c>
      <c r="AW75" s="15">
        <f>('Customer Data'!$K86*1+'Customer Data'!$K89*2)/3</f>
        <v>783</v>
      </c>
      <c r="AX75" s="15">
        <f>Weather!B231</f>
        <v>674.19999999999982</v>
      </c>
      <c r="AY75" s="15">
        <f>Weather!$C231</f>
        <v>0</v>
      </c>
      <c r="AZ75" s="200">
        <f>Employment!B87</f>
        <v>6850</v>
      </c>
      <c r="BA75" s="15">
        <f>Employment!$C87</f>
        <v>156.4</v>
      </c>
      <c r="BB75" s="15">
        <f>Employment!D87</f>
        <v>601343.5</v>
      </c>
      <c r="BC75" s="15">
        <f t="shared" si="68"/>
        <v>74</v>
      </c>
      <c r="BD75" s="15">
        <f t="shared" ref="BD75:BR75" si="88">BD63</f>
        <v>0</v>
      </c>
      <c r="BE75" s="15">
        <f t="shared" si="88"/>
        <v>1</v>
      </c>
      <c r="BF75" s="15">
        <f t="shared" si="88"/>
        <v>0</v>
      </c>
      <c r="BG75" s="15">
        <f t="shared" si="88"/>
        <v>0</v>
      </c>
      <c r="BH75" s="15">
        <f t="shared" si="88"/>
        <v>0</v>
      </c>
      <c r="BI75" s="15">
        <f t="shared" si="88"/>
        <v>0</v>
      </c>
      <c r="BJ75" s="15">
        <f t="shared" si="88"/>
        <v>0</v>
      </c>
      <c r="BK75" s="15">
        <f t="shared" si="88"/>
        <v>0</v>
      </c>
      <c r="BL75" s="15">
        <f t="shared" si="88"/>
        <v>0</v>
      </c>
      <c r="BM75" s="15">
        <f t="shared" si="88"/>
        <v>0</v>
      </c>
      <c r="BN75" s="15">
        <f t="shared" si="88"/>
        <v>0</v>
      </c>
      <c r="BO75" s="15">
        <f t="shared" si="88"/>
        <v>0</v>
      </c>
      <c r="BP75" s="15">
        <f t="shared" si="88"/>
        <v>0</v>
      </c>
      <c r="BQ75" s="15">
        <f t="shared" si="88"/>
        <v>0</v>
      </c>
      <c r="BR75" s="15">
        <f t="shared" si="88"/>
        <v>0</v>
      </c>
      <c r="BS75" s="15">
        <f t="shared" si="54"/>
        <v>28</v>
      </c>
      <c r="BT75" s="19">
        <v>19</v>
      </c>
    </row>
    <row r="76" spans="1:72">
      <c r="A76" s="17">
        <v>41699</v>
      </c>
      <c r="B76" s="57">
        <f t="shared" si="59"/>
        <v>2014</v>
      </c>
      <c r="C76" s="16">
        <v>49602750.207259893</v>
      </c>
      <c r="D76" s="95">
        <f>'Customer Data'!$B89</f>
        <v>77805</v>
      </c>
      <c r="E76" s="15">
        <f ca="1">HLOOKUP($B76,CDM!$B$1:$Q$22,11,FALSE)/12</f>
        <v>1450241.2754180685</v>
      </c>
      <c r="F76" s="16">
        <f t="shared" ca="1" si="60"/>
        <v>51052991.482677959</v>
      </c>
      <c r="G76" s="15">
        <v>18575177.555466957</v>
      </c>
      <c r="H76" s="95">
        <f>'Customer Data'!$C89</f>
        <v>7004</v>
      </c>
      <c r="I76" s="15">
        <f ca="1">HLOOKUP($B76,CDM!$B$1:$Q$22,12,FALSE)/12</f>
        <v>1010514.0518786918</v>
      </c>
      <c r="J76" s="15">
        <f t="shared" ca="1" si="61"/>
        <v>19585691.607345648</v>
      </c>
      <c r="K76" s="15">
        <v>86595162.402565271</v>
      </c>
      <c r="L76" s="15">
        <v>208391.22999999998</v>
      </c>
      <c r="M76" s="95">
        <f>'Customer Data'!$D89</f>
        <v>1211</v>
      </c>
      <c r="N76" s="135">
        <f ca="1">HLOOKUP($B76,CDM!$B$1:$Q$22,13,FALSE)/12</f>
        <v>2474076.3927498753</v>
      </c>
      <c r="O76" s="15">
        <f t="shared" ca="1" si="44"/>
        <v>88422332.078679308</v>
      </c>
      <c r="P76" s="15">
        <f t="shared" si="45"/>
        <v>207123.02999999997</v>
      </c>
      <c r="Q76" s="15">
        <v>3878948.68</v>
      </c>
      <c r="R76" s="15">
        <v>9604.08</v>
      </c>
      <c r="S76" s="95">
        <f>'Customer Data'!$E89</f>
        <v>3</v>
      </c>
      <c r="T76" s="135">
        <f ca="1">HLOOKUP($B76,CDM!$B$1:$Q$22,14,FALSE)/12</f>
        <v>6426.6101031082007</v>
      </c>
      <c r="U76" s="15">
        <f t="shared" ca="1" si="62"/>
        <v>3885375.2901031082</v>
      </c>
      <c r="V76" s="15">
        <v>24525079.07</v>
      </c>
      <c r="W76" s="15">
        <v>43366.37</v>
      </c>
      <c r="X76" s="95">
        <f>'Customer Data'!$F89</f>
        <v>6</v>
      </c>
      <c r="Y76" s="135">
        <f ca="1">HLOOKUP($B76,CDM!$B$1:$Q$22,15,FALSE)/12</f>
        <v>740088.24419988645</v>
      </c>
      <c r="Z76" s="15">
        <f t="shared" ca="1" si="63"/>
        <v>25265167.314199887</v>
      </c>
      <c r="AA76" s="15">
        <v>21216552.57</v>
      </c>
      <c r="AB76" s="15">
        <v>40387.5</v>
      </c>
      <c r="AC76" s="95">
        <f>'Customer Data'!$G89</f>
        <v>2</v>
      </c>
      <c r="AD76" s="135">
        <f ca="1">HLOOKUP($B76,CDM!$B$1:$Q$22,16,FALSE)/12</f>
        <v>1116955.3038989448</v>
      </c>
      <c r="AE76" s="15">
        <f t="shared" ca="1" si="64"/>
        <v>22333507.873898946</v>
      </c>
      <c r="AF76" s="15">
        <f t="shared" si="49"/>
        <v>40387.5</v>
      </c>
      <c r="AG76" s="15">
        <v>646906.71663584153</v>
      </c>
      <c r="AH76" s="15">
        <v>1268.2</v>
      </c>
      <c r="AI76" s="15">
        <v>4148158.08</v>
      </c>
      <c r="AJ76" s="15">
        <v>6817.54</v>
      </c>
      <c r="AK76" s="95">
        <f>'Customer Data'!$H89</f>
        <v>1</v>
      </c>
      <c r="AL76" s="135">
        <f ca="1">HLOOKUP($B76,CDM!$B$1:$Q$22,17,FALSE)/12</f>
        <v>4554.5553061752589</v>
      </c>
      <c r="AM76" s="15">
        <f t="shared" ca="1" si="65"/>
        <v>4152712.6353061753</v>
      </c>
      <c r="AN76" s="15">
        <v>1502560.5899999999</v>
      </c>
      <c r="AO76" s="15">
        <v>4117.3899999999994</v>
      </c>
      <c r="AP76" s="95">
        <f>'Customer Data'!$I89</f>
        <v>23419</v>
      </c>
      <c r="AQ76" s="135">
        <f ca="1">HLOOKUP($B76,CDM!$B$1:$Q$22,18,FALSE)/12</f>
        <v>0</v>
      </c>
      <c r="AR76" s="15">
        <f t="shared" ca="1" si="66"/>
        <v>4117.3899999999994</v>
      </c>
      <c r="AS76" s="15">
        <v>81884.807146185703</v>
      </c>
      <c r="AT76" s="15">
        <v>221.9</v>
      </c>
      <c r="AU76" s="136">
        <f>'Customer Data'!$J89</f>
        <v>645</v>
      </c>
      <c r="AV76" s="15">
        <v>206426.91</v>
      </c>
      <c r="AW76" s="95">
        <f>'Customer Data'!$K89</f>
        <v>784</v>
      </c>
      <c r="AX76" s="15">
        <f>Weather!B232</f>
        <v>591.90000000000009</v>
      </c>
      <c r="AY76" s="15">
        <f>Weather!$C232</f>
        <v>0</v>
      </c>
      <c r="AZ76" s="200">
        <f>Employment!B88</f>
        <v>6856.4</v>
      </c>
      <c r="BA76" s="15">
        <f>Employment!$C88</f>
        <v>155.30000000000001</v>
      </c>
      <c r="BB76" s="15">
        <f>Employment!D88</f>
        <v>601343.5</v>
      </c>
      <c r="BC76" s="15">
        <f t="shared" si="68"/>
        <v>75</v>
      </c>
      <c r="BD76" s="15">
        <f t="shared" ref="BD76:BR76" si="89">BD64</f>
        <v>0</v>
      </c>
      <c r="BE76" s="15">
        <f t="shared" si="89"/>
        <v>0</v>
      </c>
      <c r="BF76" s="15">
        <f t="shared" si="89"/>
        <v>1</v>
      </c>
      <c r="BG76" s="15">
        <f t="shared" si="89"/>
        <v>0</v>
      </c>
      <c r="BH76" s="15">
        <f t="shared" si="89"/>
        <v>0</v>
      </c>
      <c r="BI76" s="15">
        <f t="shared" si="89"/>
        <v>0</v>
      </c>
      <c r="BJ76" s="15">
        <f t="shared" si="89"/>
        <v>0</v>
      </c>
      <c r="BK76" s="15">
        <f t="shared" si="89"/>
        <v>0</v>
      </c>
      <c r="BL76" s="15">
        <f t="shared" si="89"/>
        <v>0</v>
      </c>
      <c r="BM76" s="15">
        <f t="shared" si="89"/>
        <v>0</v>
      </c>
      <c r="BN76" s="15">
        <f t="shared" si="89"/>
        <v>0</v>
      </c>
      <c r="BO76" s="15">
        <f t="shared" si="89"/>
        <v>0</v>
      </c>
      <c r="BP76" s="15">
        <f t="shared" si="89"/>
        <v>1</v>
      </c>
      <c r="BQ76" s="15">
        <f t="shared" si="89"/>
        <v>0</v>
      </c>
      <c r="BR76" s="15">
        <f t="shared" si="89"/>
        <v>1</v>
      </c>
      <c r="BS76" s="15">
        <f t="shared" si="54"/>
        <v>31</v>
      </c>
      <c r="BT76" s="19">
        <v>21</v>
      </c>
    </row>
    <row r="77" spans="1:72">
      <c r="A77" s="17">
        <v>41730</v>
      </c>
      <c r="B77" s="57">
        <f t="shared" si="59"/>
        <v>2014</v>
      </c>
      <c r="C77" s="16">
        <v>39909923.918222882</v>
      </c>
      <c r="D77" s="94">
        <f>('Customer Data'!$B89*2+'Customer Data'!$B92)/3</f>
        <v>77819.666666666672</v>
      </c>
      <c r="E77" s="15">
        <f ca="1">HLOOKUP($B77,CDM!$B$1:$Q$22,11,FALSE)/12</f>
        <v>1450241.2754180685</v>
      </c>
      <c r="F77" s="16">
        <f t="shared" ca="1" si="60"/>
        <v>41360165.193640947</v>
      </c>
      <c r="G77" s="15">
        <v>15912149.625119725</v>
      </c>
      <c r="H77" s="94">
        <f>('Customer Data'!$C89*2+'Customer Data'!$C92)/3</f>
        <v>7006.2222222222217</v>
      </c>
      <c r="I77" s="15">
        <f ca="1">HLOOKUP($B77,CDM!$B$1:$Q$22,12,FALSE)/12</f>
        <v>1010514.0518786918</v>
      </c>
      <c r="J77" s="15">
        <f t="shared" ca="1" si="61"/>
        <v>16922663.676998418</v>
      </c>
      <c r="K77" s="15">
        <v>74179904.981087357</v>
      </c>
      <c r="L77" s="15">
        <v>197732.54</v>
      </c>
      <c r="M77" s="94">
        <f>('Customer Data'!$D89*2+'Customer Data'!$D92)/3</f>
        <v>1208.3333333333333</v>
      </c>
      <c r="N77" s="135">
        <f ca="1">HLOOKUP($B77,CDM!$B$1:$Q$22,13,FALSE)/12</f>
        <v>2474076.3927498753</v>
      </c>
      <c r="O77" s="15">
        <f t="shared" ref="O77:O108" ca="1" si="90">K77+N77-AG77</f>
        <v>76199788.927618995</v>
      </c>
      <c r="P77" s="15">
        <f t="shared" ref="P77:P108" si="91">L77-AH77</f>
        <v>196960.01</v>
      </c>
      <c r="Q77" s="15">
        <v>3905531.85</v>
      </c>
      <c r="R77" s="15">
        <v>10379.4</v>
      </c>
      <c r="S77" s="94">
        <f>('Customer Data'!$E89*2+'Customer Data'!$E92)/3</f>
        <v>3</v>
      </c>
      <c r="T77" s="135">
        <f ca="1">HLOOKUP($B77,CDM!$B$1:$Q$22,14,FALSE)/12</f>
        <v>6426.6101031082007</v>
      </c>
      <c r="U77" s="15">
        <f t="shared" ca="1" si="62"/>
        <v>3911958.4601031081</v>
      </c>
      <c r="V77" s="15">
        <v>22137885.25</v>
      </c>
      <c r="W77" s="15">
        <v>42956.44</v>
      </c>
      <c r="X77" s="94">
        <f>('Customer Data'!$F89*2+'Customer Data'!$F92)/3</f>
        <v>6</v>
      </c>
      <c r="Y77" s="135">
        <f ca="1">HLOOKUP($B77,CDM!$B$1:$Q$22,15,FALSE)/12</f>
        <v>740088.24419988645</v>
      </c>
      <c r="Z77" s="15">
        <f t="shared" ca="1" si="63"/>
        <v>22877973.494199887</v>
      </c>
      <c r="AA77" s="15">
        <v>21958191.59</v>
      </c>
      <c r="AB77" s="15">
        <v>40968.339999999997</v>
      </c>
      <c r="AC77" s="94">
        <f>('Customer Data'!$G89*2+'Customer Data'!$G92)/3</f>
        <v>2</v>
      </c>
      <c r="AD77" s="135">
        <f ca="1">HLOOKUP($B77,CDM!$B$1:$Q$22,16,FALSE)/12</f>
        <v>1116955.3038989448</v>
      </c>
      <c r="AE77" s="15">
        <f t="shared" ca="1" si="64"/>
        <v>23075146.893898945</v>
      </c>
      <c r="AF77" s="15">
        <f t="shared" si="49"/>
        <v>40968.339999999997</v>
      </c>
      <c r="AG77" s="15">
        <v>454192.446218242</v>
      </c>
      <c r="AH77" s="15">
        <v>772.53</v>
      </c>
      <c r="AI77" s="15">
        <v>3838834.18</v>
      </c>
      <c r="AJ77" s="15">
        <v>6710.02</v>
      </c>
      <c r="AK77" s="94">
        <f>('Customer Data'!$H89*2+'Customer Data'!$H92)/3</f>
        <v>1</v>
      </c>
      <c r="AL77" s="135">
        <f ca="1">HLOOKUP($B77,CDM!$B$1:$Q$22,17,FALSE)/12</f>
        <v>4554.5553061752589</v>
      </c>
      <c r="AM77" s="15">
        <f t="shared" ca="1" si="65"/>
        <v>3843388.7353061754</v>
      </c>
      <c r="AN77" s="15">
        <v>1290314.6399999999</v>
      </c>
      <c r="AO77" s="15">
        <v>4117.3899999999994</v>
      </c>
      <c r="AP77" s="94">
        <f>('Customer Data'!$I89*2+'Customer Data'!$I92)/3</f>
        <v>23432</v>
      </c>
      <c r="AQ77" s="135">
        <f ca="1">HLOOKUP($B77,CDM!$B$1:$Q$22,18,FALSE)/12</f>
        <v>0</v>
      </c>
      <c r="AR77" s="15">
        <f t="shared" ca="1" si="66"/>
        <v>4117.3899999999994</v>
      </c>
      <c r="AS77" s="15">
        <v>73281.618934621802</v>
      </c>
      <c r="AT77" s="15">
        <v>210.18</v>
      </c>
      <c r="AU77" s="15">
        <f>('Customer Data'!$J89*2+'Customer Data'!$J92*1)/3</f>
        <v>641.66666666666663</v>
      </c>
      <c r="AV77" s="15">
        <v>199930.05000000002</v>
      </c>
      <c r="AW77" s="15">
        <f>('Customer Data'!$K89*2+'Customer Data'!$K92*1)/3</f>
        <v>784.33333333333337</v>
      </c>
      <c r="AX77" s="15">
        <f>Weather!B233</f>
        <v>253.7</v>
      </c>
      <c r="AY77" s="15">
        <f>Weather!$C233</f>
        <v>0</v>
      </c>
      <c r="AZ77" s="200">
        <f>Employment!B89</f>
        <v>6869.6</v>
      </c>
      <c r="BA77" s="15">
        <f>Employment!$C89</f>
        <v>152.9</v>
      </c>
      <c r="BB77" s="15">
        <f>Employment!D89</f>
        <v>601343.5</v>
      </c>
      <c r="BC77" s="15">
        <f t="shared" si="68"/>
        <v>76</v>
      </c>
      <c r="BD77" s="15">
        <f t="shared" ref="BD77:BR77" si="92">BD65</f>
        <v>0</v>
      </c>
      <c r="BE77" s="15">
        <f t="shared" si="92"/>
        <v>0</v>
      </c>
      <c r="BF77" s="15">
        <f t="shared" si="92"/>
        <v>0</v>
      </c>
      <c r="BG77" s="15">
        <f t="shared" si="92"/>
        <v>1</v>
      </c>
      <c r="BH77" s="15">
        <f t="shared" si="92"/>
        <v>0</v>
      </c>
      <c r="BI77" s="15">
        <f t="shared" si="92"/>
        <v>0</v>
      </c>
      <c r="BJ77" s="15">
        <f t="shared" si="92"/>
        <v>0</v>
      </c>
      <c r="BK77" s="15">
        <f t="shared" si="92"/>
        <v>0</v>
      </c>
      <c r="BL77" s="15">
        <f t="shared" si="92"/>
        <v>0</v>
      </c>
      <c r="BM77" s="15">
        <f t="shared" si="92"/>
        <v>0</v>
      </c>
      <c r="BN77" s="15">
        <f t="shared" si="92"/>
        <v>0</v>
      </c>
      <c r="BO77" s="15">
        <f t="shared" si="92"/>
        <v>0</v>
      </c>
      <c r="BP77" s="15">
        <f t="shared" si="92"/>
        <v>1</v>
      </c>
      <c r="BQ77" s="15">
        <f t="shared" si="92"/>
        <v>0</v>
      </c>
      <c r="BR77" s="15">
        <f t="shared" si="92"/>
        <v>1</v>
      </c>
      <c r="BS77" s="15">
        <f t="shared" si="54"/>
        <v>30</v>
      </c>
      <c r="BT77" s="19">
        <v>20</v>
      </c>
    </row>
    <row r="78" spans="1:72">
      <c r="A78" s="17">
        <v>41760</v>
      </c>
      <c r="B78" s="57">
        <f t="shared" si="59"/>
        <v>2014</v>
      </c>
      <c r="C78" s="16">
        <v>41708608.64574942</v>
      </c>
      <c r="D78" s="94">
        <f>('Customer Data'!$B89+'Customer Data'!$B92*2)/3</f>
        <v>77834.333333333328</v>
      </c>
      <c r="E78" s="15">
        <f ca="1">HLOOKUP($B78,CDM!$B$1:$Q$22,11,FALSE)/12</f>
        <v>1450241.2754180685</v>
      </c>
      <c r="F78" s="16">
        <f t="shared" ca="1" si="60"/>
        <v>43158849.921167485</v>
      </c>
      <c r="G78" s="15">
        <v>16602932.672689665</v>
      </c>
      <c r="H78" s="94">
        <f>('Customer Data'!$C89+'Customer Data'!$C92*2)/3</f>
        <v>7008.4444444444443</v>
      </c>
      <c r="I78" s="15">
        <f ca="1">HLOOKUP($B78,CDM!$B$1:$Q$22,12,FALSE)/12</f>
        <v>1010514.0518786918</v>
      </c>
      <c r="J78" s="15">
        <f t="shared" ca="1" si="61"/>
        <v>17613446.724568356</v>
      </c>
      <c r="K78" s="15">
        <v>76319547.263623059</v>
      </c>
      <c r="L78" s="15">
        <v>205248.38999999998</v>
      </c>
      <c r="M78" s="94">
        <f>('Customer Data'!$D89+'Customer Data'!$D92*2)/3</f>
        <v>1205.6666666666667</v>
      </c>
      <c r="N78" s="135">
        <f ca="1">HLOOKUP($B78,CDM!$B$1:$Q$22,13,FALSE)/12</f>
        <v>2474076.3927498753</v>
      </c>
      <c r="O78" s="15">
        <f t="shared" ca="1" si="90"/>
        <v>78731314.204411477</v>
      </c>
      <c r="P78" s="15">
        <f t="shared" si="91"/>
        <v>204665.9</v>
      </c>
      <c r="Q78" s="15">
        <v>3818569.6</v>
      </c>
      <c r="R78" s="15">
        <v>11604.41</v>
      </c>
      <c r="S78" s="94">
        <f>('Customer Data'!$E89+'Customer Data'!$E92*2)/3</f>
        <v>3</v>
      </c>
      <c r="T78" s="135">
        <f ca="1">HLOOKUP($B78,CDM!$B$1:$Q$22,14,FALSE)/12</f>
        <v>6426.6101031082007</v>
      </c>
      <c r="U78" s="15">
        <f t="shared" ca="1" si="62"/>
        <v>3824996.2101031081</v>
      </c>
      <c r="V78" s="15">
        <v>27883621.419999998</v>
      </c>
      <c r="W78" s="15">
        <v>50150.5</v>
      </c>
      <c r="X78" s="94">
        <f>('Customer Data'!$F89+'Customer Data'!$F92*2)/3</f>
        <v>6</v>
      </c>
      <c r="Y78" s="135">
        <f ca="1">HLOOKUP($B78,CDM!$B$1:$Q$22,15,FALSE)/12</f>
        <v>740088.24419988645</v>
      </c>
      <c r="Z78" s="15">
        <f t="shared" ca="1" si="63"/>
        <v>28623709.664199885</v>
      </c>
      <c r="AA78" s="15">
        <v>24583941.52</v>
      </c>
      <c r="AB78" s="15">
        <v>45136.78</v>
      </c>
      <c r="AC78" s="94">
        <f>('Customer Data'!$G89+'Customer Data'!$G92*2)/3</f>
        <v>2</v>
      </c>
      <c r="AD78" s="135">
        <f ca="1">HLOOKUP($B78,CDM!$B$1:$Q$22,16,FALSE)/12</f>
        <v>1116955.3038989448</v>
      </c>
      <c r="AE78" s="15">
        <f t="shared" ca="1" si="64"/>
        <v>25700896.823898945</v>
      </c>
      <c r="AF78" s="15">
        <f t="shared" si="49"/>
        <v>45136.78</v>
      </c>
      <c r="AG78" s="15">
        <v>62309.451961452345</v>
      </c>
      <c r="AH78" s="15">
        <v>582.49</v>
      </c>
      <c r="AI78" s="15">
        <v>4298418.43</v>
      </c>
      <c r="AJ78" s="15">
        <v>7909.25</v>
      </c>
      <c r="AK78" s="94">
        <f>('Customer Data'!$H89+'Customer Data'!$H92*2)/3</f>
        <v>1</v>
      </c>
      <c r="AL78" s="135">
        <f ca="1">HLOOKUP($B78,CDM!$B$1:$Q$22,17,FALSE)/12</f>
        <v>4554.5553061752589</v>
      </c>
      <c r="AM78" s="15">
        <f t="shared" ca="1" si="65"/>
        <v>4302972.9853061754</v>
      </c>
      <c r="AN78" s="15">
        <v>1167584.98</v>
      </c>
      <c r="AO78" s="15">
        <v>4120.84</v>
      </c>
      <c r="AP78" s="94">
        <f>('Customer Data'!$I89+'Customer Data'!$I92*2)/3</f>
        <v>23445</v>
      </c>
      <c r="AQ78" s="135">
        <f ca="1">HLOOKUP($B78,CDM!$B$1:$Q$22,18,FALSE)/12</f>
        <v>0</v>
      </c>
      <c r="AR78" s="15">
        <f t="shared" ca="1" si="66"/>
        <v>4120.84</v>
      </c>
      <c r="AS78" s="15">
        <v>77206.370517014802</v>
      </c>
      <c r="AT78" s="15">
        <v>203.48</v>
      </c>
      <c r="AU78" s="15">
        <f>('Customer Data'!$J89*1+'Customer Data'!$J92*2)/3</f>
        <v>638.33333333333337</v>
      </c>
      <c r="AV78" s="15">
        <v>199930.05000000002</v>
      </c>
      <c r="AW78" s="15">
        <f>('Customer Data'!$K89*1+'Customer Data'!$K92*2)/3</f>
        <v>784.66666666666663</v>
      </c>
      <c r="AX78" s="15">
        <f>Weather!B234</f>
        <v>90.600000000000009</v>
      </c>
      <c r="AY78" s="15">
        <f>Weather!$C234</f>
        <v>36.4</v>
      </c>
      <c r="AZ78" s="200">
        <f>Employment!B90</f>
        <v>6870.6</v>
      </c>
      <c r="BA78" s="15">
        <f>Employment!$C90</f>
        <v>152.1</v>
      </c>
      <c r="BB78" s="15">
        <f>Employment!D90</f>
        <v>601343.5</v>
      </c>
      <c r="BC78" s="15">
        <f t="shared" si="68"/>
        <v>77</v>
      </c>
      <c r="BD78" s="15">
        <f t="shared" ref="BD78:BR78" si="93">BD66</f>
        <v>0</v>
      </c>
      <c r="BE78" s="15">
        <f t="shared" si="93"/>
        <v>0</v>
      </c>
      <c r="BF78" s="15">
        <f t="shared" si="93"/>
        <v>0</v>
      </c>
      <c r="BG78" s="15">
        <f t="shared" si="93"/>
        <v>0</v>
      </c>
      <c r="BH78" s="15">
        <f t="shared" si="93"/>
        <v>1</v>
      </c>
      <c r="BI78" s="15">
        <f t="shared" si="93"/>
        <v>0</v>
      </c>
      <c r="BJ78" s="15">
        <f t="shared" si="93"/>
        <v>0</v>
      </c>
      <c r="BK78" s="15">
        <f t="shared" si="93"/>
        <v>0</v>
      </c>
      <c r="BL78" s="15">
        <f t="shared" si="93"/>
        <v>0</v>
      </c>
      <c r="BM78" s="15">
        <f t="shared" si="93"/>
        <v>0</v>
      </c>
      <c r="BN78" s="15">
        <f t="shared" si="93"/>
        <v>0</v>
      </c>
      <c r="BO78" s="15">
        <f t="shared" si="93"/>
        <v>0</v>
      </c>
      <c r="BP78" s="15">
        <f t="shared" si="93"/>
        <v>1</v>
      </c>
      <c r="BQ78" s="15">
        <f t="shared" si="93"/>
        <v>0</v>
      </c>
      <c r="BR78" s="15">
        <f t="shared" si="93"/>
        <v>1</v>
      </c>
      <c r="BS78" s="15">
        <f t="shared" si="54"/>
        <v>31</v>
      </c>
      <c r="BT78" s="19">
        <v>22</v>
      </c>
    </row>
    <row r="79" spans="1:72">
      <c r="A79" s="17">
        <v>41791</v>
      </c>
      <c r="B79" s="57">
        <f t="shared" si="59"/>
        <v>2014</v>
      </c>
      <c r="C79" s="16">
        <v>53990401.439282015</v>
      </c>
      <c r="D79" s="95">
        <f>'Customer Data'!$B92</f>
        <v>77849</v>
      </c>
      <c r="E79" s="15">
        <f ca="1">HLOOKUP($B79,CDM!$B$1:$Q$22,11,FALSE)/12</f>
        <v>1450241.2754180685</v>
      </c>
      <c r="F79" s="16">
        <f t="shared" ca="1" si="60"/>
        <v>55440642.71470008</v>
      </c>
      <c r="G79" s="15">
        <v>17960417.002291448</v>
      </c>
      <c r="H79" s="95">
        <f>'Customer Data'!$C92</f>
        <v>7010.6666666666661</v>
      </c>
      <c r="I79" s="15">
        <f ca="1">HLOOKUP($B79,CDM!$B$1:$Q$22,12,FALSE)/12</f>
        <v>1010514.0518786918</v>
      </c>
      <c r="J79" s="15">
        <f t="shared" ca="1" si="61"/>
        <v>18970931.054170139</v>
      </c>
      <c r="K79" s="15">
        <v>79566660.046435133</v>
      </c>
      <c r="L79" s="15">
        <v>211254.77</v>
      </c>
      <c r="M79" s="95">
        <f>'Customer Data'!$D92</f>
        <v>1203</v>
      </c>
      <c r="N79" s="135">
        <f ca="1">HLOOKUP($B79,CDM!$B$1:$Q$22,13,FALSE)/12</f>
        <v>2474076.3927498753</v>
      </c>
      <c r="O79" s="15">
        <f t="shared" ca="1" si="90"/>
        <v>82040736.439185008</v>
      </c>
      <c r="P79" s="15">
        <f t="shared" si="91"/>
        <v>211254.77</v>
      </c>
      <c r="Q79" s="15">
        <v>4127736.65</v>
      </c>
      <c r="R79" s="15">
        <v>12040.88</v>
      </c>
      <c r="S79" s="95">
        <f>'Customer Data'!$E92</f>
        <v>3</v>
      </c>
      <c r="T79" s="135">
        <f ca="1">HLOOKUP($B79,CDM!$B$1:$Q$22,14,FALSE)/12</f>
        <v>6426.6101031082007</v>
      </c>
      <c r="U79" s="15">
        <f t="shared" ca="1" si="62"/>
        <v>4134163.2601031079</v>
      </c>
      <c r="V79" s="15">
        <v>29686664.409999996</v>
      </c>
      <c r="W79" s="15">
        <v>51849.52</v>
      </c>
      <c r="X79" s="95">
        <f>'Customer Data'!$F92</f>
        <v>6</v>
      </c>
      <c r="Y79" s="135">
        <f ca="1">HLOOKUP($B79,CDM!$B$1:$Q$22,15,FALSE)/12</f>
        <v>740088.24419988645</v>
      </c>
      <c r="Z79" s="15">
        <f t="shared" ca="1" si="63"/>
        <v>30426752.654199883</v>
      </c>
      <c r="AA79" s="15">
        <v>26086083.210000001</v>
      </c>
      <c r="AB79" s="15">
        <v>48801</v>
      </c>
      <c r="AC79" s="95">
        <f>'Customer Data'!$G92</f>
        <v>2</v>
      </c>
      <c r="AD79" s="135">
        <f ca="1">HLOOKUP($B79,CDM!$B$1:$Q$22,16,FALSE)/12</f>
        <v>1116955.3038989448</v>
      </c>
      <c r="AE79" s="15">
        <f t="shared" ca="1" si="64"/>
        <v>27203038.513898946</v>
      </c>
      <c r="AF79" s="15">
        <f t="shared" si="49"/>
        <v>48801</v>
      </c>
      <c r="AG79" s="15">
        <v>0</v>
      </c>
      <c r="AH79" s="15">
        <v>0</v>
      </c>
      <c r="AI79" s="15">
        <v>4604436.0999999996</v>
      </c>
      <c r="AJ79" s="15">
        <v>8127.36</v>
      </c>
      <c r="AK79" s="95">
        <f>'Customer Data'!$H92</f>
        <v>1</v>
      </c>
      <c r="AL79" s="135">
        <f ca="1">HLOOKUP($B79,CDM!$B$1:$Q$22,17,FALSE)/12</f>
        <v>4554.5553061752589</v>
      </c>
      <c r="AM79" s="15">
        <f t="shared" ca="1" si="65"/>
        <v>4608990.6553061754</v>
      </c>
      <c r="AN79" s="15">
        <v>1047558.49</v>
      </c>
      <c r="AO79" s="15">
        <v>4120.84</v>
      </c>
      <c r="AP79" s="95">
        <f>'Customer Data'!$I92</f>
        <v>23458</v>
      </c>
      <c r="AQ79" s="135">
        <f ca="1">HLOOKUP($B79,CDM!$B$1:$Q$22,18,FALSE)/12</f>
        <v>0</v>
      </c>
      <c r="AR79" s="15">
        <f t="shared" ca="1" si="66"/>
        <v>4120.84</v>
      </c>
      <c r="AS79" s="15">
        <v>74315.863941560499</v>
      </c>
      <c r="AT79" s="15">
        <v>211.68</v>
      </c>
      <c r="AU79" s="136">
        <f>'Customer Data'!$J92</f>
        <v>635</v>
      </c>
      <c r="AV79" s="15">
        <v>199930.05000000002</v>
      </c>
      <c r="AW79" s="95">
        <f>'Customer Data'!$K92</f>
        <v>785</v>
      </c>
      <c r="AX79" s="15">
        <f>Weather!B235</f>
        <v>2.4000000000000004</v>
      </c>
      <c r="AY79" s="15">
        <f>Weather!$C235</f>
        <v>123.29999999999997</v>
      </c>
      <c r="AZ79" s="200">
        <f>Employment!B91</f>
        <v>6865.4</v>
      </c>
      <c r="BA79" s="15">
        <f>Employment!$C91</f>
        <v>150.80000000000001</v>
      </c>
      <c r="BB79" s="15">
        <f>Employment!D91</f>
        <v>601343.5</v>
      </c>
      <c r="BC79" s="15">
        <f t="shared" si="68"/>
        <v>78</v>
      </c>
      <c r="BD79" s="15">
        <f t="shared" ref="BD79:BR79" si="94">BD67</f>
        <v>0</v>
      </c>
      <c r="BE79" s="15">
        <f t="shared" si="94"/>
        <v>0</v>
      </c>
      <c r="BF79" s="15">
        <f t="shared" si="94"/>
        <v>0</v>
      </c>
      <c r="BG79" s="15">
        <f t="shared" si="94"/>
        <v>0</v>
      </c>
      <c r="BH79" s="15">
        <f t="shared" si="94"/>
        <v>0</v>
      </c>
      <c r="BI79" s="15">
        <f t="shared" si="94"/>
        <v>1</v>
      </c>
      <c r="BJ79" s="15">
        <f t="shared" si="94"/>
        <v>0</v>
      </c>
      <c r="BK79" s="15">
        <f t="shared" si="94"/>
        <v>0</v>
      </c>
      <c r="BL79" s="15">
        <f t="shared" si="94"/>
        <v>0</v>
      </c>
      <c r="BM79" s="15">
        <f t="shared" si="94"/>
        <v>0</v>
      </c>
      <c r="BN79" s="15">
        <f t="shared" si="94"/>
        <v>0</v>
      </c>
      <c r="BO79" s="15">
        <f t="shared" si="94"/>
        <v>0</v>
      </c>
      <c r="BP79" s="15">
        <f t="shared" si="94"/>
        <v>0</v>
      </c>
      <c r="BQ79" s="15">
        <f t="shared" si="94"/>
        <v>0</v>
      </c>
      <c r="BR79" s="15">
        <f t="shared" si="94"/>
        <v>0</v>
      </c>
      <c r="BS79" s="15">
        <f t="shared" si="54"/>
        <v>30</v>
      </c>
      <c r="BT79" s="19">
        <v>21</v>
      </c>
    </row>
    <row r="80" spans="1:72">
      <c r="A80" s="17">
        <v>41821</v>
      </c>
      <c r="B80" s="57">
        <f t="shared" si="59"/>
        <v>2014</v>
      </c>
      <c r="C80" s="16">
        <v>60004666.099627353</v>
      </c>
      <c r="D80" s="94">
        <f>('Customer Data'!$B92*2+'Customer Data'!$B95)/3</f>
        <v>77899.333333333328</v>
      </c>
      <c r="E80" s="15">
        <f ca="1">HLOOKUP($B80,CDM!$B$1:$Q$22,11,FALSE)/12</f>
        <v>1450241.2754180685</v>
      </c>
      <c r="F80" s="16">
        <f t="shared" ca="1" si="60"/>
        <v>61454907.375045419</v>
      </c>
      <c r="G80" s="15">
        <v>18845194.8484645</v>
      </c>
      <c r="H80" s="94">
        <f>('Customer Data'!$C92*2+'Customer Data'!$C95)/3</f>
        <v>7012.8888888888878</v>
      </c>
      <c r="I80" s="15">
        <f ca="1">HLOOKUP($B80,CDM!$B$1:$Q$22,12,FALSE)/12</f>
        <v>1010514.0518786918</v>
      </c>
      <c r="J80" s="15">
        <f t="shared" ca="1" si="61"/>
        <v>19855708.900343191</v>
      </c>
      <c r="K80" s="15">
        <v>81061957.043297976</v>
      </c>
      <c r="L80" s="15">
        <v>212469.13999999998</v>
      </c>
      <c r="M80" s="94">
        <f>('Customer Data'!$D92*2+'Customer Data'!$D95)/3</f>
        <v>1206</v>
      </c>
      <c r="N80" s="135">
        <f ca="1">HLOOKUP($B80,CDM!$B$1:$Q$22,13,FALSE)/12</f>
        <v>2474076.3927498753</v>
      </c>
      <c r="O80" s="15">
        <f t="shared" ca="1" si="90"/>
        <v>83536033.436047852</v>
      </c>
      <c r="P80" s="15">
        <f t="shared" si="91"/>
        <v>212469.13999999998</v>
      </c>
      <c r="Q80" s="15">
        <v>4410496.25</v>
      </c>
      <c r="R80" s="15">
        <v>11725.21</v>
      </c>
      <c r="S80" s="94">
        <f>('Customer Data'!$E92*2+'Customer Data'!$E95)/3</f>
        <v>3</v>
      </c>
      <c r="T80" s="135">
        <f ca="1">HLOOKUP($B80,CDM!$B$1:$Q$22,14,FALSE)/12</f>
        <v>6426.6101031082007</v>
      </c>
      <c r="U80" s="15">
        <f t="shared" ca="1" si="62"/>
        <v>4416922.860103108</v>
      </c>
      <c r="V80" s="15">
        <v>28017196.219999999</v>
      </c>
      <c r="W80" s="15">
        <v>50979.21</v>
      </c>
      <c r="X80" s="94">
        <f>('Customer Data'!$F92*2+'Customer Data'!$F95)/3</f>
        <v>6</v>
      </c>
      <c r="Y80" s="135">
        <f ca="1">HLOOKUP($B80,CDM!$B$1:$Q$22,15,FALSE)/12</f>
        <v>740088.24419988645</v>
      </c>
      <c r="Z80" s="15">
        <f t="shared" ca="1" si="63"/>
        <v>28757284.464199886</v>
      </c>
      <c r="AA80" s="15">
        <v>24239186.530000001</v>
      </c>
      <c r="AB80" s="15">
        <v>46946.240000000005</v>
      </c>
      <c r="AC80" s="94">
        <f>('Customer Data'!$G92*2+'Customer Data'!$G95)/3</f>
        <v>2</v>
      </c>
      <c r="AD80" s="135">
        <f ca="1">HLOOKUP($B80,CDM!$B$1:$Q$22,16,FALSE)/12</f>
        <v>1116955.3038989448</v>
      </c>
      <c r="AE80" s="15">
        <f t="shared" ca="1" si="64"/>
        <v>25356141.833898947</v>
      </c>
      <c r="AF80" s="15">
        <f t="shared" si="49"/>
        <v>46946.240000000005</v>
      </c>
      <c r="AG80" s="15">
        <v>0</v>
      </c>
      <c r="AH80" s="15">
        <v>0</v>
      </c>
      <c r="AI80" s="15">
        <v>4305805.0599999996</v>
      </c>
      <c r="AJ80" s="15">
        <v>7808.64</v>
      </c>
      <c r="AK80" s="94">
        <f>('Customer Data'!$H92*2+'Customer Data'!$H95)/3</f>
        <v>1</v>
      </c>
      <c r="AL80" s="135">
        <f ca="1">HLOOKUP($B80,CDM!$B$1:$Q$22,17,FALSE)/12</f>
        <v>4554.5553061752589</v>
      </c>
      <c r="AM80" s="15">
        <f t="shared" ca="1" si="65"/>
        <v>4310359.6153061753</v>
      </c>
      <c r="AN80" s="15">
        <v>1120048.1200000001</v>
      </c>
      <c r="AO80" s="15">
        <v>4124.03</v>
      </c>
      <c r="AP80" s="94">
        <f>('Customer Data'!$I92*2+'Customer Data'!$I95)/3</f>
        <v>23472.666666666668</v>
      </c>
      <c r="AQ80" s="135">
        <f ca="1">HLOOKUP($B80,CDM!$B$1:$Q$22,18,FALSE)/12</f>
        <v>0</v>
      </c>
      <c r="AR80" s="15">
        <f t="shared" ca="1" si="66"/>
        <v>4124.03</v>
      </c>
      <c r="AS80" s="15">
        <v>75785.179440483407</v>
      </c>
      <c r="AT80" s="15">
        <v>221.45</v>
      </c>
      <c r="AU80" s="15">
        <f>('Customer Data'!$J92*2+'Customer Data'!$J95*1)/3</f>
        <v>631.66666666666663</v>
      </c>
      <c r="AV80" s="15">
        <v>201226.05000000002</v>
      </c>
      <c r="AW80" s="15">
        <f>('Customer Data'!$K92*2+'Customer Data'!$K95*1)/3</f>
        <v>784.33333333333337</v>
      </c>
      <c r="AX80" s="15">
        <f>Weather!B236</f>
        <v>0.7</v>
      </c>
      <c r="AY80" s="15">
        <f>Weather!$C236</f>
        <v>113.59999999999997</v>
      </c>
      <c r="AZ80" s="200">
        <f>Employment!B92</f>
        <v>6864.4</v>
      </c>
      <c r="BA80" s="15">
        <f>Employment!$C92</f>
        <v>152.1</v>
      </c>
      <c r="BB80" s="15">
        <f>Employment!D92</f>
        <v>601343.5</v>
      </c>
      <c r="BC80" s="15">
        <f t="shared" si="68"/>
        <v>79</v>
      </c>
      <c r="BD80" s="15">
        <f t="shared" ref="BD80:BR80" si="95">BD68</f>
        <v>0</v>
      </c>
      <c r="BE80" s="15">
        <f t="shared" si="95"/>
        <v>0</v>
      </c>
      <c r="BF80" s="15">
        <f t="shared" si="95"/>
        <v>0</v>
      </c>
      <c r="BG80" s="15">
        <f t="shared" si="95"/>
        <v>0</v>
      </c>
      <c r="BH80" s="15">
        <f t="shared" si="95"/>
        <v>0</v>
      </c>
      <c r="BI80" s="15">
        <f t="shared" si="95"/>
        <v>0</v>
      </c>
      <c r="BJ80" s="15">
        <f t="shared" si="95"/>
        <v>1</v>
      </c>
      <c r="BK80" s="15">
        <f t="shared" si="95"/>
        <v>0</v>
      </c>
      <c r="BL80" s="15">
        <f t="shared" si="95"/>
        <v>0</v>
      </c>
      <c r="BM80" s="15">
        <f t="shared" si="95"/>
        <v>0</v>
      </c>
      <c r="BN80" s="15">
        <f t="shared" si="95"/>
        <v>0</v>
      </c>
      <c r="BO80" s="15">
        <f t="shared" si="95"/>
        <v>0</v>
      </c>
      <c r="BP80" s="15">
        <f t="shared" si="95"/>
        <v>0</v>
      </c>
      <c r="BQ80" s="15">
        <f t="shared" si="95"/>
        <v>0</v>
      </c>
      <c r="BR80" s="15">
        <f t="shared" si="95"/>
        <v>0</v>
      </c>
      <c r="BS80" s="15">
        <f t="shared" si="54"/>
        <v>31</v>
      </c>
      <c r="BT80" s="19">
        <v>22</v>
      </c>
    </row>
    <row r="81" spans="1:72">
      <c r="A81" s="17">
        <v>41852</v>
      </c>
      <c r="B81" s="57">
        <f t="shared" si="59"/>
        <v>2014</v>
      </c>
      <c r="C81" s="16">
        <v>58630644.263700239</v>
      </c>
      <c r="D81" s="94">
        <f>('Customer Data'!$B92+'Customer Data'!$B95*2)/3</f>
        <v>77949.666666666672</v>
      </c>
      <c r="E81" s="15">
        <f ca="1">HLOOKUP($B81,CDM!$B$1:$Q$22,11,FALSE)/12</f>
        <v>1450241.2754180685</v>
      </c>
      <c r="F81" s="16">
        <f t="shared" ca="1" si="60"/>
        <v>60080885.539118305</v>
      </c>
      <c r="G81" s="15">
        <v>18600531.15529098</v>
      </c>
      <c r="H81" s="94">
        <f>('Customer Data'!$C92+'Customer Data'!$C95*2)/3</f>
        <v>7015.1111111111122</v>
      </c>
      <c r="I81" s="15">
        <f ca="1">HLOOKUP($B81,CDM!$B$1:$Q$22,12,FALSE)/12</f>
        <v>1010514.0518786918</v>
      </c>
      <c r="J81" s="15">
        <f t="shared" ca="1" si="61"/>
        <v>19611045.207169671</v>
      </c>
      <c r="K81" s="15">
        <v>80416638.708657667</v>
      </c>
      <c r="L81" s="15">
        <v>208842.5</v>
      </c>
      <c r="M81" s="94">
        <f>('Customer Data'!$D92+'Customer Data'!$D95*2)/3</f>
        <v>1209</v>
      </c>
      <c r="N81" s="135">
        <f ca="1">HLOOKUP($B81,CDM!$B$1:$Q$22,13,FALSE)/12</f>
        <v>2474076.3927498753</v>
      </c>
      <c r="O81" s="15">
        <f t="shared" ca="1" si="90"/>
        <v>82890715.101407543</v>
      </c>
      <c r="P81" s="15">
        <f t="shared" si="91"/>
        <v>208842.5</v>
      </c>
      <c r="Q81" s="15">
        <v>3998452.99</v>
      </c>
      <c r="R81" s="15">
        <v>11645.09</v>
      </c>
      <c r="S81" s="94">
        <f>('Customer Data'!$E92+'Customer Data'!$E95*2)/3</f>
        <v>3</v>
      </c>
      <c r="T81" s="135">
        <f ca="1">HLOOKUP($B81,CDM!$B$1:$Q$22,14,FALSE)/12</f>
        <v>6426.6101031082007</v>
      </c>
      <c r="U81" s="15">
        <f t="shared" ca="1" si="62"/>
        <v>4004879.6001031082</v>
      </c>
      <c r="V81" s="15">
        <v>28670441.710000001</v>
      </c>
      <c r="W81" s="15">
        <v>50663.67</v>
      </c>
      <c r="X81" s="94">
        <f>('Customer Data'!$F92+'Customer Data'!$F95*2)/3</f>
        <v>6</v>
      </c>
      <c r="Y81" s="135">
        <f ca="1">HLOOKUP($B81,CDM!$B$1:$Q$22,15,FALSE)/12</f>
        <v>740088.24419988645</v>
      </c>
      <c r="Z81" s="15">
        <f t="shared" ca="1" si="63"/>
        <v>29410529.954199888</v>
      </c>
      <c r="AA81" s="15">
        <v>21415794.370000001</v>
      </c>
      <c r="AB81" s="15">
        <v>48786.45</v>
      </c>
      <c r="AC81" s="94">
        <f>('Customer Data'!$G92+'Customer Data'!$G95*2)/3</f>
        <v>2</v>
      </c>
      <c r="AD81" s="135">
        <f ca="1">HLOOKUP($B81,CDM!$B$1:$Q$22,16,FALSE)/12</f>
        <v>1116955.3038989448</v>
      </c>
      <c r="AE81" s="15">
        <f t="shared" ca="1" si="64"/>
        <v>22532749.673898946</v>
      </c>
      <c r="AF81" s="15">
        <f t="shared" si="49"/>
        <v>48786.45</v>
      </c>
      <c r="AG81" s="15">
        <v>0</v>
      </c>
      <c r="AH81" s="15">
        <v>0</v>
      </c>
      <c r="AI81" s="15">
        <v>4351389.7</v>
      </c>
      <c r="AJ81" s="15">
        <v>7943.81</v>
      </c>
      <c r="AK81" s="94">
        <f>('Customer Data'!$H92+'Customer Data'!$H95*2)/3</f>
        <v>1</v>
      </c>
      <c r="AL81" s="135">
        <f ca="1">HLOOKUP($B81,CDM!$B$1:$Q$22,17,FALSE)/12</f>
        <v>4554.5553061752589</v>
      </c>
      <c r="AM81" s="15">
        <f t="shared" ca="1" si="65"/>
        <v>4355944.2553061759</v>
      </c>
      <c r="AN81" s="15">
        <v>1258496.93</v>
      </c>
      <c r="AO81" s="15">
        <v>4125.1499999999996</v>
      </c>
      <c r="AP81" s="94">
        <f>('Customer Data'!$I92+'Customer Data'!$I95*2)/3</f>
        <v>23487.333333333332</v>
      </c>
      <c r="AQ81" s="135">
        <f ca="1">HLOOKUP($B81,CDM!$B$1:$Q$22,18,FALSE)/12</f>
        <v>0</v>
      </c>
      <c r="AR81" s="15">
        <f t="shared" ca="1" si="66"/>
        <v>4125.1499999999996</v>
      </c>
      <c r="AS81" s="15">
        <v>76873.404518946001</v>
      </c>
      <c r="AT81" s="15">
        <v>200.51</v>
      </c>
      <c r="AU81" s="15">
        <f>('Customer Data'!$J92*1+'Customer Data'!$J95*2)/3</f>
        <v>628.33333333333337</v>
      </c>
      <c r="AV81" s="15">
        <v>200847.23494382022</v>
      </c>
      <c r="AW81" s="15">
        <f>('Customer Data'!$K92*1+'Customer Data'!$K95*2)/3</f>
        <v>783.66666666666663</v>
      </c>
      <c r="AX81" s="15">
        <f>Weather!B237</f>
        <v>0.7</v>
      </c>
      <c r="AY81" s="15">
        <f>Weather!$C237</f>
        <v>130.19999999999996</v>
      </c>
      <c r="AZ81" s="200">
        <f>Employment!B93</f>
        <v>6869.9</v>
      </c>
      <c r="BA81" s="15">
        <f>Employment!$C93</f>
        <v>153.30000000000001</v>
      </c>
      <c r="BB81" s="15">
        <f>Employment!D93</f>
        <v>601343.5</v>
      </c>
      <c r="BC81" s="15">
        <f t="shared" si="68"/>
        <v>80</v>
      </c>
      <c r="BD81" s="15">
        <f t="shared" ref="BD81:BR81" si="96">BD69</f>
        <v>0</v>
      </c>
      <c r="BE81" s="15">
        <f t="shared" si="96"/>
        <v>0</v>
      </c>
      <c r="BF81" s="15">
        <f t="shared" si="96"/>
        <v>0</v>
      </c>
      <c r="BG81" s="15">
        <f t="shared" si="96"/>
        <v>0</v>
      </c>
      <c r="BH81" s="15">
        <f t="shared" si="96"/>
        <v>0</v>
      </c>
      <c r="BI81" s="15">
        <f t="shared" si="96"/>
        <v>0</v>
      </c>
      <c r="BJ81" s="15">
        <f t="shared" si="96"/>
        <v>0</v>
      </c>
      <c r="BK81" s="15">
        <f t="shared" si="96"/>
        <v>1</v>
      </c>
      <c r="BL81" s="15">
        <f t="shared" si="96"/>
        <v>0</v>
      </c>
      <c r="BM81" s="15">
        <f t="shared" si="96"/>
        <v>0</v>
      </c>
      <c r="BN81" s="15">
        <f t="shared" si="96"/>
        <v>0</v>
      </c>
      <c r="BO81" s="15">
        <f t="shared" si="96"/>
        <v>0</v>
      </c>
      <c r="BP81" s="15">
        <f t="shared" si="96"/>
        <v>0</v>
      </c>
      <c r="BQ81" s="15">
        <f t="shared" si="96"/>
        <v>0</v>
      </c>
      <c r="BR81" s="15">
        <f t="shared" si="96"/>
        <v>0</v>
      </c>
      <c r="BS81" s="15">
        <f t="shared" si="54"/>
        <v>31</v>
      </c>
      <c r="BT81" s="19">
        <v>20</v>
      </c>
    </row>
    <row r="82" spans="1:72">
      <c r="A82" s="17">
        <v>41883</v>
      </c>
      <c r="B82" s="57">
        <f t="shared" si="59"/>
        <v>2014</v>
      </c>
      <c r="C82" s="16">
        <v>46823155.767332077</v>
      </c>
      <c r="D82" s="95">
        <f>'Customer Data'!$B95</f>
        <v>78000</v>
      </c>
      <c r="E82" s="15">
        <f ca="1">HLOOKUP($B82,CDM!$B$1:$Q$22,11,FALSE)/12</f>
        <v>1450241.2754180685</v>
      </c>
      <c r="F82" s="16">
        <f t="shared" ca="1" si="60"/>
        <v>48273397.042750143</v>
      </c>
      <c r="G82" s="15">
        <v>16633255.185876908</v>
      </c>
      <c r="H82" s="95">
        <f>'Customer Data'!$C95</f>
        <v>7017.3333333333339</v>
      </c>
      <c r="I82" s="15">
        <f ca="1">HLOOKUP($B82,CDM!$B$1:$Q$22,12,FALSE)/12</f>
        <v>1010514.0518786918</v>
      </c>
      <c r="J82" s="15">
        <f t="shared" ca="1" si="61"/>
        <v>17643769.2377556</v>
      </c>
      <c r="K82" s="15">
        <v>75664885.29815416</v>
      </c>
      <c r="L82" s="15">
        <v>219418.27</v>
      </c>
      <c r="M82" s="95">
        <f>'Customer Data'!$D95</f>
        <v>1212</v>
      </c>
      <c r="N82" s="135">
        <f ca="1">HLOOKUP($B82,CDM!$B$1:$Q$22,13,FALSE)/12</f>
        <v>2474076.3927498753</v>
      </c>
      <c r="O82" s="15">
        <f t="shared" ca="1" si="90"/>
        <v>78138961.690904036</v>
      </c>
      <c r="P82" s="15">
        <f t="shared" si="91"/>
        <v>219418.27</v>
      </c>
      <c r="Q82" s="15">
        <v>4139846.39</v>
      </c>
      <c r="R82" s="15">
        <v>11155.77</v>
      </c>
      <c r="S82" s="95">
        <f>'Customer Data'!$E95</f>
        <v>3</v>
      </c>
      <c r="T82" s="135">
        <f ca="1">HLOOKUP($B82,CDM!$B$1:$Q$22,14,FALSE)/12</f>
        <v>6426.6101031082007</v>
      </c>
      <c r="U82" s="15">
        <f t="shared" ca="1" si="62"/>
        <v>4146273.0001031081</v>
      </c>
      <c r="V82" s="15">
        <v>23219073.229999997</v>
      </c>
      <c r="W82" s="15">
        <v>50561.130000000005</v>
      </c>
      <c r="X82" s="95">
        <f>'Customer Data'!$F95</f>
        <v>6</v>
      </c>
      <c r="Y82" s="135">
        <f ca="1">HLOOKUP($B82,CDM!$B$1:$Q$22,15,FALSE)/12</f>
        <v>740088.24419988645</v>
      </c>
      <c r="Z82" s="15">
        <f t="shared" ca="1" si="63"/>
        <v>23959161.474199884</v>
      </c>
      <c r="AA82" s="15">
        <v>24220339.550000001</v>
      </c>
      <c r="AB82" s="15">
        <v>49864.119999999995</v>
      </c>
      <c r="AC82" s="95">
        <f>'Customer Data'!$G95</f>
        <v>2</v>
      </c>
      <c r="AD82" s="135">
        <f ca="1">HLOOKUP($B82,CDM!$B$1:$Q$22,16,FALSE)/12</f>
        <v>1116955.3038989448</v>
      </c>
      <c r="AE82" s="15">
        <f t="shared" ca="1" si="64"/>
        <v>25337294.853898946</v>
      </c>
      <c r="AF82" s="15">
        <f t="shared" si="49"/>
        <v>49864.119999999995</v>
      </c>
      <c r="AG82" s="15">
        <v>0</v>
      </c>
      <c r="AH82" s="15">
        <v>0</v>
      </c>
      <c r="AI82" s="15">
        <v>3664156.42</v>
      </c>
      <c r="AJ82" s="15">
        <v>7461.5</v>
      </c>
      <c r="AK82" s="95">
        <f>'Customer Data'!$H95</f>
        <v>1</v>
      </c>
      <c r="AL82" s="135">
        <f ca="1">HLOOKUP($B82,CDM!$B$1:$Q$22,17,FALSE)/12</f>
        <v>4554.5553061752589</v>
      </c>
      <c r="AM82" s="15">
        <f t="shared" ca="1" si="65"/>
        <v>3668710.9753061752</v>
      </c>
      <c r="AN82" s="15">
        <v>1377995.27</v>
      </c>
      <c r="AO82" s="15">
        <v>4125.1499999999996</v>
      </c>
      <c r="AP82" s="95">
        <f>'Customer Data'!$I95</f>
        <v>23502</v>
      </c>
      <c r="AQ82" s="135">
        <f ca="1">HLOOKUP($B82,CDM!$B$1:$Q$22,18,FALSE)/12</f>
        <v>0</v>
      </c>
      <c r="AR82" s="15">
        <f t="shared" ca="1" si="66"/>
        <v>4125.1499999999996</v>
      </c>
      <c r="AS82" s="15">
        <v>73963.458966713195</v>
      </c>
      <c r="AT82" s="15">
        <v>217.07</v>
      </c>
      <c r="AU82" s="136">
        <f>'Customer Data'!$J95</f>
        <v>625</v>
      </c>
      <c r="AV82" s="15">
        <v>200704.0539325843</v>
      </c>
      <c r="AW82" s="95">
        <f>'Customer Data'!$K95</f>
        <v>783</v>
      </c>
      <c r="AX82" s="15">
        <f>Weather!B238</f>
        <v>57.20000000000001</v>
      </c>
      <c r="AY82" s="15">
        <f>Weather!$C238</f>
        <v>50.499999999999979</v>
      </c>
      <c r="AZ82" s="200">
        <f>Employment!B94</f>
        <v>6884.5</v>
      </c>
      <c r="BA82" s="15">
        <f>Employment!$C94</f>
        <v>155.30000000000001</v>
      </c>
      <c r="BB82" s="15">
        <f>Employment!D94</f>
        <v>601343.5</v>
      </c>
      <c r="BC82" s="15">
        <f t="shared" si="68"/>
        <v>81</v>
      </c>
      <c r="BD82" s="15">
        <f t="shared" ref="BD82:BR82" si="97">BD70</f>
        <v>0</v>
      </c>
      <c r="BE82" s="15">
        <f t="shared" si="97"/>
        <v>0</v>
      </c>
      <c r="BF82" s="15">
        <f t="shared" si="97"/>
        <v>0</v>
      </c>
      <c r="BG82" s="15">
        <f t="shared" si="97"/>
        <v>0</v>
      </c>
      <c r="BH82" s="15">
        <f t="shared" si="97"/>
        <v>0</v>
      </c>
      <c r="BI82" s="15">
        <f t="shared" si="97"/>
        <v>0</v>
      </c>
      <c r="BJ82" s="15">
        <f t="shared" si="97"/>
        <v>0</v>
      </c>
      <c r="BK82" s="15">
        <f t="shared" si="97"/>
        <v>0</v>
      </c>
      <c r="BL82" s="15">
        <f t="shared" si="97"/>
        <v>1</v>
      </c>
      <c r="BM82" s="15">
        <f t="shared" si="97"/>
        <v>0</v>
      </c>
      <c r="BN82" s="15">
        <f t="shared" si="97"/>
        <v>0</v>
      </c>
      <c r="BO82" s="15">
        <f t="shared" si="97"/>
        <v>0</v>
      </c>
      <c r="BP82" s="15">
        <f t="shared" si="97"/>
        <v>0</v>
      </c>
      <c r="BQ82" s="15">
        <f t="shared" si="97"/>
        <v>1</v>
      </c>
      <c r="BR82" s="15">
        <f t="shared" si="97"/>
        <v>1</v>
      </c>
      <c r="BS82" s="15">
        <f t="shared" si="54"/>
        <v>30</v>
      </c>
      <c r="BT82" s="19">
        <v>21</v>
      </c>
    </row>
    <row r="83" spans="1:72">
      <c r="A83" s="17">
        <v>41913</v>
      </c>
      <c r="B83" s="57">
        <f t="shared" si="59"/>
        <v>2014</v>
      </c>
      <c r="C83" s="16">
        <v>40342835.621713504</v>
      </c>
      <c r="D83" s="94">
        <f>('Customer Data'!$B95*2+'Customer Data'!$B98)/3</f>
        <v>78048</v>
      </c>
      <c r="E83" s="15">
        <f ca="1">HLOOKUP($B83,CDM!$B$1:$Q$22,11,FALSE)/12</f>
        <v>1450241.2754180685</v>
      </c>
      <c r="F83" s="16">
        <f t="shared" ca="1" si="60"/>
        <v>41793076.89713157</v>
      </c>
      <c r="G83" s="15">
        <v>15838665.459447641</v>
      </c>
      <c r="H83" s="94">
        <f>('Customer Data'!$C95*2+'Customer Data'!$C98)/3</f>
        <v>7019.5555555555557</v>
      </c>
      <c r="I83" s="15">
        <f ca="1">HLOOKUP($B83,CDM!$B$1:$Q$22,12,FALSE)/12</f>
        <v>1010514.0518786918</v>
      </c>
      <c r="J83" s="15">
        <f t="shared" ca="1" si="61"/>
        <v>16849179.511326332</v>
      </c>
      <c r="K83" s="15">
        <v>75603798.02358593</v>
      </c>
      <c r="L83" s="15">
        <v>197137.8</v>
      </c>
      <c r="M83" s="94">
        <f>('Customer Data'!$D95*2+'Customer Data'!$D98)/3</f>
        <v>1211.6666666666667</v>
      </c>
      <c r="N83" s="135">
        <f ca="1">HLOOKUP($B83,CDM!$B$1:$Q$22,13,FALSE)/12</f>
        <v>2474076.3927498753</v>
      </c>
      <c r="O83" s="15">
        <f t="shared" ca="1" si="90"/>
        <v>78077874.416335806</v>
      </c>
      <c r="P83" s="15">
        <f t="shared" si="91"/>
        <v>197137.8</v>
      </c>
      <c r="Q83" s="15">
        <v>4186978.04</v>
      </c>
      <c r="R83" s="15">
        <v>11029.74</v>
      </c>
      <c r="S83" s="94">
        <f>('Customer Data'!$E95*2+'Customer Data'!$E98)/3</f>
        <v>3</v>
      </c>
      <c r="T83" s="135">
        <f ca="1">HLOOKUP($B83,CDM!$B$1:$Q$22,14,FALSE)/12</f>
        <v>6426.6101031082007</v>
      </c>
      <c r="U83" s="15">
        <f t="shared" ca="1" si="62"/>
        <v>4193404.650103108</v>
      </c>
      <c r="V83" s="15">
        <v>25190054.719999999</v>
      </c>
      <c r="W83" s="15">
        <v>46269.22</v>
      </c>
      <c r="X83" s="94">
        <f>('Customer Data'!$F95*2+'Customer Data'!$F98)/3</f>
        <v>6</v>
      </c>
      <c r="Y83" s="135">
        <f ca="1">HLOOKUP($B83,CDM!$B$1:$Q$22,15,FALSE)/12</f>
        <v>740088.24419988645</v>
      </c>
      <c r="Z83" s="15">
        <f t="shared" ca="1" si="63"/>
        <v>25930142.964199886</v>
      </c>
      <c r="AA83" s="15">
        <v>22694581.009999998</v>
      </c>
      <c r="AB83" s="15">
        <v>42318.92</v>
      </c>
      <c r="AC83" s="94">
        <f>('Customer Data'!$G95*2+'Customer Data'!$G98)/3</f>
        <v>2</v>
      </c>
      <c r="AD83" s="135">
        <f ca="1">HLOOKUP($B83,CDM!$B$1:$Q$22,16,FALSE)/12</f>
        <v>1116955.3038989448</v>
      </c>
      <c r="AE83" s="15">
        <f t="shared" ca="1" si="64"/>
        <v>23811536.313898943</v>
      </c>
      <c r="AF83" s="15">
        <f t="shared" si="49"/>
        <v>42318.92</v>
      </c>
      <c r="AG83" s="15">
        <v>0</v>
      </c>
      <c r="AH83" s="15">
        <v>0</v>
      </c>
      <c r="AI83" s="15">
        <v>3544441.34</v>
      </c>
      <c r="AJ83" s="15">
        <v>6614.78</v>
      </c>
      <c r="AK83" s="94">
        <f>('Customer Data'!$H95*2+'Customer Data'!$H98)/3</f>
        <v>1</v>
      </c>
      <c r="AL83" s="135">
        <f ca="1">HLOOKUP($B83,CDM!$B$1:$Q$22,17,FALSE)/12</f>
        <v>4554.5553061752589</v>
      </c>
      <c r="AM83" s="15">
        <f t="shared" ca="1" si="65"/>
        <v>3548995.8953061751</v>
      </c>
      <c r="AN83" s="15">
        <v>1617240.55</v>
      </c>
      <c r="AO83" s="15">
        <v>4110.09</v>
      </c>
      <c r="AP83" s="94">
        <f>('Customer Data'!$I95*2+'Customer Data'!$I98)/3</f>
        <v>23487.666666666668</v>
      </c>
      <c r="AQ83" s="135">
        <f ca="1">HLOOKUP($B83,CDM!$B$1:$Q$22,18,FALSE)/12</f>
        <v>0</v>
      </c>
      <c r="AR83" s="15">
        <f t="shared" ca="1" si="66"/>
        <v>4110.09</v>
      </c>
      <c r="AS83" s="15">
        <v>76953.476067984899</v>
      </c>
      <c r="AT83" s="15">
        <v>209.02</v>
      </c>
      <c r="AU83" s="15">
        <f>('Customer Data'!$J95*2+'Customer Data'!$J98*1)/3</f>
        <v>623.33333333333337</v>
      </c>
      <c r="AV83" s="15">
        <v>200586.88130410761</v>
      </c>
      <c r="AW83" s="15">
        <f>('Customer Data'!$K95*2+'Customer Data'!$K98*1)/3</f>
        <v>782</v>
      </c>
      <c r="AX83" s="15">
        <f>Weather!B239</f>
        <v>179.7</v>
      </c>
      <c r="AY83" s="15">
        <f>Weather!$C239</f>
        <v>3.9</v>
      </c>
      <c r="AZ83" s="200">
        <f>Employment!B95</f>
        <v>6901.5</v>
      </c>
      <c r="BA83" s="15">
        <f>Employment!$C95</f>
        <v>156.9</v>
      </c>
      <c r="BB83" s="15">
        <f>Employment!D95</f>
        <v>601343.5</v>
      </c>
      <c r="BC83" s="15">
        <f t="shared" si="68"/>
        <v>82</v>
      </c>
      <c r="BD83" s="15">
        <f t="shared" ref="BD83:BR83" si="98">BD71</f>
        <v>0</v>
      </c>
      <c r="BE83" s="15">
        <f t="shared" si="98"/>
        <v>0</v>
      </c>
      <c r="BF83" s="15">
        <f t="shared" si="98"/>
        <v>0</v>
      </c>
      <c r="BG83" s="15">
        <f t="shared" si="98"/>
        <v>0</v>
      </c>
      <c r="BH83" s="15">
        <f t="shared" si="98"/>
        <v>0</v>
      </c>
      <c r="BI83" s="15">
        <f t="shared" si="98"/>
        <v>0</v>
      </c>
      <c r="BJ83" s="15">
        <f t="shared" si="98"/>
        <v>0</v>
      </c>
      <c r="BK83" s="15">
        <f t="shared" si="98"/>
        <v>0</v>
      </c>
      <c r="BL83" s="15">
        <f t="shared" si="98"/>
        <v>0</v>
      </c>
      <c r="BM83" s="15">
        <f t="shared" si="98"/>
        <v>1</v>
      </c>
      <c r="BN83" s="15">
        <f t="shared" si="98"/>
        <v>0</v>
      </c>
      <c r="BO83" s="15">
        <f t="shared" si="98"/>
        <v>0</v>
      </c>
      <c r="BP83" s="15">
        <f t="shared" si="98"/>
        <v>0</v>
      </c>
      <c r="BQ83" s="15">
        <f t="shared" si="98"/>
        <v>1</v>
      </c>
      <c r="BR83" s="15">
        <f t="shared" si="98"/>
        <v>1</v>
      </c>
      <c r="BS83" s="15">
        <f t="shared" si="54"/>
        <v>31</v>
      </c>
      <c r="BT83" s="19">
        <v>22</v>
      </c>
    </row>
    <row r="84" spans="1:72">
      <c r="A84" s="17">
        <v>41944</v>
      </c>
      <c r="B84" s="57">
        <f t="shared" si="59"/>
        <v>2014</v>
      </c>
      <c r="C84" s="16">
        <v>45214181.374330841</v>
      </c>
      <c r="D84" s="94">
        <f>('Customer Data'!$B95+'Customer Data'!$B98*2)/3</f>
        <v>78096</v>
      </c>
      <c r="E84" s="15">
        <f ca="1">HLOOKUP($B84,CDM!$B$1:$Q$22,11,FALSE)/12</f>
        <v>1450241.2754180685</v>
      </c>
      <c r="F84" s="16">
        <f t="shared" ca="1" si="60"/>
        <v>46664422.649748906</v>
      </c>
      <c r="G84" s="15">
        <v>16780787.998252157</v>
      </c>
      <c r="H84" s="94">
        <f>('Customer Data'!$C95+'Customer Data'!$C98*2)/3</f>
        <v>7021.7777777777783</v>
      </c>
      <c r="I84" s="15">
        <f ca="1">HLOOKUP($B84,CDM!$B$1:$Q$22,12,FALSE)/12</f>
        <v>1010514.0518786918</v>
      </c>
      <c r="J84" s="15">
        <f t="shared" ca="1" si="61"/>
        <v>17791302.050130848</v>
      </c>
      <c r="K84" s="15">
        <v>78873081.384012789</v>
      </c>
      <c r="L84" s="15">
        <v>192395.69</v>
      </c>
      <c r="M84" s="94">
        <f>('Customer Data'!$D95+'Customer Data'!$D98*2)/3</f>
        <v>1211.3333333333333</v>
      </c>
      <c r="N84" s="135">
        <f ca="1">HLOOKUP($B84,CDM!$B$1:$Q$22,13,FALSE)/12</f>
        <v>2474076.3927498753</v>
      </c>
      <c r="O84" s="15">
        <f t="shared" ca="1" si="90"/>
        <v>81347157.776762664</v>
      </c>
      <c r="P84" s="15">
        <f t="shared" si="91"/>
        <v>192395.69</v>
      </c>
      <c r="Q84" s="15">
        <v>3884268.23</v>
      </c>
      <c r="R84" s="15">
        <v>10653.97</v>
      </c>
      <c r="S84" s="94">
        <f>('Customer Data'!$E95+'Customer Data'!$E98*2)/3</f>
        <v>3</v>
      </c>
      <c r="T84" s="135">
        <f ca="1">HLOOKUP($B84,CDM!$B$1:$Q$22,14,FALSE)/12</f>
        <v>6426.6101031082007</v>
      </c>
      <c r="U84" s="15">
        <f t="shared" ca="1" si="62"/>
        <v>3890694.840103108</v>
      </c>
      <c r="V84" s="15">
        <v>23886028.379999999</v>
      </c>
      <c r="W84" s="15">
        <v>42289.59</v>
      </c>
      <c r="X84" s="94">
        <f>('Customer Data'!$F95+'Customer Data'!$F98*2)/3</f>
        <v>6</v>
      </c>
      <c r="Y84" s="135">
        <f ca="1">HLOOKUP($B84,CDM!$B$1:$Q$22,15,FALSE)/12</f>
        <v>740088.24419988645</v>
      </c>
      <c r="Z84" s="15">
        <f t="shared" ca="1" si="63"/>
        <v>24626116.624199886</v>
      </c>
      <c r="AA84" s="15">
        <v>21203675.280000001</v>
      </c>
      <c r="AB84" s="15">
        <v>40253.64</v>
      </c>
      <c r="AC84" s="94">
        <f>('Customer Data'!$G95+'Customer Data'!$G98*2)/3</f>
        <v>2</v>
      </c>
      <c r="AD84" s="135">
        <f ca="1">HLOOKUP($B84,CDM!$B$1:$Q$22,16,FALSE)/12</f>
        <v>1116955.3038989448</v>
      </c>
      <c r="AE84" s="15">
        <f t="shared" ca="1" si="64"/>
        <v>22320630.583898947</v>
      </c>
      <c r="AF84" s="15">
        <f t="shared" si="49"/>
        <v>40253.64</v>
      </c>
      <c r="AG84" s="15">
        <v>0</v>
      </c>
      <c r="AH84" s="15">
        <v>0</v>
      </c>
      <c r="AI84" s="15">
        <v>3494549.76</v>
      </c>
      <c r="AJ84" s="15">
        <v>6658.94</v>
      </c>
      <c r="AK84" s="94">
        <f>('Customer Data'!$H95+'Customer Data'!$H98*2)/3</f>
        <v>1</v>
      </c>
      <c r="AL84" s="135">
        <f ca="1">HLOOKUP($B84,CDM!$B$1:$Q$22,17,FALSE)/12</f>
        <v>4554.5553061752589</v>
      </c>
      <c r="AM84" s="15">
        <f t="shared" ca="1" si="65"/>
        <v>3499104.315306175</v>
      </c>
      <c r="AN84" s="15">
        <v>1734505.1400000001</v>
      </c>
      <c r="AO84" s="15">
        <v>4110.09</v>
      </c>
      <c r="AP84" s="94">
        <f>('Customer Data'!$I95+'Customer Data'!$I98*2)/3</f>
        <v>23473.333333333332</v>
      </c>
      <c r="AQ84" s="135">
        <f ca="1">HLOOKUP($B84,CDM!$B$1:$Q$22,18,FALSE)/12</f>
        <v>0</v>
      </c>
      <c r="AR84" s="15">
        <f t="shared" ca="1" si="66"/>
        <v>4110.09</v>
      </c>
      <c r="AS84" s="15">
        <v>75334.841770188301</v>
      </c>
      <c r="AT84" s="15">
        <v>205.62</v>
      </c>
      <c r="AU84" s="15">
        <f>('Customer Data'!$J95*1+'Customer Data'!$J98*2)/3</f>
        <v>621.66666666666663</v>
      </c>
      <c r="AV84" s="15">
        <v>200578.90835881382</v>
      </c>
      <c r="AW84" s="15">
        <f>('Customer Data'!$K95*1+'Customer Data'!$K98*2)/3</f>
        <v>781</v>
      </c>
      <c r="AX84" s="15">
        <f>Weather!B240</f>
        <v>442</v>
      </c>
      <c r="AY84" s="15">
        <f>Weather!$C240</f>
        <v>0</v>
      </c>
      <c r="AZ84" s="200">
        <f>Employment!B96</f>
        <v>6907.5</v>
      </c>
      <c r="BA84" s="15">
        <f>Employment!$C96</f>
        <v>157.9</v>
      </c>
      <c r="BB84" s="15">
        <f>Employment!D96</f>
        <v>601343.5</v>
      </c>
      <c r="BC84" s="15">
        <f t="shared" si="68"/>
        <v>83</v>
      </c>
      <c r="BD84" s="15">
        <f t="shared" ref="BD84:BR84" si="99">BD72</f>
        <v>0</v>
      </c>
      <c r="BE84" s="15">
        <f t="shared" si="99"/>
        <v>0</v>
      </c>
      <c r="BF84" s="15">
        <f t="shared" si="99"/>
        <v>0</v>
      </c>
      <c r="BG84" s="15">
        <f t="shared" si="99"/>
        <v>0</v>
      </c>
      <c r="BH84" s="15">
        <f t="shared" si="99"/>
        <v>0</v>
      </c>
      <c r="BI84" s="15">
        <f t="shared" si="99"/>
        <v>0</v>
      </c>
      <c r="BJ84" s="15">
        <f t="shared" si="99"/>
        <v>0</v>
      </c>
      <c r="BK84" s="15">
        <f t="shared" si="99"/>
        <v>0</v>
      </c>
      <c r="BL84" s="15">
        <f t="shared" si="99"/>
        <v>0</v>
      </c>
      <c r="BM84" s="15">
        <f t="shared" si="99"/>
        <v>0</v>
      </c>
      <c r="BN84" s="15">
        <f t="shared" si="99"/>
        <v>1</v>
      </c>
      <c r="BO84" s="15">
        <f t="shared" si="99"/>
        <v>0</v>
      </c>
      <c r="BP84" s="15">
        <f t="shared" si="99"/>
        <v>0</v>
      </c>
      <c r="BQ84" s="15">
        <f t="shared" si="99"/>
        <v>1</v>
      </c>
      <c r="BR84" s="15">
        <f t="shared" si="99"/>
        <v>1</v>
      </c>
      <c r="BS84" s="15">
        <f t="shared" si="54"/>
        <v>30</v>
      </c>
      <c r="BT84" s="19">
        <v>20</v>
      </c>
    </row>
    <row r="85" spans="1:72">
      <c r="A85" s="17">
        <v>41974</v>
      </c>
      <c r="B85" s="57">
        <f t="shared" si="59"/>
        <v>2014</v>
      </c>
      <c r="C85" s="16">
        <v>51795146.952431843</v>
      </c>
      <c r="D85" s="95">
        <f>'Customer Data'!$B98</f>
        <v>78144</v>
      </c>
      <c r="E85" s="15">
        <f ca="1">HLOOKUP($B85,CDM!$B$1:$Q$22,11,FALSE)/12</f>
        <v>1450241.2754180685</v>
      </c>
      <c r="F85" s="16">
        <f t="shared" ca="1" si="60"/>
        <v>53245388.227849908</v>
      </c>
      <c r="G85" s="15">
        <v>18269416.415628094</v>
      </c>
      <c r="H85" s="95">
        <f>'Customer Data'!$C98</f>
        <v>7024</v>
      </c>
      <c r="I85" s="15">
        <f ca="1">HLOOKUP($B85,CDM!$B$1:$Q$22,12,FALSE)/12</f>
        <v>1010514.0518786918</v>
      </c>
      <c r="J85" s="15">
        <f t="shared" ca="1" si="61"/>
        <v>19279930.467506785</v>
      </c>
      <c r="K85" s="15">
        <v>82150041.570235699</v>
      </c>
      <c r="L85" s="15">
        <v>196396.14</v>
      </c>
      <c r="M85" s="95">
        <f>'Customer Data'!$D98</f>
        <v>1211</v>
      </c>
      <c r="N85" s="135">
        <f ca="1">HLOOKUP($B85,CDM!$B$1:$Q$22,13,FALSE)/12</f>
        <v>2474076.3927498753</v>
      </c>
      <c r="O85" s="15">
        <f t="shared" ca="1" si="90"/>
        <v>84624117.962985575</v>
      </c>
      <c r="P85" s="15">
        <f t="shared" si="91"/>
        <v>196396.14</v>
      </c>
      <c r="Q85" s="15">
        <v>3885282.97</v>
      </c>
      <c r="R85" s="15">
        <v>10766.8</v>
      </c>
      <c r="S85" s="95">
        <f>'Customer Data'!$E98</f>
        <v>3</v>
      </c>
      <c r="T85" s="135">
        <f ca="1">HLOOKUP($B85,CDM!$B$1:$Q$22,14,FALSE)/12</f>
        <v>6426.6101031082007</v>
      </c>
      <c r="U85" s="15">
        <f t="shared" ca="1" si="62"/>
        <v>3891709.5801031082</v>
      </c>
      <c r="V85" s="15">
        <v>22136452.059999999</v>
      </c>
      <c r="W85" s="15">
        <v>41341.61</v>
      </c>
      <c r="X85" s="95">
        <f>'Customer Data'!$F98</f>
        <v>6</v>
      </c>
      <c r="Y85" s="135">
        <f ca="1">HLOOKUP($B85,CDM!$B$1:$Q$22,15,FALSE)/12</f>
        <v>740088.24419988645</v>
      </c>
      <c r="Z85" s="15">
        <f t="shared" ca="1" si="63"/>
        <v>22876540.304199886</v>
      </c>
      <c r="AA85" s="15">
        <v>20131558.829999998</v>
      </c>
      <c r="AB85" s="15">
        <v>40284.490000000005</v>
      </c>
      <c r="AC85" s="95">
        <f>'Customer Data'!$G98</f>
        <v>2</v>
      </c>
      <c r="AD85" s="135">
        <f ca="1">HLOOKUP($B85,CDM!$B$1:$Q$22,16,FALSE)/12</f>
        <v>1116955.3038989448</v>
      </c>
      <c r="AE85" s="15">
        <f t="shared" ca="1" si="64"/>
        <v>21248514.133898944</v>
      </c>
      <c r="AF85" s="15">
        <f t="shared" si="49"/>
        <v>40284.490000000005</v>
      </c>
      <c r="AG85" s="15">
        <v>0</v>
      </c>
      <c r="AH85" s="15">
        <v>0</v>
      </c>
      <c r="AI85" s="15">
        <v>2809884.67</v>
      </c>
      <c r="AJ85" s="15">
        <v>6642.43</v>
      </c>
      <c r="AK85" s="95">
        <f>'Customer Data'!$H98</f>
        <v>1</v>
      </c>
      <c r="AL85" s="135">
        <f ca="1">HLOOKUP($B85,CDM!$B$1:$Q$22,17,FALSE)/12</f>
        <v>4554.5553061752589</v>
      </c>
      <c r="AM85" s="15">
        <f t="shared" ca="1" si="65"/>
        <v>2814439.2253061752</v>
      </c>
      <c r="AN85" s="15">
        <v>1872350.9200000002</v>
      </c>
      <c r="AO85" s="15">
        <v>4106.4399999999996</v>
      </c>
      <c r="AP85" s="95">
        <f>'Customer Data'!$I98</f>
        <v>23459</v>
      </c>
      <c r="AQ85" s="135">
        <f ca="1">HLOOKUP($B85,CDM!$B$1:$Q$22,18,FALSE)/12</f>
        <v>0</v>
      </c>
      <c r="AR85" s="15">
        <f t="shared" ca="1" si="66"/>
        <v>4106.4399999999996</v>
      </c>
      <c r="AS85" s="15">
        <v>71962.864251680294</v>
      </c>
      <c r="AT85" s="15">
        <v>198.37</v>
      </c>
      <c r="AU85" s="136">
        <f>'Customer Data'!$J98</f>
        <v>620</v>
      </c>
      <c r="AV85" s="15">
        <v>200821.21573033711</v>
      </c>
      <c r="AW85" s="95">
        <f>'Customer Data'!$K98</f>
        <v>780</v>
      </c>
      <c r="AX85" s="15">
        <f>Weather!B241</f>
        <v>513.9</v>
      </c>
      <c r="AY85" s="15">
        <f>Weather!$C241</f>
        <v>0</v>
      </c>
      <c r="AZ85" s="200">
        <f>Employment!B97</f>
        <v>6903.1</v>
      </c>
      <c r="BA85" s="15">
        <f>Employment!$C97</f>
        <v>159.9</v>
      </c>
      <c r="BB85" s="15">
        <f>Employment!D97</f>
        <v>601343.5</v>
      </c>
      <c r="BC85" s="15">
        <f t="shared" si="68"/>
        <v>84</v>
      </c>
      <c r="BD85" s="15">
        <f t="shared" ref="BD85:BR85" si="100">BD73</f>
        <v>0</v>
      </c>
      <c r="BE85" s="15">
        <f t="shared" si="100"/>
        <v>0</v>
      </c>
      <c r="BF85" s="15">
        <f t="shared" si="100"/>
        <v>0</v>
      </c>
      <c r="BG85" s="15">
        <f t="shared" si="100"/>
        <v>0</v>
      </c>
      <c r="BH85" s="15">
        <f t="shared" si="100"/>
        <v>0</v>
      </c>
      <c r="BI85" s="15">
        <f t="shared" si="100"/>
        <v>0</v>
      </c>
      <c r="BJ85" s="15">
        <f t="shared" si="100"/>
        <v>0</v>
      </c>
      <c r="BK85" s="15">
        <f t="shared" si="100"/>
        <v>0</v>
      </c>
      <c r="BL85" s="15">
        <f t="shared" si="100"/>
        <v>0</v>
      </c>
      <c r="BM85" s="15">
        <f t="shared" si="100"/>
        <v>0</v>
      </c>
      <c r="BN85" s="15">
        <f t="shared" si="100"/>
        <v>0</v>
      </c>
      <c r="BO85" s="15">
        <f t="shared" si="100"/>
        <v>1</v>
      </c>
      <c r="BP85" s="15">
        <f t="shared" si="100"/>
        <v>0</v>
      </c>
      <c r="BQ85" s="15">
        <f t="shared" si="100"/>
        <v>0</v>
      </c>
      <c r="BR85" s="15">
        <f t="shared" si="100"/>
        <v>0</v>
      </c>
      <c r="BS85" s="15">
        <f t="shared" si="54"/>
        <v>31</v>
      </c>
      <c r="BT85" s="19">
        <v>21</v>
      </c>
    </row>
    <row r="86" spans="1:72">
      <c r="A86" s="17">
        <v>42005</v>
      </c>
      <c r="B86" s="57">
        <f t="shared" si="59"/>
        <v>2015</v>
      </c>
      <c r="C86" s="16">
        <v>54291354.217804626</v>
      </c>
      <c r="D86" s="94">
        <f>('Customer Data'!$B98*2+'Customer Data'!$B101)/3</f>
        <v>78164.666666666672</v>
      </c>
      <c r="E86" s="15">
        <f ca="1">HLOOKUP($B86,CDM!$B$1:$Q$22,11,FALSE)/12</f>
        <v>1472541.9638756439</v>
      </c>
      <c r="F86" s="16">
        <f t="shared" ca="1" si="60"/>
        <v>55763896.18168027</v>
      </c>
      <c r="G86" s="15">
        <v>19028857.622455761</v>
      </c>
      <c r="H86" s="94">
        <f>('Customer Data'!$C98*2+'Customer Data'!$C101)/3</f>
        <v>7029.333333333333</v>
      </c>
      <c r="I86" s="15">
        <f ca="1">HLOOKUP($B86,CDM!$B$1:$Q$22,12,FALSE)/12</f>
        <v>1178042.7617162857</v>
      </c>
      <c r="J86" s="15">
        <f t="shared" ca="1" si="61"/>
        <v>20206900.384172045</v>
      </c>
      <c r="K86" s="15">
        <v>87766375.659253582</v>
      </c>
      <c r="L86" s="15">
        <v>203228.27</v>
      </c>
      <c r="M86" s="94">
        <f>('Customer Data'!$D98*2+'Customer Data'!$D101)/3</f>
        <v>1213.6666666666667</v>
      </c>
      <c r="N86" s="135">
        <f ca="1">HLOOKUP($B86,CDM!$B$1:$Q$22,13,FALSE)/12</f>
        <v>3281539.3291532523</v>
      </c>
      <c r="O86" s="15">
        <f t="shared" ca="1" si="90"/>
        <v>91047914.988406837</v>
      </c>
      <c r="P86" s="15">
        <f t="shared" si="91"/>
        <v>203228.27</v>
      </c>
      <c r="Q86" s="15">
        <v>4073101.41</v>
      </c>
      <c r="R86" s="15">
        <v>11330.36</v>
      </c>
      <c r="S86" s="94">
        <f>('Customer Data'!$E98*2+'Customer Data'!$E101)/3</f>
        <v>3</v>
      </c>
      <c r="T86" s="135">
        <f ca="1">HLOOKUP($B86,CDM!$B$1:$Q$22,14,FALSE)/12</f>
        <v>20859.59326617933</v>
      </c>
      <c r="U86" s="15">
        <f t="shared" ca="1" si="62"/>
        <v>4093961.0032661795</v>
      </c>
      <c r="V86" s="15">
        <v>23145391.509999998</v>
      </c>
      <c r="W86" s="15">
        <v>41014.579999999994</v>
      </c>
      <c r="X86" s="94">
        <f>('Customer Data'!$F98*2+'Customer Data'!$F101)/3</f>
        <v>6</v>
      </c>
      <c r="Y86" s="135">
        <f ca="1">HLOOKUP($B86,CDM!$B$1:$Q$22,15,FALSE)/12</f>
        <v>842309.02331305854</v>
      </c>
      <c r="Z86" s="15">
        <f t="shared" ca="1" si="63"/>
        <v>23987700.533313058</v>
      </c>
      <c r="AA86" s="15">
        <v>21971787.370000001</v>
      </c>
      <c r="AB86" s="15">
        <v>41086.46</v>
      </c>
      <c r="AC86" s="94">
        <f>('Customer Data'!$G98*2+'Customer Data'!$G101)/3</f>
        <v>2</v>
      </c>
      <c r="AD86" s="135">
        <f ca="1">HLOOKUP($B86,CDM!$B$1:$Q$22,16,FALSE)/12</f>
        <v>1298005.887372409</v>
      </c>
      <c r="AE86" s="15">
        <f t="shared" ca="1" si="64"/>
        <v>23269793.257372409</v>
      </c>
      <c r="AF86" s="15">
        <f t="shared" si="49"/>
        <v>41086.46</v>
      </c>
      <c r="AG86" s="15">
        <v>0</v>
      </c>
      <c r="AH86" s="15">
        <v>0</v>
      </c>
      <c r="AI86" s="15">
        <v>3791910.14</v>
      </c>
      <c r="AJ86" s="15">
        <v>7175.81</v>
      </c>
      <c r="AK86" s="94">
        <f>('Customer Data'!$H98*2+'Customer Data'!$H101)/3</f>
        <v>1</v>
      </c>
      <c r="AL86" s="135">
        <f ca="1">HLOOKUP($B86,CDM!$B$1:$Q$22,17,FALSE)/12</f>
        <v>4551.1293938503995</v>
      </c>
      <c r="AM86" s="15">
        <f t="shared" ca="1" si="65"/>
        <v>3796461.2693938506</v>
      </c>
      <c r="AN86" s="15">
        <v>1805348.09</v>
      </c>
      <c r="AO86" s="15">
        <v>4106.34</v>
      </c>
      <c r="AP86" s="94">
        <f>('Customer Data'!$I98*2+'Customer Data'!$I101)/3</f>
        <v>23472.333333333332</v>
      </c>
      <c r="AQ86" s="135">
        <f ca="1">HLOOKUP($B86,CDM!$B$1:$Q$22,18,FALSE)/12</f>
        <v>0</v>
      </c>
      <c r="AR86" s="15">
        <f t="shared" ca="1" si="66"/>
        <v>4106.34</v>
      </c>
      <c r="AS86" s="15">
        <v>72486.876150794502</v>
      </c>
      <c r="AT86" s="15">
        <v>205.05</v>
      </c>
      <c r="AU86" s="15">
        <f>('Customer Data'!$J98*2+'Customer Data'!$J101*1)/3</f>
        <v>620.33333333333337</v>
      </c>
      <c r="AV86" s="15">
        <v>199619.87198033711</v>
      </c>
      <c r="AW86" s="15">
        <f>('Customer Data'!$K98*2+'Customer Data'!$K101*1)/3</f>
        <v>780</v>
      </c>
      <c r="AX86" s="15">
        <f>Weather!B242</f>
        <v>724.69999999999982</v>
      </c>
      <c r="AY86" s="15">
        <f>Weather!$C242</f>
        <v>0</v>
      </c>
      <c r="AZ86" s="200">
        <f>Employment!B98</f>
        <v>6885.7</v>
      </c>
      <c r="BA86" s="15">
        <f>Employment!$C98</f>
        <v>160.4</v>
      </c>
      <c r="BB86" s="15">
        <f>Employment!D98</f>
        <v>618051.4</v>
      </c>
      <c r="BC86" s="15">
        <f t="shared" si="68"/>
        <v>85</v>
      </c>
      <c r="BD86" s="15">
        <f t="shared" ref="BD86:BR86" si="101">BD74</f>
        <v>1</v>
      </c>
      <c r="BE86" s="15">
        <f t="shared" si="101"/>
        <v>0</v>
      </c>
      <c r="BF86" s="15">
        <f t="shared" si="101"/>
        <v>0</v>
      </c>
      <c r="BG86" s="15">
        <f t="shared" si="101"/>
        <v>0</v>
      </c>
      <c r="BH86" s="15">
        <f t="shared" si="101"/>
        <v>0</v>
      </c>
      <c r="BI86" s="15">
        <f t="shared" si="101"/>
        <v>0</v>
      </c>
      <c r="BJ86" s="15">
        <f t="shared" si="101"/>
        <v>0</v>
      </c>
      <c r="BK86" s="15">
        <f t="shared" si="101"/>
        <v>0</v>
      </c>
      <c r="BL86" s="15">
        <f t="shared" si="101"/>
        <v>0</v>
      </c>
      <c r="BM86" s="15">
        <f t="shared" si="101"/>
        <v>0</v>
      </c>
      <c r="BN86" s="15">
        <f t="shared" si="101"/>
        <v>0</v>
      </c>
      <c r="BO86" s="15">
        <f t="shared" si="101"/>
        <v>0</v>
      </c>
      <c r="BP86" s="15">
        <f t="shared" si="101"/>
        <v>0</v>
      </c>
      <c r="BQ86" s="15">
        <f t="shared" si="101"/>
        <v>0</v>
      </c>
      <c r="BR86" s="15">
        <f t="shared" si="101"/>
        <v>0</v>
      </c>
      <c r="BS86" s="15">
        <f t="shared" si="54"/>
        <v>31</v>
      </c>
      <c r="BT86" s="19">
        <v>21</v>
      </c>
    </row>
    <row r="87" spans="1:72">
      <c r="A87" s="17">
        <v>42036</v>
      </c>
      <c r="B87" s="57">
        <f t="shared" si="59"/>
        <v>2015</v>
      </c>
      <c r="C87" s="16">
        <v>49227844.392733634</v>
      </c>
      <c r="D87" s="94">
        <f>('Customer Data'!$B98+'Customer Data'!$B101*2)/3</f>
        <v>78185.333333333328</v>
      </c>
      <c r="E87" s="15">
        <f ca="1">HLOOKUP($B87,CDM!$B$1:$Q$22,11,FALSE)/12</f>
        <v>1472541.9638756439</v>
      </c>
      <c r="F87" s="16">
        <f t="shared" ca="1" si="60"/>
        <v>50700386.356609277</v>
      </c>
      <c r="G87" s="15">
        <v>17734910.149689477</v>
      </c>
      <c r="H87" s="94">
        <f>('Customer Data'!$C98+'Customer Data'!$C101*2)/3</f>
        <v>7034.666666666667</v>
      </c>
      <c r="I87" s="15">
        <f ca="1">HLOOKUP($B87,CDM!$B$1:$Q$22,12,FALSE)/12</f>
        <v>1178042.7617162857</v>
      </c>
      <c r="J87" s="15">
        <f t="shared" ca="1" si="61"/>
        <v>18912952.911405765</v>
      </c>
      <c r="K87" s="15">
        <v>81671581.671099231</v>
      </c>
      <c r="L87" s="15">
        <v>198053.79</v>
      </c>
      <c r="M87" s="94">
        <f>('Customer Data'!$D98+'Customer Data'!$D101*2)/3</f>
        <v>1216.3333333333333</v>
      </c>
      <c r="N87" s="135">
        <f ca="1">HLOOKUP($B87,CDM!$B$1:$Q$22,13,FALSE)/12</f>
        <v>3281539.3291532523</v>
      </c>
      <c r="O87" s="15">
        <f t="shared" ca="1" si="90"/>
        <v>84953121.000252485</v>
      </c>
      <c r="P87" s="15">
        <f t="shared" si="91"/>
        <v>198053.79</v>
      </c>
      <c r="Q87" s="15">
        <v>3502983.03</v>
      </c>
      <c r="R87" s="15">
        <v>11253.82</v>
      </c>
      <c r="S87" s="94">
        <f>('Customer Data'!$E98+'Customer Data'!$E101*2)/3</f>
        <v>3</v>
      </c>
      <c r="T87" s="135">
        <f ca="1">HLOOKUP($B87,CDM!$B$1:$Q$22,14,FALSE)/12</f>
        <v>20859.59326617933</v>
      </c>
      <c r="U87" s="15">
        <f t="shared" ca="1" si="62"/>
        <v>3523842.6232661791</v>
      </c>
      <c r="V87" s="15">
        <v>22896457.68</v>
      </c>
      <c r="W87" s="15">
        <v>44527.51</v>
      </c>
      <c r="X87" s="94">
        <f>('Customer Data'!$F98+'Customer Data'!$F101*2)/3</f>
        <v>6</v>
      </c>
      <c r="Y87" s="135">
        <f ca="1">HLOOKUP($B87,CDM!$B$1:$Q$22,15,FALSE)/12</f>
        <v>842309.02331305854</v>
      </c>
      <c r="Z87" s="15">
        <f t="shared" ca="1" si="63"/>
        <v>23738766.70331306</v>
      </c>
      <c r="AA87" s="15">
        <v>15579906.460000001</v>
      </c>
      <c r="AB87" s="15">
        <v>40487.03</v>
      </c>
      <c r="AC87" s="94">
        <f>('Customer Data'!$G98+'Customer Data'!$G101*2)/3</f>
        <v>2</v>
      </c>
      <c r="AD87" s="135">
        <f ca="1">HLOOKUP($B87,CDM!$B$1:$Q$22,16,FALSE)/12</f>
        <v>1298005.887372409</v>
      </c>
      <c r="AE87" s="15">
        <f t="shared" ca="1" si="64"/>
        <v>16877912.347372409</v>
      </c>
      <c r="AF87" s="15">
        <f t="shared" si="49"/>
        <v>40487.03</v>
      </c>
      <c r="AG87" s="15">
        <v>0</v>
      </c>
      <c r="AH87" s="15">
        <v>0</v>
      </c>
      <c r="AI87" s="15">
        <v>3804374.02</v>
      </c>
      <c r="AJ87" s="15">
        <v>7142.4</v>
      </c>
      <c r="AK87" s="94">
        <f>('Customer Data'!$H98+'Customer Data'!$H101*2)/3</f>
        <v>1</v>
      </c>
      <c r="AL87" s="135">
        <f ca="1">HLOOKUP($B87,CDM!$B$1:$Q$22,17,FALSE)/12</f>
        <v>4551.1293938503995</v>
      </c>
      <c r="AM87" s="15">
        <f t="shared" ca="1" si="65"/>
        <v>3808925.1493938505</v>
      </c>
      <c r="AN87" s="15">
        <v>1496557.74</v>
      </c>
      <c r="AO87" s="15">
        <v>4103.75</v>
      </c>
      <c r="AP87" s="94">
        <f>('Customer Data'!$I98+'Customer Data'!$I101*2)/3</f>
        <v>23485.666666666668</v>
      </c>
      <c r="AQ87" s="135">
        <f ca="1">HLOOKUP($B87,CDM!$B$1:$Q$22,18,FALSE)/12</f>
        <v>0</v>
      </c>
      <c r="AR87" s="15">
        <f t="shared" ca="1" si="66"/>
        <v>4103.75</v>
      </c>
      <c r="AS87" s="15">
        <v>70057.670526696398</v>
      </c>
      <c r="AT87" s="15">
        <v>202.42</v>
      </c>
      <c r="AU87" s="15">
        <f>('Customer Data'!$J98*1+'Customer Data'!$J101*2)/3</f>
        <v>620.66666666666663</v>
      </c>
      <c r="AV87" s="15">
        <v>202046.34375</v>
      </c>
      <c r="AW87" s="15">
        <f>('Customer Data'!$K98*1+'Customer Data'!$K101*2)/3</f>
        <v>780</v>
      </c>
      <c r="AX87" s="15">
        <f>Weather!B243</f>
        <v>757.39999999999986</v>
      </c>
      <c r="AY87" s="15">
        <f>Weather!$C243</f>
        <v>0</v>
      </c>
      <c r="AZ87" s="200">
        <f>Employment!B99</f>
        <v>6885.3</v>
      </c>
      <c r="BA87" s="15">
        <f>Employment!$C99</f>
        <v>161.69999999999999</v>
      </c>
      <c r="BB87" s="15">
        <f>Employment!D99</f>
        <v>618051.4</v>
      </c>
      <c r="BC87" s="15">
        <f t="shared" si="68"/>
        <v>86</v>
      </c>
      <c r="BD87" s="15">
        <f t="shared" ref="BD87:BR87" si="102">BD75</f>
        <v>0</v>
      </c>
      <c r="BE87" s="15">
        <f t="shared" si="102"/>
        <v>1</v>
      </c>
      <c r="BF87" s="15">
        <f t="shared" si="102"/>
        <v>0</v>
      </c>
      <c r="BG87" s="15">
        <f t="shared" si="102"/>
        <v>0</v>
      </c>
      <c r="BH87" s="15">
        <f t="shared" si="102"/>
        <v>0</v>
      </c>
      <c r="BI87" s="15">
        <f t="shared" si="102"/>
        <v>0</v>
      </c>
      <c r="BJ87" s="15">
        <f t="shared" si="102"/>
        <v>0</v>
      </c>
      <c r="BK87" s="15">
        <f t="shared" si="102"/>
        <v>0</v>
      </c>
      <c r="BL87" s="15">
        <f t="shared" si="102"/>
        <v>0</v>
      </c>
      <c r="BM87" s="15">
        <f t="shared" si="102"/>
        <v>0</v>
      </c>
      <c r="BN87" s="15">
        <f t="shared" si="102"/>
        <v>0</v>
      </c>
      <c r="BO87" s="15">
        <f t="shared" si="102"/>
        <v>0</v>
      </c>
      <c r="BP87" s="15">
        <f t="shared" si="102"/>
        <v>0</v>
      </c>
      <c r="BQ87" s="15">
        <f t="shared" si="102"/>
        <v>0</v>
      </c>
      <c r="BR87" s="15">
        <f t="shared" si="102"/>
        <v>0</v>
      </c>
      <c r="BS87" s="15">
        <f t="shared" si="54"/>
        <v>28</v>
      </c>
      <c r="BT87" s="19">
        <v>19</v>
      </c>
    </row>
    <row r="88" spans="1:72">
      <c r="A88" s="17">
        <v>42064</v>
      </c>
      <c r="B88" s="57">
        <f t="shared" si="59"/>
        <v>2015</v>
      </c>
      <c r="C88" s="16">
        <v>47128619.808052026</v>
      </c>
      <c r="D88" s="95">
        <f>'Customer Data'!$B101</f>
        <v>78206</v>
      </c>
      <c r="E88" s="15">
        <f ca="1">HLOOKUP($B88,CDM!$B$1:$Q$22,11,FALSE)/12</f>
        <v>1472541.9638756439</v>
      </c>
      <c r="F88" s="16">
        <f t="shared" ca="1" si="60"/>
        <v>48601161.77192767</v>
      </c>
      <c r="G88" s="15">
        <v>17909151.931413706</v>
      </c>
      <c r="H88" s="95">
        <f>'Customer Data'!$C101</f>
        <v>7040</v>
      </c>
      <c r="I88" s="15">
        <f ca="1">HLOOKUP($B88,CDM!$B$1:$Q$22,12,FALSE)/12</f>
        <v>1178042.7617162857</v>
      </c>
      <c r="J88" s="15">
        <f t="shared" ca="1" si="61"/>
        <v>19087194.693129994</v>
      </c>
      <c r="K88" s="15">
        <v>81903657.474697948</v>
      </c>
      <c r="L88" s="15">
        <v>203492.66999999998</v>
      </c>
      <c r="M88" s="95">
        <f>'Customer Data'!$D101</f>
        <v>1219</v>
      </c>
      <c r="N88" s="135">
        <f ca="1">HLOOKUP($B88,CDM!$B$1:$Q$22,13,FALSE)/12</f>
        <v>3281539.3291532523</v>
      </c>
      <c r="O88" s="15">
        <f t="shared" ca="1" si="90"/>
        <v>85185196.803851202</v>
      </c>
      <c r="P88" s="15">
        <f t="shared" si="91"/>
        <v>203492.66999999998</v>
      </c>
      <c r="Q88" s="15">
        <v>3790802.96</v>
      </c>
      <c r="R88" s="15">
        <v>9727.64</v>
      </c>
      <c r="S88" s="95">
        <f>'Customer Data'!$E101</f>
        <v>3</v>
      </c>
      <c r="T88" s="135">
        <f ca="1">HLOOKUP($B88,CDM!$B$1:$Q$22,14,FALSE)/12</f>
        <v>20859.59326617933</v>
      </c>
      <c r="U88" s="15">
        <f t="shared" ca="1" si="62"/>
        <v>3811662.5532661793</v>
      </c>
      <c r="V88" s="15">
        <v>24470902.32</v>
      </c>
      <c r="W88" s="15">
        <v>43836.56</v>
      </c>
      <c r="X88" s="95">
        <f>'Customer Data'!$F101</f>
        <v>6</v>
      </c>
      <c r="Y88" s="135">
        <f ca="1">HLOOKUP($B88,CDM!$B$1:$Q$22,15,FALSE)/12</f>
        <v>842309.02331305854</v>
      </c>
      <c r="Z88" s="15">
        <f t="shared" ca="1" si="63"/>
        <v>25313211.343313061</v>
      </c>
      <c r="AA88" s="15">
        <v>12961455.09</v>
      </c>
      <c r="AB88" s="15">
        <v>25604.41</v>
      </c>
      <c r="AC88" s="95">
        <f>'Customer Data'!$G101</f>
        <v>2</v>
      </c>
      <c r="AD88" s="135">
        <f ca="1">HLOOKUP($B88,CDM!$B$1:$Q$22,16,FALSE)/12</f>
        <v>1298005.887372409</v>
      </c>
      <c r="AE88" s="15">
        <f t="shared" ca="1" si="64"/>
        <v>14259460.977372408</v>
      </c>
      <c r="AF88" s="15">
        <f t="shared" si="49"/>
        <v>25604.41</v>
      </c>
      <c r="AG88" s="15">
        <v>0</v>
      </c>
      <c r="AH88" s="15">
        <v>0</v>
      </c>
      <c r="AI88" s="15">
        <v>4344145.9199999999</v>
      </c>
      <c r="AJ88" s="15">
        <v>7032.19</v>
      </c>
      <c r="AK88" s="95">
        <f>'Customer Data'!$H101</f>
        <v>1</v>
      </c>
      <c r="AL88" s="135">
        <f ca="1">HLOOKUP($B88,CDM!$B$1:$Q$22,17,FALSE)/12</f>
        <v>4551.1293938503995</v>
      </c>
      <c r="AM88" s="15">
        <f t="shared" ca="1" si="65"/>
        <v>4348697.0493938504</v>
      </c>
      <c r="AN88" s="15">
        <v>1490688.46</v>
      </c>
      <c r="AO88" s="15">
        <v>4103.75</v>
      </c>
      <c r="AP88" s="95">
        <f>'Customer Data'!$I101</f>
        <v>23499</v>
      </c>
      <c r="AQ88" s="135">
        <f ca="1">HLOOKUP($B88,CDM!$B$1:$Q$22,18,FALSE)/12</f>
        <v>0</v>
      </c>
      <c r="AR88" s="15">
        <f t="shared" ca="1" si="66"/>
        <v>4103.75</v>
      </c>
      <c r="AS88" s="15">
        <v>75149.532852798104</v>
      </c>
      <c r="AT88" s="15">
        <v>211.79</v>
      </c>
      <c r="AU88" s="136">
        <f>'Customer Data'!$J101</f>
        <v>621</v>
      </c>
      <c r="AV88" s="15">
        <v>200845</v>
      </c>
      <c r="AW88" s="95">
        <f>'Customer Data'!$K101</f>
        <v>780</v>
      </c>
      <c r="AX88" s="15">
        <f>Weather!B244</f>
        <v>508.7</v>
      </c>
      <c r="AY88" s="15">
        <f>Weather!$C244</f>
        <v>0</v>
      </c>
      <c r="AZ88" s="200">
        <f>Employment!B100</f>
        <v>6892.1</v>
      </c>
      <c r="BA88" s="15">
        <f>Employment!$C100</f>
        <v>160.5</v>
      </c>
      <c r="BB88" s="15">
        <f>Employment!D100</f>
        <v>618051.4</v>
      </c>
      <c r="BC88" s="15">
        <f t="shared" si="68"/>
        <v>87</v>
      </c>
      <c r="BD88" s="15">
        <f t="shared" ref="BD88:BR88" si="103">BD76</f>
        <v>0</v>
      </c>
      <c r="BE88" s="15">
        <f t="shared" si="103"/>
        <v>0</v>
      </c>
      <c r="BF88" s="15">
        <f t="shared" si="103"/>
        <v>1</v>
      </c>
      <c r="BG88" s="15">
        <f t="shared" si="103"/>
        <v>0</v>
      </c>
      <c r="BH88" s="15">
        <f t="shared" si="103"/>
        <v>0</v>
      </c>
      <c r="BI88" s="15">
        <f t="shared" si="103"/>
        <v>0</v>
      </c>
      <c r="BJ88" s="15">
        <f t="shared" si="103"/>
        <v>0</v>
      </c>
      <c r="BK88" s="15">
        <f t="shared" si="103"/>
        <v>0</v>
      </c>
      <c r="BL88" s="15">
        <f t="shared" si="103"/>
        <v>0</v>
      </c>
      <c r="BM88" s="15">
        <f t="shared" si="103"/>
        <v>0</v>
      </c>
      <c r="BN88" s="15">
        <f t="shared" si="103"/>
        <v>0</v>
      </c>
      <c r="BO88" s="15">
        <f t="shared" si="103"/>
        <v>0</v>
      </c>
      <c r="BP88" s="15">
        <f t="shared" si="103"/>
        <v>1</v>
      </c>
      <c r="BQ88" s="15">
        <f t="shared" si="103"/>
        <v>0</v>
      </c>
      <c r="BR88" s="15">
        <f t="shared" si="103"/>
        <v>1</v>
      </c>
      <c r="BS88" s="15">
        <f t="shared" si="54"/>
        <v>31</v>
      </c>
      <c r="BT88" s="19">
        <v>22</v>
      </c>
    </row>
    <row r="89" spans="1:72">
      <c r="A89" s="17">
        <v>42095</v>
      </c>
      <c r="B89" s="57">
        <f t="shared" si="59"/>
        <v>2015</v>
      </c>
      <c r="C89" s="16">
        <v>39430914.95340959</v>
      </c>
      <c r="D89" s="94">
        <f>('Customer Data'!$B101*2+'Customer Data'!$B104)/3</f>
        <v>78210.333333333328</v>
      </c>
      <c r="E89" s="15">
        <f ca="1">HLOOKUP($B89,CDM!$B$1:$Q$22,11,FALSE)/12</f>
        <v>1472541.9638756439</v>
      </c>
      <c r="F89" s="16">
        <f t="shared" ca="1" si="60"/>
        <v>40903456.917285234</v>
      </c>
      <c r="G89" s="15">
        <v>15644843.51568654</v>
      </c>
      <c r="H89" s="94">
        <f>('Customer Data'!$C101*2+'Customer Data'!$C104)/3</f>
        <v>7043.2222222222217</v>
      </c>
      <c r="I89" s="15">
        <f ca="1">HLOOKUP($B89,CDM!$B$1:$Q$22,12,FALSE)/12</f>
        <v>1178042.7617162857</v>
      </c>
      <c r="J89" s="15">
        <f t="shared" ca="1" si="61"/>
        <v>16822886.277402826</v>
      </c>
      <c r="K89" s="15">
        <v>71409357.005181134</v>
      </c>
      <c r="L89" s="15">
        <v>193176.5</v>
      </c>
      <c r="M89" s="94">
        <f>('Customer Data'!$D101*2+'Customer Data'!$D104)/3</f>
        <v>1220.3333333333333</v>
      </c>
      <c r="N89" s="135">
        <f ca="1">HLOOKUP($B89,CDM!$B$1:$Q$22,13,FALSE)/12</f>
        <v>3281539.3291532523</v>
      </c>
      <c r="O89" s="15">
        <f t="shared" ca="1" si="90"/>
        <v>74690896.334334388</v>
      </c>
      <c r="P89" s="15">
        <f t="shared" si="91"/>
        <v>193176.5</v>
      </c>
      <c r="Q89" s="15">
        <v>3556512.88</v>
      </c>
      <c r="R89" s="15">
        <v>9434.8799999999992</v>
      </c>
      <c r="S89" s="94">
        <f>('Customer Data'!$E101*2+'Customer Data'!$E104)/3</f>
        <v>3</v>
      </c>
      <c r="T89" s="135">
        <f ca="1">HLOOKUP($B89,CDM!$B$1:$Q$22,14,FALSE)/12</f>
        <v>20859.59326617933</v>
      </c>
      <c r="U89" s="15">
        <f t="shared" ca="1" si="62"/>
        <v>3577372.4732661792</v>
      </c>
      <c r="V89" s="15">
        <v>23628852.09</v>
      </c>
      <c r="W89" s="15">
        <v>44259.82</v>
      </c>
      <c r="X89" s="94">
        <f>('Customer Data'!$F101*2+'Customer Data'!$F104)/3</f>
        <v>6</v>
      </c>
      <c r="Y89" s="135">
        <f ca="1">HLOOKUP($B89,CDM!$B$1:$Q$22,15,FALSE)/12</f>
        <v>842309.02331305854</v>
      </c>
      <c r="Z89" s="15">
        <f t="shared" ca="1" si="63"/>
        <v>24471161.113313057</v>
      </c>
      <c r="AA89" s="15">
        <v>12565193.17</v>
      </c>
      <c r="AB89" s="15">
        <v>27051.899999999998</v>
      </c>
      <c r="AC89" s="94">
        <f>('Customer Data'!$G101*2+'Customer Data'!$G104)/3</f>
        <v>2</v>
      </c>
      <c r="AD89" s="135">
        <f ca="1">HLOOKUP($B89,CDM!$B$1:$Q$22,16,FALSE)/12</f>
        <v>1298005.887372409</v>
      </c>
      <c r="AE89" s="15">
        <f t="shared" ca="1" si="64"/>
        <v>13863199.05737241</v>
      </c>
      <c r="AF89" s="15">
        <f t="shared" si="49"/>
        <v>27051.899999999998</v>
      </c>
      <c r="AG89" s="15">
        <v>0</v>
      </c>
      <c r="AH89" s="15">
        <v>0</v>
      </c>
      <c r="AI89" s="15">
        <v>3949256.06</v>
      </c>
      <c r="AJ89" s="15">
        <v>7215.36</v>
      </c>
      <c r="AK89" s="94">
        <f>('Customer Data'!$H101*2+'Customer Data'!$H104)/3</f>
        <v>1</v>
      </c>
      <c r="AL89" s="135">
        <f ca="1">HLOOKUP($B89,CDM!$B$1:$Q$22,17,FALSE)/12</f>
        <v>4551.1293938503995</v>
      </c>
      <c r="AM89" s="15">
        <f t="shared" ca="1" si="65"/>
        <v>3953807.1893938505</v>
      </c>
      <c r="AN89" s="15">
        <v>1279764.8999999999</v>
      </c>
      <c r="AO89" s="15">
        <v>4100.3899999999994</v>
      </c>
      <c r="AP89" s="94">
        <f>('Customer Data'!$I101*2+'Customer Data'!$I104)/3</f>
        <v>23510.666666666668</v>
      </c>
      <c r="AQ89" s="135">
        <f ca="1">HLOOKUP($B89,CDM!$B$1:$Q$22,18,FALSE)/12</f>
        <v>0</v>
      </c>
      <c r="AR89" s="15">
        <f t="shared" ca="1" si="66"/>
        <v>4100.3899999999994</v>
      </c>
      <c r="AS89" s="15">
        <v>72280.729634067698</v>
      </c>
      <c r="AT89" s="15">
        <v>204.41</v>
      </c>
      <c r="AU89" s="15">
        <f>('Customer Data'!$J101*2+'Customer Data'!$J104*1)/3</f>
        <v>619</v>
      </c>
      <c r="AV89" s="15">
        <v>200938</v>
      </c>
      <c r="AW89" s="15">
        <f>('Customer Data'!$K101*2+'Customer Data'!$K104*1)/3</f>
        <v>780</v>
      </c>
      <c r="AX89" s="15">
        <f>Weather!B245</f>
        <v>257.39999999999992</v>
      </c>
      <c r="AY89" s="15">
        <f>Weather!$C245</f>
        <v>0</v>
      </c>
      <c r="AZ89" s="200">
        <f>Employment!B101</f>
        <v>6897.3</v>
      </c>
      <c r="BA89" s="15">
        <f>Employment!$C101</f>
        <v>160.19999999999999</v>
      </c>
      <c r="BB89" s="15">
        <f>Employment!D101</f>
        <v>618051.4</v>
      </c>
      <c r="BC89" s="15">
        <f t="shared" si="68"/>
        <v>88</v>
      </c>
      <c r="BD89" s="15">
        <f t="shared" ref="BD89:BR89" si="104">BD77</f>
        <v>0</v>
      </c>
      <c r="BE89" s="15">
        <f t="shared" si="104"/>
        <v>0</v>
      </c>
      <c r="BF89" s="15">
        <f t="shared" si="104"/>
        <v>0</v>
      </c>
      <c r="BG89" s="15">
        <f t="shared" si="104"/>
        <v>1</v>
      </c>
      <c r="BH89" s="15">
        <f t="shared" si="104"/>
        <v>0</v>
      </c>
      <c r="BI89" s="15">
        <f t="shared" si="104"/>
        <v>0</v>
      </c>
      <c r="BJ89" s="15">
        <f t="shared" si="104"/>
        <v>0</v>
      </c>
      <c r="BK89" s="15">
        <f t="shared" si="104"/>
        <v>0</v>
      </c>
      <c r="BL89" s="15">
        <f t="shared" si="104"/>
        <v>0</v>
      </c>
      <c r="BM89" s="15">
        <f t="shared" si="104"/>
        <v>0</v>
      </c>
      <c r="BN89" s="15">
        <f t="shared" si="104"/>
        <v>0</v>
      </c>
      <c r="BO89" s="15">
        <f t="shared" si="104"/>
        <v>0</v>
      </c>
      <c r="BP89" s="15">
        <f t="shared" si="104"/>
        <v>1</v>
      </c>
      <c r="BQ89" s="15">
        <f t="shared" si="104"/>
        <v>0</v>
      </c>
      <c r="BR89" s="15">
        <f t="shared" si="104"/>
        <v>1</v>
      </c>
      <c r="BS89" s="15">
        <f t="shared" si="54"/>
        <v>30</v>
      </c>
      <c r="BT89" s="19">
        <v>20</v>
      </c>
    </row>
    <row r="90" spans="1:72">
      <c r="A90" s="17">
        <v>42125</v>
      </c>
      <c r="B90" s="57">
        <f t="shared" si="59"/>
        <v>2015</v>
      </c>
      <c r="C90" s="16">
        <v>42782835.852328949</v>
      </c>
      <c r="D90" s="94">
        <f>('Customer Data'!$B101+'Customer Data'!$B104*2)/3</f>
        <v>78214.666666666672</v>
      </c>
      <c r="E90" s="15">
        <f ca="1">HLOOKUP($B90,CDM!$B$1:$Q$22,11,FALSE)/12</f>
        <v>1472541.9638756439</v>
      </c>
      <c r="F90" s="16">
        <f t="shared" ca="1" si="60"/>
        <v>44255377.816204593</v>
      </c>
      <c r="G90" s="15">
        <v>16393293.042983947</v>
      </c>
      <c r="H90" s="94">
        <f>('Customer Data'!$C101+'Customer Data'!$C104*2)/3</f>
        <v>7046.4444444444443</v>
      </c>
      <c r="I90" s="15">
        <f ca="1">HLOOKUP($B90,CDM!$B$1:$Q$22,12,FALSE)/12</f>
        <v>1178042.7617162857</v>
      </c>
      <c r="J90" s="15">
        <f t="shared" ca="1" si="61"/>
        <v>17571335.804700233</v>
      </c>
      <c r="K90" s="15">
        <v>74138579.843806833</v>
      </c>
      <c r="L90" s="15">
        <v>200567.79</v>
      </c>
      <c r="M90" s="94">
        <f>('Customer Data'!$D101+'Customer Data'!$D104*2)/3</f>
        <v>1221.6666666666667</v>
      </c>
      <c r="N90" s="135">
        <f ca="1">HLOOKUP($B90,CDM!$B$1:$Q$22,13,FALSE)/12</f>
        <v>3281539.3291532523</v>
      </c>
      <c r="O90" s="15">
        <f t="shared" ca="1" si="90"/>
        <v>77420119.172960088</v>
      </c>
      <c r="P90" s="15">
        <f t="shared" si="91"/>
        <v>200567.79</v>
      </c>
      <c r="Q90" s="15">
        <v>3970425.52</v>
      </c>
      <c r="R90" s="15">
        <v>11028.05</v>
      </c>
      <c r="S90" s="94">
        <f>('Customer Data'!$E101+'Customer Data'!$E104*2)/3</f>
        <v>3</v>
      </c>
      <c r="T90" s="135">
        <f ca="1">HLOOKUP($B90,CDM!$B$1:$Q$22,14,FALSE)/12</f>
        <v>20859.59326617933</v>
      </c>
      <c r="U90" s="15">
        <f t="shared" ca="1" si="62"/>
        <v>3991285.1132661793</v>
      </c>
      <c r="V90" s="15">
        <v>26849091.030000001</v>
      </c>
      <c r="W90" s="15">
        <v>48328.19</v>
      </c>
      <c r="X90" s="94">
        <f>('Customer Data'!$F101+'Customer Data'!$F104*2)/3</f>
        <v>6</v>
      </c>
      <c r="Y90" s="135">
        <f ca="1">HLOOKUP($B90,CDM!$B$1:$Q$22,15,FALSE)/12</f>
        <v>842309.02331305854</v>
      </c>
      <c r="Z90" s="15">
        <f t="shared" ca="1" si="63"/>
        <v>27691400.053313062</v>
      </c>
      <c r="AA90" s="15">
        <v>18277591.010000002</v>
      </c>
      <c r="AB90" s="15">
        <v>41030.69</v>
      </c>
      <c r="AC90" s="94">
        <f>('Customer Data'!$G101+'Customer Data'!$G104*2)/3</f>
        <v>2</v>
      </c>
      <c r="AD90" s="135">
        <f ca="1">HLOOKUP($B90,CDM!$B$1:$Q$22,16,FALSE)/12</f>
        <v>1298005.887372409</v>
      </c>
      <c r="AE90" s="15">
        <f t="shared" ca="1" si="64"/>
        <v>19575596.89737241</v>
      </c>
      <c r="AF90" s="15">
        <f t="shared" si="49"/>
        <v>41030.69</v>
      </c>
      <c r="AG90" s="15">
        <v>0</v>
      </c>
      <c r="AH90" s="15">
        <v>0</v>
      </c>
      <c r="AI90" s="15">
        <v>4019631.74</v>
      </c>
      <c r="AJ90" s="15">
        <v>6645.5</v>
      </c>
      <c r="AK90" s="94">
        <f>('Customer Data'!$H101+'Customer Data'!$H104*2)/3</f>
        <v>1</v>
      </c>
      <c r="AL90" s="135">
        <f ca="1">HLOOKUP($B90,CDM!$B$1:$Q$22,17,FALSE)/12</f>
        <v>4551.1293938503995</v>
      </c>
      <c r="AM90" s="15">
        <f t="shared" ca="1" si="65"/>
        <v>4024182.8693938507</v>
      </c>
      <c r="AN90" s="15">
        <v>1159900.3900000001</v>
      </c>
      <c r="AO90" s="15">
        <v>4100.3899999999994</v>
      </c>
      <c r="AP90" s="94">
        <f>('Customer Data'!$I101+'Customer Data'!$I104*2)/3</f>
        <v>23522.333333333332</v>
      </c>
      <c r="AQ90" s="135">
        <f ca="1">HLOOKUP($B90,CDM!$B$1:$Q$22,18,FALSE)/12</f>
        <v>0</v>
      </c>
      <c r="AR90" s="15">
        <f t="shared" ca="1" si="66"/>
        <v>4100.3899999999994</v>
      </c>
      <c r="AS90" s="15">
        <v>78359.153082062097</v>
      </c>
      <c r="AT90" s="15">
        <v>204.9</v>
      </c>
      <c r="AU90" s="15">
        <f>('Customer Data'!$J101*1+'Customer Data'!$J104*2)/3</f>
        <v>617</v>
      </c>
      <c r="AV90" s="15">
        <v>200938</v>
      </c>
      <c r="AW90" s="15">
        <f>('Customer Data'!$K101*1+'Customer Data'!$K104*2)/3</f>
        <v>780</v>
      </c>
      <c r="AX90" s="15">
        <f>Weather!B246</f>
        <v>68.7</v>
      </c>
      <c r="AY90" s="15">
        <f>Weather!$C246</f>
        <v>64.099999999999994</v>
      </c>
      <c r="AZ90" s="200">
        <f>Employment!B102</f>
        <v>6906.5</v>
      </c>
      <c r="BA90" s="15">
        <f>Employment!$C102</f>
        <v>160.80000000000001</v>
      </c>
      <c r="BB90" s="15">
        <f>Employment!D102</f>
        <v>618051.4</v>
      </c>
      <c r="BC90" s="15">
        <f t="shared" si="68"/>
        <v>89</v>
      </c>
      <c r="BD90" s="15">
        <f t="shared" ref="BD90:BR90" si="105">BD78</f>
        <v>0</v>
      </c>
      <c r="BE90" s="15">
        <f t="shared" si="105"/>
        <v>0</v>
      </c>
      <c r="BF90" s="15">
        <f t="shared" si="105"/>
        <v>0</v>
      </c>
      <c r="BG90" s="15">
        <f t="shared" si="105"/>
        <v>0</v>
      </c>
      <c r="BH90" s="15">
        <f t="shared" si="105"/>
        <v>1</v>
      </c>
      <c r="BI90" s="15">
        <f t="shared" si="105"/>
        <v>0</v>
      </c>
      <c r="BJ90" s="15">
        <f t="shared" si="105"/>
        <v>0</v>
      </c>
      <c r="BK90" s="15">
        <f t="shared" si="105"/>
        <v>0</v>
      </c>
      <c r="BL90" s="15">
        <f t="shared" si="105"/>
        <v>0</v>
      </c>
      <c r="BM90" s="15">
        <f t="shared" si="105"/>
        <v>0</v>
      </c>
      <c r="BN90" s="15">
        <f t="shared" si="105"/>
        <v>0</v>
      </c>
      <c r="BO90" s="15">
        <f t="shared" si="105"/>
        <v>0</v>
      </c>
      <c r="BP90" s="15">
        <f t="shared" si="105"/>
        <v>1</v>
      </c>
      <c r="BQ90" s="15">
        <f t="shared" si="105"/>
        <v>0</v>
      </c>
      <c r="BR90" s="15">
        <f t="shared" si="105"/>
        <v>1</v>
      </c>
      <c r="BS90" s="15">
        <f t="shared" si="54"/>
        <v>31</v>
      </c>
      <c r="BT90" s="19">
        <v>20</v>
      </c>
    </row>
    <row r="91" spans="1:72">
      <c r="A91" s="17">
        <v>42156</v>
      </c>
      <c r="B91" s="57">
        <f t="shared" si="59"/>
        <v>2015</v>
      </c>
      <c r="C91" s="16">
        <v>50999497.339609765</v>
      </c>
      <c r="D91" s="95">
        <f>'Customer Data'!$B104</f>
        <v>78219</v>
      </c>
      <c r="E91" s="15">
        <f ca="1">HLOOKUP($B91,CDM!$B$1:$Q$22,11,FALSE)/12</f>
        <v>1472541.9638756439</v>
      </c>
      <c r="F91" s="16">
        <f t="shared" ca="1" si="60"/>
        <v>52472039.303485408</v>
      </c>
      <c r="G91" s="15">
        <v>17210326.65350385</v>
      </c>
      <c r="H91" s="95">
        <f>'Customer Data'!$C104</f>
        <v>7049.6666666666661</v>
      </c>
      <c r="I91" s="15">
        <f ca="1">HLOOKUP($B91,CDM!$B$1:$Q$22,12,FALSE)/12</f>
        <v>1178042.7617162857</v>
      </c>
      <c r="J91" s="15">
        <f t="shared" ca="1" si="61"/>
        <v>18388369.415220134</v>
      </c>
      <c r="K91" s="15">
        <v>77019747.120064825</v>
      </c>
      <c r="L91" s="15">
        <v>202321.28</v>
      </c>
      <c r="M91" s="95">
        <f>'Customer Data'!$D104</f>
        <v>1223</v>
      </c>
      <c r="N91" s="135">
        <f ca="1">HLOOKUP($B91,CDM!$B$1:$Q$22,13,FALSE)/12</f>
        <v>3281539.3291532523</v>
      </c>
      <c r="O91" s="15">
        <f t="shared" ca="1" si="90"/>
        <v>80301286.449218079</v>
      </c>
      <c r="P91" s="15">
        <f t="shared" si="91"/>
        <v>202321.28</v>
      </c>
      <c r="Q91" s="15">
        <v>3737253.31</v>
      </c>
      <c r="R91" s="15">
        <v>10449.209999999999</v>
      </c>
      <c r="S91" s="95">
        <f>'Customer Data'!$E104</f>
        <v>3</v>
      </c>
      <c r="T91" s="135">
        <f ca="1">HLOOKUP($B91,CDM!$B$1:$Q$22,14,FALSE)/12</f>
        <v>20859.59326617933</v>
      </c>
      <c r="U91" s="15">
        <f t="shared" ca="1" si="62"/>
        <v>3758112.9032661794</v>
      </c>
      <c r="V91" s="15">
        <v>27441936.920000002</v>
      </c>
      <c r="W91" s="15">
        <v>51561.66</v>
      </c>
      <c r="X91" s="95">
        <f>'Customer Data'!$F104</f>
        <v>6</v>
      </c>
      <c r="Y91" s="135">
        <f ca="1">HLOOKUP($B91,CDM!$B$1:$Q$22,15,FALSE)/12</f>
        <v>842309.02331305854</v>
      </c>
      <c r="Z91" s="15">
        <f t="shared" ca="1" si="63"/>
        <v>28284245.943313062</v>
      </c>
      <c r="AA91" s="15">
        <v>23246283.420000002</v>
      </c>
      <c r="AB91" s="15">
        <v>45529.32</v>
      </c>
      <c r="AC91" s="95">
        <f>'Customer Data'!$G104</f>
        <v>2</v>
      </c>
      <c r="AD91" s="135">
        <f ca="1">HLOOKUP($B91,CDM!$B$1:$Q$22,16,FALSE)/12</f>
        <v>1298005.887372409</v>
      </c>
      <c r="AE91" s="15">
        <f t="shared" ca="1" si="64"/>
        <v>24544289.30737241</v>
      </c>
      <c r="AF91" s="15">
        <f t="shared" si="49"/>
        <v>45529.32</v>
      </c>
      <c r="AG91" s="15">
        <v>0</v>
      </c>
      <c r="AH91" s="15">
        <v>0</v>
      </c>
      <c r="AI91" s="15">
        <v>4171057.92</v>
      </c>
      <c r="AJ91" s="15">
        <v>7075.2</v>
      </c>
      <c r="AK91" s="95">
        <f>'Customer Data'!$H104</f>
        <v>1</v>
      </c>
      <c r="AL91" s="135">
        <f ca="1">HLOOKUP($B91,CDM!$B$1:$Q$22,17,FALSE)/12</f>
        <v>4551.1293938503995</v>
      </c>
      <c r="AM91" s="15">
        <f t="shared" ca="1" si="65"/>
        <v>4175609.0493938504</v>
      </c>
      <c r="AN91" s="15">
        <v>1046690.2400000001</v>
      </c>
      <c r="AO91" s="15">
        <v>4101.3499999999995</v>
      </c>
      <c r="AP91" s="95">
        <f>'Customer Data'!$I104</f>
        <v>23534</v>
      </c>
      <c r="AQ91" s="135">
        <f ca="1">HLOOKUP($B91,CDM!$B$1:$Q$22,18,FALSE)/12</f>
        <v>0</v>
      </c>
      <c r="AR91" s="15">
        <f t="shared" ca="1" si="66"/>
        <v>4101.3499999999995</v>
      </c>
      <c r="AS91" s="15">
        <v>69995.106493081097</v>
      </c>
      <c r="AT91" s="15">
        <v>194.53</v>
      </c>
      <c r="AU91" s="136">
        <f>'Customer Data'!$J104</f>
        <v>615</v>
      </c>
      <c r="AV91" s="15">
        <v>200938</v>
      </c>
      <c r="AW91" s="95">
        <f>'Customer Data'!$K104</f>
        <v>780</v>
      </c>
      <c r="AX91" s="15">
        <f>Weather!B247</f>
        <v>13.1</v>
      </c>
      <c r="AY91" s="15">
        <f>Weather!$C247</f>
        <v>89.59999999999998</v>
      </c>
      <c r="AZ91" s="200">
        <f>Employment!B103</f>
        <v>6921.3</v>
      </c>
      <c r="BA91" s="15">
        <f>Employment!$C103</f>
        <v>163</v>
      </c>
      <c r="BB91" s="15">
        <f>Employment!D103</f>
        <v>618051.4</v>
      </c>
      <c r="BC91" s="15">
        <f t="shared" si="68"/>
        <v>90</v>
      </c>
      <c r="BD91" s="15">
        <f t="shared" ref="BD91:BR91" si="106">BD79</f>
        <v>0</v>
      </c>
      <c r="BE91" s="15">
        <f t="shared" si="106"/>
        <v>0</v>
      </c>
      <c r="BF91" s="15">
        <f t="shared" si="106"/>
        <v>0</v>
      </c>
      <c r="BG91" s="15">
        <f t="shared" si="106"/>
        <v>0</v>
      </c>
      <c r="BH91" s="15">
        <f t="shared" si="106"/>
        <v>0</v>
      </c>
      <c r="BI91" s="15">
        <f t="shared" si="106"/>
        <v>1</v>
      </c>
      <c r="BJ91" s="15">
        <f t="shared" si="106"/>
        <v>0</v>
      </c>
      <c r="BK91" s="15">
        <f t="shared" si="106"/>
        <v>0</v>
      </c>
      <c r="BL91" s="15">
        <f t="shared" si="106"/>
        <v>0</v>
      </c>
      <c r="BM91" s="15">
        <f t="shared" si="106"/>
        <v>0</v>
      </c>
      <c r="BN91" s="15">
        <f t="shared" si="106"/>
        <v>0</v>
      </c>
      <c r="BO91" s="15">
        <f t="shared" si="106"/>
        <v>0</v>
      </c>
      <c r="BP91" s="15">
        <f t="shared" si="106"/>
        <v>0</v>
      </c>
      <c r="BQ91" s="15">
        <f t="shared" si="106"/>
        <v>0</v>
      </c>
      <c r="BR91" s="15">
        <f t="shared" si="106"/>
        <v>0</v>
      </c>
      <c r="BS91" s="15">
        <f t="shared" si="54"/>
        <v>30</v>
      </c>
      <c r="BT91" s="19">
        <v>22</v>
      </c>
    </row>
    <row r="92" spans="1:72">
      <c r="A92" s="17">
        <v>42186</v>
      </c>
      <c r="B92" s="57">
        <f t="shared" si="59"/>
        <v>2015</v>
      </c>
      <c r="C92" s="16">
        <v>63783430.67438826</v>
      </c>
      <c r="D92" s="94">
        <f>('Customer Data'!$B104*2+'Customer Data'!$B107)/3</f>
        <v>78258.333333333328</v>
      </c>
      <c r="E92" s="15">
        <f ca="1">HLOOKUP($B92,CDM!$B$1:$Q$22,11,FALSE)/12</f>
        <v>1472541.9638756439</v>
      </c>
      <c r="F92" s="16">
        <f t="shared" ca="1" si="60"/>
        <v>65255972.638263904</v>
      </c>
      <c r="G92" s="15">
        <v>19101476.71190761</v>
      </c>
      <c r="H92" s="94">
        <f>('Customer Data'!$C104*2+'Customer Data'!$C107)/3</f>
        <v>7052.8888888888878</v>
      </c>
      <c r="I92" s="15">
        <f ca="1">HLOOKUP($B92,CDM!$B$1:$Q$22,12,FALSE)/12</f>
        <v>1178042.7617162857</v>
      </c>
      <c r="J92" s="15">
        <f t="shared" ca="1" si="61"/>
        <v>20279519.473623894</v>
      </c>
      <c r="K92" s="15">
        <v>81459607.110187426</v>
      </c>
      <c r="L92" s="15">
        <v>207689.37999999998</v>
      </c>
      <c r="M92" s="94">
        <f>('Customer Data'!$D104*2+'Customer Data'!$D107)/3</f>
        <v>1227</v>
      </c>
      <c r="N92" s="135">
        <f ca="1">HLOOKUP($B92,CDM!$B$1:$Q$22,13,FALSE)/12</f>
        <v>3281539.3291532523</v>
      </c>
      <c r="O92" s="15">
        <f t="shared" ca="1" si="90"/>
        <v>84741146.439340681</v>
      </c>
      <c r="P92" s="15">
        <f t="shared" si="91"/>
        <v>207689.37999999998</v>
      </c>
      <c r="Q92" s="15">
        <v>4178818.54</v>
      </c>
      <c r="R92" s="15">
        <v>12007.720000000001</v>
      </c>
      <c r="S92" s="94">
        <f>('Customer Data'!$E104*2+'Customer Data'!$E107)/3</f>
        <v>3</v>
      </c>
      <c r="T92" s="135">
        <f ca="1">HLOOKUP($B92,CDM!$B$1:$Q$22,14,FALSE)/12</f>
        <v>20859.59326617933</v>
      </c>
      <c r="U92" s="15">
        <f t="shared" ca="1" si="62"/>
        <v>4199678.1332661798</v>
      </c>
      <c r="V92" s="15">
        <v>27185108.549999997</v>
      </c>
      <c r="W92" s="15">
        <v>51349.509999999995</v>
      </c>
      <c r="X92" s="94">
        <f>('Customer Data'!$F104*2+'Customer Data'!$F107)/3</f>
        <v>6</v>
      </c>
      <c r="Y92" s="135">
        <f ca="1">HLOOKUP($B92,CDM!$B$1:$Q$22,15,FALSE)/12</f>
        <v>842309.02331305854</v>
      </c>
      <c r="Z92" s="15">
        <f t="shared" ca="1" si="63"/>
        <v>28027417.573313057</v>
      </c>
      <c r="AA92" s="15">
        <v>20906041.32</v>
      </c>
      <c r="AB92" s="15">
        <v>47611.33</v>
      </c>
      <c r="AC92" s="94">
        <f>('Customer Data'!$G104*2+'Customer Data'!$G107)/3</f>
        <v>2</v>
      </c>
      <c r="AD92" s="135">
        <f ca="1">HLOOKUP($B92,CDM!$B$1:$Q$22,16,FALSE)/12</f>
        <v>1298005.887372409</v>
      </c>
      <c r="AE92" s="15">
        <f t="shared" ca="1" si="64"/>
        <v>22204047.207372408</v>
      </c>
      <c r="AF92" s="15">
        <f t="shared" si="49"/>
        <v>47611.33</v>
      </c>
      <c r="AG92" s="15">
        <v>0</v>
      </c>
      <c r="AH92" s="15">
        <v>0</v>
      </c>
      <c r="AI92" s="15">
        <v>3710792.06</v>
      </c>
      <c r="AJ92" s="15">
        <v>7396.99</v>
      </c>
      <c r="AK92" s="94">
        <f>('Customer Data'!$H104*2+'Customer Data'!$H107)/3</f>
        <v>1</v>
      </c>
      <c r="AL92" s="135">
        <f ca="1">HLOOKUP($B92,CDM!$B$1:$Q$22,17,FALSE)/12</f>
        <v>4551.1293938503995</v>
      </c>
      <c r="AM92" s="15">
        <f t="shared" ca="1" si="65"/>
        <v>3715343.1893938505</v>
      </c>
      <c r="AN92" s="15">
        <v>1102972.71</v>
      </c>
      <c r="AO92" s="15">
        <v>4101.3499999999995</v>
      </c>
      <c r="AP92" s="94">
        <f>('Customer Data'!$I104*2+'Customer Data'!$I107)/3</f>
        <v>23516.333333333332</v>
      </c>
      <c r="AQ92" s="135">
        <f ca="1">HLOOKUP($B92,CDM!$B$1:$Q$22,18,FALSE)/12</f>
        <v>0</v>
      </c>
      <c r="AR92" s="15">
        <f t="shared" ca="1" si="66"/>
        <v>4101.3499999999995</v>
      </c>
      <c r="AS92" s="15">
        <v>69060.937135963206</v>
      </c>
      <c r="AT92" s="15">
        <v>202.72</v>
      </c>
      <c r="AU92" s="15">
        <f>('Customer Data'!$J104*2+'Customer Data'!$J107*1)/3</f>
        <v>615.33333333333337</v>
      </c>
      <c r="AV92" s="15">
        <v>200938</v>
      </c>
      <c r="AW92" s="15">
        <f>('Customer Data'!$K104*2+'Customer Data'!$K107*1)/3</f>
        <v>780</v>
      </c>
      <c r="AX92" s="15">
        <f>Weather!B248</f>
        <v>1.9</v>
      </c>
      <c r="AY92" s="15">
        <f>Weather!$C248</f>
        <v>152.89999999999998</v>
      </c>
      <c r="AZ92" s="200">
        <f>Employment!B104</f>
        <v>6941.2</v>
      </c>
      <c r="BA92" s="15">
        <f>Employment!$C104</f>
        <v>162.19999999999999</v>
      </c>
      <c r="BB92" s="15">
        <f>Employment!D104</f>
        <v>618051.4</v>
      </c>
      <c r="BC92" s="15">
        <f t="shared" si="68"/>
        <v>91</v>
      </c>
      <c r="BD92" s="15">
        <f t="shared" ref="BD92:BR92" si="107">BD80</f>
        <v>0</v>
      </c>
      <c r="BE92" s="15">
        <f t="shared" si="107"/>
        <v>0</v>
      </c>
      <c r="BF92" s="15">
        <f t="shared" si="107"/>
        <v>0</v>
      </c>
      <c r="BG92" s="15">
        <f t="shared" si="107"/>
        <v>0</v>
      </c>
      <c r="BH92" s="15">
        <f t="shared" si="107"/>
        <v>0</v>
      </c>
      <c r="BI92" s="15">
        <f t="shared" si="107"/>
        <v>0</v>
      </c>
      <c r="BJ92" s="15">
        <f t="shared" si="107"/>
        <v>1</v>
      </c>
      <c r="BK92" s="15">
        <f t="shared" si="107"/>
        <v>0</v>
      </c>
      <c r="BL92" s="15">
        <f t="shared" si="107"/>
        <v>0</v>
      </c>
      <c r="BM92" s="15">
        <f t="shared" si="107"/>
        <v>0</v>
      </c>
      <c r="BN92" s="15">
        <f t="shared" si="107"/>
        <v>0</v>
      </c>
      <c r="BO92" s="15">
        <f t="shared" si="107"/>
        <v>0</v>
      </c>
      <c r="BP92" s="15">
        <f t="shared" si="107"/>
        <v>0</v>
      </c>
      <c r="BQ92" s="15">
        <f t="shared" si="107"/>
        <v>0</v>
      </c>
      <c r="BR92" s="15">
        <f t="shared" si="107"/>
        <v>0</v>
      </c>
      <c r="BS92" s="15">
        <f t="shared" si="54"/>
        <v>31</v>
      </c>
      <c r="BT92" s="19">
        <v>22</v>
      </c>
    </row>
    <row r="93" spans="1:72">
      <c r="A93" s="17">
        <v>42217</v>
      </c>
      <c r="B93" s="57">
        <f t="shared" si="59"/>
        <v>2015</v>
      </c>
      <c r="C93" s="16">
        <v>66335065.180293888</v>
      </c>
      <c r="D93" s="94">
        <f>('Customer Data'!$B104+'Customer Data'!$B107*2)/3</f>
        <v>78297.666666666672</v>
      </c>
      <c r="E93" s="15">
        <f ca="1">HLOOKUP($B93,CDM!$B$1:$Q$22,11,FALSE)/12</f>
        <v>1472541.9638756439</v>
      </c>
      <c r="F93" s="16">
        <f t="shared" ca="1" si="60"/>
        <v>67807607.144169539</v>
      </c>
      <c r="G93" s="15">
        <v>19524884.330743469</v>
      </c>
      <c r="H93" s="94">
        <f>('Customer Data'!$C104+'Customer Data'!$C107*2)/3</f>
        <v>7056.1111111111122</v>
      </c>
      <c r="I93" s="15">
        <f ca="1">HLOOKUP($B93,CDM!$B$1:$Q$22,12,FALSE)/12</f>
        <v>1178042.7617162857</v>
      </c>
      <c r="J93" s="15">
        <f t="shared" ca="1" si="61"/>
        <v>20702927.092459753</v>
      </c>
      <c r="K93" s="15">
        <v>82550382.717559621</v>
      </c>
      <c r="L93" s="15">
        <v>212089.56</v>
      </c>
      <c r="M93" s="94">
        <f>('Customer Data'!$D104+'Customer Data'!$D107*2)/3</f>
        <v>1231</v>
      </c>
      <c r="N93" s="135">
        <f ca="1">HLOOKUP($B93,CDM!$B$1:$Q$22,13,FALSE)/12</f>
        <v>3281539.3291532523</v>
      </c>
      <c r="O93" s="15">
        <f t="shared" ca="1" si="90"/>
        <v>85831922.046712875</v>
      </c>
      <c r="P93" s="15">
        <f t="shared" si="91"/>
        <v>212089.56</v>
      </c>
      <c r="Q93" s="15">
        <v>3365052.0199999996</v>
      </c>
      <c r="R93" s="15">
        <v>10297.279999999999</v>
      </c>
      <c r="S93" s="94">
        <f>('Customer Data'!$E104+'Customer Data'!$E107*2)/3</f>
        <v>3</v>
      </c>
      <c r="T93" s="135">
        <f ca="1">HLOOKUP($B93,CDM!$B$1:$Q$22,14,FALSE)/12</f>
        <v>20859.59326617933</v>
      </c>
      <c r="U93" s="15">
        <f t="shared" ca="1" si="62"/>
        <v>3385911.6132661789</v>
      </c>
      <c r="V93" s="15">
        <v>28908472.530000001</v>
      </c>
      <c r="W93" s="15">
        <v>52441.49</v>
      </c>
      <c r="X93" s="94">
        <f>('Customer Data'!$F104+'Customer Data'!$F107*2)/3</f>
        <v>6</v>
      </c>
      <c r="Y93" s="135">
        <f ca="1">HLOOKUP($B93,CDM!$B$1:$Q$22,15,FALSE)/12</f>
        <v>842309.02331305854</v>
      </c>
      <c r="Z93" s="15">
        <f t="shared" ca="1" si="63"/>
        <v>29750781.553313062</v>
      </c>
      <c r="AA93" s="15">
        <v>26902944.920000002</v>
      </c>
      <c r="AB93" s="15">
        <v>48158.79</v>
      </c>
      <c r="AC93" s="94">
        <f>('Customer Data'!$G104+'Customer Data'!$G107*2)/3</f>
        <v>2</v>
      </c>
      <c r="AD93" s="135">
        <f ca="1">HLOOKUP($B93,CDM!$B$1:$Q$22,16,FALSE)/12</f>
        <v>1298005.887372409</v>
      </c>
      <c r="AE93" s="15">
        <f t="shared" ca="1" si="64"/>
        <v>28200950.80737241</v>
      </c>
      <c r="AF93" s="15">
        <f t="shared" si="49"/>
        <v>48158.79</v>
      </c>
      <c r="AG93" s="15">
        <v>0</v>
      </c>
      <c r="AH93" s="15">
        <v>0</v>
      </c>
      <c r="AI93" s="15">
        <v>4489678.8499999996</v>
      </c>
      <c r="AJ93" s="15">
        <v>7308.67</v>
      </c>
      <c r="AK93" s="94">
        <f>('Customer Data'!$H104+'Customer Data'!$H107*2)/3</f>
        <v>1</v>
      </c>
      <c r="AL93" s="135">
        <f ca="1">HLOOKUP($B93,CDM!$B$1:$Q$22,17,FALSE)/12</f>
        <v>4551.1293938503995</v>
      </c>
      <c r="AM93" s="15">
        <f t="shared" ca="1" si="65"/>
        <v>4494229.9793938501</v>
      </c>
      <c r="AN93" s="15">
        <v>1243112.47</v>
      </c>
      <c r="AO93" s="15">
        <v>4088.55</v>
      </c>
      <c r="AP93" s="94">
        <f>('Customer Data'!$I104+'Customer Data'!$I107*2)/3</f>
        <v>23498.666666666668</v>
      </c>
      <c r="AQ93" s="135">
        <f ca="1">HLOOKUP($B93,CDM!$B$1:$Q$22,18,FALSE)/12</f>
        <v>0</v>
      </c>
      <c r="AR93" s="15">
        <f t="shared" ca="1" si="66"/>
        <v>4088.55</v>
      </c>
      <c r="AS93" s="15">
        <v>73826.100246161004</v>
      </c>
      <c r="AT93" s="15">
        <v>207.74</v>
      </c>
      <c r="AU93" s="15">
        <f>('Customer Data'!$J104*1+'Customer Data'!$J107*2)/3</f>
        <v>615.66666666666663</v>
      </c>
      <c r="AV93" s="15">
        <v>201080</v>
      </c>
      <c r="AW93" s="15">
        <f>('Customer Data'!$K104*1+'Customer Data'!$K107*2)/3</f>
        <v>780</v>
      </c>
      <c r="AX93" s="15">
        <f>Weather!B249</f>
        <v>3.2</v>
      </c>
      <c r="AY93" s="15">
        <f>Weather!$C249</f>
        <v>138.69999999999999</v>
      </c>
      <c r="AZ93" s="200">
        <f>Employment!B105</f>
        <v>6949.2</v>
      </c>
      <c r="BA93" s="15">
        <f>Employment!$C105</f>
        <v>158.69999999999999</v>
      </c>
      <c r="BB93" s="15">
        <f>Employment!D105</f>
        <v>618051.4</v>
      </c>
      <c r="BC93" s="15">
        <f t="shared" si="68"/>
        <v>92</v>
      </c>
      <c r="BD93" s="15">
        <f t="shared" ref="BD93:BR93" si="108">BD81</f>
        <v>0</v>
      </c>
      <c r="BE93" s="15">
        <f t="shared" si="108"/>
        <v>0</v>
      </c>
      <c r="BF93" s="15">
        <f t="shared" si="108"/>
        <v>0</v>
      </c>
      <c r="BG93" s="15">
        <f t="shared" si="108"/>
        <v>0</v>
      </c>
      <c r="BH93" s="15">
        <f t="shared" si="108"/>
        <v>0</v>
      </c>
      <c r="BI93" s="15">
        <f t="shared" si="108"/>
        <v>0</v>
      </c>
      <c r="BJ93" s="15">
        <f t="shared" si="108"/>
        <v>0</v>
      </c>
      <c r="BK93" s="15">
        <f t="shared" si="108"/>
        <v>1</v>
      </c>
      <c r="BL93" s="15">
        <f t="shared" si="108"/>
        <v>0</v>
      </c>
      <c r="BM93" s="15">
        <f t="shared" si="108"/>
        <v>0</v>
      </c>
      <c r="BN93" s="15">
        <f t="shared" si="108"/>
        <v>0</v>
      </c>
      <c r="BO93" s="15">
        <f t="shared" si="108"/>
        <v>0</v>
      </c>
      <c r="BP93" s="15">
        <f t="shared" si="108"/>
        <v>0</v>
      </c>
      <c r="BQ93" s="15">
        <f t="shared" si="108"/>
        <v>0</v>
      </c>
      <c r="BR93" s="15">
        <f t="shared" si="108"/>
        <v>0</v>
      </c>
      <c r="BS93" s="15">
        <f t="shared" si="54"/>
        <v>31</v>
      </c>
      <c r="BT93" s="19">
        <v>20</v>
      </c>
    </row>
    <row r="94" spans="1:72">
      <c r="A94" s="17">
        <v>42248</v>
      </c>
      <c r="B94" s="57">
        <f t="shared" si="59"/>
        <v>2015</v>
      </c>
      <c r="C94" s="16">
        <v>51571501.77098304</v>
      </c>
      <c r="D94" s="95">
        <f>'Customer Data'!$B107</f>
        <v>78337</v>
      </c>
      <c r="E94" s="15">
        <f ca="1">HLOOKUP($B94,CDM!$B$1:$Q$22,11,FALSE)/12</f>
        <v>1472541.9638756439</v>
      </c>
      <c r="F94" s="16">
        <f t="shared" ca="1" si="60"/>
        <v>53044043.734858684</v>
      </c>
      <c r="G94" s="15">
        <v>17143497.398728304</v>
      </c>
      <c r="H94" s="95">
        <f>'Customer Data'!$C107</f>
        <v>7059.3333333333339</v>
      </c>
      <c r="I94" s="15">
        <f ca="1">HLOOKUP($B94,CDM!$B$1:$Q$22,12,FALSE)/12</f>
        <v>1178042.7617162857</v>
      </c>
      <c r="J94" s="15">
        <f t="shared" ca="1" si="61"/>
        <v>18321540.160444587</v>
      </c>
      <c r="K94" s="15">
        <v>78440038.184009597</v>
      </c>
      <c r="L94" s="15">
        <v>222715.13999999998</v>
      </c>
      <c r="M94" s="95">
        <f>'Customer Data'!$D107</f>
        <v>1235</v>
      </c>
      <c r="N94" s="135">
        <f ca="1">HLOOKUP($B94,CDM!$B$1:$Q$22,13,FALSE)/12</f>
        <v>3281539.3291532523</v>
      </c>
      <c r="O94" s="15">
        <f t="shared" ca="1" si="90"/>
        <v>81721577.513162851</v>
      </c>
      <c r="P94" s="15">
        <f t="shared" si="91"/>
        <v>222715.13999999998</v>
      </c>
      <c r="Q94" s="15">
        <v>3753211.08</v>
      </c>
      <c r="R94" s="15">
        <v>11306.720000000001</v>
      </c>
      <c r="S94" s="95">
        <f>'Customer Data'!$E107</f>
        <v>3</v>
      </c>
      <c r="T94" s="135">
        <f ca="1">HLOOKUP($B94,CDM!$B$1:$Q$22,14,FALSE)/12</f>
        <v>20859.59326617933</v>
      </c>
      <c r="U94" s="15">
        <f t="shared" ca="1" si="62"/>
        <v>3774070.6732661794</v>
      </c>
      <c r="V94" s="15">
        <v>25871488.98</v>
      </c>
      <c r="W94" s="15">
        <v>49864.42</v>
      </c>
      <c r="X94" s="95">
        <f>'Customer Data'!$F107</f>
        <v>6</v>
      </c>
      <c r="Y94" s="135">
        <f ca="1">HLOOKUP($B94,CDM!$B$1:$Q$22,15,FALSE)/12</f>
        <v>842309.02331305854</v>
      </c>
      <c r="Z94" s="15">
        <f t="shared" ca="1" si="63"/>
        <v>26713798.003313057</v>
      </c>
      <c r="AA94" s="15">
        <v>21442290.940000001</v>
      </c>
      <c r="AB94" s="15">
        <v>47385.52</v>
      </c>
      <c r="AC94" s="95">
        <f>'Customer Data'!$G107</f>
        <v>2</v>
      </c>
      <c r="AD94" s="135">
        <f ca="1">HLOOKUP($B94,CDM!$B$1:$Q$22,16,FALSE)/12</f>
        <v>1298005.887372409</v>
      </c>
      <c r="AE94" s="15">
        <f t="shared" ca="1" si="64"/>
        <v>22740296.827372409</v>
      </c>
      <c r="AF94" s="15">
        <f t="shared" si="49"/>
        <v>47385.52</v>
      </c>
      <c r="AG94" s="15">
        <v>0</v>
      </c>
      <c r="AH94" s="15">
        <v>0</v>
      </c>
      <c r="AI94" s="15">
        <v>4107286.66</v>
      </c>
      <c r="AJ94" s="15">
        <v>7512.58</v>
      </c>
      <c r="AK94" s="95">
        <f>'Customer Data'!$H107</f>
        <v>1</v>
      </c>
      <c r="AL94" s="135">
        <f ca="1">HLOOKUP($B94,CDM!$B$1:$Q$22,17,FALSE)/12</f>
        <v>4551.1293938503995</v>
      </c>
      <c r="AM94" s="15">
        <f t="shared" ca="1" si="65"/>
        <v>4111837.7893938506</v>
      </c>
      <c r="AN94" s="15">
        <v>1362925.28</v>
      </c>
      <c r="AO94" s="15">
        <v>4085.61</v>
      </c>
      <c r="AP94" s="95">
        <f>'Customer Data'!$I107</f>
        <v>23481</v>
      </c>
      <c r="AQ94" s="135">
        <f ca="1">HLOOKUP($B94,CDM!$B$1:$Q$22,18,FALSE)/12</f>
        <v>0</v>
      </c>
      <c r="AR94" s="15">
        <f t="shared" ca="1" si="66"/>
        <v>4085.61</v>
      </c>
      <c r="AS94" s="15">
        <v>72743.611909264306</v>
      </c>
      <c r="AT94" s="15">
        <v>203.81</v>
      </c>
      <c r="AU94" s="136">
        <f>'Customer Data'!$J107</f>
        <v>616</v>
      </c>
      <c r="AV94" s="15">
        <v>201189</v>
      </c>
      <c r="AW94" s="95">
        <f>'Customer Data'!$K107</f>
        <v>780</v>
      </c>
      <c r="AX94" s="15">
        <f>Weather!B250</f>
        <v>10.8</v>
      </c>
      <c r="AY94" s="15">
        <f>Weather!$C250</f>
        <v>109.19999999999997</v>
      </c>
      <c r="AZ94" s="200">
        <f>Employment!B106</f>
        <v>6941.1</v>
      </c>
      <c r="BA94" s="15">
        <f>Employment!$C106</f>
        <v>155.5</v>
      </c>
      <c r="BB94" s="15">
        <f>Employment!D106</f>
        <v>618051.4</v>
      </c>
      <c r="BC94" s="15">
        <f t="shared" si="68"/>
        <v>93</v>
      </c>
      <c r="BD94" s="15">
        <f t="shared" ref="BD94:BR94" si="109">BD82</f>
        <v>0</v>
      </c>
      <c r="BE94" s="15">
        <f t="shared" si="109"/>
        <v>0</v>
      </c>
      <c r="BF94" s="15">
        <f t="shared" si="109"/>
        <v>0</v>
      </c>
      <c r="BG94" s="15">
        <f t="shared" si="109"/>
        <v>0</v>
      </c>
      <c r="BH94" s="15">
        <f t="shared" si="109"/>
        <v>0</v>
      </c>
      <c r="BI94" s="15">
        <f t="shared" si="109"/>
        <v>0</v>
      </c>
      <c r="BJ94" s="15">
        <f t="shared" si="109"/>
        <v>0</v>
      </c>
      <c r="BK94" s="15">
        <f t="shared" si="109"/>
        <v>0</v>
      </c>
      <c r="BL94" s="15">
        <f t="shared" si="109"/>
        <v>1</v>
      </c>
      <c r="BM94" s="15">
        <f t="shared" si="109"/>
        <v>0</v>
      </c>
      <c r="BN94" s="15">
        <f t="shared" si="109"/>
        <v>0</v>
      </c>
      <c r="BO94" s="15">
        <f t="shared" si="109"/>
        <v>0</v>
      </c>
      <c r="BP94" s="15">
        <f t="shared" si="109"/>
        <v>0</v>
      </c>
      <c r="BQ94" s="15">
        <f t="shared" si="109"/>
        <v>1</v>
      </c>
      <c r="BR94" s="15">
        <f t="shared" si="109"/>
        <v>1</v>
      </c>
      <c r="BS94" s="15">
        <f t="shared" si="54"/>
        <v>30</v>
      </c>
      <c r="BT94" s="19">
        <v>21</v>
      </c>
    </row>
    <row r="95" spans="1:72">
      <c r="A95" s="17">
        <v>42278</v>
      </c>
      <c r="B95" s="57">
        <f t="shared" si="59"/>
        <v>2015</v>
      </c>
      <c r="C95" s="16">
        <v>39938469.475919709</v>
      </c>
      <c r="D95" s="94">
        <f>('Customer Data'!$B107*2+'Customer Data'!$B110)/3</f>
        <v>78398</v>
      </c>
      <c r="E95" s="15">
        <f ca="1">HLOOKUP($B95,CDM!$B$1:$Q$22,11,FALSE)/12</f>
        <v>1472541.9638756439</v>
      </c>
      <c r="F95" s="16">
        <f t="shared" ca="1" si="60"/>
        <v>41411011.439795353</v>
      </c>
      <c r="G95" s="15">
        <v>15631455.71595069</v>
      </c>
      <c r="H95" s="94">
        <f>('Customer Data'!$C107*2+'Customer Data'!$C110)/3</f>
        <v>7062.5555555555557</v>
      </c>
      <c r="I95" s="15">
        <f ca="1">HLOOKUP($B95,CDM!$B$1:$Q$22,12,FALSE)/12</f>
        <v>1178042.7617162857</v>
      </c>
      <c r="J95" s="15">
        <f t="shared" ca="1" si="61"/>
        <v>16809498.477666974</v>
      </c>
      <c r="K95" s="15">
        <v>74311681.584251866</v>
      </c>
      <c r="L95" s="15">
        <v>190893.90999999997</v>
      </c>
      <c r="M95" s="94">
        <f>('Customer Data'!$D107*2+'Customer Data'!$D110)/3</f>
        <v>1236</v>
      </c>
      <c r="N95" s="135">
        <f ca="1">HLOOKUP($B95,CDM!$B$1:$Q$22,13,FALSE)/12</f>
        <v>3281539.3291532523</v>
      </c>
      <c r="O95" s="15">
        <f t="shared" ca="1" si="90"/>
        <v>77593220.91340512</v>
      </c>
      <c r="P95" s="15">
        <f t="shared" si="91"/>
        <v>190893.90999999997</v>
      </c>
      <c r="Q95" s="15">
        <v>3683334.72</v>
      </c>
      <c r="R95" s="15">
        <v>10837.7</v>
      </c>
      <c r="S95" s="94">
        <f>('Customer Data'!$E107*2+'Customer Data'!$E110)/3</f>
        <v>3</v>
      </c>
      <c r="T95" s="135">
        <f ca="1">HLOOKUP($B95,CDM!$B$1:$Q$22,14,FALSE)/12</f>
        <v>20859.59326617933</v>
      </c>
      <c r="U95" s="15">
        <f t="shared" ca="1" si="62"/>
        <v>3704194.3132661795</v>
      </c>
      <c r="V95" s="15">
        <v>24599312.870000001</v>
      </c>
      <c r="W95" s="15">
        <v>43710.93</v>
      </c>
      <c r="X95" s="94">
        <f>('Customer Data'!$F107*2+'Customer Data'!$F110)/3</f>
        <v>6</v>
      </c>
      <c r="Y95" s="135">
        <f ca="1">HLOOKUP($B95,CDM!$B$1:$Q$22,15,FALSE)/12</f>
        <v>842309.02331305854</v>
      </c>
      <c r="Z95" s="15">
        <f t="shared" ca="1" si="63"/>
        <v>25441621.893313058</v>
      </c>
      <c r="AA95" s="15">
        <v>23575346.48</v>
      </c>
      <c r="AB95" s="15">
        <v>42904.33</v>
      </c>
      <c r="AC95" s="94">
        <f>('Customer Data'!$G107*2+'Customer Data'!$G110)/3</f>
        <v>2</v>
      </c>
      <c r="AD95" s="135">
        <f ca="1">HLOOKUP($B95,CDM!$B$1:$Q$22,16,FALSE)/12</f>
        <v>1298005.887372409</v>
      </c>
      <c r="AE95" s="15">
        <f t="shared" ca="1" si="64"/>
        <v>24873352.367372409</v>
      </c>
      <c r="AF95" s="15">
        <f t="shared" si="49"/>
        <v>42904.33</v>
      </c>
      <c r="AG95" s="15">
        <v>0</v>
      </c>
      <c r="AH95" s="15">
        <v>0</v>
      </c>
      <c r="AI95" s="15">
        <v>3856577.28</v>
      </c>
      <c r="AJ95" s="15">
        <v>6275.71</v>
      </c>
      <c r="AK95" s="94">
        <f>('Customer Data'!$H107*2+'Customer Data'!$H110)/3</f>
        <v>1</v>
      </c>
      <c r="AL95" s="135">
        <f ca="1">HLOOKUP($B95,CDM!$B$1:$Q$22,17,FALSE)/12</f>
        <v>4551.1293938503995</v>
      </c>
      <c r="AM95" s="15">
        <f t="shared" ca="1" si="65"/>
        <v>3861128.4093938502</v>
      </c>
      <c r="AN95" s="15">
        <v>1607923.8099999998</v>
      </c>
      <c r="AO95" s="15">
        <v>4087.96</v>
      </c>
      <c r="AP95" s="94">
        <f>('Customer Data'!$I107*2+'Customer Data'!$I110)/3</f>
        <v>23476.333333333332</v>
      </c>
      <c r="AQ95" s="135">
        <f ca="1">HLOOKUP($B95,CDM!$B$1:$Q$22,18,FALSE)/12</f>
        <v>0</v>
      </c>
      <c r="AR95" s="15">
        <f t="shared" ca="1" si="66"/>
        <v>4087.96</v>
      </c>
      <c r="AS95" s="15">
        <v>74175.533300889903</v>
      </c>
      <c r="AT95" s="15">
        <v>196.93</v>
      </c>
      <c r="AU95" s="15">
        <f>('Customer Data'!$J107*2+'Customer Data'!$J110*1)/3</f>
        <v>614.33333333333337</v>
      </c>
      <c r="AV95" s="15">
        <v>200536</v>
      </c>
      <c r="AW95" s="15">
        <f>('Customer Data'!$K107*2+'Customer Data'!$K110*1)/3</f>
        <v>780</v>
      </c>
      <c r="AX95" s="15">
        <f>Weather!B251</f>
        <v>157.80000000000001</v>
      </c>
      <c r="AY95" s="15">
        <f>Weather!$C251</f>
        <v>2.6</v>
      </c>
      <c r="AZ95" s="200">
        <f>Employment!B107</f>
        <v>6934.8</v>
      </c>
      <c r="BA95" s="15">
        <f>Employment!$C107</f>
        <v>153.9</v>
      </c>
      <c r="BB95" s="15">
        <f>Employment!D107</f>
        <v>618051.4</v>
      </c>
      <c r="BC95" s="15">
        <f t="shared" si="68"/>
        <v>94</v>
      </c>
      <c r="BD95" s="15">
        <f t="shared" ref="BD95:BR95" si="110">BD83</f>
        <v>0</v>
      </c>
      <c r="BE95" s="15">
        <f t="shared" si="110"/>
        <v>0</v>
      </c>
      <c r="BF95" s="15">
        <f t="shared" si="110"/>
        <v>0</v>
      </c>
      <c r="BG95" s="15">
        <f t="shared" si="110"/>
        <v>0</v>
      </c>
      <c r="BH95" s="15">
        <f t="shared" si="110"/>
        <v>0</v>
      </c>
      <c r="BI95" s="15">
        <f t="shared" si="110"/>
        <v>0</v>
      </c>
      <c r="BJ95" s="15">
        <f t="shared" si="110"/>
        <v>0</v>
      </c>
      <c r="BK95" s="15">
        <f t="shared" si="110"/>
        <v>0</v>
      </c>
      <c r="BL95" s="15">
        <f t="shared" si="110"/>
        <v>0</v>
      </c>
      <c r="BM95" s="15">
        <f t="shared" si="110"/>
        <v>1</v>
      </c>
      <c r="BN95" s="15">
        <f t="shared" si="110"/>
        <v>0</v>
      </c>
      <c r="BO95" s="15">
        <f t="shared" si="110"/>
        <v>0</v>
      </c>
      <c r="BP95" s="15">
        <f t="shared" si="110"/>
        <v>0</v>
      </c>
      <c r="BQ95" s="15">
        <f t="shared" si="110"/>
        <v>1</v>
      </c>
      <c r="BR95" s="15">
        <f t="shared" si="110"/>
        <v>1</v>
      </c>
      <c r="BS95" s="15">
        <f t="shared" si="54"/>
        <v>31</v>
      </c>
      <c r="BT95" s="19">
        <v>21</v>
      </c>
    </row>
    <row r="96" spans="1:72">
      <c r="A96" s="17">
        <v>42309</v>
      </c>
      <c r="B96" s="57">
        <f t="shared" si="59"/>
        <v>2015</v>
      </c>
      <c r="C96" s="16">
        <v>40832012.551523015</v>
      </c>
      <c r="D96" s="94">
        <f>('Customer Data'!$B107+'Customer Data'!$B110*2)/3</f>
        <v>78459</v>
      </c>
      <c r="E96" s="15">
        <f ca="1">HLOOKUP($B96,CDM!$B$1:$Q$22,11,FALSE)/12</f>
        <v>1472541.9638756439</v>
      </c>
      <c r="F96" s="16">
        <f t="shared" ca="1" si="60"/>
        <v>42304554.515398659</v>
      </c>
      <c r="G96" s="15">
        <v>15521415.280402228</v>
      </c>
      <c r="H96" s="94">
        <f>('Customer Data'!$C107+'Customer Data'!$C110*2)/3</f>
        <v>7065.7777777777783</v>
      </c>
      <c r="I96" s="15">
        <f ca="1">HLOOKUP($B96,CDM!$B$1:$Q$22,12,FALSE)/12</f>
        <v>1178042.7617162857</v>
      </c>
      <c r="J96" s="15">
        <f t="shared" ca="1" si="61"/>
        <v>16699458.042118514</v>
      </c>
      <c r="K96" s="15">
        <v>74531878.653042346</v>
      </c>
      <c r="L96" s="15">
        <v>192892.62</v>
      </c>
      <c r="M96" s="94">
        <f>('Customer Data'!$D107+'Customer Data'!$D110*2)/3</f>
        <v>1237</v>
      </c>
      <c r="N96" s="135">
        <f ca="1">HLOOKUP($B96,CDM!$B$1:$Q$22,13,FALSE)/12</f>
        <v>3281539.3291532523</v>
      </c>
      <c r="O96" s="15">
        <f t="shared" ca="1" si="90"/>
        <v>77813417.982195601</v>
      </c>
      <c r="P96" s="15">
        <f t="shared" si="91"/>
        <v>192892.62</v>
      </c>
      <c r="Q96" s="15">
        <v>3506193.3299999996</v>
      </c>
      <c r="R96" s="15">
        <v>10704.39</v>
      </c>
      <c r="S96" s="94">
        <f>('Customer Data'!$E107+'Customer Data'!$E110*2)/3</f>
        <v>3</v>
      </c>
      <c r="T96" s="135">
        <f ca="1">HLOOKUP($B96,CDM!$B$1:$Q$22,14,FALSE)/12</f>
        <v>20859.59326617933</v>
      </c>
      <c r="U96" s="15">
        <f t="shared" ca="1" si="62"/>
        <v>3527052.9232661789</v>
      </c>
      <c r="V96" s="15">
        <v>23378101.890000001</v>
      </c>
      <c r="W96" s="15">
        <v>42611.39</v>
      </c>
      <c r="X96" s="94">
        <f>('Customer Data'!$F107+'Customer Data'!$F110*2)/3</f>
        <v>6</v>
      </c>
      <c r="Y96" s="135">
        <f ca="1">HLOOKUP($B96,CDM!$B$1:$Q$22,15,FALSE)/12</f>
        <v>842309.02331305854</v>
      </c>
      <c r="Z96" s="15">
        <f t="shared" ca="1" si="63"/>
        <v>24220410.913313061</v>
      </c>
      <c r="AA96" s="15">
        <v>22858027.77</v>
      </c>
      <c r="AB96" s="15">
        <v>40808.89</v>
      </c>
      <c r="AC96" s="94">
        <f>('Customer Data'!$G107+'Customer Data'!$G110*2)/3</f>
        <v>2</v>
      </c>
      <c r="AD96" s="135">
        <f ca="1">HLOOKUP($B96,CDM!$B$1:$Q$22,16,FALSE)/12</f>
        <v>1298005.887372409</v>
      </c>
      <c r="AE96" s="15">
        <f t="shared" ca="1" si="64"/>
        <v>24156033.657372408</v>
      </c>
      <c r="AF96" s="15">
        <f t="shared" si="49"/>
        <v>40808.89</v>
      </c>
      <c r="AG96" s="15">
        <v>0</v>
      </c>
      <c r="AH96" s="15">
        <v>0</v>
      </c>
      <c r="AI96" s="15">
        <v>3802739.33</v>
      </c>
      <c r="AJ96" s="15">
        <v>6059.9</v>
      </c>
      <c r="AK96" s="94">
        <f>('Customer Data'!$H107+'Customer Data'!$H110*2)/3</f>
        <v>1</v>
      </c>
      <c r="AL96" s="135">
        <f ca="1">HLOOKUP($B96,CDM!$B$1:$Q$22,17,FALSE)/12</f>
        <v>4551.1293938503995</v>
      </c>
      <c r="AM96" s="15">
        <f t="shared" ca="1" si="65"/>
        <v>3807290.4593938505</v>
      </c>
      <c r="AN96" s="15">
        <v>1695915.4100000001</v>
      </c>
      <c r="AO96" s="15">
        <v>4087.77</v>
      </c>
      <c r="AP96" s="94">
        <f>('Customer Data'!$I107+'Customer Data'!$I110*2)/3</f>
        <v>23471.666666666668</v>
      </c>
      <c r="AQ96" s="135">
        <f ca="1">HLOOKUP($B96,CDM!$B$1:$Q$22,18,FALSE)/12</f>
        <v>0</v>
      </c>
      <c r="AR96" s="15">
        <f t="shared" ca="1" si="66"/>
        <v>4087.77</v>
      </c>
      <c r="AS96" s="15">
        <v>75403.937023785402</v>
      </c>
      <c r="AT96" s="15">
        <v>211.03</v>
      </c>
      <c r="AU96" s="15">
        <f>('Customer Data'!$J107*1+'Customer Data'!$J110*2)/3</f>
        <v>612.66666666666663</v>
      </c>
      <c r="AV96" s="15">
        <v>200806</v>
      </c>
      <c r="AW96" s="15">
        <f>('Customer Data'!$K107*1+'Customer Data'!$K110*2)/3</f>
        <v>780</v>
      </c>
      <c r="AX96" s="15">
        <f>Weather!B252</f>
        <v>286.60000000000002</v>
      </c>
      <c r="AY96" s="15">
        <f>Weather!$C252</f>
        <v>0.5</v>
      </c>
      <c r="AZ96" s="200">
        <f>Employment!B108</f>
        <v>6928.3</v>
      </c>
      <c r="BA96" s="15">
        <f>Employment!$C108</f>
        <v>154.19999999999999</v>
      </c>
      <c r="BB96" s="15">
        <f>Employment!D108</f>
        <v>618051.4</v>
      </c>
      <c r="BC96" s="15">
        <f t="shared" si="68"/>
        <v>95</v>
      </c>
      <c r="BD96" s="15">
        <f t="shared" ref="BD96:BR96" si="111">BD84</f>
        <v>0</v>
      </c>
      <c r="BE96" s="15">
        <f t="shared" si="111"/>
        <v>0</v>
      </c>
      <c r="BF96" s="15">
        <f t="shared" si="111"/>
        <v>0</v>
      </c>
      <c r="BG96" s="15">
        <f t="shared" si="111"/>
        <v>0</v>
      </c>
      <c r="BH96" s="15">
        <f t="shared" si="111"/>
        <v>0</v>
      </c>
      <c r="BI96" s="15">
        <f t="shared" si="111"/>
        <v>0</v>
      </c>
      <c r="BJ96" s="15">
        <f t="shared" si="111"/>
        <v>0</v>
      </c>
      <c r="BK96" s="15">
        <f t="shared" si="111"/>
        <v>0</v>
      </c>
      <c r="BL96" s="15">
        <f t="shared" si="111"/>
        <v>0</v>
      </c>
      <c r="BM96" s="15">
        <f t="shared" si="111"/>
        <v>0</v>
      </c>
      <c r="BN96" s="15">
        <f t="shared" si="111"/>
        <v>1</v>
      </c>
      <c r="BO96" s="15">
        <f t="shared" si="111"/>
        <v>0</v>
      </c>
      <c r="BP96" s="15">
        <f t="shared" si="111"/>
        <v>0</v>
      </c>
      <c r="BQ96" s="15">
        <f t="shared" si="111"/>
        <v>1</v>
      </c>
      <c r="BR96" s="15">
        <f t="shared" si="111"/>
        <v>1</v>
      </c>
      <c r="BS96" s="15">
        <f t="shared" si="54"/>
        <v>30</v>
      </c>
      <c r="BT96" s="19">
        <v>21</v>
      </c>
    </row>
    <row r="97" spans="1:72">
      <c r="A97" s="17">
        <v>42339</v>
      </c>
      <c r="B97" s="57">
        <f t="shared" si="59"/>
        <v>2015</v>
      </c>
      <c r="C97" s="16">
        <v>47662885.258953646</v>
      </c>
      <c r="D97" s="95">
        <f>'Customer Data'!$B110</f>
        <v>78520</v>
      </c>
      <c r="E97" s="15">
        <f ca="1">HLOOKUP($B97,CDM!$B$1:$Q$22,11,FALSE)/12</f>
        <v>1472541.9638756439</v>
      </c>
      <c r="F97" s="16">
        <f t="shared" ca="1" si="60"/>
        <v>49135427.22282929</v>
      </c>
      <c r="G97" s="15">
        <v>16889042.586756933</v>
      </c>
      <c r="H97" s="95">
        <f>'Customer Data'!$C110</f>
        <v>7069</v>
      </c>
      <c r="I97" s="15">
        <f ca="1">HLOOKUP($B97,CDM!$B$1:$Q$22,12,FALSE)/12</f>
        <v>1178042.7617162857</v>
      </c>
      <c r="J97" s="15">
        <f t="shared" ca="1" si="61"/>
        <v>18067085.348473221</v>
      </c>
      <c r="K97" s="15">
        <v>76451094.681757405</v>
      </c>
      <c r="L97" s="15">
        <v>185899.67</v>
      </c>
      <c r="M97" s="95">
        <f>'Customer Data'!$D110</f>
        <v>1238</v>
      </c>
      <c r="N97" s="135">
        <f ca="1">HLOOKUP($B97,CDM!$B$1:$Q$22,13,FALSE)/12</f>
        <v>3281539.3291532523</v>
      </c>
      <c r="O97" s="15">
        <f t="shared" ca="1" si="90"/>
        <v>79732634.01091066</v>
      </c>
      <c r="P97" s="15">
        <f t="shared" si="91"/>
        <v>185899.67</v>
      </c>
      <c r="Q97" s="15">
        <v>3246252.08</v>
      </c>
      <c r="R97" s="15">
        <v>10207.799999999999</v>
      </c>
      <c r="S97" s="95">
        <f>'Customer Data'!$E110</f>
        <v>3</v>
      </c>
      <c r="T97" s="135">
        <f ca="1">HLOOKUP($B97,CDM!$B$1:$Q$22,14,FALSE)/12</f>
        <v>20859.59326617933</v>
      </c>
      <c r="U97" s="15">
        <f t="shared" ca="1" si="62"/>
        <v>3267111.6732661794</v>
      </c>
      <c r="V97" s="15">
        <v>22819352.939999998</v>
      </c>
      <c r="W97" s="15">
        <v>45814.49</v>
      </c>
      <c r="X97" s="95">
        <f>'Customer Data'!$F110</f>
        <v>6</v>
      </c>
      <c r="Y97" s="135">
        <f ca="1">HLOOKUP($B97,CDM!$B$1:$Q$22,15,FALSE)/12</f>
        <v>842309.02331305854</v>
      </c>
      <c r="Z97" s="15">
        <f t="shared" ca="1" si="63"/>
        <v>23661661.963313058</v>
      </c>
      <c r="AA97" s="15">
        <v>20765570.859999999</v>
      </c>
      <c r="AB97" s="15">
        <v>40066.26</v>
      </c>
      <c r="AC97" s="95">
        <f>'Customer Data'!$G110</f>
        <v>2</v>
      </c>
      <c r="AD97" s="135">
        <f ca="1">HLOOKUP($B97,CDM!$B$1:$Q$22,16,FALSE)/12</f>
        <v>1298005.887372409</v>
      </c>
      <c r="AE97" s="15">
        <f t="shared" ca="1" si="64"/>
        <v>22063576.747372407</v>
      </c>
      <c r="AF97" s="15">
        <f t="shared" si="49"/>
        <v>40066.26</v>
      </c>
      <c r="AG97" s="15">
        <v>0</v>
      </c>
      <c r="AH97" s="15">
        <v>0</v>
      </c>
      <c r="AI97" s="15">
        <v>3155475.84</v>
      </c>
      <c r="AJ97" s="15">
        <v>6004.22</v>
      </c>
      <c r="AK97" s="95">
        <f>'Customer Data'!$H110</f>
        <v>1</v>
      </c>
      <c r="AL97" s="135">
        <f ca="1">HLOOKUP($B97,CDM!$B$1:$Q$22,17,FALSE)/12</f>
        <v>4551.1293938503995</v>
      </c>
      <c r="AM97" s="15">
        <f t="shared" ca="1" si="65"/>
        <v>3160026.9693938503</v>
      </c>
      <c r="AN97" s="15">
        <v>1870608.03</v>
      </c>
      <c r="AO97" s="15">
        <v>4078.16</v>
      </c>
      <c r="AP97" s="95">
        <f>'Customer Data'!$I110</f>
        <v>23467</v>
      </c>
      <c r="AQ97" s="135">
        <f ca="1">HLOOKUP($B97,CDM!$B$1:$Q$22,18,FALSE)/12</f>
        <v>0</v>
      </c>
      <c r="AR97" s="15">
        <f t="shared" ca="1" si="66"/>
        <v>4078.16</v>
      </c>
      <c r="AS97" s="15">
        <v>69535.230389610399</v>
      </c>
      <c r="AT97" s="15">
        <v>202.57</v>
      </c>
      <c r="AU97" s="136">
        <f>'Customer Data'!$J110</f>
        <v>611</v>
      </c>
      <c r="AV97" s="15">
        <v>200912</v>
      </c>
      <c r="AW97" s="95">
        <f>'Customer Data'!$K110</f>
        <v>780</v>
      </c>
      <c r="AX97" s="15">
        <f>Weather!B253</f>
        <v>392.2</v>
      </c>
      <c r="AY97" s="15">
        <f>Weather!$C253</f>
        <v>0</v>
      </c>
      <c r="AZ97" s="200">
        <f>Employment!B109</f>
        <v>6942.8</v>
      </c>
      <c r="BA97" s="15">
        <f>Employment!$C109</f>
        <v>154.4</v>
      </c>
      <c r="BB97" s="15">
        <f>Employment!D109</f>
        <v>618051.4</v>
      </c>
      <c r="BC97" s="15">
        <f t="shared" si="68"/>
        <v>96</v>
      </c>
      <c r="BD97" s="15">
        <f t="shared" ref="BD97:BR97" si="112">BD85</f>
        <v>0</v>
      </c>
      <c r="BE97" s="15">
        <f t="shared" si="112"/>
        <v>0</v>
      </c>
      <c r="BF97" s="15">
        <f t="shared" si="112"/>
        <v>0</v>
      </c>
      <c r="BG97" s="15">
        <f t="shared" si="112"/>
        <v>0</v>
      </c>
      <c r="BH97" s="15">
        <f t="shared" si="112"/>
        <v>0</v>
      </c>
      <c r="BI97" s="15">
        <f t="shared" si="112"/>
        <v>0</v>
      </c>
      <c r="BJ97" s="15">
        <f t="shared" si="112"/>
        <v>0</v>
      </c>
      <c r="BK97" s="15">
        <f t="shared" si="112"/>
        <v>0</v>
      </c>
      <c r="BL97" s="15">
        <f t="shared" si="112"/>
        <v>0</v>
      </c>
      <c r="BM97" s="15">
        <f t="shared" si="112"/>
        <v>0</v>
      </c>
      <c r="BN97" s="15">
        <f t="shared" si="112"/>
        <v>0</v>
      </c>
      <c r="BO97" s="15">
        <f t="shared" si="112"/>
        <v>1</v>
      </c>
      <c r="BP97" s="15">
        <f t="shared" si="112"/>
        <v>0</v>
      </c>
      <c r="BQ97" s="15">
        <f t="shared" si="112"/>
        <v>0</v>
      </c>
      <c r="BR97" s="15">
        <f t="shared" si="112"/>
        <v>0</v>
      </c>
      <c r="BS97" s="15">
        <f t="shared" si="54"/>
        <v>31</v>
      </c>
      <c r="BT97" s="19">
        <v>21</v>
      </c>
    </row>
    <row r="98" spans="1:72">
      <c r="A98" s="17">
        <v>42370</v>
      </c>
      <c r="B98" s="57">
        <f t="shared" si="59"/>
        <v>2016</v>
      </c>
      <c r="C98" s="16">
        <v>50322418.872620501</v>
      </c>
      <c r="D98" s="94">
        <f>('Customer Data'!$B110*2+'Customer Data'!$B113)/3</f>
        <v>78552.666666666672</v>
      </c>
      <c r="E98" s="15">
        <f ca="1">HLOOKUP($B98,CDM!$B$1:$Q$22,11,FALSE)/12</f>
        <v>1780417.836361439</v>
      </c>
      <c r="F98" s="16">
        <f t="shared" ca="1" si="60"/>
        <v>52102836.708981939</v>
      </c>
      <c r="G98" s="15">
        <v>17829372.698139355</v>
      </c>
      <c r="H98" s="94">
        <f>('Customer Data'!$C110*2+'Customer Data'!$C113)/3</f>
        <v>7073</v>
      </c>
      <c r="I98" s="15">
        <f ca="1">HLOOKUP($B98,CDM!$B$1:$Q$22,12,FALSE)/12</f>
        <v>1303689.0625943274</v>
      </c>
      <c r="J98" s="15">
        <f t="shared" ca="1" si="61"/>
        <v>19133061.760733683</v>
      </c>
      <c r="K98" s="15">
        <v>83323047.896099776</v>
      </c>
      <c r="L98" s="15">
        <v>199434.59</v>
      </c>
      <c r="M98" s="94">
        <f>('Customer Data'!$D110*2+'Customer Data'!$D113)/3</f>
        <v>1238</v>
      </c>
      <c r="N98" s="135">
        <f ca="1">HLOOKUP($B98,CDM!$B$1:$Q$22,13,FALSE)/12</f>
        <v>4017667.9153044019</v>
      </c>
      <c r="O98" s="15">
        <f t="shared" ca="1" si="90"/>
        <v>87340715.811404184</v>
      </c>
      <c r="P98" s="15">
        <f t="shared" si="91"/>
        <v>199434.59</v>
      </c>
      <c r="Q98" s="15">
        <v>3498617.14</v>
      </c>
      <c r="R98" s="15">
        <v>11145.08</v>
      </c>
      <c r="S98" s="94">
        <f>('Customer Data'!$E110*2+'Customer Data'!$E113)/3</f>
        <v>3</v>
      </c>
      <c r="T98" s="135">
        <f ca="1">HLOOKUP($B98,CDM!$B$1:$Q$22,14,FALSE)/12</f>
        <v>35316.633247093916</v>
      </c>
      <c r="U98" s="15">
        <f t="shared" ca="1" si="62"/>
        <v>3533933.7732470939</v>
      </c>
      <c r="V98" s="15">
        <v>24210836.66</v>
      </c>
      <c r="W98" s="15">
        <v>42143.57</v>
      </c>
      <c r="X98" s="94">
        <f>('Customer Data'!$F110*2+'Customer Data'!$F113)/3</f>
        <v>6</v>
      </c>
      <c r="Y98" s="135">
        <f ca="1">HLOOKUP($B98,CDM!$B$1:$Q$22,15,FALSE)/12</f>
        <v>879317.93057340907</v>
      </c>
      <c r="Z98" s="15">
        <f t="shared" ca="1" si="63"/>
        <v>25090154.590573408</v>
      </c>
      <c r="AA98" s="15">
        <v>22790175.669999998</v>
      </c>
      <c r="AB98" s="15">
        <v>39593.82</v>
      </c>
      <c r="AC98" s="94">
        <f>('Customer Data'!$G110*2+'Customer Data'!$G113)/3</f>
        <v>2</v>
      </c>
      <c r="AD98" s="135">
        <f ca="1">HLOOKUP($B98,CDM!$B$1:$Q$22,16,FALSE)/12</f>
        <v>1447916.2720707867</v>
      </c>
      <c r="AE98" s="15">
        <f t="shared" ca="1" si="64"/>
        <v>24238091.942070786</v>
      </c>
      <c r="AF98" s="15">
        <f t="shared" si="49"/>
        <v>39593.82</v>
      </c>
      <c r="AG98" s="15">
        <v>0</v>
      </c>
      <c r="AH98" s="15">
        <v>0</v>
      </c>
      <c r="AI98" s="15">
        <v>3473020.42</v>
      </c>
      <c r="AJ98" s="15">
        <v>5772.29</v>
      </c>
      <c r="AK98" s="94">
        <f>('Customer Data'!$H110*2+'Customer Data'!$H113)/3</f>
        <v>1</v>
      </c>
      <c r="AL98" s="135">
        <f ca="1">HLOOKUP($B98,CDM!$B$1:$Q$22,17,FALSE)/12</f>
        <v>4551.1293938503995</v>
      </c>
      <c r="AM98" s="15">
        <f t="shared" ca="1" si="65"/>
        <v>3477571.5493938504</v>
      </c>
      <c r="AN98" s="15">
        <v>1803877.8399999999</v>
      </c>
      <c r="AO98" s="15">
        <v>4078.4900000000002</v>
      </c>
      <c r="AP98" s="94">
        <f>('Customer Data'!$I110*2+'Customer Data'!$I113)/3</f>
        <v>23467</v>
      </c>
      <c r="AQ98" s="135">
        <f ca="1">HLOOKUP($B98,CDM!$B$1:$Q$22,18,FALSE)/12</f>
        <v>586806.438172522</v>
      </c>
      <c r="AR98" s="15">
        <f t="shared" ca="1" si="66"/>
        <v>590884.92817252199</v>
      </c>
      <c r="AS98" s="15">
        <v>71127.2240751629</v>
      </c>
      <c r="AT98" s="15">
        <v>193.65</v>
      </c>
      <c r="AU98" s="15">
        <f>('Customer Data'!$J110*2+'Customer Data'!$J113*1)/3</f>
        <v>611</v>
      </c>
      <c r="AV98" s="15">
        <v>200912</v>
      </c>
      <c r="AW98" s="15">
        <f>('Customer Data'!$K110*2+'Customer Data'!$K113*1)/3</f>
        <v>780</v>
      </c>
      <c r="AX98" s="15">
        <f>Weather!B254</f>
        <v>618.5</v>
      </c>
      <c r="AY98" s="15">
        <f>Weather!$C254</f>
        <v>0</v>
      </c>
      <c r="AZ98" s="200">
        <f>Employment!B110</f>
        <v>6956.6</v>
      </c>
      <c r="BA98" s="15">
        <f>Employment!$C110</f>
        <v>156.19999999999999</v>
      </c>
      <c r="BB98" s="15">
        <f>Employment!D110</f>
        <v>634257.80000000005</v>
      </c>
      <c r="BC98" s="15">
        <f t="shared" si="68"/>
        <v>97</v>
      </c>
      <c r="BD98" s="15">
        <f t="shared" ref="BD98:BR98" si="113">BD86</f>
        <v>1</v>
      </c>
      <c r="BE98" s="15">
        <f t="shared" si="113"/>
        <v>0</v>
      </c>
      <c r="BF98" s="15">
        <f t="shared" si="113"/>
        <v>0</v>
      </c>
      <c r="BG98" s="15">
        <f t="shared" si="113"/>
        <v>0</v>
      </c>
      <c r="BH98" s="15">
        <f t="shared" si="113"/>
        <v>0</v>
      </c>
      <c r="BI98" s="15">
        <f t="shared" si="113"/>
        <v>0</v>
      </c>
      <c r="BJ98" s="15">
        <f t="shared" si="113"/>
        <v>0</v>
      </c>
      <c r="BK98" s="15">
        <f t="shared" si="113"/>
        <v>0</v>
      </c>
      <c r="BL98" s="15">
        <f t="shared" si="113"/>
        <v>0</v>
      </c>
      <c r="BM98" s="15">
        <f t="shared" si="113"/>
        <v>0</v>
      </c>
      <c r="BN98" s="15">
        <f t="shared" si="113"/>
        <v>0</v>
      </c>
      <c r="BO98" s="15">
        <f t="shared" si="113"/>
        <v>0</v>
      </c>
      <c r="BP98" s="15">
        <f t="shared" si="113"/>
        <v>0</v>
      </c>
      <c r="BQ98" s="15">
        <f t="shared" si="113"/>
        <v>0</v>
      </c>
      <c r="BR98" s="15">
        <f t="shared" si="113"/>
        <v>0</v>
      </c>
      <c r="BS98" s="15">
        <f t="shared" si="54"/>
        <v>31</v>
      </c>
      <c r="BT98" s="19">
        <v>20</v>
      </c>
    </row>
    <row r="99" spans="1:72">
      <c r="A99" s="17">
        <v>42401</v>
      </c>
      <c r="B99" s="57">
        <f t="shared" si="59"/>
        <v>2016</v>
      </c>
      <c r="C99" s="16">
        <v>45123709.813656084</v>
      </c>
      <c r="D99" s="94">
        <f>('Customer Data'!$B110+'Customer Data'!$B113*2)/3</f>
        <v>78585.333333333328</v>
      </c>
      <c r="E99" s="15">
        <f ca="1">HLOOKUP($B99,CDM!$B$1:$Q$22,11,FALSE)/12</f>
        <v>1780417.836361439</v>
      </c>
      <c r="F99" s="16">
        <f t="shared" ca="1" si="60"/>
        <v>46904127.650017522</v>
      </c>
      <c r="G99" s="15">
        <v>16755021.26826798</v>
      </c>
      <c r="H99" s="94">
        <f>('Customer Data'!$C110+'Customer Data'!$C113*2)/3</f>
        <v>7077</v>
      </c>
      <c r="I99" s="15">
        <f ca="1">HLOOKUP($B99,CDM!$B$1:$Q$22,12,FALSE)/12</f>
        <v>1303689.0625943274</v>
      </c>
      <c r="J99" s="15">
        <f t="shared" ca="1" si="61"/>
        <v>18058710.330862306</v>
      </c>
      <c r="K99" s="15">
        <v>79137180.428198636</v>
      </c>
      <c r="L99" s="15">
        <v>198548.42000000004</v>
      </c>
      <c r="M99" s="94">
        <f>('Customer Data'!$D110+'Customer Data'!$D113*2)/3</f>
        <v>1238</v>
      </c>
      <c r="N99" s="135">
        <f ca="1">HLOOKUP($B99,CDM!$B$1:$Q$22,13,FALSE)/12</f>
        <v>4017667.9153044019</v>
      </c>
      <c r="O99" s="15">
        <f t="shared" ca="1" si="90"/>
        <v>83154848.343503043</v>
      </c>
      <c r="P99" s="15">
        <f t="shared" si="91"/>
        <v>198548.42000000004</v>
      </c>
      <c r="Q99" s="15">
        <v>3460164.25</v>
      </c>
      <c r="R99" s="15">
        <v>10107.6</v>
      </c>
      <c r="S99" s="94">
        <f>('Customer Data'!$E110+'Customer Data'!$E113*2)/3</f>
        <v>3</v>
      </c>
      <c r="T99" s="135">
        <f ca="1">HLOOKUP($B99,CDM!$B$1:$Q$22,14,FALSE)/12</f>
        <v>35316.633247093916</v>
      </c>
      <c r="U99" s="15">
        <f t="shared" ca="1" si="62"/>
        <v>3495480.8832470938</v>
      </c>
      <c r="V99" s="15">
        <v>23517672.399999999</v>
      </c>
      <c r="W99" s="15">
        <v>43394.619999999995</v>
      </c>
      <c r="X99" s="94">
        <f>('Customer Data'!$F110+'Customer Data'!$F113*2)/3</f>
        <v>6</v>
      </c>
      <c r="Y99" s="135">
        <f ca="1">HLOOKUP($B99,CDM!$B$1:$Q$22,15,FALSE)/12</f>
        <v>879317.93057340907</v>
      </c>
      <c r="Z99" s="15">
        <f t="shared" ca="1" si="63"/>
        <v>24396990.330573406</v>
      </c>
      <c r="AA99" s="15">
        <v>21331951.949999999</v>
      </c>
      <c r="AB99" s="15">
        <v>38957.629999999997</v>
      </c>
      <c r="AC99" s="94">
        <f>('Customer Data'!$G110+'Customer Data'!$G113*2)/3</f>
        <v>2</v>
      </c>
      <c r="AD99" s="135">
        <f ca="1">HLOOKUP($B99,CDM!$B$1:$Q$22,16,FALSE)/12</f>
        <v>1447916.2720707867</v>
      </c>
      <c r="AE99" s="15">
        <f t="shared" ca="1" si="64"/>
        <v>22779868.222070787</v>
      </c>
      <c r="AF99" s="15">
        <f t="shared" si="49"/>
        <v>38957.629999999997</v>
      </c>
      <c r="AG99" s="15">
        <v>0</v>
      </c>
      <c r="AH99" s="15">
        <v>0</v>
      </c>
      <c r="AI99" s="15">
        <v>3784978.94</v>
      </c>
      <c r="AJ99" s="15">
        <v>6050.3</v>
      </c>
      <c r="AK99" s="94">
        <f>('Customer Data'!$H110+'Customer Data'!$H113*2)/3</f>
        <v>1</v>
      </c>
      <c r="AL99" s="135">
        <f ca="1">HLOOKUP($B99,CDM!$B$1:$Q$22,17,FALSE)/12</f>
        <v>4551.1293938503995</v>
      </c>
      <c r="AM99" s="15">
        <f t="shared" ca="1" si="65"/>
        <v>3789530.0693938504</v>
      </c>
      <c r="AN99" s="15">
        <v>1535098.25</v>
      </c>
      <c r="AO99" s="15">
        <v>4078.4900000000002</v>
      </c>
      <c r="AP99" s="94">
        <f>('Customer Data'!$I110+'Customer Data'!$I113*2)/3</f>
        <v>23467</v>
      </c>
      <c r="AQ99" s="135">
        <f ca="1">HLOOKUP($B99,CDM!$B$1:$Q$22,18,FALSE)/12</f>
        <v>586806.438172522</v>
      </c>
      <c r="AR99" s="15">
        <f t="shared" ca="1" si="66"/>
        <v>590884.92817252199</v>
      </c>
      <c r="AS99" s="15">
        <v>71563.060699984097</v>
      </c>
      <c r="AT99" s="15">
        <v>199.49</v>
      </c>
      <c r="AU99" s="15">
        <f>('Customer Data'!$J110*1+'Customer Data'!$J113*2)/3</f>
        <v>611</v>
      </c>
      <c r="AV99" s="15">
        <v>200912</v>
      </c>
      <c r="AW99" s="15">
        <f>('Customer Data'!$K110*1+'Customer Data'!$K113*2)/3</f>
        <v>780</v>
      </c>
      <c r="AX99" s="15">
        <f>Weather!B255</f>
        <v>510.5</v>
      </c>
      <c r="AY99" s="15">
        <f>Weather!$C255</f>
        <v>0</v>
      </c>
      <c r="AZ99" s="200">
        <f>Employment!B111</f>
        <v>6968.5</v>
      </c>
      <c r="BA99" s="15">
        <f>Employment!$C111</f>
        <v>158.5</v>
      </c>
      <c r="BB99" s="15">
        <f>Employment!D111</f>
        <v>634257.80000000005</v>
      </c>
      <c r="BC99" s="15">
        <f t="shared" si="68"/>
        <v>98</v>
      </c>
      <c r="BD99" s="15">
        <f t="shared" ref="BD99:BR99" si="114">BD87</f>
        <v>0</v>
      </c>
      <c r="BE99" s="15">
        <f t="shared" si="114"/>
        <v>1</v>
      </c>
      <c r="BF99" s="15">
        <f t="shared" si="114"/>
        <v>0</v>
      </c>
      <c r="BG99" s="15">
        <f t="shared" si="114"/>
        <v>0</v>
      </c>
      <c r="BH99" s="15">
        <f t="shared" si="114"/>
        <v>0</v>
      </c>
      <c r="BI99" s="15">
        <f t="shared" si="114"/>
        <v>0</v>
      </c>
      <c r="BJ99" s="15">
        <f t="shared" si="114"/>
        <v>0</v>
      </c>
      <c r="BK99" s="15">
        <f t="shared" si="114"/>
        <v>0</v>
      </c>
      <c r="BL99" s="15">
        <f t="shared" si="114"/>
        <v>0</v>
      </c>
      <c r="BM99" s="15">
        <f t="shared" si="114"/>
        <v>0</v>
      </c>
      <c r="BN99" s="15">
        <f t="shared" si="114"/>
        <v>0</v>
      </c>
      <c r="BO99" s="15">
        <f t="shared" si="114"/>
        <v>0</v>
      </c>
      <c r="BP99" s="15">
        <f t="shared" si="114"/>
        <v>0</v>
      </c>
      <c r="BQ99" s="15">
        <f t="shared" si="114"/>
        <v>0</v>
      </c>
      <c r="BR99" s="15">
        <f t="shared" si="114"/>
        <v>0</v>
      </c>
      <c r="BS99" s="15">
        <f t="shared" si="54"/>
        <v>29</v>
      </c>
      <c r="BT99" s="19">
        <v>20</v>
      </c>
    </row>
    <row r="100" spans="1:72">
      <c r="A100" s="17">
        <v>42430</v>
      </c>
      <c r="B100" s="57">
        <f t="shared" si="59"/>
        <v>2016</v>
      </c>
      <c r="C100" s="16">
        <v>43394755.250901543</v>
      </c>
      <c r="D100" s="95">
        <f>'Customer Data'!$B113</f>
        <v>78618</v>
      </c>
      <c r="E100" s="15">
        <f ca="1">HLOOKUP($B100,CDM!$B$1:$Q$22,11,FALSE)/12</f>
        <v>1780417.836361439</v>
      </c>
      <c r="F100" s="16">
        <f t="shared" ca="1" si="60"/>
        <v>45175173.087262981</v>
      </c>
      <c r="G100" s="15">
        <v>16622996.558746058</v>
      </c>
      <c r="H100" s="95">
        <f>'Customer Data'!$C113</f>
        <v>7081</v>
      </c>
      <c r="I100" s="15">
        <f ca="1">HLOOKUP($B100,CDM!$B$1:$Q$22,12,FALSE)/12</f>
        <v>1303689.0625943274</v>
      </c>
      <c r="J100" s="15">
        <f t="shared" ca="1" si="61"/>
        <v>17926685.621340387</v>
      </c>
      <c r="K100" s="15">
        <v>78602546.100182921</v>
      </c>
      <c r="L100" s="15">
        <v>200673.46</v>
      </c>
      <c r="M100" s="95">
        <f>'Customer Data'!$D113</f>
        <v>1238</v>
      </c>
      <c r="N100" s="135">
        <f ca="1">HLOOKUP($B100,CDM!$B$1:$Q$22,13,FALSE)/12</f>
        <v>4017667.9153044019</v>
      </c>
      <c r="O100" s="15">
        <f t="shared" ca="1" si="90"/>
        <v>82620214.015487328</v>
      </c>
      <c r="P100" s="15">
        <f t="shared" si="91"/>
        <v>200673.46</v>
      </c>
      <c r="Q100" s="15">
        <v>3600765.9299999997</v>
      </c>
      <c r="R100" s="15">
        <v>10602.05</v>
      </c>
      <c r="S100" s="95">
        <f>'Customer Data'!$E113</f>
        <v>3</v>
      </c>
      <c r="T100" s="135">
        <f ca="1">HLOOKUP($B100,CDM!$B$1:$Q$22,14,FALSE)/12</f>
        <v>35316.633247093916</v>
      </c>
      <c r="U100" s="15">
        <f t="shared" ca="1" si="62"/>
        <v>3636082.5632470935</v>
      </c>
      <c r="V100" s="15">
        <v>26270027.870000001</v>
      </c>
      <c r="W100" s="15">
        <v>45443.09</v>
      </c>
      <c r="X100" s="95">
        <f>'Customer Data'!$F113</f>
        <v>6</v>
      </c>
      <c r="Y100" s="135">
        <f ca="1">HLOOKUP($B100,CDM!$B$1:$Q$22,15,FALSE)/12</f>
        <v>879317.93057340907</v>
      </c>
      <c r="Z100" s="15">
        <f t="shared" ca="1" si="63"/>
        <v>27149345.800573409</v>
      </c>
      <c r="AA100" s="15">
        <v>21982155.379999999</v>
      </c>
      <c r="AB100" s="15">
        <v>39012.17</v>
      </c>
      <c r="AC100" s="95">
        <f>'Customer Data'!$G113</f>
        <v>2</v>
      </c>
      <c r="AD100" s="135">
        <f ca="1">HLOOKUP($B100,CDM!$B$1:$Q$22,16,FALSE)/12</f>
        <v>1447916.2720707867</v>
      </c>
      <c r="AE100" s="15">
        <f t="shared" ca="1" si="64"/>
        <v>23430071.652070787</v>
      </c>
      <c r="AF100" s="15">
        <f t="shared" si="49"/>
        <v>39012.17</v>
      </c>
      <c r="AG100" s="15">
        <v>0</v>
      </c>
      <c r="AH100" s="15">
        <v>0</v>
      </c>
      <c r="AI100" s="15">
        <v>3711128.06</v>
      </c>
      <c r="AJ100" s="15">
        <v>5956.99</v>
      </c>
      <c r="AK100" s="95">
        <f>'Customer Data'!$H113</f>
        <v>1</v>
      </c>
      <c r="AL100" s="135">
        <f ca="1">HLOOKUP($B100,CDM!$B$1:$Q$22,17,FALSE)/12</f>
        <v>4551.1293938503995</v>
      </c>
      <c r="AM100" s="15">
        <f t="shared" ca="1" si="65"/>
        <v>3715679.1893938505</v>
      </c>
      <c r="AN100" s="15">
        <v>1468048.21</v>
      </c>
      <c r="AO100" s="15">
        <v>3988.26</v>
      </c>
      <c r="AP100" s="95">
        <f>'Customer Data'!$I113</f>
        <v>23467</v>
      </c>
      <c r="AQ100" s="135">
        <f ca="1">HLOOKUP($B100,CDM!$B$1:$Q$22,18,FALSE)/12</f>
        <v>586806.438172522</v>
      </c>
      <c r="AR100" s="15">
        <f t="shared" ca="1" si="66"/>
        <v>590794.69817252201</v>
      </c>
      <c r="AS100" s="15">
        <v>72613.559905956106</v>
      </c>
      <c r="AT100" s="15">
        <v>199.8</v>
      </c>
      <c r="AU100" s="136">
        <f>'Customer Data'!$J113</f>
        <v>611</v>
      </c>
      <c r="AV100" s="15">
        <v>200912</v>
      </c>
      <c r="AW100" s="95">
        <f>'Customer Data'!$K113</f>
        <v>780</v>
      </c>
      <c r="AX100" s="15">
        <f>Weather!B256</f>
        <v>350.9</v>
      </c>
      <c r="AY100" s="15">
        <f>Weather!$C256</f>
        <v>0</v>
      </c>
      <c r="AZ100" s="200">
        <f>Employment!B112</f>
        <v>6975.7</v>
      </c>
      <c r="BA100" s="15">
        <f>Employment!$C112</f>
        <v>161</v>
      </c>
      <c r="BB100" s="15">
        <f>Employment!D112</f>
        <v>634257.80000000005</v>
      </c>
      <c r="BC100" s="15">
        <f t="shared" si="68"/>
        <v>99</v>
      </c>
      <c r="BD100" s="15">
        <f t="shared" ref="BD100:BR100" si="115">BD88</f>
        <v>0</v>
      </c>
      <c r="BE100" s="15">
        <f t="shared" si="115"/>
        <v>0</v>
      </c>
      <c r="BF100" s="15">
        <f t="shared" si="115"/>
        <v>1</v>
      </c>
      <c r="BG100" s="15">
        <f t="shared" si="115"/>
        <v>0</v>
      </c>
      <c r="BH100" s="15">
        <f t="shared" si="115"/>
        <v>0</v>
      </c>
      <c r="BI100" s="15">
        <f t="shared" si="115"/>
        <v>0</v>
      </c>
      <c r="BJ100" s="15">
        <f t="shared" si="115"/>
        <v>0</v>
      </c>
      <c r="BK100" s="15">
        <f t="shared" si="115"/>
        <v>0</v>
      </c>
      <c r="BL100" s="15">
        <f t="shared" si="115"/>
        <v>0</v>
      </c>
      <c r="BM100" s="15">
        <f t="shared" si="115"/>
        <v>0</v>
      </c>
      <c r="BN100" s="15">
        <f t="shared" si="115"/>
        <v>0</v>
      </c>
      <c r="BO100" s="15">
        <f t="shared" si="115"/>
        <v>0</v>
      </c>
      <c r="BP100" s="15">
        <f t="shared" si="115"/>
        <v>1</v>
      </c>
      <c r="BQ100" s="15">
        <f t="shared" si="115"/>
        <v>0</v>
      </c>
      <c r="BR100" s="15">
        <f t="shared" si="115"/>
        <v>1</v>
      </c>
      <c r="BS100" s="15">
        <f t="shared" si="54"/>
        <v>31</v>
      </c>
      <c r="BT100" s="19">
        <v>21</v>
      </c>
    </row>
    <row r="101" spans="1:72">
      <c r="A101" s="17">
        <v>42461</v>
      </c>
      <c r="B101" s="57">
        <f t="shared" si="59"/>
        <v>2016</v>
      </c>
      <c r="C101" s="16">
        <v>38284835.774633005</v>
      </c>
      <c r="D101" s="94">
        <f>('Customer Data'!$B113*2+'Customer Data'!$B116)/3</f>
        <v>78653.666666666672</v>
      </c>
      <c r="E101" s="15">
        <f ca="1">HLOOKUP($B101,CDM!$B$1:$Q$22,11,FALSE)/12</f>
        <v>1780417.836361439</v>
      </c>
      <c r="F101" s="16">
        <f t="shared" ca="1" si="60"/>
        <v>40065253.610994443</v>
      </c>
      <c r="G101" s="15">
        <v>15223479.577372164</v>
      </c>
      <c r="H101" s="94">
        <f>('Customer Data'!$C113*2+'Customer Data'!$C116)/3</f>
        <v>7080.666666666667</v>
      </c>
      <c r="I101" s="15">
        <f ca="1">HLOOKUP($B101,CDM!$B$1:$Q$22,12,FALSE)/12</f>
        <v>1303689.0625943274</v>
      </c>
      <c r="J101" s="15">
        <f t="shared" ca="1" si="61"/>
        <v>16527168.639966492</v>
      </c>
      <c r="K101" s="15">
        <v>72951826.572730228</v>
      </c>
      <c r="L101" s="15">
        <v>191002.57999999996</v>
      </c>
      <c r="M101" s="94">
        <f>('Customer Data'!$D113*2+'Customer Data'!$D116)/3</f>
        <v>1240.6666666666667</v>
      </c>
      <c r="N101" s="135">
        <f ca="1">HLOOKUP($B101,CDM!$B$1:$Q$22,13,FALSE)/12</f>
        <v>4017667.9153044019</v>
      </c>
      <c r="O101" s="15">
        <f t="shared" ca="1" si="90"/>
        <v>76969494.488034636</v>
      </c>
      <c r="P101" s="15">
        <f t="shared" si="91"/>
        <v>191002.57999999996</v>
      </c>
      <c r="Q101" s="15">
        <v>3394972.1100000003</v>
      </c>
      <c r="R101" s="15">
        <v>10205.969999999999</v>
      </c>
      <c r="S101" s="94">
        <f>('Customer Data'!$E113*2+'Customer Data'!$E116)/3</f>
        <v>3</v>
      </c>
      <c r="T101" s="135">
        <f ca="1">HLOOKUP($B101,CDM!$B$1:$Q$22,14,FALSE)/12</f>
        <v>35316.633247093916</v>
      </c>
      <c r="U101" s="15">
        <f t="shared" ca="1" si="62"/>
        <v>3430288.7432470941</v>
      </c>
      <c r="V101" s="15">
        <v>26768187.199999999</v>
      </c>
      <c r="W101" s="15">
        <v>46133.7</v>
      </c>
      <c r="X101" s="94">
        <f>('Customer Data'!$F113*2+'Customer Data'!$F116)/3</f>
        <v>6</v>
      </c>
      <c r="Y101" s="135">
        <f ca="1">HLOOKUP($B101,CDM!$B$1:$Q$22,15,FALSE)/12</f>
        <v>879317.93057340907</v>
      </c>
      <c r="Z101" s="15">
        <f t="shared" ca="1" si="63"/>
        <v>27647505.130573407</v>
      </c>
      <c r="AA101" s="15">
        <v>20344078.399999999</v>
      </c>
      <c r="AB101" s="15">
        <v>39285.89</v>
      </c>
      <c r="AC101" s="94">
        <f>('Customer Data'!$G113*2+'Customer Data'!$G116)/3</f>
        <v>2</v>
      </c>
      <c r="AD101" s="135">
        <f ca="1">HLOOKUP($B101,CDM!$B$1:$Q$22,16,FALSE)/12</f>
        <v>1447916.2720707867</v>
      </c>
      <c r="AE101" s="15">
        <f t="shared" ca="1" si="64"/>
        <v>21791994.672070786</v>
      </c>
      <c r="AF101" s="15">
        <f t="shared" si="49"/>
        <v>39285.89</v>
      </c>
      <c r="AG101" s="15">
        <v>0</v>
      </c>
      <c r="AH101" s="15">
        <v>0</v>
      </c>
      <c r="AI101" s="15">
        <v>3624973.82</v>
      </c>
      <c r="AJ101" s="15">
        <v>5660.54</v>
      </c>
      <c r="AK101" s="94">
        <f>('Customer Data'!$H113*2+'Customer Data'!$H116)/3</f>
        <v>1</v>
      </c>
      <c r="AL101" s="135">
        <f ca="1">HLOOKUP($B101,CDM!$B$1:$Q$22,17,FALSE)/12</f>
        <v>4551.1293938503995</v>
      </c>
      <c r="AM101" s="15">
        <f t="shared" ca="1" si="65"/>
        <v>3629524.9493938503</v>
      </c>
      <c r="AN101" s="15">
        <v>1238760.25</v>
      </c>
      <c r="AO101" s="15">
        <v>3988.26</v>
      </c>
      <c r="AP101" s="94">
        <f>('Customer Data'!$I113*2+'Customer Data'!$I116)/3</f>
        <v>23472.666666666668</v>
      </c>
      <c r="AQ101" s="135">
        <f ca="1">HLOOKUP($B101,CDM!$B$1:$Q$22,18,FALSE)/12</f>
        <v>586806.438172522</v>
      </c>
      <c r="AR101" s="15">
        <f t="shared" ca="1" si="66"/>
        <v>590794.69817252201</v>
      </c>
      <c r="AS101" s="15">
        <v>70695.024750606695</v>
      </c>
      <c r="AT101" s="15">
        <v>194.48</v>
      </c>
      <c r="AU101" s="15">
        <f>('Customer Data'!$J113*2+'Customer Data'!$J116*1)/3</f>
        <v>608.33333333333337</v>
      </c>
      <c r="AV101" s="15">
        <v>201075</v>
      </c>
      <c r="AW101" s="15">
        <f>('Customer Data'!$K113*2+'Customer Data'!$K116*1)/3</f>
        <v>780.33333333333337</v>
      </c>
      <c r="AX101" s="15">
        <f>Weather!B257</f>
        <v>315.20000000000005</v>
      </c>
      <c r="AY101" s="15">
        <f>Weather!$C257</f>
        <v>0</v>
      </c>
      <c r="AZ101" s="200">
        <f>Employment!B113</f>
        <v>6979.7</v>
      </c>
      <c r="BA101" s="15">
        <f>Employment!$C113</f>
        <v>163.1</v>
      </c>
      <c r="BB101" s="15">
        <f>Employment!D113</f>
        <v>634257.80000000005</v>
      </c>
      <c r="BC101" s="15">
        <f t="shared" si="68"/>
        <v>100</v>
      </c>
      <c r="BD101" s="15">
        <f t="shared" ref="BD101:BR101" si="116">BD89</f>
        <v>0</v>
      </c>
      <c r="BE101" s="15">
        <f t="shared" si="116"/>
        <v>0</v>
      </c>
      <c r="BF101" s="15">
        <f t="shared" si="116"/>
        <v>0</v>
      </c>
      <c r="BG101" s="15">
        <f t="shared" si="116"/>
        <v>1</v>
      </c>
      <c r="BH101" s="15">
        <f t="shared" si="116"/>
        <v>0</v>
      </c>
      <c r="BI101" s="15">
        <f t="shared" si="116"/>
        <v>0</v>
      </c>
      <c r="BJ101" s="15">
        <f t="shared" si="116"/>
        <v>0</v>
      </c>
      <c r="BK101" s="15">
        <f t="shared" si="116"/>
        <v>0</v>
      </c>
      <c r="BL101" s="15">
        <f t="shared" si="116"/>
        <v>0</v>
      </c>
      <c r="BM101" s="15">
        <f t="shared" si="116"/>
        <v>0</v>
      </c>
      <c r="BN101" s="15">
        <f t="shared" si="116"/>
        <v>0</v>
      </c>
      <c r="BO101" s="15">
        <f t="shared" si="116"/>
        <v>0</v>
      </c>
      <c r="BP101" s="15">
        <f t="shared" si="116"/>
        <v>1</v>
      </c>
      <c r="BQ101" s="15">
        <f t="shared" si="116"/>
        <v>0</v>
      </c>
      <c r="BR101" s="15">
        <f t="shared" si="116"/>
        <v>1</v>
      </c>
      <c r="BS101" s="15">
        <f t="shared" si="54"/>
        <v>30</v>
      </c>
      <c r="BT101" s="19">
        <v>21</v>
      </c>
    </row>
    <row r="102" spans="1:72">
      <c r="A102" s="17">
        <v>42491</v>
      </c>
      <c r="B102" s="57">
        <f t="shared" si="59"/>
        <v>2016</v>
      </c>
      <c r="C102" s="16">
        <v>43841312.724179797</v>
      </c>
      <c r="D102" s="94">
        <f>('Customer Data'!$B113+'Customer Data'!$B116*2)/3</f>
        <v>78689.333333333328</v>
      </c>
      <c r="E102" s="15">
        <f ca="1">HLOOKUP($B102,CDM!$B$1:$Q$22,11,FALSE)/12</f>
        <v>1780417.836361439</v>
      </c>
      <c r="F102" s="16">
        <f t="shared" ca="1" si="60"/>
        <v>45621730.560541235</v>
      </c>
      <c r="G102" s="15">
        <v>16273034.596108267</v>
      </c>
      <c r="H102" s="94">
        <f>('Customer Data'!$C113+'Customer Data'!$C116*2)/3</f>
        <v>7080.333333333333</v>
      </c>
      <c r="I102" s="15">
        <f ca="1">HLOOKUP($B102,CDM!$B$1:$Q$22,12,FALSE)/12</f>
        <v>1303689.0625943274</v>
      </c>
      <c r="J102" s="15">
        <f t="shared" ca="1" si="61"/>
        <v>17576723.658702593</v>
      </c>
      <c r="K102" s="15">
        <v>75867769.165687367</v>
      </c>
      <c r="L102" s="15">
        <v>205297.47999999998</v>
      </c>
      <c r="M102" s="94">
        <f>('Customer Data'!$D113+'Customer Data'!$D116*2)/3</f>
        <v>1243.3333333333333</v>
      </c>
      <c r="N102" s="135">
        <f ca="1">HLOOKUP($B102,CDM!$B$1:$Q$22,13,FALSE)/12</f>
        <v>4017667.9153044019</v>
      </c>
      <c r="O102" s="15">
        <f t="shared" ca="1" si="90"/>
        <v>79885437.080991775</v>
      </c>
      <c r="P102" s="15">
        <f t="shared" si="91"/>
        <v>205297.47999999998</v>
      </c>
      <c r="Q102" s="15">
        <v>3747930.69</v>
      </c>
      <c r="R102" s="15">
        <v>11522.41</v>
      </c>
      <c r="S102" s="94">
        <f>('Customer Data'!$E113+'Customer Data'!$E116*2)/3</f>
        <v>3</v>
      </c>
      <c r="T102" s="135">
        <f ca="1">HLOOKUP($B102,CDM!$B$1:$Q$22,14,FALSE)/12</f>
        <v>35316.633247093916</v>
      </c>
      <c r="U102" s="15">
        <f t="shared" ca="1" si="62"/>
        <v>3783247.3232470937</v>
      </c>
      <c r="V102" s="15">
        <v>27691596.420000002</v>
      </c>
      <c r="W102" s="15">
        <v>51868.15</v>
      </c>
      <c r="X102" s="94">
        <f>('Customer Data'!$F113+'Customer Data'!$F116*2)/3</f>
        <v>6</v>
      </c>
      <c r="Y102" s="135">
        <f ca="1">HLOOKUP($B102,CDM!$B$1:$Q$22,15,FALSE)/12</f>
        <v>879317.93057340907</v>
      </c>
      <c r="Z102" s="15">
        <f t="shared" ca="1" si="63"/>
        <v>28570914.350573409</v>
      </c>
      <c r="AA102" s="15">
        <v>21324758.23</v>
      </c>
      <c r="AB102" s="15">
        <v>44057.65</v>
      </c>
      <c r="AC102" s="94">
        <f>('Customer Data'!$G113+'Customer Data'!$G116*2)/3</f>
        <v>2</v>
      </c>
      <c r="AD102" s="135">
        <f ca="1">HLOOKUP($B102,CDM!$B$1:$Q$22,16,FALSE)/12</f>
        <v>1447916.2720707867</v>
      </c>
      <c r="AE102" s="15">
        <f t="shared" ca="1" si="64"/>
        <v>22772674.502070788</v>
      </c>
      <c r="AF102" s="15">
        <f t="shared" si="49"/>
        <v>44057.65</v>
      </c>
      <c r="AG102" s="15">
        <v>0</v>
      </c>
      <c r="AH102" s="15">
        <v>0</v>
      </c>
      <c r="AI102" s="15">
        <v>3715047.17</v>
      </c>
      <c r="AJ102" s="15">
        <v>6434.69</v>
      </c>
      <c r="AK102" s="94">
        <f>('Customer Data'!$H113+'Customer Data'!$H116*2)/3</f>
        <v>1</v>
      </c>
      <c r="AL102" s="135">
        <f ca="1">HLOOKUP($B102,CDM!$B$1:$Q$22,17,FALSE)/12</f>
        <v>4551.1293938503995</v>
      </c>
      <c r="AM102" s="15">
        <f t="shared" ca="1" si="65"/>
        <v>3719598.2993938504</v>
      </c>
      <c r="AN102" s="15">
        <v>1079801.32</v>
      </c>
      <c r="AO102" s="15">
        <v>3984.12</v>
      </c>
      <c r="AP102" s="94">
        <f>('Customer Data'!$I113+'Customer Data'!$I116*2)/3</f>
        <v>23478.333333333332</v>
      </c>
      <c r="AQ102" s="135">
        <f ca="1">HLOOKUP($B102,CDM!$B$1:$Q$22,18,FALSE)/12</f>
        <v>586806.438172522</v>
      </c>
      <c r="AR102" s="15">
        <f t="shared" ca="1" si="66"/>
        <v>590790.558172522</v>
      </c>
      <c r="AS102" s="15">
        <v>73459.805489432707</v>
      </c>
      <c r="AT102" s="15">
        <v>206.12</v>
      </c>
      <c r="AU102" s="15">
        <f>('Customer Data'!$J113*1+'Customer Data'!$J116*2)/3</f>
        <v>605.66666666666663</v>
      </c>
      <c r="AV102" s="15">
        <v>201075</v>
      </c>
      <c r="AW102" s="15">
        <f>('Customer Data'!$K113*1+'Customer Data'!$K116*2)/3</f>
        <v>780.66666666666663</v>
      </c>
      <c r="AX102" s="15">
        <f>Weather!B258</f>
        <v>110.9</v>
      </c>
      <c r="AY102" s="15">
        <f>Weather!$C258</f>
        <v>47</v>
      </c>
      <c r="AZ102" s="200">
        <f>Employment!B114</f>
        <v>6990.5</v>
      </c>
      <c r="BA102" s="15">
        <f>Employment!$C114</f>
        <v>164.8</v>
      </c>
      <c r="BB102" s="15">
        <f>Employment!D114</f>
        <v>634257.80000000005</v>
      </c>
      <c r="BC102" s="15">
        <f t="shared" si="68"/>
        <v>101</v>
      </c>
      <c r="BD102" s="15">
        <f t="shared" ref="BD102:BR102" si="117">BD90</f>
        <v>0</v>
      </c>
      <c r="BE102" s="15">
        <f t="shared" si="117"/>
        <v>0</v>
      </c>
      <c r="BF102" s="15">
        <f t="shared" si="117"/>
        <v>0</v>
      </c>
      <c r="BG102" s="15">
        <f t="shared" si="117"/>
        <v>0</v>
      </c>
      <c r="BH102" s="15">
        <f t="shared" si="117"/>
        <v>1</v>
      </c>
      <c r="BI102" s="15">
        <f t="shared" si="117"/>
        <v>0</v>
      </c>
      <c r="BJ102" s="15">
        <f t="shared" si="117"/>
        <v>0</v>
      </c>
      <c r="BK102" s="15">
        <f t="shared" si="117"/>
        <v>0</v>
      </c>
      <c r="BL102" s="15">
        <f t="shared" si="117"/>
        <v>0</v>
      </c>
      <c r="BM102" s="15">
        <f t="shared" si="117"/>
        <v>0</v>
      </c>
      <c r="BN102" s="15">
        <f t="shared" si="117"/>
        <v>0</v>
      </c>
      <c r="BO102" s="15">
        <f t="shared" si="117"/>
        <v>0</v>
      </c>
      <c r="BP102" s="15">
        <f t="shared" si="117"/>
        <v>1</v>
      </c>
      <c r="BQ102" s="15">
        <f t="shared" si="117"/>
        <v>0</v>
      </c>
      <c r="BR102" s="15">
        <f t="shared" si="117"/>
        <v>1</v>
      </c>
      <c r="BS102" s="15">
        <f t="shared" si="54"/>
        <v>31</v>
      </c>
      <c r="BT102" s="19">
        <v>21</v>
      </c>
    </row>
    <row r="103" spans="1:72">
      <c r="A103" s="17">
        <v>42522</v>
      </c>
      <c r="B103" s="57">
        <f t="shared" si="59"/>
        <v>2016</v>
      </c>
      <c r="C103" s="16">
        <v>60438996.607843004</v>
      </c>
      <c r="D103" s="95">
        <f>'Customer Data'!$B116</f>
        <v>78725</v>
      </c>
      <c r="E103" s="15">
        <f ca="1">HLOOKUP($B103,CDM!$B$1:$Q$22,11,FALSE)/12</f>
        <v>1780417.836361439</v>
      </c>
      <c r="F103" s="16">
        <f t="shared" ca="1" si="60"/>
        <v>62219414.444204442</v>
      </c>
      <c r="G103" s="15">
        <v>18229216.166915037</v>
      </c>
      <c r="H103" s="95">
        <f>'Customer Data'!$C116</f>
        <v>7080</v>
      </c>
      <c r="I103" s="15">
        <f ca="1">HLOOKUP($B103,CDM!$B$1:$Q$22,12,FALSE)/12</f>
        <v>1303689.0625943274</v>
      </c>
      <c r="J103" s="15">
        <f t="shared" ca="1" si="61"/>
        <v>19532905.229509365</v>
      </c>
      <c r="K103" s="15">
        <v>80090896.065680698</v>
      </c>
      <c r="L103" s="15">
        <v>207576.98</v>
      </c>
      <c r="M103" s="95">
        <f>'Customer Data'!$D116</f>
        <v>1246</v>
      </c>
      <c r="N103" s="135">
        <f ca="1">HLOOKUP($B103,CDM!$B$1:$Q$22,13,FALSE)/12</f>
        <v>4017667.9153044019</v>
      </c>
      <c r="O103" s="15">
        <f t="shared" ca="1" si="90"/>
        <v>84108563.980985105</v>
      </c>
      <c r="P103" s="15">
        <f t="shared" si="91"/>
        <v>207576.98</v>
      </c>
      <c r="Q103" s="15">
        <v>4033272.8400000003</v>
      </c>
      <c r="R103" s="15">
        <v>11203.82</v>
      </c>
      <c r="S103" s="95">
        <f>'Customer Data'!$E116</f>
        <v>3</v>
      </c>
      <c r="T103" s="135">
        <f ca="1">HLOOKUP($B103,CDM!$B$1:$Q$22,14,FALSE)/12</f>
        <v>35316.633247093916</v>
      </c>
      <c r="U103" s="15">
        <f t="shared" ca="1" si="62"/>
        <v>4068589.4732470941</v>
      </c>
      <c r="V103" s="15">
        <v>28435089.25</v>
      </c>
      <c r="W103" s="15">
        <v>51415.4</v>
      </c>
      <c r="X103" s="95">
        <f>'Customer Data'!$F116</f>
        <v>6</v>
      </c>
      <c r="Y103" s="135">
        <f ca="1">HLOOKUP($B103,CDM!$B$1:$Q$22,15,FALSE)/12</f>
        <v>879317.93057340907</v>
      </c>
      <c r="Z103" s="15">
        <f t="shared" ca="1" si="63"/>
        <v>29314407.180573408</v>
      </c>
      <c r="AA103" s="15">
        <v>24954361.389999997</v>
      </c>
      <c r="AB103" s="15">
        <v>46890.14</v>
      </c>
      <c r="AC103" s="95">
        <f>'Customer Data'!$G116</f>
        <v>2</v>
      </c>
      <c r="AD103" s="135">
        <f ca="1">HLOOKUP($B103,CDM!$B$1:$Q$22,16,FALSE)/12</f>
        <v>1447916.2720707867</v>
      </c>
      <c r="AE103" s="15">
        <f t="shared" ca="1" si="64"/>
        <v>26402277.662070785</v>
      </c>
      <c r="AF103" s="15">
        <f t="shared" si="49"/>
        <v>46890.14</v>
      </c>
      <c r="AG103" s="15">
        <v>0</v>
      </c>
      <c r="AH103" s="15">
        <v>0</v>
      </c>
      <c r="AI103" s="15">
        <v>4130216.45</v>
      </c>
      <c r="AJ103" s="15">
        <v>6768.38</v>
      </c>
      <c r="AK103" s="95">
        <f>'Customer Data'!$H116</f>
        <v>1</v>
      </c>
      <c r="AL103" s="135">
        <f ca="1">HLOOKUP($B103,CDM!$B$1:$Q$22,17,FALSE)/12</f>
        <v>4551.1293938503995</v>
      </c>
      <c r="AM103" s="15">
        <f t="shared" ca="1" si="65"/>
        <v>4134767.5793938506</v>
      </c>
      <c r="AN103" s="15">
        <v>914146.02</v>
      </c>
      <c r="AO103" s="15">
        <v>3757.8</v>
      </c>
      <c r="AP103" s="95">
        <f>'Customer Data'!$I116</f>
        <v>23484</v>
      </c>
      <c r="AQ103" s="135">
        <f ca="1">HLOOKUP($B103,CDM!$B$1:$Q$22,18,FALSE)/12</f>
        <v>586806.438172522</v>
      </c>
      <c r="AR103" s="15">
        <f t="shared" ca="1" si="66"/>
        <v>590564.23817252205</v>
      </c>
      <c r="AS103" s="15">
        <v>68273.287693017497</v>
      </c>
      <c r="AT103" s="15">
        <v>194.79</v>
      </c>
      <c r="AU103" s="136">
        <f>'Customer Data'!$J116</f>
        <v>603</v>
      </c>
      <c r="AV103" s="15">
        <v>201124</v>
      </c>
      <c r="AW103" s="95">
        <f>'Customer Data'!$K116</f>
        <v>781</v>
      </c>
      <c r="AX103" s="15">
        <f>Weather!B259</f>
        <v>5.6</v>
      </c>
      <c r="AY103" s="15">
        <f>Weather!$C259</f>
        <v>127.2</v>
      </c>
      <c r="AZ103" s="200">
        <f>Employment!B115</f>
        <v>6998.8</v>
      </c>
      <c r="BA103" s="15">
        <f>Employment!$C115</f>
        <v>166.3</v>
      </c>
      <c r="BB103" s="15">
        <f>Employment!D115</f>
        <v>634257.80000000005</v>
      </c>
      <c r="BC103" s="15">
        <f t="shared" si="68"/>
        <v>102</v>
      </c>
      <c r="BD103" s="15">
        <f t="shared" ref="BD103:BR103" si="118">BD91</f>
        <v>0</v>
      </c>
      <c r="BE103" s="15">
        <f t="shared" si="118"/>
        <v>0</v>
      </c>
      <c r="BF103" s="15">
        <f t="shared" si="118"/>
        <v>0</v>
      </c>
      <c r="BG103" s="15">
        <f t="shared" si="118"/>
        <v>0</v>
      </c>
      <c r="BH103" s="15">
        <f t="shared" si="118"/>
        <v>0</v>
      </c>
      <c r="BI103" s="15">
        <f t="shared" si="118"/>
        <v>1</v>
      </c>
      <c r="BJ103" s="15">
        <f t="shared" si="118"/>
        <v>0</v>
      </c>
      <c r="BK103" s="15">
        <f t="shared" si="118"/>
        <v>0</v>
      </c>
      <c r="BL103" s="15">
        <f t="shared" si="118"/>
        <v>0</v>
      </c>
      <c r="BM103" s="15">
        <f t="shared" si="118"/>
        <v>0</v>
      </c>
      <c r="BN103" s="15">
        <f t="shared" si="118"/>
        <v>0</v>
      </c>
      <c r="BO103" s="15">
        <f t="shared" si="118"/>
        <v>0</v>
      </c>
      <c r="BP103" s="15">
        <f t="shared" si="118"/>
        <v>0</v>
      </c>
      <c r="BQ103" s="15">
        <f t="shared" si="118"/>
        <v>0</v>
      </c>
      <c r="BR103" s="15">
        <f t="shared" si="118"/>
        <v>0</v>
      </c>
      <c r="BS103" s="15">
        <f t="shared" si="54"/>
        <v>30</v>
      </c>
      <c r="BT103" s="19">
        <v>22</v>
      </c>
    </row>
    <row r="104" spans="1:72">
      <c r="A104" s="17">
        <v>42552</v>
      </c>
      <c r="B104" s="57">
        <f t="shared" si="59"/>
        <v>2016</v>
      </c>
      <c r="C104" s="16">
        <v>76760097.346842453</v>
      </c>
      <c r="D104" s="94">
        <f>('Customer Data'!$B116*2+'Customer Data'!$B119)/3</f>
        <v>78769</v>
      </c>
      <c r="E104" s="15">
        <f ca="1">HLOOKUP($B104,CDM!$B$1:$Q$22,11,FALSE)/12</f>
        <v>1780417.836361439</v>
      </c>
      <c r="F104" s="16">
        <f t="shared" ca="1" si="60"/>
        <v>78540515.183203891</v>
      </c>
      <c r="G104" s="15">
        <v>20653073.42652357</v>
      </c>
      <c r="H104" s="94">
        <f>('Customer Data'!$C116*2+'Customer Data'!$C119)/3</f>
        <v>7079.666666666667</v>
      </c>
      <c r="I104" s="15">
        <f ca="1">HLOOKUP($B104,CDM!$B$1:$Q$22,12,FALSE)/12</f>
        <v>1303689.0625943274</v>
      </c>
      <c r="J104" s="15">
        <f t="shared" ca="1" si="61"/>
        <v>21956762.489117898</v>
      </c>
      <c r="K104" s="15">
        <v>85190387.958989486</v>
      </c>
      <c r="L104" s="15">
        <v>212729.3</v>
      </c>
      <c r="M104" s="94">
        <f>('Customer Data'!$D116*2+'Customer Data'!$D119)/3</f>
        <v>1245.6666666666667</v>
      </c>
      <c r="N104" s="135">
        <f ca="1">HLOOKUP($B104,CDM!$B$1:$Q$22,13,FALSE)/12</f>
        <v>4017667.9153044019</v>
      </c>
      <c r="O104" s="15">
        <f t="shared" ca="1" si="90"/>
        <v>89208055.874293894</v>
      </c>
      <c r="P104" s="15">
        <f t="shared" si="91"/>
        <v>212729.3</v>
      </c>
      <c r="Q104" s="15">
        <v>3949250.15</v>
      </c>
      <c r="R104" s="15">
        <v>11309.82</v>
      </c>
      <c r="S104" s="94">
        <f>('Customer Data'!$E116*2+'Customer Data'!$E119)/3</f>
        <v>3</v>
      </c>
      <c r="T104" s="135">
        <f ca="1">HLOOKUP($B104,CDM!$B$1:$Q$22,14,FALSE)/12</f>
        <v>35316.633247093916</v>
      </c>
      <c r="U104" s="15">
        <f t="shared" ca="1" si="62"/>
        <v>3984566.7832470937</v>
      </c>
      <c r="V104" s="15">
        <v>29334344.240000002</v>
      </c>
      <c r="W104" s="15">
        <v>49476.04</v>
      </c>
      <c r="X104" s="94">
        <f>('Customer Data'!$F116*2+'Customer Data'!$F119)/3</f>
        <v>6</v>
      </c>
      <c r="Y104" s="135">
        <f ca="1">HLOOKUP($B104,CDM!$B$1:$Q$22,15,FALSE)/12</f>
        <v>879317.93057340907</v>
      </c>
      <c r="Z104" s="15">
        <f t="shared" ca="1" si="63"/>
        <v>30213662.17057341</v>
      </c>
      <c r="AA104" s="15">
        <v>22549457.41</v>
      </c>
      <c r="AB104" s="15">
        <v>48679.75</v>
      </c>
      <c r="AC104" s="94">
        <f>('Customer Data'!$G116*2+'Customer Data'!$G119)/3</f>
        <v>2</v>
      </c>
      <c r="AD104" s="135">
        <f ca="1">HLOOKUP($B104,CDM!$B$1:$Q$22,16,FALSE)/12</f>
        <v>1447916.2720707867</v>
      </c>
      <c r="AE104" s="15">
        <f t="shared" ca="1" si="64"/>
        <v>23997373.682070788</v>
      </c>
      <c r="AF104" s="15">
        <f t="shared" si="49"/>
        <v>48679.75</v>
      </c>
      <c r="AG104" s="15">
        <v>0</v>
      </c>
      <c r="AH104" s="15">
        <v>0</v>
      </c>
      <c r="AI104" s="15">
        <v>3036197.76</v>
      </c>
      <c r="AJ104" s="15">
        <v>6553.73</v>
      </c>
      <c r="AK104" s="94">
        <f>('Customer Data'!$H116*2+'Customer Data'!$H119)/3</f>
        <v>1</v>
      </c>
      <c r="AL104" s="135">
        <f ca="1">HLOOKUP($B104,CDM!$B$1:$Q$22,17,FALSE)/12</f>
        <v>4551.1293938503995</v>
      </c>
      <c r="AM104" s="15">
        <f t="shared" ca="1" si="65"/>
        <v>3040748.8893938502</v>
      </c>
      <c r="AN104" s="15">
        <v>939107</v>
      </c>
      <c r="AO104" s="15">
        <v>3625.26</v>
      </c>
      <c r="AP104" s="94">
        <f>('Customer Data'!$I116*2+'Customer Data'!$I119)/3</f>
        <v>23500.666666666668</v>
      </c>
      <c r="AQ104" s="135">
        <f ca="1">HLOOKUP($B104,CDM!$B$1:$Q$22,18,FALSE)/12</f>
        <v>586806.438172522</v>
      </c>
      <c r="AR104" s="15">
        <f t="shared" ca="1" si="66"/>
        <v>590431.69817252201</v>
      </c>
      <c r="AS104" s="15">
        <v>72434.654585903496</v>
      </c>
      <c r="AT104" s="15">
        <v>198.56</v>
      </c>
      <c r="AU104" s="15">
        <f>('Customer Data'!$J116*2+'Customer Data'!$J119*1)/3</f>
        <v>602.66666666666663</v>
      </c>
      <c r="AV104" s="15">
        <v>201331</v>
      </c>
      <c r="AW104" s="15">
        <f>('Customer Data'!$K116*2+'Customer Data'!$K119*1)/3</f>
        <v>781</v>
      </c>
      <c r="AX104" s="15">
        <f>Weather!B260</f>
        <v>0</v>
      </c>
      <c r="AY104" s="15">
        <f>Weather!$C260</f>
        <v>213.1</v>
      </c>
      <c r="AZ104" s="200">
        <f>Employment!B116</f>
        <v>6995</v>
      </c>
      <c r="BA104" s="15">
        <f>Employment!$C116</f>
        <v>167.5</v>
      </c>
      <c r="BB104" s="15">
        <f>Employment!D116</f>
        <v>634257.80000000005</v>
      </c>
      <c r="BC104" s="15">
        <f t="shared" si="68"/>
        <v>103</v>
      </c>
      <c r="BD104" s="15">
        <f t="shared" ref="BD104:BR104" si="119">BD92</f>
        <v>0</v>
      </c>
      <c r="BE104" s="15">
        <f t="shared" si="119"/>
        <v>0</v>
      </c>
      <c r="BF104" s="15">
        <f t="shared" si="119"/>
        <v>0</v>
      </c>
      <c r="BG104" s="15">
        <f t="shared" si="119"/>
        <v>0</v>
      </c>
      <c r="BH104" s="15">
        <f t="shared" si="119"/>
        <v>0</v>
      </c>
      <c r="BI104" s="15">
        <f t="shared" si="119"/>
        <v>0</v>
      </c>
      <c r="BJ104" s="15">
        <f t="shared" si="119"/>
        <v>1</v>
      </c>
      <c r="BK104" s="15">
        <f t="shared" si="119"/>
        <v>0</v>
      </c>
      <c r="BL104" s="15">
        <f t="shared" si="119"/>
        <v>0</v>
      </c>
      <c r="BM104" s="15">
        <f t="shared" si="119"/>
        <v>0</v>
      </c>
      <c r="BN104" s="15">
        <f t="shared" si="119"/>
        <v>0</v>
      </c>
      <c r="BO104" s="15">
        <f t="shared" si="119"/>
        <v>0</v>
      </c>
      <c r="BP104" s="15">
        <f t="shared" si="119"/>
        <v>0</v>
      </c>
      <c r="BQ104" s="15">
        <f t="shared" si="119"/>
        <v>0</v>
      </c>
      <c r="BR104" s="15">
        <f t="shared" si="119"/>
        <v>0</v>
      </c>
      <c r="BS104" s="15">
        <f t="shared" si="54"/>
        <v>31</v>
      </c>
      <c r="BT104" s="19">
        <v>20</v>
      </c>
    </row>
    <row r="105" spans="1:72">
      <c r="A105" s="17">
        <v>42583</v>
      </c>
      <c r="B105" s="57">
        <f t="shared" si="59"/>
        <v>2016</v>
      </c>
      <c r="C105" s="16">
        <v>75186555.794834435</v>
      </c>
      <c r="D105" s="94">
        <f>('Customer Data'!$B116+'Customer Data'!$B119*2)/3</f>
        <v>78813</v>
      </c>
      <c r="E105" s="15">
        <f ca="1">HLOOKUP($B105,CDM!$B$1:$Q$22,11,FALSE)/12</f>
        <v>1780417.836361439</v>
      </c>
      <c r="F105" s="16">
        <f t="shared" ca="1" si="60"/>
        <v>76966973.631195873</v>
      </c>
      <c r="G105" s="15">
        <v>20597280.743728928</v>
      </c>
      <c r="H105" s="94">
        <f>('Customer Data'!$C116+'Customer Data'!$C119*2)/3</f>
        <v>7079.333333333333</v>
      </c>
      <c r="I105" s="15">
        <f ca="1">HLOOKUP($B105,CDM!$B$1:$Q$22,12,FALSE)/12</f>
        <v>1303689.0625943274</v>
      </c>
      <c r="J105" s="15">
        <f t="shared" ca="1" si="61"/>
        <v>21900969.806323256</v>
      </c>
      <c r="K105" s="15">
        <v>88063384.091113955</v>
      </c>
      <c r="L105" s="15">
        <v>220925.91</v>
      </c>
      <c r="M105" s="94">
        <f>('Customer Data'!$D116+'Customer Data'!$D119*2)/3</f>
        <v>1245.3333333333333</v>
      </c>
      <c r="N105" s="135">
        <f ca="1">HLOOKUP($B105,CDM!$B$1:$Q$22,13,FALSE)/12</f>
        <v>4017667.9153044019</v>
      </c>
      <c r="O105" s="15">
        <f t="shared" ca="1" si="90"/>
        <v>92081052.006418362</v>
      </c>
      <c r="P105" s="15">
        <f t="shared" si="91"/>
        <v>220925.91</v>
      </c>
      <c r="Q105" s="15">
        <v>3279725.2</v>
      </c>
      <c r="R105" s="15">
        <v>10684.63</v>
      </c>
      <c r="S105" s="94">
        <f>('Customer Data'!$E116+'Customer Data'!$E119*2)/3</f>
        <v>3</v>
      </c>
      <c r="T105" s="135">
        <f ca="1">HLOOKUP($B105,CDM!$B$1:$Q$22,14,FALSE)/12</f>
        <v>35316.633247093916</v>
      </c>
      <c r="U105" s="15">
        <f t="shared" ca="1" si="62"/>
        <v>3315041.8332470939</v>
      </c>
      <c r="V105" s="15">
        <v>30924373.719999999</v>
      </c>
      <c r="W105" s="15">
        <v>52567.37</v>
      </c>
      <c r="X105" s="94">
        <f>('Customer Data'!$F116+'Customer Data'!$F119*2)/3</f>
        <v>6</v>
      </c>
      <c r="Y105" s="135">
        <f ca="1">HLOOKUP($B105,CDM!$B$1:$Q$22,15,FALSE)/12</f>
        <v>879317.93057340907</v>
      </c>
      <c r="Z105" s="15">
        <f t="shared" ca="1" si="63"/>
        <v>31803691.650573406</v>
      </c>
      <c r="AA105" s="15">
        <v>25774764.719999999</v>
      </c>
      <c r="AB105" s="15">
        <v>49982.380000000005</v>
      </c>
      <c r="AC105" s="94">
        <f>('Customer Data'!$G116+'Customer Data'!$G119*2)/3</f>
        <v>2</v>
      </c>
      <c r="AD105" s="135">
        <f ca="1">HLOOKUP($B105,CDM!$B$1:$Q$22,16,FALSE)/12</f>
        <v>1447916.2720707867</v>
      </c>
      <c r="AE105" s="15">
        <f t="shared" ca="1" si="64"/>
        <v>27222680.992070787</v>
      </c>
      <c r="AF105" s="15">
        <f t="shared" si="49"/>
        <v>49982.380000000005</v>
      </c>
      <c r="AG105" s="15">
        <v>0</v>
      </c>
      <c r="AH105" s="15">
        <v>0</v>
      </c>
      <c r="AI105" s="15">
        <v>4435812.0999999996</v>
      </c>
      <c r="AJ105" s="15">
        <v>7123.97</v>
      </c>
      <c r="AK105" s="94">
        <f>('Customer Data'!$H116+'Customer Data'!$H119*2)/3</f>
        <v>1</v>
      </c>
      <c r="AL105" s="135">
        <f ca="1">HLOOKUP($B105,CDM!$B$1:$Q$22,17,FALSE)/12</f>
        <v>4551.1293938503995</v>
      </c>
      <c r="AM105" s="15">
        <f t="shared" ca="1" si="65"/>
        <v>4440363.2293938501</v>
      </c>
      <c r="AN105" s="15">
        <v>1017005.47</v>
      </c>
      <c r="AO105" s="15">
        <v>3414.27</v>
      </c>
      <c r="AP105" s="94">
        <f>('Customer Data'!$I116+'Customer Data'!$I119*2)/3</f>
        <v>23517.333333333332</v>
      </c>
      <c r="AQ105" s="135">
        <f ca="1">HLOOKUP($B105,CDM!$B$1:$Q$22,18,FALSE)/12</f>
        <v>586806.438172522</v>
      </c>
      <c r="AR105" s="15">
        <f t="shared" ca="1" si="66"/>
        <v>590220.70817252202</v>
      </c>
      <c r="AS105" s="15">
        <v>71670.087114976195</v>
      </c>
      <c r="AT105" s="15">
        <v>203.57</v>
      </c>
      <c r="AU105" s="15">
        <f>('Customer Data'!$J116*1+'Customer Data'!$J119*2)/3</f>
        <v>602.33333333333337</v>
      </c>
      <c r="AV105" s="15">
        <v>201331</v>
      </c>
      <c r="AW105" s="15">
        <f>('Customer Data'!$K116*1+'Customer Data'!$K119*2)/3</f>
        <v>781</v>
      </c>
      <c r="AX105" s="15">
        <f>Weather!B261</f>
        <v>0</v>
      </c>
      <c r="AY105" s="15">
        <f>Weather!$C261</f>
        <v>219</v>
      </c>
      <c r="AZ105" s="200">
        <f>Employment!B117</f>
        <v>6991</v>
      </c>
      <c r="BA105" s="15">
        <f>Employment!$C117</f>
        <v>167.9</v>
      </c>
      <c r="BB105" s="15">
        <f>Employment!D117</f>
        <v>634257.80000000005</v>
      </c>
      <c r="BC105" s="15">
        <f t="shared" si="68"/>
        <v>104</v>
      </c>
      <c r="BD105" s="15">
        <f t="shared" ref="BD105:BR105" si="120">BD93</f>
        <v>0</v>
      </c>
      <c r="BE105" s="15">
        <f t="shared" si="120"/>
        <v>0</v>
      </c>
      <c r="BF105" s="15">
        <f t="shared" si="120"/>
        <v>0</v>
      </c>
      <c r="BG105" s="15">
        <f t="shared" si="120"/>
        <v>0</v>
      </c>
      <c r="BH105" s="15">
        <f t="shared" si="120"/>
        <v>0</v>
      </c>
      <c r="BI105" s="15">
        <f t="shared" si="120"/>
        <v>0</v>
      </c>
      <c r="BJ105" s="15">
        <f t="shared" si="120"/>
        <v>0</v>
      </c>
      <c r="BK105" s="15">
        <f t="shared" si="120"/>
        <v>1</v>
      </c>
      <c r="BL105" s="15">
        <f t="shared" si="120"/>
        <v>0</v>
      </c>
      <c r="BM105" s="15">
        <f t="shared" si="120"/>
        <v>0</v>
      </c>
      <c r="BN105" s="15">
        <f t="shared" si="120"/>
        <v>0</v>
      </c>
      <c r="BO105" s="15">
        <f t="shared" si="120"/>
        <v>0</v>
      </c>
      <c r="BP105" s="15">
        <f t="shared" si="120"/>
        <v>0</v>
      </c>
      <c r="BQ105" s="15">
        <f t="shared" si="120"/>
        <v>0</v>
      </c>
      <c r="BR105" s="15">
        <f t="shared" si="120"/>
        <v>0</v>
      </c>
      <c r="BS105" s="15">
        <f t="shared" si="54"/>
        <v>31</v>
      </c>
      <c r="BT105" s="19">
        <v>22</v>
      </c>
    </row>
    <row r="106" spans="1:72">
      <c r="A106" s="17">
        <v>42614</v>
      </c>
      <c r="B106" s="57">
        <f t="shared" si="59"/>
        <v>2016</v>
      </c>
      <c r="C106" s="16">
        <v>54305996.691044644</v>
      </c>
      <c r="D106" s="95">
        <f>'Customer Data'!$B119</f>
        <v>78857</v>
      </c>
      <c r="E106" s="15">
        <f ca="1">HLOOKUP($B106,CDM!$B$1:$Q$22,11,FALSE)/12</f>
        <v>1780417.836361439</v>
      </c>
      <c r="F106" s="16">
        <f t="shared" ca="1" si="60"/>
        <v>56086414.527406082</v>
      </c>
      <c r="G106" s="15">
        <v>17485620.075106449</v>
      </c>
      <c r="H106" s="95">
        <f>'Customer Data'!$C119</f>
        <v>7079</v>
      </c>
      <c r="I106" s="15">
        <f ca="1">HLOOKUP($B106,CDM!$B$1:$Q$22,12,FALSE)/12</f>
        <v>1303689.0625943274</v>
      </c>
      <c r="J106" s="15">
        <f t="shared" ca="1" si="61"/>
        <v>18789309.137700778</v>
      </c>
      <c r="K106" s="15">
        <v>78607466.513032168</v>
      </c>
      <c r="L106" s="15">
        <v>212826.86000000002</v>
      </c>
      <c r="M106" s="95">
        <f>'Customer Data'!$D119</f>
        <v>1245</v>
      </c>
      <c r="N106" s="135">
        <f ca="1">HLOOKUP($B106,CDM!$B$1:$Q$22,13,FALSE)/12</f>
        <v>4017667.9153044019</v>
      </c>
      <c r="O106" s="15">
        <f t="shared" ca="1" si="90"/>
        <v>82625134.428336576</v>
      </c>
      <c r="P106" s="15">
        <f t="shared" si="91"/>
        <v>212826.86000000002</v>
      </c>
      <c r="Q106" s="15">
        <v>3575369.0100000002</v>
      </c>
      <c r="R106" s="15">
        <v>11230.05</v>
      </c>
      <c r="S106" s="95">
        <f>'Customer Data'!$E119</f>
        <v>3</v>
      </c>
      <c r="T106" s="135">
        <f ca="1">HLOOKUP($B106,CDM!$B$1:$Q$22,14,FALSE)/12</f>
        <v>35316.633247093916</v>
      </c>
      <c r="U106" s="15">
        <f t="shared" ca="1" si="62"/>
        <v>3610685.643247094</v>
      </c>
      <c r="V106" s="15">
        <v>27683088.920000002</v>
      </c>
      <c r="W106" s="15">
        <v>52412.490000000005</v>
      </c>
      <c r="X106" s="95">
        <f>'Customer Data'!$F119</f>
        <v>6</v>
      </c>
      <c r="Y106" s="135">
        <f ca="1">HLOOKUP($B106,CDM!$B$1:$Q$22,15,FALSE)/12</f>
        <v>879317.93057340907</v>
      </c>
      <c r="Z106" s="15">
        <f t="shared" ca="1" si="63"/>
        <v>28562406.850573409</v>
      </c>
      <c r="AA106" s="15">
        <v>23097639.289999999</v>
      </c>
      <c r="AB106" s="15">
        <v>49188.99</v>
      </c>
      <c r="AC106" s="95">
        <f>'Customer Data'!$G119</f>
        <v>2</v>
      </c>
      <c r="AD106" s="135">
        <f ca="1">HLOOKUP($B106,CDM!$B$1:$Q$22,16,FALSE)/12</f>
        <v>1447916.2720707867</v>
      </c>
      <c r="AE106" s="15">
        <f t="shared" ca="1" si="64"/>
        <v>24545555.562070787</v>
      </c>
      <c r="AF106" s="15">
        <f t="shared" si="49"/>
        <v>49188.99</v>
      </c>
      <c r="AG106" s="15">
        <v>0</v>
      </c>
      <c r="AH106" s="15">
        <v>0</v>
      </c>
      <c r="AI106" s="15">
        <v>3937224.19</v>
      </c>
      <c r="AJ106" s="15">
        <v>6837.5</v>
      </c>
      <c r="AK106" s="95">
        <f>'Customer Data'!$H119</f>
        <v>1</v>
      </c>
      <c r="AL106" s="135">
        <f ca="1">HLOOKUP($B106,CDM!$B$1:$Q$22,17,FALSE)/12</f>
        <v>4551.1293938503995</v>
      </c>
      <c r="AM106" s="15">
        <f t="shared" ca="1" si="65"/>
        <v>3941775.3193938504</v>
      </c>
      <c r="AN106" s="15">
        <v>1128232.1600000001</v>
      </c>
      <c r="AO106" s="15">
        <v>3353.77</v>
      </c>
      <c r="AP106" s="95">
        <f>'Customer Data'!$I119</f>
        <v>23534</v>
      </c>
      <c r="AQ106" s="135">
        <f ca="1">HLOOKUP($B106,CDM!$B$1:$Q$22,18,FALSE)/12</f>
        <v>586806.438172522</v>
      </c>
      <c r="AR106" s="15">
        <f t="shared" ca="1" si="66"/>
        <v>590160.20817252202</v>
      </c>
      <c r="AS106" s="15">
        <v>67701.294108605507</v>
      </c>
      <c r="AT106" s="15">
        <v>193.55</v>
      </c>
      <c r="AU106" s="136">
        <f>'Customer Data'!$J119</f>
        <v>602</v>
      </c>
      <c r="AV106" s="15">
        <v>201603</v>
      </c>
      <c r="AW106" s="95">
        <f>'Customer Data'!$K119</f>
        <v>781</v>
      </c>
      <c r="AX106" s="15">
        <f>Weather!B262</f>
        <v>8</v>
      </c>
      <c r="AY106" s="15">
        <f>Weather!$C262</f>
        <v>90.1</v>
      </c>
      <c r="AZ106" s="200">
        <f>Employment!B118</f>
        <v>6989.1</v>
      </c>
      <c r="BA106" s="15">
        <f>Employment!$C118</f>
        <v>167.5</v>
      </c>
      <c r="BB106" s="15">
        <f>Employment!D118</f>
        <v>634257.80000000005</v>
      </c>
      <c r="BC106" s="15">
        <f t="shared" si="68"/>
        <v>105</v>
      </c>
      <c r="BD106" s="15">
        <f t="shared" ref="BD106:BR106" si="121">BD94</f>
        <v>0</v>
      </c>
      <c r="BE106" s="15">
        <f t="shared" si="121"/>
        <v>0</v>
      </c>
      <c r="BF106" s="15">
        <f t="shared" si="121"/>
        <v>0</v>
      </c>
      <c r="BG106" s="15">
        <f t="shared" si="121"/>
        <v>0</v>
      </c>
      <c r="BH106" s="15">
        <f t="shared" si="121"/>
        <v>0</v>
      </c>
      <c r="BI106" s="15">
        <f t="shared" si="121"/>
        <v>0</v>
      </c>
      <c r="BJ106" s="15">
        <f t="shared" si="121"/>
        <v>0</v>
      </c>
      <c r="BK106" s="15">
        <f t="shared" si="121"/>
        <v>0</v>
      </c>
      <c r="BL106" s="15">
        <f t="shared" si="121"/>
        <v>1</v>
      </c>
      <c r="BM106" s="15">
        <f t="shared" si="121"/>
        <v>0</v>
      </c>
      <c r="BN106" s="15">
        <f t="shared" si="121"/>
        <v>0</v>
      </c>
      <c r="BO106" s="15">
        <f t="shared" si="121"/>
        <v>0</v>
      </c>
      <c r="BP106" s="15">
        <f t="shared" si="121"/>
        <v>0</v>
      </c>
      <c r="BQ106" s="15">
        <f t="shared" si="121"/>
        <v>1</v>
      </c>
      <c r="BR106" s="15">
        <f t="shared" si="121"/>
        <v>1</v>
      </c>
      <c r="BS106" s="15">
        <f t="shared" si="54"/>
        <v>30</v>
      </c>
      <c r="BT106" s="19">
        <v>21</v>
      </c>
    </row>
    <row r="107" spans="1:72">
      <c r="A107" s="17">
        <v>42644</v>
      </c>
      <c r="B107" s="57">
        <f t="shared" si="59"/>
        <v>2016</v>
      </c>
      <c r="C107" s="16">
        <v>40843600.941189028</v>
      </c>
      <c r="D107" s="94">
        <f>('Customer Data'!$B119*2+'Customer Data'!$B122)/3</f>
        <v>78920.666666666672</v>
      </c>
      <c r="E107" s="15">
        <f ca="1">HLOOKUP($B107,CDM!$B$1:$Q$22,11,FALSE)/12</f>
        <v>1780417.836361439</v>
      </c>
      <c r="F107" s="16">
        <f t="shared" ca="1" si="60"/>
        <v>42624018.777550466</v>
      </c>
      <c r="G107" s="15">
        <v>15651783.008586543</v>
      </c>
      <c r="H107" s="94">
        <f>('Customer Data'!$C119*2+'Customer Data'!$C122)/3</f>
        <v>7078.666666666667</v>
      </c>
      <c r="I107" s="15">
        <f ca="1">HLOOKUP($B107,CDM!$B$1:$Q$22,12,FALSE)/12</f>
        <v>1303689.0625943274</v>
      </c>
      <c r="J107" s="15">
        <f t="shared" ca="1" si="61"/>
        <v>16955472.071180869</v>
      </c>
      <c r="K107" s="15">
        <v>75744199.472675726</v>
      </c>
      <c r="L107" s="15">
        <v>203293.26</v>
      </c>
      <c r="M107" s="94">
        <f>('Customer Data'!$D119*2+'Customer Data'!$D122)/3</f>
        <v>1247</v>
      </c>
      <c r="N107" s="135">
        <f ca="1">HLOOKUP($B107,CDM!$B$1:$Q$22,13,FALSE)/12</f>
        <v>4017667.9153044019</v>
      </c>
      <c r="O107" s="15">
        <f t="shared" ca="1" si="90"/>
        <v>79761867.387980133</v>
      </c>
      <c r="P107" s="15">
        <f t="shared" si="91"/>
        <v>203293.26</v>
      </c>
      <c r="Q107" s="15">
        <v>3773712.71</v>
      </c>
      <c r="R107" s="15">
        <v>10340.06</v>
      </c>
      <c r="S107" s="94">
        <f>('Customer Data'!$E119*2+'Customer Data'!$E122)/3</f>
        <v>3</v>
      </c>
      <c r="T107" s="135">
        <f ca="1">HLOOKUP($B107,CDM!$B$1:$Q$22,14,FALSE)/12</f>
        <v>35316.633247093916</v>
      </c>
      <c r="U107" s="15">
        <f t="shared" ca="1" si="62"/>
        <v>3809029.3432470937</v>
      </c>
      <c r="V107" s="15">
        <v>26219506.670000002</v>
      </c>
      <c r="W107" s="15">
        <v>50427.149999999994</v>
      </c>
      <c r="X107" s="94">
        <f>('Customer Data'!$F119*2+'Customer Data'!$F122)/3</f>
        <v>6</v>
      </c>
      <c r="Y107" s="135">
        <f ca="1">HLOOKUP($B107,CDM!$B$1:$Q$22,15,FALSE)/12</f>
        <v>879317.93057340907</v>
      </c>
      <c r="Z107" s="15">
        <f t="shared" ca="1" si="63"/>
        <v>27098824.600573409</v>
      </c>
      <c r="AA107" s="15">
        <v>21187509.539999999</v>
      </c>
      <c r="AB107" s="15">
        <v>41728.75</v>
      </c>
      <c r="AC107" s="94">
        <f>('Customer Data'!$G119*2+'Customer Data'!$G122)/3</f>
        <v>2</v>
      </c>
      <c r="AD107" s="135">
        <f ca="1">HLOOKUP($B107,CDM!$B$1:$Q$22,16,FALSE)/12</f>
        <v>1447916.2720707867</v>
      </c>
      <c r="AE107" s="15">
        <f t="shared" ca="1" si="64"/>
        <v>22635425.812070787</v>
      </c>
      <c r="AF107" s="15">
        <f t="shared" si="49"/>
        <v>41728.75</v>
      </c>
      <c r="AG107" s="15">
        <v>0</v>
      </c>
      <c r="AH107" s="15">
        <v>0</v>
      </c>
      <c r="AI107" s="15">
        <v>3623603.33</v>
      </c>
      <c r="AJ107" s="15">
        <v>6292.99</v>
      </c>
      <c r="AK107" s="94">
        <f>('Customer Data'!$H119*2+'Customer Data'!$H122)/3</f>
        <v>1</v>
      </c>
      <c r="AL107" s="135">
        <f ca="1">HLOOKUP($B107,CDM!$B$1:$Q$22,17,FALSE)/12</f>
        <v>4551.1293938503995</v>
      </c>
      <c r="AM107" s="15">
        <f t="shared" ca="1" si="65"/>
        <v>3628154.4593938505</v>
      </c>
      <c r="AN107" s="15">
        <v>1129240.0999999999</v>
      </c>
      <c r="AO107" s="15">
        <v>3353.77</v>
      </c>
      <c r="AP107" s="94">
        <f>('Customer Data'!$I119*2+'Customer Data'!$I122)/3</f>
        <v>23551</v>
      </c>
      <c r="AQ107" s="135">
        <f ca="1">HLOOKUP($B107,CDM!$B$1:$Q$22,18,FALSE)/12</f>
        <v>586806.438172522</v>
      </c>
      <c r="AR107" s="15">
        <f t="shared" ca="1" si="66"/>
        <v>590160.20817252202</v>
      </c>
      <c r="AS107" s="15">
        <v>72993.023816939502</v>
      </c>
      <c r="AT107" s="15">
        <v>199.95</v>
      </c>
      <c r="AU107" s="15">
        <f>('Customer Data'!$J119*2+'Customer Data'!$J122*1)/3</f>
        <v>598.66666666666663</v>
      </c>
      <c r="AV107" s="15">
        <v>201652</v>
      </c>
      <c r="AW107" s="15">
        <f>('Customer Data'!$K119*2+'Customer Data'!$K122*1)/3</f>
        <v>781.33333333333337</v>
      </c>
      <c r="AX107" s="15">
        <f>Weather!B263</f>
        <v>146</v>
      </c>
      <c r="AY107" s="15">
        <f>Weather!$C263</f>
        <v>22.7</v>
      </c>
      <c r="AZ107" s="200">
        <f>Employment!B119</f>
        <v>7005.5</v>
      </c>
      <c r="BA107" s="15">
        <f>Employment!$C119</f>
        <v>166.4</v>
      </c>
      <c r="BB107" s="15">
        <f>Employment!D119</f>
        <v>634257.80000000005</v>
      </c>
      <c r="BC107" s="15">
        <f t="shared" si="68"/>
        <v>106</v>
      </c>
      <c r="BD107" s="15">
        <f t="shared" ref="BD107:BR107" si="122">BD95</f>
        <v>0</v>
      </c>
      <c r="BE107" s="15">
        <f t="shared" si="122"/>
        <v>0</v>
      </c>
      <c r="BF107" s="15">
        <f t="shared" si="122"/>
        <v>0</v>
      </c>
      <c r="BG107" s="15">
        <f t="shared" si="122"/>
        <v>0</v>
      </c>
      <c r="BH107" s="15">
        <f t="shared" si="122"/>
        <v>0</v>
      </c>
      <c r="BI107" s="15">
        <f t="shared" si="122"/>
        <v>0</v>
      </c>
      <c r="BJ107" s="15">
        <f t="shared" si="122"/>
        <v>0</v>
      </c>
      <c r="BK107" s="15">
        <f t="shared" si="122"/>
        <v>0</v>
      </c>
      <c r="BL107" s="15">
        <f t="shared" si="122"/>
        <v>0</v>
      </c>
      <c r="BM107" s="15">
        <f t="shared" si="122"/>
        <v>1</v>
      </c>
      <c r="BN107" s="15">
        <f t="shared" si="122"/>
        <v>0</v>
      </c>
      <c r="BO107" s="15">
        <f t="shared" si="122"/>
        <v>0</v>
      </c>
      <c r="BP107" s="15">
        <f t="shared" si="122"/>
        <v>0</v>
      </c>
      <c r="BQ107" s="15">
        <f t="shared" si="122"/>
        <v>1</v>
      </c>
      <c r="BR107" s="15">
        <f t="shared" si="122"/>
        <v>1</v>
      </c>
      <c r="BS107" s="15">
        <f t="shared" si="54"/>
        <v>31</v>
      </c>
      <c r="BT107" s="19">
        <v>20</v>
      </c>
    </row>
    <row r="108" spans="1:72">
      <c r="A108" s="17">
        <v>42675</v>
      </c>
      <c r="B108" s="57">
        <f t="shared" si="59"/>
        <v>2016</v>
      </c>
      <c r="C108" s="16">
        <v>40917129.91312892</v>
      </c>
      <c r="D108" s="94">
        <f>('Customer Data'!$B119+'Customer Data'!$B122*2)/3</f>
        <v>78984.333333333328</v>
      </c>
      <c r="E108" s="15">
        <f ca="1">HLOOKUP($B108,CDM!$B$1:$Q$22,11,FALSE)/12</f>
        <v>1780417.836361439</v>
      </c>
      <c r="F108" s="16">
        <f t="shared" ca="1" si="60"/>
        <v>42697547.749490358</v>
      </c>
      <c r="G108" s="15">
        <v>15447923.526623596</v>
      </c>
      <c r="H108" s="94">
        <f>('Customer Data'!$C119+'Customer Data'!$C122*2)/3</f>
        <v>7078.333333333333</v>
      </c>
      <c r="I108" s="15">
        <f ca="1">HLOOKUP($B108,CDM!$B$1:$Q$22,12,FALSE)/12</f>
        <v>1303689.0625943274</v>
      </c>
      <c r="J108" s="15">
        <f t="shared" ca="1" si="61"/>
        <v>16751612.589217924</v>
      </c>
      <c r="K108" s="15">
        <v>75615061.61172694</v>
      </c>
      <c r="L108" s="15">
        <v>199852.06000000003</v>
      </c>
      <c r="M108" s="94">
        <f>('Customer Data'!$D119+'Customer Data'!$D122*2)/3</f>
        <v>1249</v>
      </c>
      <c r="N108" s="135">
        <f ca="1">HLOOKUP($B108,CDM!$B$1:$Q$22,13,FALSE)/12</f>
        <v>4017667.9153044019</v>
      </c>
      <c r="O108" s="15">
        <f t="shared" ca="1" si="90"/>
        <v>79632729.527031347</v>
      </c>
      <c r="P108" s="15">
        <f t="shared" si="91"/>
        <v>199852.06000000003</v>
      </c>
      <c r="Q108" s="15">
        <v>3726940.12</v>
      </c>
      <c r="R108" s="15">
        <v>10767.509999999998</v>
      </c>
      <c r="S108" s="94">
        <f>('Customer Data'!$E119+'Customer Data'!$E122*2)/3</f>
        <v>3</v>
      </c>
      <c r="T108" s="135">
        <f ca="1">HLOOKUP($B108,CDM!$B$1:$Q$22,14,FALSE)/12</f>
        <v>35316.633247093916</v>
      </c>
      <c r="U108" s="15">
        <f t="shared" ca="1" si="62"/>
        <v>3762256.7532470939</v>
      </c>
      <c r="V108" s="15">
        <v>24715140.25</v>
      </c>
      <c r="W108" s="15">
        <v>47752.71</v>
      </c>
      <c r="X108" s="94">
        <f>('Customer Data'!$F119+'Customer Data'!$F122*2)/3</f>
        <v>6</v>
      </c>
      <c r="Y108" s="135">
        <f ca="1">HLOOKUP($B108,CDM!$B$1:$Q$22,15,FALSE)/12</f>
        <v>879317.93057340907</v>
      </c>
      <c r="Z108" s="15">
        <f t="shared" ca="1" si="63"/>
        <v>25594458.180573408</v>
      </c>
      <c r="AA108" s="15">
        <v>19469033.66</v>
      </c>
      <c r="AB108" s="15">
        <v>39233.64</v>
      </c>
      <c r="AC108" s="94">
        <f>('Customer Data'!$G119+'Customer Data'!$G122*2)/3</f>
        <v>2</v>
      </c>
      <c r="AD108" s="135">
        <f ca="1">HLOOKUP($B108,CDM!$B$1:$Q$22,16,FALSE)/12</f>
        <v>1447916.2720707867</v>
      </c>
      <c r="AE108" s="15">
        <f t="shared" ca="1" si="64"/>
        <v>20916949.932070788</v>
      </c>
      <c r="AF108" s="15">
        <f t="shared" si="49"/>
        <v>39233.64</v>
      </c>
      <c r="AG108" s="15">
        <v>0</v>
      </c>
      <c r="AH108" s="15">
        <v>0</v>
      </c>
      <c r="AI108" s="15">
        <v>3471326.59</v>
      </c>
      <c r="AJ108" s="15">
        <v>5639.42</v>
      </c>
      <c r="AK108" s="94">
        <f>('Customer Data'!$H119+'Customer Data'!$H122*2)/3</f>
        <v>1</v>
      </c>
      <c r="AL108" s="135">
        <f ca="1">HLOOKUP($B108,CDM!$B$1:$Q$22,17,FALSE)/12</f>
        <v>4551.1293938503995</v>
      </c>
      <c r="AM108" s="15">
        <f t="shared" ca="1" si="65"/>
        <v>3475877.7193938503</v>
      </c>
      <c r="AN108" s="15">
        <v>1152925.49</v>
      </c>
      <c r="AO108" s="15">
        <v>2792.09</v>
      </c>
      <c r="AP108" s="94">
        <f>('Customer Data'!$I119+'Customer Data'!$I122*2)/3</f>
        <v>23568</v>
      </c>
      <c r="AQ108" s="135">
        <f ca="1">HLOOKUP($B108,CDM!$B$1:$Q$22,18,FALSE)/12</f>
        <v>586806.438172522</v>
      </c>
      <c r="AR108" s="15">
        <f t="shared" ca="1" si="66"/>
        <v>589598.52817252197</v>
      </c>
      <c r="AS108" s="15">
        <v>72200.895360790499</v>
      </c>
      <c r="AT108" s="15">
        <v>197.15</v>
      </c>
      <c r="AU108" s="15">
        <f>('Customer Data'!$J119*1+'Customer Data'!$J122*2)/3</f>
        <v>595.33333333333337</v>
      </c>
      <c r="AV108" s="15">
        <v>201815</v>
      </c>
      <c r="AW108" s="15">
        <f>('Customer Data'!$K119*1+'Customer Data'!$K122*2)/3</f>
        <v>781.66666666666663</v>
      </c>
      <c r="AX108" s="15">
        <f>Weather!B264</f>
        <v>290.7</v>
      </c>
      <c r="AY108" s="15">
        <f>Weather!$C264</f>
        <v>0</v>
      </c>
      <c r="AZ108" s="200">
        <f>Employment!B120</f>
        <v>7021.6</v>
      </c>
      <c r="BA108" s="15">
        <f>Employment!$C120</f>
        <v>163.9</v>
      </c>
      <c r="BB108" s="15">
        <f>Employment!D120</f>
        <v>634257.80000000005</v>
      </c>
      <c r="BC108" s="15">
        <f t="shared" si="68"/>
        <v>107</v>
      </c>
      <c r="BD108" s="15">
        <f t="shared" ref="BD108:BR108" si="123">BD96</f>
        <v>0</v>
      </c>
      <c r="BE108" s="15">
        <f t="shared" si="123"/>
        <v>0</v>
      </c>
      <c r="BF108" s="15">
        <f t="shared" si="123"/>
        <v>0</v>
      </c>
      <c r="BG108" s="15">
        <f t="shared" si="123"/>
        <v>0</v>
      </c>
      <c r="BH108" s="15">
        <f t="shared" si="123"/>
        <v>0</v>
      </c>
      <c r="BI108" s="15">
        <f t="shared" si="123"/>
        <v>0</v>
      </c>
      <c r="BJ108" s="15">
        <f t="shared" si="123"/>
        <v>0</v>
      </c>
      <c r="BK108" s="15">
        <f t="shared" si="123"/>
        <v>0</v>
      </c>
      <c r="BL108" s="15">
        <f t="shared" si="123"/>
        <v>0</v>
      </c>
      <c r="BM108" s="15">
        <f t="shared" si="123"/>
        <v>0</v>
      </c>
      <c r="BN108" s="15">
        <f t="shared" si="123"/>
        <v>1</v>
      </c>
      <c r="BO108" s="15">
        <f t="shared" si="123"/>
        <v>0</v>
      </c>
      <c r="BP108" s="15">
        <f t="shared" si="123"/>
        <v>0</v>
      </c>
      <c r="BQ108" s="15">
        <f t="shared" si="123"/>
        <v>1</v>
      </c>
      <c r="BR108" s="15">
        <f t="shared" si="123"/>
        <v>1</v>
      </c>
      <c r="BS108" s="15">
        <f t="shared" si="54"/>
        <v>30</v>
      </c>
      <c r="BT108" s="19">
        <v>22</v>
      </c>
    </row>
    <row r="109" spans="1:72">
      <c r="A109" s="17">
        <v>42705</v>
      </c>
      <c r="B109" s="57">
        <f t="shared" si="59"/>
        <v>2016</v>
      </c>
      <c r="C109" s="16">
        <v>50149327.955758445</v>
      </c>
      <c r="D109" s="95">
        <f>'Customer Data'!$B122</f>
        <v>79048</v>
      </c>
      <c r="E109" s="15">
        <f ca="1">HLOOKUP($B109,CDM!$B$1:$Q$22,11,FALSE)/12</f>
        <v>1780417.836361439</v>
      </c>
      <c r="F109" s="16">
        <f t="shared" ca="1" si="60"/>
        <v>51929745.792119883</v>
      </c>
      <c r="G109" s="15">
        <v>17470380.654070169</v>
      </c>
      <c r="H109" s="95">
        <f>'Customer Data'!$C122</f>
        <v>7078</v>
      </c>
      <c r="I109" s="15">
        <f ca="1">HLOOKUP($B109,CDM!$B$1:$Q$22,12,FALSE)/12</f>
        <v>1303689.0625943274</v>
      </c>
      <c r="J109" s="15">
        <f t="shared" ca="1" si="61"/>
        <v>18774069.716664497</v>
      </c>
      <c r="K109" s="15">
        <v>81686095.061841667</v>
      </c>
      <c r="L109" s="15">
        <v>184823.37</v>
      </c>
      <c r="M109" s="95">
        <f>'Customer Data'!$D122</f>
        <v>1251</v>
      </c>
      <c r="N109" s="135">
        <f ca="1">HLOOKUP($B109,CDM!$B$1:$Q$22,13,FALSE)/12</f>
        <v>4017667.9153044019</v>
      </c>
      <c r="O109" s="15">
        <f t="shared" ref="O109:O121" ca="1" si="124">K109+N109-AG109</f>
        <v>85703762.977146074</v>
      </c>
      <c r="P109" s="15">
        <f t="shared" ref="P109:P121" si="125">L109-AH109</f>
        <v>184823.37</v>
      </c>
      <c r="Q109" s="15">
        <v>4004843.84</v>
      </c>
      <c r="R109" s="15">
        <v>11097.189999999999</v>
      </c>
      <c r="S109" s="95">
        <f>'Customer Data'!$E122</f>
        <v>3</v>
      </c>
      <c r="T109" s="135">
        <f ca="1">HLOOKUP($B109,CDM!$B$1:$Q$22,14,FALSE)/12</f>
        <v>35316.633247093916</v>
      </c>
      <c r="U109" s="15">
        <f t="shared" ca="1" si="62"/>
        <v>4040160.4732470936</v>
      </c>
      <c r="V109" s="15">
        <v>22392329.440000001</v>
      </c>
      <c r="W109" s="15">
        <v>43513.72</v>
      </c>
      <c r="X109" s="95">
        <f>'Customer Data'!$F122</f>
        <v>6</v>
      </c>
      <c r="Y109" s="135">
        <f ca="1">HLOOKUP($B109,CDM!$B$1:$Q$22,15,FALSE)/12</f>
        <v>879317.93057340907</v>
      </c>
      <c r="Z109" s="15">
        <f t="shared" ca="1" si="63"/>
        <v>23271647.370573409</v>
      </c>
      <c r="AA109" s="15">
        <v>19221201.359999999</v>
      </c>
      <c r="AB109" s="15">
        <v>39376.04</v>
      </c>
      <c r="AC109" s="95">
        <f>'Customer Data'!$G122</f>
        <v>2</v>
      </c>
      <c r="AD109" s="135">
        <f ca="1">HLOOKUP($B109,CDM!$B$1:$Q$22,16,FALSE)/12</f>
        <v>1447916.2720707867</v>
      </c>
      <c r="AE109" s="15">
        <f t="shared" ca="1" si="64"/>
        <v>20669117.632070787</v>
      </c>
      <c r="AF109" s="15">
        <f t="shared" si="49"/>
        <v>39376.04</v>
      </c>
      <c r="AG109" s="15">
        <v>0</v>
      </c>
      <c r="AH109" s="15">
        <v>0</v>
      </c>
      <c r="AI109" s="15">
        <v>3427238.02</v>
      </c>
      <c r="AJ109" s="15">
        <v>5730.82</v>
      </c>
      <c r="AK109" s="95">
        <f>'Customer Data'!$H122</f>
        <v>1</v>
      </c>
      <c r="AL109" s="135">
        <f ca="1">HLOOKUP($B109,CDM!$B$1:$Q$22,17,FALSE)/12</f>
        <v>4551.1293938503995</v>
      </c>
      <c r="AM109" s="15">
        <f t="shared" ca="1" si="65"/>
        <v>3431789.1493938505</v>
      </c>
      <c r="AN109" s="15">
        <v>1248970.24</v>
      </c>
      <c r="AO109" s="15">
        <v>2788.38</v>
      </c>
      <c r="AP109" s="95">
        <f>'Customer Data'!$I122</f>
        <v>23585</v>
      </c>
      <c r="AQ109" s="135">
        <f ca="1">HLOOKUP($B109,CDM!$B$1:$Q$22,18,FALSE)/12</f>
        <v>586806.438172522</v>
      </c>
      <c r="AR109" s="15">
        <f t="shared" ca="1" si="66"/>
        <v>589594.81817252201</v>
      </c>
      <c r="AS109" s="15">
        <v>66953.044935866899</v>
      </c>
      <c r="AT109" s="15">
        <v>183.58</v>
      </c>
      <c r="AU109" s="136">
        <f>'Customer Data'!$J122</f>
        <v>592</v>
      </c>
      <c r="AV109" s="15">
        <v>201815</v>
      </c>
      <c r="AW109" s="95">
        <f>'Customer Data'!$K122</f>
        <v>782</v>
      </c>
      <c r="AX109" s="15">
        <f>Weather!B265</f>
        <v>581.1</v>
      </c>
      <c r="AY109" s="15">
        <f>Weather!$C265</f>
        <v>0</v>
      </c>
      <c r="AZ109" s="200">
        <f>Employment!B121</f>
        <v>7035.1</v>
      </c>
      <c r="BA109" s="15">
        <f>Employment!$C121</f>
        <v>161.80000000000001</v>
      </c>
      <c r="BB109" s="15">
        <f>Employment!D121</f>
        <v>634257.80000000005</v>
      </c>
      <c r="BC109" s="15">
        <f t="shared" si="68"/>
        <v>108</v>
      </c>
      <c r="BD109" s="15">
        <f t="shared" ref="BD109:BR109" si="126">BD97</f>
        <v>0</v>
      </c>
      <c r="BE109" s="15">
        <f t="shared" si="126"/>
        <v>0</v>
      </c>
      <c r="BF109" s="15">
        <f t="shared" si="126"/>
        <v>0</v>
      </c>
      <c r="BG109" s="15">
        <f t="shared" si="126"/>
        <v>0</v>
      </c>
      <c r="BH109" s="15">
        <f t="shared" si="126"/>
        <v>0</v>
      </c>
      <c r="BI109" s="15">
        <f t="shared" si="126"/>
        <v>0</v>
      </c>
      <c r="BJ109" s="15">
        <f t="shared" si="126"/>
        <v>0</v>
      </c>
      <c r="BK109" s="15">
        <f t="shared" si="126"/>
        <v>0</v>
      </c>
      <c r="BL109" s="15">
        <f t="shared" si="126"/>
        <v>0</v>
      </c>
      <c r="BM109" s="15">
        <f t="shared" si="126"/>
        <v>0</v>
      </c>
      <c r="BN109" s="15">
        <f t="shared" si="126"/>
        <v>0</v>
      </c>
      <c r="BO109" s="15">
        <f t="shared" si="126"/>
        <v>1</v>
      </c>
      <c r="BP109" s="15">
        <f t="shared" si="126"/>
        <v>0</v>
      </c>
      <c r="BQ109" s="15">
        <f t="shared" si="126"/>
        <v>0</v>
      </c>
      <c r="BR109" s="15">
        <f t="shared" si="126"/>
        <v>0</v>
      </c>
      <c r="BS109" s="15">
        <f t="shared" si="54"/>
        <v>31</v>
      </c>
      <c r="BT109" s="19">
        <v>20</v>
      </c>
    </row>
    <row r="110" spans="1:72" ht="15">
      <c r="A110" s="17">
        <v>42736</v>
      </c>
      <c r="B110" s="57">
        <f t="shared" si="59"/>
        <v>2017</v>
      </c>
      <c r="C110" s="99">
        <v>49625758.909999996</v>
      </c>
      <c r="D110" s="94">
        <f>('Customer Data'!$B122*2+'Customer Data'!$B125)/3</f>
        <v>79089.333333333328</v>
      </c>
      <c r="E110" s="15">
        <f ca="1">HLOOKUP($B110,CDM!$B$1:$Q$22,11,FALSE)/12</f>
        <v>2609463.0867100582</v>
      </c>
      <c r="F110" s="16">
        <f t="shared" ca="1" si="60"/>
        <v>52235221.996710055</v>
      </c>
      <c r="G110" s="101">
        <v>17683518.850000001</v>
      </c>
      <c r="H110" s="94">
        <f>('Customer Data'!$C122*2+'Customer Data'!$C125)/3</f>
        <v>7088</v>
      </c>
      <c r="I110" s="15">
        <f ca="1">HLOOKUP($B110,CDM!$B$1:$Q$22,12,FALSE)/12</f>
        <v>1048994.2865967674</v>
      </c>
      <c r="J110" s="15">
        <f t="shared" ca="1" si="61"/>
        <v>18732513.136596769</v>
      </c>
      <c r="K110" s="104">
        <v>84692115.859999999</v>
      </c>
      <c r="L110" s="105">
        <v>199043.37</v>
      </c>
      <c r="M110" s="94">
        <f>('Customer Data'!$D122*2+'Customer Data'!$D125)/3</f>
        <v>1250.6666666666667</v>
      </c>
      <c r="N110" s="135">
        <f ca="1">HLOOKUP($B110,CDM!$B$1:$Q$22,13,FALSE)/12</f>
        <v>4760499.4298009966</v>
      </c>
      <c r="O110" s="15">
        <f t="shared" ca="1" si="124"/>
        <v>89452615.289801002</v>
      </c>
      <c r="P110" s="15">
        <f t="shared" si="125"/>
        <v>199043.37</v>
      </c>
      <c r="Q110" s="107">
        <v>4622569.62</v>
      </c>
      <c r="R110" s="108">
        <v>11211.52</v>
      </c>
      <c r="S110" s="94">
        <f>('Customer Data'!$E122*2+'Customer Data'!$E125)/3</f>
        <v>3</v>
      </c>
      <c r="T110" s="135">
        <f ca="1">HLOOKUP($B110,CDM!$B$1:$Q$22,14,FALSE)/12</f>
        <v>50913.231963934668</v>
      </c>
      <c r="U110" s="15">
        <f t="shared" ca="1" si="62"/>
        <v>4673482.8519639345</v>
      </c>
      <c r="V110" s="109">
        <v>23659589.949999999</v>
      </c>
      <c r="W110" s="110">
        <v>41824.01</v>
      </c>
      <c r="X110" s="94">
        <f>('Customer Data'!$F122*2+'Customer Data'!$F125)/3</f>
        <v>6</v>
      </c>
      <c r="Y110" s="135">
        <f ca="1">HLOOKUP($B110,CDM!$B$1:$Q$22,15,FALSE)/12</f>
        <v>881443.2875361488</v>
      </c>
      <c r="Z110" s="15">
        <f t="shared" ca="1" si="63"/>
        <v>24541033.237536147</v>
      </c>
      <c r="AA110" s="111">
        <v>20387332.780000001</v>
      </c>
      <c r="AB110" s="111">
        <v>38787.839999999997</v>
      </c>
      <c r="AC110" s="94">
        <f>('Customer Data'!$G122*2+'Customer Data'!$G125)/3</f>
        <v>2</v>
      </c>
      <c r="AD110" s="135">
        <f ca="1">HLOOKUP($B110,CDM!$B$1:$Q$22,16,FALSE)/12</f>
        <v>1820874.9526191957</v>
      </c>
      <c r="AE110" s="15">
        <f t="shared" ca="1" si="64"/>
        <v>22208207.732619196</v>
      </c>
      <c r="AF110" s="15">
        <f t="shared" si="49"/>
        <v>38787.839999999997</v>
      </c>
      <c r="AG110" s="15">
        <v>0</v>
      </c>
      <c r="AH110" s="15">
        <v>0</v>
      </c>
      <c r="AI110" s="112">
        <v>3663481.26</v>
      </c>
      <c r="AJ110" s="112">
        <v>5793.02</v>
      </c>
      <c r="AK110" s="94">
        <f>('Customer Data'!$H122*2+'Customer Data'!$H125)/3</f>
        <v>1</v>
      </c>
      <c r="AL110" s="135">
        <f ca="1">HLOOKUP($B110,CDM!$B$1:$Q$22,17,FALSE)/12</f>
        <v>4423.2117899579698</v>
      </c>
      <c r="AM110" s="15">
        <f t="shared" ca="1" si="65"/>
        <v>3667904.471789958</v>
      </c>
      <c r="AN110" s="112">
        <v>1222234.49</v>
      </c>
      <c r="AO110" s="112">
        <v>2789.74</v>
      </c>
      <c r="AP110" s="94">
        <f>('Customer Data'!$I122*2+'Customer Data'!$I125)/3</f>
        <v>23777.333333333332</v>
      </c>
      <c r="AQ110" s="135">
        <f ca="1">HLOOKUP($B110,CDM!$B$1:$Q$22,18,FALSE)/12</f>
        <v>1284099.7039998348</v>
      </c>
      <c r="AR110" s="127">
        <f t="shared" ca="1" si="66"/>
        <v>1286889.4439998348</v>
      </c>
      <c r="AS110" s="112">
        <v>67666.820000000007</v>
      </c>
      <c r="AT110" s="112">
        <v>197.84</v>
      </c>
      <c r="AU110" s="15">
        <f>('Customer Data'!$J122*2+'Customer Data'!$J125*1)/3</f>
        <v>583</v>
      </c>
      <c r="AV110" s="112">
        <v>201815</v>
      </c>
      <c r="AW110" s="15">
        <f>('Customer Data'!$K122*2+'Customer Data'!$K125*1)/3</f>
        <v>782</v>
      </c>
      <c r="AX110" s="15">
        <f>Weather!B266</f>
        <v>570.4</v>
      </c>
      <c r="AY110" s="15">
        <f>Weather!$C266</f>
        <v>0</v>
      </c>
      <c r="AZ110" s="200">
        <f>Employment!B122</f>
        <v>7049.2</v>
      </c>
      <c r="BA110" s="15">
        <f>Employment!$C122</f>
        <v>162</v>
      </c>
      <c r="BB110" s="15">
        <f>Employment!D122</f>
        <v>651932.30000000005</v>
      </c>
      <c r="BC110" s="15">
        <f t="shared" si="68"/>
        <v>109</v>
      </c>
      <c r="BD110" s="15">
        <f t="shared" ref="BD110:BR110" si="127">BD98</f>
        <v>1</v>
      </c>
      <c r="BE110" s="15">
        <f t="shared" si="127"/>
        <v>0</v>
      </c>
      <c r="BF110" s="15">
        <f t="shared" si="127"/>
        <v>0</v>
      </c>
      <c r="BG110" s="15">
        <f t="shared" si="127"/>
        <v>0</v>
      </c>
      <c r="BH110" s="15">
        <f t="shared" si="127"/>
        <v>0</v>
      </c>
      <c r="BI110" s="15">
        <f t="shared" si="127"/>
        <v>0</v>
      </c>
      <c r="BJ110" s="15">
        <f t="shared" si="127"/>
        <v>0</v>
      </c>
      <c r="BK110" s="15">
        <f t="shared" si="127"/>
        <v>0</v>
      </c>
      <c r="BL110" s="15">
        <f t="shared" si="127"/>
        <v>0</v>
      </c>
      <c r="BM110" s="15">
        <f t="shared" si="127"/>
        <v>0</v>
      </c>
      <c r="BN110" s="15">
        <f t="shared" si="127"/>
        <v>0</v>
      </c>
      <c r="BO110" s="15">
        <f t="shared" si="127"/>
        <v>0</v>
      </c>
      <c r="BP110" s="15">
        <f t="shared" si="127"/>
        <v>0</v>
      </c>
      <c r="BQ110" s="15">
        <f t="shared" si="127"/>
        <v>0</v>
      </c>
      <c r="BR110" s="15">
        <f t="shared" si="127"/>
        <v>0</v>
      </c>
      <c r="BS110" s="15">
        <f t="shared" si="54"/>
        <v>31</v>
      </c>
      <c r="BT110" s="129">
        <v>22</v>
      </c>
    </row>
    <row r="111" spans="1:72" ht="15">
      <c r="A111" s="17">
        <v>42767</v>
      </c>
      <c r="B111" s="57">
        <f t="shared" si="59"/>
        <v>2017</v>
      </c>
      <c r="C111" s="99">
        <v>41130798.219999999</v>
      </c>
      <c r="D111" s="94">
        <f>('Customer Data'!$B122+'Customer Data'!$B125*2)/3</f>
        <v>79130.666666666672</v>
      </c>
      <c r="E111" s="15">
        <f ca="1">HLOOKUP($B111,CDM!$B$1:$Q$22,11,FALSE)/12</f>
        <v>2609463.0867100582</v>
      </c>
      <c r="F111" s="16">
        <f t="shared" ca="1" si="60"/>
        <v>43740261.306710057</v>
      </c>
      <c r="G111" s="101">
        <v>15418210.970000001</v>
      </c>
      <c r="H111" s="94">
        <f>('Customer Data'!$C122+'Customer Data'!$C125*2)/3</f>
        <v>7098</v>
      </c>
      <c r="I111" s="15">
        <f ca="1">HLOOKUP($B111,CDM!$B$1:$Q$22,12,FALSE)/12</f>
        <v>1048994.2865967674</v>
      </c>
      <c r="J111" s="15">
        <f t="shared" ca="1" si="61"/>
        <v>16467205.256596768</v>
      </c>
      <c r="K111" s="104">
        <v>74608751.079999998</v>
      </c>
      <c r="L111" s="105">
        <v>196225.64</v>
      </c>
      <c r="M111" s="94">
        <f>('Customer Data'!$D122+'Customer Data'!$D125*2)/3</f>
        <v>1250.3333333333333</v>
      </c>
      <c r="N111" s="135">
        <f ca="1">HLOOKUP($B111,CDM!$B$1:$Q$22,13,FALSE)/12</f>
        <v>4760499.4298009966</v>
      </c>
      <c r="O111" s="15">
        <f t="shared" ca="1" si="124"/>
        <v>79369250.509801</v>
      </c>
      <c r="P111" s="15">
        <f t="shared" si="125"/>
        <v>196225.64</v>
      </c>
      <c r="Q111" s="107">
        <v>3109789.48</v>
      </c>
      <c r="R111" s="108">
        <v>10514.17</v>
      </c>
      <c r="S111" s="94">
        <f>('Customer Data'!$E122+'Customer Data'!$E125*2)/3</f>
        <v>3</v>
      </c>
      <c r="T111" s="135">
        <f ca="1">HLOOKUP($B111,CDM!$B$1:$Q$22,14,FALSE)/12</f>
        <v>50913.231963934668</v>
      </c>
      <c r="U111" s="15">
        <f ca="1">Q111+T111</f>
        <v>3160702.7119639348</v>
      </c>
      <c r="V111" s="109">
        <v>21617892.949999999</v>
      </c>
      <c r="W111" s="110">
        <v>40513.160000000003</v>
      </c>
      <c r="X111" s="94">
        <f>('Customer Data'!$F122+'Customer Data'!$F125*2)/3</f>
        <v>6</v>
      </c>
      <c r="Y111" s="135">
        <f ca="1">HLOOKUP($B111,CDM!$B$1:$Q$22,15,FALSE)/12</f>
        <v>881443.2875361488</v>
      </c>
      <c r="Z111" s="15">
        <f t="shared" ca="1" si="63"/>
        <v>22499336.237536147</v>
      </c>
      <c r="AA111" s="111">
        <v>19832408.649999999</v>
      </c>
      <c r="AB111" s="111">
        <v>39679.42</v>
      </c>
      <c r="AC111" s="94">
        <f>('Customer Data'!$G122+'Customer Data'!$G125*2)/3</f>
        <v>2</v>
      </c>
      <c r="AD111" s="135">
        <f ca="1">HLOOKUP($B111,CDM!$B$1:$Q$22,16,FALSE)/12</f>
        <v>1820874.9526191957</v>
      </c>
      <c r="AE111" s="15">
        <f t="shared" ca="1" si="64"/>
        <v>21653283.602619193</v>
      </c>
      <c r="AF111" s="15">
        <f t="shared" ref="AF111:AF121" si="128">AB111</f>
        <v>39679.42</v>
      </c>
      <c r="AG111" s="15">
        <v>0</v>
      </c>
      <c r="AH111" s="15">
        <v>0</v>
      </c>
      <c r="AI111" s="113">
        <v>3415145.8</v>
      </c>
      <c r="AJ111" s="113">
        <v>5727.87</v>
      </c>
      <c r="AK111" s="94">
        <f>('Customer Data'!$H122+'Customer Data'!$H125*2)/3</f>
        <v>1</v>
      </c>
      <c r="AL111" s="135">
        <f ca="1">HLOOKUP($B111,CDM!$B$1:$Q$22,17,FALSE)/12</f>
        <v>4423.2117899579698</v>
      </c>
      <c r="AM111" s="15">
        <f t="shared" ca="1" si="65"/>
        <v>3419569.011789958</v>
      </c>
      <c r="AN111" s="112">
        <v>564461.85</v>
      </c>
      <c r="AO111" s="112">
        <v>1550.19</v>
      </c>
      <c r="AP111" s="94">
        <f>('Customer Data'!$I122+'Customer Data'!$I125*2)/3</f>
        <v>23969.666666666668</v>
      </c>
      <c r="AQ111" s="135">
        <f ca="1">HLOOKUP($B111,CDM!$B$1:$Q$22,18,FALSE)/12</f>
        <v>1284099.7039998348</v>
      </c>
      <c r="AR111" s="15">
        <f t="shared" ca="1" si="66"/>
        <v>1285649.8939998348</v>
      </c>
      <c r="AS111" s="128">
        <v>64155.519999999997</v>
      </c>
      <c r="AT111" s="128">
        <v>182.78</v>
      </c>
      <c r="AU111" s="15">
        <f>('Customer Data'!$J122*1+'Customer Data'!$J125*2)/3</f>
        <v>574</v>
      </c>
      <c r="AV111" s="112">
        <v>201848</v>
      </c>
      <c r="AW111" s="15">
        <f>('Customer Data'!$K122*1+'Customer Data'!$K125*2)/3</f>
        <v>782</v>
      </c>
      <c r="AX111" s="15">
        <f>Weather!B267</f>
        <v>411.8</v>
      </c>
      <c r="AY111" s="15">
        <f>Weather!$C267</f>
        <v>0</v>
      </c>
      <c r="AZ111" s="200">
        <f>Employment!B123</f>
        <v>7062.5</v>
      </c>
      <c r="BA111" s="15">
        <f>Employment!$C123</f>
        <v>161.19999999999999</v>
      </c>
      <c r="BB111" s="15">
        <f>Employment!D123</f>
        <v>651932.30000000005</v>
      </c>
      <c r="BC111" s="15">
        <f t="shared" si="68"/>
        <v>110</v>
      </c>
      <c r="BD111" s="15">
        <f t="shared" ref="BD111:BR111" si="129">BD99</f>
        <v>0</v>
      </c>
      <c r="BE111" s="15">
        <f t="shared" si="129"/>
        <v>1</v>
      </c>
      <c r="BF111" s="15">
        <f t="shared" si="129"/>
        <v>0</v>
      </c>
      <c r="BG111" s="15">
        <f t="shared" si="129"/>
        <v>0</v>
      </c>
      <c r="BH111" s="15">
        <f t="shared" si="129"/>
        <v>0</v>
      </c>
      <c r="BI111" s="15">
        <f t="shared" si="129"/>
        <v>0</v>
      </c>
      <c r="BJ111" s="15">
        <f t="shared" si="129"/>
        <v>0</v>
      </c>
      <c r="BK111" s="15">
        <f t="shared" si="129"/>
        <v>0</v>
      </c>
      <c r="BL111" s="15">
        <f t="shared" si="129"/>
        <v>0</v>
      </c>
      <c r="BM111" s="15">
        <f t="shared" si="129"/>
        <v>0</v>
      </c>
      <c r="BN111" s="15">
        <f t="shared" si="129"/>
        <v>0</v>
      </c>
      <c r="BO111" s="15">
        <f t="shared" si="129"/>
        <v>0</v>
      </c>
      <c r="BP111" s="15">
        <f t="shared" si="129"/>
        <v>0</v>
      </c>
      <c r="BQ111" s="15">
        <f t="shared" si="129"/>
        <v>0</v>
      </c>
      <c r="BR111" s="15">
        <f t="shared" si="129"/>
        <v>0</v>
      </c>
      <c r="BS111" s="15">
        <f t="shared" si="54"/>
        <v>28</v>
      </c>
      <c r="BT111" s="129">
        <v>19</v>
      </c>
    </row>
    <row r="112" spans="1:72" ht="15">
      <c r="A112" s="17">
        <v>42795</v>
      </c>
      <c r="B112" s="57">
        <f t="shared" si="59"/>
        <v>2017</v>
      </c>
      <c r="C112" s="99">
        <v>43228386.990000002</v>
      </c>
      <c r="D112" s="95">
        <f>'Customer Data'!$B125</f>
        <v>79172</v>
      </c>
      <c r="E112" s="15">
        <f ca="1">HLOOKUP($B112,CDM!$B$1:$Q$22,11,FALSE)/12</f>
        <v>2609463.0867100582</v>
      </c>
      <c r="F112" s="16">
        <f t="shared" ca="1" si="60"/>
        <v>45837850.07671006</v>
      </c>
      <c r="G112" s="101">
        <v>16424646.369999999</v>
      </c>
      <c r="H112" s="95">
        <f>'Customer Data'!$C125</f>
        <v>7108</v>
      </c>
      <c r="I112" s="15">
        <f ca="1">HLOOKUP($B112,CDM!$B$1:$Q$22,12,FALSE)/12</f>
        <v>1048994.2865967674</v>
      </c>
      <c r="J112" s="15">
        <f t="shared" ca="1" si="61"/>
        <v>17473640.656596765</v>
      </c>
      <c r="K112" s="104">
        <v>80370113.650000006</v>
      </c>
      <c r="L112" s="105">
        <v>196883.51</v>
      </c>
      <c r="M112" s="95">
        <f>'Customer Data'!$D125</f>
        <v>1250</v>
      </c>
      <c r="N112" s="135">
        <f ca="1">HLOOKUP($B112,CDM!$B$1:$Q$22,13,FALSE)/12</f>
        <v>4760499.4298009966</v>
      </c>
      <c r="O112" s="15">
        <f t="shared" ca="1" si="124"/>
        <v>85130613.079801008</v>
      </c>
      <c r="P112" s="15">
        <f t="shared" si="125"/>
        <v>196883.51</v>
      </c>
      <c r="Q112" s="107">
        <v>3465377.79</v>
      </c>
      <c r="R112" s="108">
        <v>10791.02</v>
      </c>
      <c r="S112" s="95">
        <f>'Customer Data'!$E125</f>
        <v>3</v>
      </c>
      <c r="T112" s="135">
        <f ca="1">HLOOKUP($B112,CDM!$B$1:$Q$22,14,FALSE)/12</f>
        <v>50913.231963934668</v>
      </c>
      <c r="U112" s="15">
        <f ca="1">Q112+T112</f>
        <v>3516291.0219639349</v>
      </c>
      <c r="V112" s="109">
        <v>23861783.530000001</v>
      </c>
      <c r="W112" s="110">
        <v>43464.55</v>
      </c>
      <c r="X112" s="95">
        <f>'Customer Data'!$F125</f>
        <v>6</v>
      </c>
      <c r="Y112" s="135">
        <f ca="1">HLOOKUP($B112,CDM!$B$1:$Q$22,15,FALSE)/12</f>
        <v>881443.2875361488</v>
      </c>
      <c r="Z112" s="15">
        <f t="shared" ca="1" si="63"/>
        <v>24743226.817536149</v>
      </c>
      <c r="AA112" s="111">
        <v>22041802.559999999</v>
      </c>
      <c r="AB112" s="111">
        <v>39497.269999999997</v>
      </c>
      <c r="AC112" s="95">
        <f>'Customer Data'!$G125</f>
        <v>2</v>
      </c>
      <c r="AD112" s="135">
        <f ca="1">HLOOKUP($B112,CDM!$B$1:$Q$22,16,FALSE)/12</f>
        <v>1820874.9526191957</v>
      </c>
      <c r="AE112" s="15">
        <f t="shared" ca="1" si="64"/>
        <v>23862677.512619194</v>
      </c>
      <c r="AF112" s="15">
        <f t="shared" si="128"/>
        <v>39497.269999999997</v>
      </c>
      <c r="AG112" s="15">
        <v>0</v>
      </c>
      <c r="AH112" s="15">
        <v>0</v>
      </c>
      <c r="AI112" s="113">
        <v>3805338.48</v>
      </c>
      <c r="AJ112" s="113">
        <v>5691.41</v>
      </c>
      <c r="AK112" s="95">
        <f>'Customer Data'!$H125</f>
        <v>1</v>
      </c>
      <c r="AL112" s="135">
        <f ca="1">HLOOKUP($B112,CDM!$B$1:$Q$22,17,FALSE)/12</f>
        <v>4423.2117899579698</v>
      </c>
      <c r="AM112" s="15">
        <f t="shared" ca="1" si="65"/>
        <v>3809761.6917899582</v>
      </c>
      <c r="AN112" s="112">
        <v>560664.6</v>
      </c>
      <c r="AO112" s="112">
        <v>1550.52</v>
      </c>
      <c r="AP112" s="95">
        <f>'Customer Data'!$I125</f>
        <v>24162</v>
      </c>
      <c r="AQ112" s="135">
        <f ca="1">HLOOKUP($B112,CDM!$B$1:$Q$22,18,FALSE)/12</f>
        <v>1284099.7039998348</v>
      </c>
      <c r="AR112" s="15">
        <f t="shared" ca="1" si="66"/>
        <v>1285650.2239998349</v>
      </c>
      <c r="AS112" s="128">
        <v>70478.55</v>
      </c>
      <c r="AT112" s="128">
        <v>194.09</v>
      </c>
      <c r="AU112" s="136">
        <f>'Customer Data'!$J125</f>
        <v>565</v>
      </c>
      <c r="AV112" s="112">
        <v>201848</v>
      </c>
      <c r="AW112" s="95">
        <f>'Customer Data'!$K125</f>
        <v>782</v>
      </c>
      <c r="AX112" s="15">
        <f>Weather!B268</f>
        <v>469.7</v>
      </c>
      <c r="AY112" s="15">
        <f>Weather!$C268</f>
        <v>0</v>
      </c>
      <c r="AZ112" s="200">
        <f>Employment!B124</f>
        <v>7071</v>
      </c>
      <c r="BA112" s="15">
        <f>Employment!$C124</f>
        <v>161.30000000000001</v>
      </c>
      <c r="BB112" s="15">
        <f>Employment!D124</f>
        <v>651932.30000000005</v>
      </c>
      <c r="BC112" s="15">
        <f t="shared" si="68"/>
        <v>111</v>
      </c>
      <c r="BD112" s="15">
        <f t="shared" ref="BD112:BR112" si="130">BD100</f>
        <v>0</v>
      </c>
      <c r="BE112" s="15">
        <f t="shared" si="130"/>
        <v>0</v>
      </c>
      <c r="BF112" s="15">
        <f t="shared" si="130"/>
        <v>1</v>
      </c>
      <c r="BG112" s="15">
        <f t="shared" si="130"/>
        <v>0</v>
      </c>
      <c r="BH112" s="15">
        <f t="shared" si="130"/>
        <v>0</v>
      </c>
      <c r="BI112" s="15">
        <f t="shared" si="130"/>
        <v>0</v>
      </c>
      <c r="BJ112" s="15">
        <f t="shared" si="130"/>
        <v>0</v>
      </c>
      <c r="BK112" s="15">
        <f t="shared" si="130"/>
        <v>0</v>
      </c>
      <c r="BL112" s="15">
        <f t="shared" si="130"/>
        <v>0</v>
      </c>
      <c r="BM112" s="15">
        <f t="shared" si="130"/>
        <v>0</v>
      </c>
      <c r="BN112" s="15">
        <f t="shared" si="130"/>
        <v>0</v>
      </c>
      <c r="BO112" s="15">
        <f t="shared" si="130"/>
        <v>0</v>
      </c>
      <c r="BP112" s="15">
        <f t="shared" si="130"/>
        <v>1</v>
      </c>
      <c r="BQ112" s="15">
        <f t="shared" si="130"/>
        <v>0</v>
      </c>
      <c r="BR112" s="15">
        <f t="shared" si="130"/>
        <v>1</v>
      </c>
      <c r="BS112" s="15">
        <f t="shared" si="54"/>
        <v>31</v>
      </c>
      <c r="BT112" s="129">
        <v>23</v>
      </c>
    </row>
    <row r="113" spans="1:72" ht="15">
      <c r="A113" s="17">
        <v>42826</v>
      </c>
      <c r="B113" s="57">
        <f t="shared" si="59"/>
        <v>2017</v>
      </c>
      <c r="C113" s="99">
        <v>37129641.090000004</v>
      </c>
      <c r="D113" s="94">
        <f>('Customer Data'!$B125*2+'Customer Data'!$B128)/3</f>
        <v>79217</v>
      </c>
      <c r="E113" s="15">
        <f ca="1">HLOOKUP($B113,CDM!$B$1:$Q$22,11,FALSE)/12</f>
        <v>2609463.0867100582</v>
      </c>
      <c r="F113" s="16">
        <f t="shared" ca="1" si="60"/>
        <v>39739104.176710062</v>
      </c>
      <c r="G113" s="101">
        <v>14691132.689999999</v>
      </c>
      <c r="H113" s="94">
        <f>('Customer Data'!$C125*2+'Customer Data'!$C128)/3</f>
        <v>7108.333333333333</v>
      </c>
      <c r="I113" s="15">
        <f ca="1">HLOOKUP($B113,CDM!$B$1:$Q$22,12,FALSE)/12</f>
        <v>1048994.2865967674</v>
      </c>
      <c r="J113" s="15">
        <f t="shared" ca="1" si="61"/>
        <v>15740126.976596767</v>
      </c>
      <c r="K113" s="104">
        <v>70504177.920000002</v>
      </c>
      <c r="L113" s="105">
        <v>192680.63</v>
      </c>
      <c r="M113" s="94">
        <f>('Customer Data'!$D125*2+'Customer Data'!$D128)/3</f>
        <v>1249.6666666666667</v>
      </c>
      <c r="N113" s="135">
        <f ca="1">HLOOKUP($B113,CDM!$B$1:$Q$22,13,FALSE)/12</f>
        <v>4760499.4298009966</v>
      </c>
      <c r="O113" s="15">
        <f t="shared" ca="1" si="124"/>
        <v>75264677.349801004</v>
      </c>
      <c r="P113" s="15">
        <f t="shared" si="125"/>
        <v>192680.63</v>
      </c>
      <c r="Q113" s="107">
        <v>3206890.11</v>
      </c>
      <c r="R113" s="108">
        <v>9908.07</v>
      </c>
      <c r="S113" s="94">
        <f>('Customer Data'!$E125*2+'Customer Data'!$E128)/3</f>
        <v>3</v>
      </c>
      <c r="T113" s="135">
        <f ca="1">HLOOKUP($B113,CDM!$B$1:$Q$22,14,FALSE)/12</f>
        <v>50913.231963934668</v>
      </c>
      <c r="U113" s="15">
        <f ca="1">Q113+T113</f>
        <v>3257803.3419639347</v>
      </c>
      <c r="V113" s="109">
        <v>23067952.48</v>
      </c>
      <c r="W113" s="110">
        <v>42084.86</v>
      </c>
      <c r="X113" s="94">
        <f>('Customer Data'!$F125*2+'Customer Data'!$F128)/3</f>
        <v>6</v>
      </c>
      <c r="Y113" s="135">
        <f ca="1">HLOOKUP($B113,CDM!$B$1:$Q$22,15,FALSE)/12</f>
        <v>881443.2875361488</v>
      </c>
      <c r="Z113" s="15">
        <f t="shared" ca="1" si="63"/>
        <v>23949395.767536148</v>
      </c>
      <c r="AA113" s="111">
        <v>19781231.760000002</v>
      </c>
      <c r="AB113" s="111">
        <v>39639.93</v>
      </c>
      <c r="AC113" s="94">
        <f>('Customer Data'!$G125*2+'Customer Data'!$G128)/3</f>
        <v>2</v>
      </c>
      <c r="AD113" s="135">
        <f ca="1">HLOOKUP($B113,CDM!$B$1:$Q$22,16,FALSE)/12</f>
        <v>1820874.9526191957</v>
      </c>
      <c r="AE113" s="15">
        <f t="shared" ca="1" si="64"/>
        <v>21602106.712619197</v>
      </c>
      <c r="AF113" s="15">
        <f t="shared" si="128"/>
        <v>39639.93</v>
      </c>
      <c r="AG113" s="15">
        <v>0</v>
      </c>
      <c r="AH113" s="15">
        <v>0</v>
      </c>
      <c r="AI113" s="113">
        <v>3503151.56</v>
      </c>
      <c r="AJ113" s="113">
        <v>5558.96</v>
      </c>
      <c r="AK113" s="94">
        <f>('Customer Data'!$H125*2+'Customer Data'!$H128)/3</f>
        <v>1</v>
      </c>
      <c r="AL113" s="135">
        <f ca="1">HLOOKUP($B113,CDM!$B$1:$Q$22,17,FALSE)/12</f>
        <v>4423.2117899579698</v>
      </c>
      <c r="AM113" s="15">
        <f t="shared" ca="1" si="65"/>
        <v>3507574.7717899582</v>
      </c>
      <c r="AN113" s="112">
        <v>476376.56</v>
      </c>
      <c r="AO113" s="112">
        <v>1550.76</v>
      </c>
      <c r="AP113" s="94">
        <f>('Customer Data'!$I125*2+'Customer Data'!$I128)/3</f>
        <v>24166.666666666668</v>
      </c>
      <c r="AQ113" s="135">
        <f ca="1">HLOOKUP($B113,CDM!$B$1:$Q$22,18,FALSE)/12</f>
        <v>1284099.7039998348</v>
      </c>
      <c r="AR113" s="15">
        <f t="shared" ca="1" si="66"/>
        <v>1285650.4639998348</v>
      </c>
      <c r="AS113" s="128">
        <v>66787.97</v>
      </c>
      <c r="AT113" s="128">
        <v>185.77</v>
      </c>
      <c r="AU113" s="15">
        <f>('Customer Data'!$J125*2+'Customer Data'!$J128*1)/3</f>
        <v>564</v>
      </c>
      <c r="AV113" s="112">
        <v>201848</v>
      </c>
      <c r="AW113" s="15">
        <f>('Customer Data'!$K125*2+'Customer Data'!$K128*1)/3</f>
        <v>782</v>
      </c>
      <c r="AX113" s="15">
        <f>Weather!B269</f>
        <v>177.1</v>
      </c>
      <c r="AY113" s="15">
        <f>Weather!$C269</f>
        <v>6.1</v>
      </c>
      <c r="AZ113" s="200">
        <f>Employment!B125</f>
        <v>7073.2</v>
      </c>
      <c r="BA113" s="15">
        <f>Employment!$C125</f>
        <v>160.19999999999999</v>
      </c>
      <c r="BB113" s="15">
        <f>Employment!D125</f>
        <v>651932.30000000005</v>
      </c>
      <c r="BC113" s="15">
        <f t="shared" si="68"/>
        <v>112</v>
      </c>
      <c r="BD113" s="15">
        <f t="shared" ref="BD113:BR113" si="131">BD101</f>
        <v>0</v>
      </c>
      <c r="BE113" s="15">
        <f t="shared" si="131"/>
        <v>0</v>
      </c>
      <c r="BF113" s="15">
        <f t="shared" si="131"/>
        <v>0</v>
      </c>
      <c r="BG113" s="15">
        <f t="shared" si="131"/>
        <v>1</v>
      </c>
      <c r="BH113" s="15">
        <f t="shared" si="131"/>
        <v>0</v>
      </c>
      <c r="BI113" s="15">
        <f t="shared" si="131"/>
        <v>0</v>
      </c>
      <c r="BJ113" s="15">
        <f t="shared" si="131"/>
        <v>0</v>
      </c>
      <c r="BK113" s="15">
        <f t="shared" si="131"/>
        <v>0</v>
      </c>
      <c r="BL113" s="15">
        <f t="shared" si="131"/>
        <v>0</v>
      </c>
      <c r="BM113" s="15">
        <f t="shared" si="131"/>
        <v>0</v>
      </c>
      <c r="BN113" s="15">
        <f t="shared" si="131"/>
        <v>0</v>
      </c>
      <c r="BO113" s="15">
        <f t="shared" si="131"/>
        <v>0</v>
      </c>
      <c r="BP113" s="15">
        <f t="shared" si="131"/>
        <v>1</v>
      </c>
      <c r="BQ113" s="15">
        <f t="shared" si="131"/>
        <v>0</v>
      </c>
      <c r="BR113" s="15">
        <f t="shared" si="131"/>
        <v>1</v>
      </c>
      <c r="BS113" s="15">
        <f t="shared" si="54"/>
        <v>30</v>
      </c>
      <c r="BT113" s="129">
        <v>19</v>
      </c>
    </row>
    <row r="114" spans="1:72" ht="15">
      <c r="A114" s="17">
        <v>42856</v>
      </c>
      <c r="B114" s="57">
        <f t="shared" si="59"/>
        <v>2017</v>
      </c>
      <c r="C114" s="99">
        <v>40774382.07</v>
      </c>
      <c r="D114" s="94">
        <f>('Customer Data'!$B125+'Customer Data'!$B128*2)/3</f>
        <v>79262</v>
      </c>
      <c r="E114" s="15">
        <f ca="1">HLOOKUP($B114,CDM!$B$1:$Q$22,11,FALSE)/12</f>
        <v>2609463.0867100582</v>
      </c>
      <c r="F114" s="16">
        <f t="shared" ca="1" si="60"/>
        <v>43383845.156710058</v>
      </c>
      <c r="G114" s="101">
        <v>15490778.939999999</v>
      </c>
      <c r="H114" s="94">
        <f>('Customer Data'!$C125+'Customer Data'!$C128*2)/3</f>
        <v>7108.666666666667</v>
      </c>
      <c r="I114" s="15">
        <f ca="1">HLOOKUP($B114,CDM!$B$1:$Q$22,12,FALSE)/12</f>
        <v>1048994.2865967674</v>
      </c>
      <c r="J114" s="15">
        <f t="shared" ca="1" si="61"/>
        <v>16539773.226596767</v>
      </c>
      <c r="K114" s="104">
        <v>74225667.200000003</v>
      </c>
      <c r="L114" s="105">
        <v>199594.62</v>
      </c>
      <c r="M114" s="94">
        <f>('Customer Data'!$D125+'Customer Data'!$D128*2)/3</f>
        <v>1249.3333333333333</v>
      </c>
      <c r="N114" s="135">
        <f ca="1">HLOOKUP($B114,CDM!$B$1:$Q$22,13,FALSE)/12</f>
        <v>4760499.4298009966</v>
      </c>
      <c r="O114" s="15">
        <f t="shared" ca="1" si="124"/>
        <v>78986166.629801005</v>
      </c>
      <c r="P114" s="15">
        <f t="shared" si="125"/>
        <v>199594.62</v>
      </c>
      <c r="Q114" s="107">
        <v>3454342.88</v>
      </c>
      <c r="R114" s="108">
        <v>10854.34</v>
      </c>
      <c r="S114" s="94">
        <f>('Customer Data'!$E125+'Customer Data'!$E128*2)/3</f>
        <v>3</v>
      </c>
      <c r="T114" s="135">
        <f ca="1">HLOOKUP($B114,CDM!$B$1:$Q$22,14,FALSE)/12</f>
        <v>50913.231963934668</v>
      </c>
      <c r="U114" s="15">
        <f t="shared" ca="1" si="62"/>
        <v>3505256.1119639347</v>
      </c>
      <c r="V114" s="109">
        <v>24869724.140000001</v>
      </c>
      <c r="W114" s="110">
        <v>44685.85</v>
      </c>
      <c r="X114" s="94">
        <f>('Customer Data'!$F125+'Customer Data'!$F128*2)/3</f>
        <v>6</v>
      </c>
      <c r="Y114" s="135">
        <f ca="1">HLOOKUP($B114,CDM!$B$1:$Q$22,15,FALSE)/12</f>
        <v>881443.2875361488</v>
      </c>
      <c r="Z114" s="15">
        <f t="shared" ca="1" si="63"/>
        <v>25751167.427536149</v>
      </c>
      <c r="AA114" s="111">
        <v>22184339.66</v>
      </c>
      <c r="AB114" s="111">
        <v>43564.63</v>
      </c>
      <c r="AC114" s="94">
        <f>('Customer Data'!$G125+'Customer Data'!$G128*2)/3</f>
        <v>2</v>
      </c>
      <c r="AD114" s="135">
        <f ca="1">HLOOKUP($B114,CDM!$B$1:$Q$22,16,FALSE)/12</f>
        <v>1820874.9526191957</v>
      </c>
      <c r="AE114" s="15">
        <f t="shared" ca="1" si="64"/>
        <v>24005214.612619195</v>
      </c>
      <c r="AF114" s="15">
        <f t="shared" si="128"/>
        <v>43564.63</v>
      </c>
      <c r="AG114" s="15">
        <v>0</v>
      </c>
      <c r="AH114" s="15">
        <v>0</v>
      </c>
      <c r="AI114" s="113">
        <v>3571522.56</v>
      </c>
      <c r="AJ114" s="113">
        <v>6031.51</v>
      </c>
      <c r="AK114" s="94">
        <f>('Customer Data'!$H125+'Customer Data'!$H128*2)/3</f>
        <v>1</v>
      </c>
      <c r="AL114" s="135">
        <f ca="1">HLOOKUP($B114,CDM!$B$1:$Q$22,17,FALSE)/12</f>
        <v>4423.2117899579698</v>
      </c>
      <c r="AM114" s="15">
        <f t="shared" ca="1" si="65"/>
        <v>3575945.7717899582</v>
      </c>
      <c r="AN114" s="112">
        <v>429758.76</v>
      </c>
      <c r="AO114" s="112">
        <v>1551.01</v>
      </c>
      <c r="AP114" s="94">
        <f>('Customer Data'!$I125+'Customer Data'!$I128*2)/3</f>
        <v>24171.333333333332</v>
      </c>
      <c r="AQ114" s="135">
        <f ca="1">HLOOKUP($B114,CDM!$B$1:$Q$22,18,FALSE)/12</f>
        <v>1284099.7039998348</v>
      </c>
      <c r="AR114" s="15">
        <f t="shared" ca="1" si="66"/>
        <v>1285650.7139998348</v>
      </c>
      <c r="AS114" s="128">
        <v>67158.25</v>
      </c>
      <c r="AT114" s="128">
        <v>191.25</v>
      </c>
      <c r="AU114" s="15">
        <f>('Customer Data'!$J125*1+'Customer Data'!$J128*2)/3</f>
        <v>563</v>
      </c>
      <c r="AV114" s="112">
        <v>201848</v>
      </c>
      <c r="AW114" s="15">
        <f>('Customer Data'!$K125*1+'Customer Data'!$K128*2)/3</f>
        <v>782</v>
      </c>
      <c r="AX114" s="15">
        <f>Weather!B270</f>
        <v>124.4</v>
      </c>
      <c r="AY114" s="15">
        <f>Weather!$C270</f>
        <v>28.5</v>
      </c>
      <c r="AZ114" s="200">
        <f>Employment!B126</f>
        <v>7076.2</v>
      </c>
      <c r="BA114" s="15">
        <f>Employment!$C126</f>
        <v>160</v>
      </c>
      <c r="BB114" s="15">
        <f>Employment!D126</f>
        <v>651932.30000000005</v>
      </c>
      <c r="BC114" s="15">
        <f t="shared" si="68"/>
        <v>113</v>
      </c>
      <c r="BD114" s="15">
        <f t="shared" ref="BD114:BR114" si="132">BD102</f>
        <v>0</v>
      </c>
      <c r="BE114" s="15">
        <f t="shared" si="132"/>
        <v>0</v>
      </c>
      <c r="BF114" s="15">
        <f t="shared" si="132"/>
        <v>0</v>
      </c>
      <c r="BG114" s="15">
        <f t="shared" si="132"/>
        <v>0</v>
      </c>
      <c r="BH114" s="15">
        <f t="shared" si="132"/>
        <v>1</v>
      </c>
      <c r="BI114" s="15">
        <f t="shared" si="132"/>
        <v>0</v>
      </c>
      <c r="BJ114" s="15">
        <f t="shared" si="132"/>
        <v>0</v>
      </c>
      <c r="BK114" s="15">
        <f t="shared" si="132"/>
        <v>0</v>
      </c>
      <c r="BL114" s="15">
        <f t="shared" si="132"/>
        <v>0</v>
      </c>
      <c r="BM114" s="15">
        <f t="shared" si="132"/>
        <v>0</v>
      </c>
      <c r="BN114" s="15">
        <f t="shared" si="132"/>
        <v>0</v>
      </c>
      <c r="BO114" s="15">
        <f t="shared" si="132"/>
        <v>0</v>
      </c>
      <c r="BP114" s="15">
        <f t="shared" si="132"/>
        <v>1</v>
      </c>
      <c r="BQ114" s="15">
        <f t="shared" si="132"/>
        <v>0</v>
      </c>
      <c r="BR114" s="15">
        <f t="shared" si="132"/>
        <v>1</v>
      </c>
      <c r="BS114" s="15">
        <f t="shared" ref="BS114:BS121" si="133">BS66</f>
        <v>31</v>
      </c>
      <c r="BT114" s="129">
        <v>22</v>
      </c>
    </row>
    <row r="115" spans="1:72" ht="15">
      <c r="A115" s="17">
        <v>42887</v>
      </c>
      <c r="B115" s="57">
        <f t="shared" si="59"/>
        <v>2017</v>
      </c>
      <c r="C115" s="99">
        <v>55710159.32</v>
      </c>
      <c r="D115" s="95">
        <f>'Customer Data'!$B128</f>
        <v>79307</v>
      </c>
      <c r="E115" s="15">
        <f ca="1">HLOOKUP($B115,CDM!$B$1:$Q$22,11,FALSE)/12</f>
        <v>2609463.0867100582</v>
      </c>
      <c r="F115" s="16">
        <f t="shared" ca="1" si="60"/>
        <v>58319622.406710058</v>
      </c>
      <c r="G115" s="101">
        <v>17238542.359999999</v>
      </c>
      <c r="H115" s="95">
        <f>'Customer Data'!$C128</f>
        <v>7109</v>
      </c>
      <c r="I115" s="15">
        <f ca="1">HLOOKUP($B115,CDM!$B$1:$Q$22,12,FALSE)/12</f>
        <v>1048994.2865967674</v>
      </c>
      <c r="J115" s="15">
        <f t="shared" ca="1" si="61"/>
        <v>18287536.646596767</v>
      </c>
      <c r="K115" s="104">
        <v>78218646.810000002</v>
      </c>
      <c r="L115" s="105">
        <v>206702.89</v>
      </c>
      <c r="M115" s="95">
        <f>'Customer Data'!$D128</f>
        <v>1249</v>
      </c>
      <c r="N115" s="135">
        <f ca="1">HLOOKUP($B115,CDM!$B$1:$Q$22,13,FALSE)/12</f>
        <v>4760499.4298009966</v>
      </c>
      <c r="O115" s="15">
        <f t="shared" ca="1" si="124"/>
        <v>82979146.239801005</v>
      </c>
      <c r="P115" s="15">
        <f t="shared" si="125"/>
        <v>206702.89</v>
      </c>
      <c r="Q115" s="107">
        <v>3850048.97</v>
      </c>
      <c r="R115" s="108">
        <v>11964.64</v>
      </c>
      <c r="S115" s="95">
        <f>'Customer Data'!$E128</f>
        <v>3</v>
      </c>
      <c r="T115" s="135">
        <f ca="1">HLOOKUP($B115,CDM!$B$1:$Q$22,14,FALSE)/12</f>
        <v>50913.231963934668</v>
      </c>
      <c r="U115" s="15">
        <f t="shared" ca="1" si="62"/>
        <v>3900962.201963935</v>
      </c>
      <c r="V115" s="109">
        <v>27349410.210000001</v>
      </c>
      <c r="W115" s="110">
        <v>53100.92</v>
      </c>
      <c r="X115" s="95">
        <f>'Customer Data'!$F128</f>
        <v>6</v>
      </c>
      <c r="Y115" s="135">
        <f ca="1">HLOOKUP($B115,CDM!$B$1:$Q$22,15,FALSE)/12</f>
        <v>881443.2875361488</v>
      </c>
      <c r="Z115" s="15">
        <f t="shared" ca="1" si="63"/>
        <v>28230853.497536149</v>
      </c>
      <c r="AA115" s="111">
        <v>25231812.739999998</v>
      </c>
      <c r="AB115" s="111">
        <v>46163.45</v>
      </c>
      <c r="AC115" s="95">
        <f>'Customer Data'!$G128</f>
        <v>2</v>
      </c>
      <c r="AD115" s="135">
        <f ca="1">HLOOKUP($B115,CDM!$B$1:$Q$22,16,FALSE)/12</f>
        <v>1820874.9526191957</v>
      </c>
      <c r="AE115" s="15">
        <f t="shared" ca="1" si="64"/>
        <v>27052687.692619193</v>
      </c>
      <c r="AF115" s="15">
        <f t="shared" si="128"/>
        <v>46163.45</v>
      </c>
      <c r="AG115" s="15">
        <v>0</v>
      </c>
      <c r="AH115" s="15">
        <v>0</v>
      </c>
      <c r="AI115" s="113">
        <v>3928929.87</v>
      </c>
      <c r="AJ115" s="113">
        <v>6455.75</v>
      </c>
      <c r="AK115" s="95">
        <f>'Customer Data'!$H128</f>
        <v>1</v>
      </c>
      <c r="AL115" s="135">
        <f ca="1">HLOOKUP($B115,CDM!$B$1:$Q$22,17,FALSE)/12</f>
        <v>4423.2117899579698</v>
      </c>
      <c r="AM115" s="15">
        <f t="shared" ca="1" si="65"/>
        <v>3933353.0817899583</v>
      </c>
      <c r="AN115" s="112">
        <v>382127.83</v>
      </c>
      <c r="AO115" s="112">
        <v>1545.94</v>
      </c>
      <c r="AP115" s="95">
        <f>'Customer Data'!$I128</f>
        <v>24176</v>
      </c>
      <c r="AQ115" s="135">
        <f ca="1">HLOOKUP($B115,CDM!$B$1:$Q$22,18,FALSE)/12</f>
        <v>1284099.7039998348</v>
      </c>
      <c r="AR115" s="15">
        <f t="shared" ca="1" si="66"/>
        <v>1285645.6439998348</v>
      </c>
      <c r="AS115" s="128">
        <v>65711.86</v>
      </c>
      <c r="AT115" s="128">
        <v>181.08</v>
      </c>
      <c r="AU115" s="136">
        <f>'Customer Data'!$J128</f>
        <v>562</v>
      </c>
      <c r="AV115" s="112">
        <v>201919</v>
      </c>
      <c r="AW115" s="95">
        <f>'Customer Data'!$K128</f>
        <v>782</v>
      </c>
      <c r="AX115" s="15">
        <f>Weather!B271</f>
        <v>2.9</v>
      </c>
      <c r="AY115" s="15">
        <f>Weather!$C271</f>
        <v>128.1</v>
      </c>
      <c r="AZ115" s="200">
        <f>Employment!B127</f>
        <v>7082.2</v>
      </c>
      <c r="BA115" s="15">
        <f>Employment!$C127</f>
        <v>160.5</v>
      </c>
      <c r="BB115" s="15">
        <f>Employment!D127</f>
        <v>651932.30000000005</v>
      </c>
      <c r="BC115" s="15">
        <f t="shared" si="68"/>
        <v>114</v>
      </c>
      <c r="BD115" s="15">
        <f t="shared" ref="BD115:BR115" si="134">BD103</f>
        <v>0</v>
      </c>
      <c r="BE115" s="15">
        <f t="shared" si="134"/>
        <v>0</v>
      </c>
      <c r="BF115" s="15">
        <f t="shared" si="134"/>
        <v>0</v>
      </c>
      <c r="BG115" s="15">
        <f t="shared" si="134"/>
        <v>0</v>
      </c>
      <c r="BH115" s="15">
        <f t="shared" si="134"/>
        <v>0</v>
      </c>
      <c r="BI115" s="15">
        <f t="shared" si="134"/>
        <v>1</v>
      </c>
      <c r="BJ115" s="15">
        <f t="shared" si="134"/>
        <v>0</v>
      </c>
      <c r="BK115" s="15">
        <f t="shared" si="134"/>
        <v>0</v>
      </c>
      <c r="BL115" s="15">
        <f t="shared" si="134"/>
        <v>0</v>
      </c>
      <c r="BM115" s="15">
        <f t="shared" si="134"/>
        <v>0</v>
      </c>
      <c r="BN115" s="15">
        <f t="shared" si="134"/>
        <v>0</v>
      </c>
      <c r="BO115" s="15">
        <f t="shared" si="134"/>
        <v>0</v>
      </c>
      <c r="BP115" s="15">
        <f t="shared" si="134"/>
        <v>0</v>
      </c>
      <c r="BQ115" s="15">
        <f t="shared" si="134"/>
        <v>0</v>
      </c>
      <c r="BR115" s="15">
        <f t="shared" si="134"/>
        <v>0</v>
      </c>
      <c r="BS115" s="15">
        <f t="shared" si="133"/>
        <v>30</v>
      </c>
      <c r="BT115" s="129">
        <v>22</v>
      </c>
    </row>
    <row r="116" spans="1:72" ht="15">
      <c r="A116" s="17">
        <v>42917</v>
      </c>
      <c r="B116" s="57">
        <f t="shared" si="59"/>
        <v>2017</v>
      </c>
      <c r="C116" s="99">
        <v>67547683.170000002</v>
      </c>
      <c r="D116" s="94">
        <f>('Customer Data'!$B128*2+'Customer Data'!$B131)/3</f>
        <v>79318.333333333328</v>
      </c>
      <c r="E116" s="15">
        <f ca="1">HLOOKUP($B116,CDM!$B$1:$Q$22,11,FALSE)/12</f>
        <v>2609463.0867100582</v>
      </c>
      <c r="F116" s="16">
        <f t="shared" ca="1" si="60"/>
        <v>70157146.256710052</v>
      </c>
      <c r="G116" s="101">
        <v>19099676.18</v>
      </c>
      <c r="H116" s="94">
        <f>('Customer Data'!$C128*2+'Customer Data'!$C131)/3</f>
        <v>7107</v>
      </c>
      <c r="I116" s="15">
        <f ca="1">HLOOKUP($B116,CDM!$B$1:$Q$22,12,FALSE)/12</f>
        <v>1048994.2865967674</v>
      </c>
      <c r="J116" s="15">
        <f t="shared" ca="1" si="61"/>
        <v>20148670.466596767</v>
      </c>
      <c r="K116" s="104">
        <v>81677687.379999995</v>
      </c>
      <c r="L116" s="105">
        <v>210758.73</v>
      </c>
      <c r="M116" s="94">
        <f>('Customer Data'!$D128*2+'Customer Data'!$D131)/3</f>
        <v>1250.3333333333333</v>
      </c>
      <c r="N116" s="135">
        <f ca="1">HLOOKUP($B116,CDM!$B$1:$Q$22,13,FALSE)/12</f>
        <v>4760499.4298009966</v>
      </c>
      <c r="O116" s="15">
        <f t="shared" ca="1" si="124"/>
        <v>86438186.809800997</v>
      </c>
      <c r="P116" s="15">
        <f t="shared" si="125"/>
        <v>210758.73</v>
      </c>
      <c r="Q116" s="107">
        <v>3897889.97</v>
      </c>
      <c r="R116" s="108">
        <v>11464.12</v>
      </c>
      <c r="S116" s="94">
        <f>('Customer Data'!$E128*2+'Customer Data'!$E131)/3</f>
        <v>3</v>
      </c>
      <c r="T116" s="135">
        <f ca="1">HLOOKUP($B116,CDM!$B$1:$Q$22,14,FALSE)/12</f>
        <v>50913.231963934668</v>
      </c>
      <c r="U116" s="15">
        <f t="shared" ca="1" si="62"/>
        <v>3948803.201963935</v>
      </c>
      <c r="V116" s="109">
        <v>28925454.41</v>
      </c>
      <c r="W116" s="110">
        <v>51426.01</v>
      </c>
      <c r="X116" s="94">
        <f>('Customer Data'!$F128*2+'Customer Data'!$F131)/3</f>
        <v>6</v>
      </c>
      <c r="Y116" s="135">
        <f ca="1">HLOOKUP($B116,CDM!$B$1:$Q$22,15,FALSE)/12</f>
        <v>881443.2875361488</v>
      </c>
      <c r="Z116" s="15">
        <f t="shared" ca="1" si="63"/>
        <v>29806897.697536148</v>
      </c>
      <c r="AA116" s="111">
        <v>19375511.449999999</v>
      </c>
      <c r="AB116" s="111">
        <v>44924.68</v>
      </c>
      <c r="AC116" s="94">
        <f>('Customer Data'!$G128*2+'Customer Data'!$G131)/3</f>
        <v>2</v>
      </c>
      <c r="AD116" s="135">
        <f ca="1">HLOOKUP($B116,CDM!$B$1:$Q$22,16,FALSE)/12</f>
        <v>1820874.9526191957</v>
      </c>
      <c r="AE116" s="15">
        <f t="shared" ca="1" si="64"/>
        <v>21196386.402619194</v>
      </c>
      <c r="AF116" s="15">
        <f t="shared" si="128"/>
        <v>44924.68</v>
      </c>
      <c r="AG116" s="15">
        <v>0</v>
      </c>
      <c r="AH116" s="15">
        <v>0</v>
      </c>
      <c r="AI116" s="113">
        <v>3014205.43</v>
      </c>
      <c r="AJ116" s="113">
        <v>6196.06</v>
      </c>
      <c r="AK116" s="94">
        <f>('Customer Data'!$H128*2+'Customer Data'!$H131)/3</f>
        <v>1</v>
      </c>
      <c r="AL116" s="135">
        <f ca="1">HLOOKUP($B116,CDM!$B$1:$Q$22,17,FALSE)/12</f>
        <v>4423.2117899579698</v>
      </c>
      <c r="AM116" s="15">
        <f t="shared" ca="1" si="65"/>
        <v>3018628.6417899583</v>
      </c>
      <c r="AN116" s="112">
        <v>411066.03</v>
      </c>
      <c r="AO116" s="112">
        <v>1546.06</v>
      </c>
      <c r="AP116" s="94">
        <f>('Customer Data'!$I128*2+'Customer Data'!$I131)/3</f>
        <v>24150.666666666668</v>
      </c>
      <c r="AQ116" s="135">
        <f ca="1">HLOOKUP($B116,CDM!$B$1:$Q$22,18,FALSE)/12</f>
        <v>1284099.7039998348</v>
      </c>
      <c r="AR116" s="15">
        <f t="shared" ca="1" si="66"/>
        <v>1285645.7639998349</v>
      </c>
      <c r="AS116" s="128">
        <v>67176.84</v>
      </c>
      <c r="AT116" s="128">
        <v>189.83</v>
      </c>
      <c r="AU116" s="15">
        <f>('Customer Data'!$J128*2+'Customer Data'!$J131*1)/3</f>
        <v>557.66666666666663</v>
      </c>
      <c r="AV116" s="112">
        <v>201919</v>
      </c>
      <c r="AW116" s="15">
        <f>('Customer Data'!$K128*2+'Customer Data'!$K131*1)/3</f>
        <v>782</v>
      </c>
      <c r="AX116" s="15">
        <f>Weather!B272</f>
        <v>0</v>
      </c>
      <c r="AY116" s="15">
        <f>Weather!$C272</f>
        <v>179.5</v>
      </c>
      <c r="AZ116" s="200">
        <f>Employment!B128</f>
        <v>7098</v>
      </c>
      <c r="BA116" s="15">
        <f>Employment!$C128</f>
        <v>160.5</v>
      </c>
      <c r="BB116" s="15">
        <f>Employment!D128</f>
        <v>651932.30000000005</v>
      </c>
      <c r="BC116" s="15">
        <f t="shared" si="68"/>
        <v>115</v>
      </c>
      <c r="BD116" s="15">
        <f t="shared" ref="BD116:BR116" si="135">BD104</f>
        <v>0</v>
      </c>
      <c r="BE116" s="15">
        <f t="shared" si="135"/>
        <v>0</v>
      </c>
      <c r="BF116" s="15">
        <f t="shared" si="135"/>
        <v>0</v>
      </c>
      <c r="BG116" s="15">
        <f t="shared" si="135"/>
        <v>0</v>
      </c>
      <c r="BH116" s="15">
        <f t="shared" si="135"/>
        <v>0</v>
      </c>
      <c r="BI116" s="15">
        <f t="shared" si="135"/>
        <v>0</v>
      </c>
      <c r="BJ116" s="15">
        <f t="shared" si="135"/>
        <v>1</v>
      </c>
      <c r="BK116" s="15">
        <f t="shared" si="135"/>
        <v>0</v>
      </c>
      <c r="BL116" s="15">
        <f t="shared" si="135"/>
        <v>0</v>
      </c>
      <c r="BM116" s="15">
        <f t="shared" si="135"/>
        <v>0</v>
      </c>
      <c r="BN116" s="15">
        <f t="shared" si="135"/>
        <v>0</v>
      </c>
      <c r="BO116" s="15">
        <f t="shared" si="135"/>
        <v>0</v>
      </c>
      <c r="BP116" s="15">
        <f t="shared" si="135"/>
        <v>0</v>
      </c>
      <c r="BQ116" s="15">
        <f t="shared" si="135"/>
        <v>0</v>
      </c>
      <c r="BR116" s="15">
        <f t="shared" si="135"/>
        <v>0</v>
      </c>
      <c r="BS116" s="15">
        <f t="shared" si="133"/>
        <v>31</v>
      </c>
      <c r="BT116" s="129">
        <v>20</v>
      </c>
    </row>
    <row r="117" spans="1:72" ht="15">
      <c r="A117" s="17">
        <v>42948</v>
      </c>
      <c r="B117" s="57">
        <f t="shared" si="59"/>
        <v>2017</v>
      </c>
      <c r="C117" s="99">
        <v>60025571.450000003</v>
      </c>
      <c r="D117" s="94">
        <f>('Customer Data'!$B128+'Customer Data'!$B131*2)/3</f>
        <v>79329.666666666672</v>
      </c>
      <c r="E117" s="15">
        <f ca="1">HLOOKUP($B117,CDM!$B$1:$Q$22,11,FALSE)/12</f>
        <v>2609463.0867100582</v>
      </c>
      <c r="F117" s="16">
        <f t="shared" ca="1" si="60"/>
        <v>62635034.536710061</v>
      </c>
      <c r="G117" s="101">
        <v>18038558.640000001</v>
      </c>
      <c r="H117" s="94">
        <f>('Customer Data'!$C128+'Customer Data'!$C131*2)/3</f>
        <v>7105</v>
      </c>
      <c r="I117" s="15">
        <f ca="1">HLOOKUP($B117,CDM!$B$1:$Q$22,12,FALSE)/12</f>
        <v>1048994.2865967674</v>
      </c>
      <c r="J117" s="15">
        <f t="shared" ca="1" si="61"/>
        <v>19087552.926596768</v>
      </c>
      <c r="K117" s="104">
        <v>81260053.900000006</v>
      </c>
      <c r="L117" s="105">
        <v>206604.9</v>
      </c>
      <c r="M117" s="94">
        <f>('Customer Data'!$D128+'Customer Data'!$D131*2)/3</f>
        <v>1251.6666666666667</v>
      </c>
      <c r="N117" s="135">
        <f ca="1">HLOOKUP($B117,CDM!$B$1:$Q$22,13,FALSE)/12</f>
        <v>4760499.4298009966</v>
      </c>
      <c r="O117" s="15">
        <f t="shared" ca="1" si="124"/>
        <v>86020553.329801008</v>
      </c>
      <c r="P117" s="15">
        <f t="shared" si="125"/>
        <v>206604.9</v>
      </c>
      <c r="Q117" s="107">
        <v>2872634.77</v>
      </c>
      <c r="R117" s="108">
        <v>11756.06</v>
      </c>
      <c r="S117" s="94">
        <f>('Customer Data'!$E128+'Customer Data'!$E131*2)/3</f>
        <v>3</v>
      </c>
      <c r="T117" s="135">
        <f ca="1">HLOOKUP($B117,CDM!$B$1:$Q$22,14,FALSE)/12</f>
        <v>50913.231963934668</v>
      </c>
      <c r="U117" s="15">
        <f t="shared" ca="1" si="62"/>
        <v>2923548.0019639349</v>
      </c>
      <c r="V117" s="109">
        <v>27202699.469999999</v>
      </c>
      <c r="W117" s="110">
        <v>48880.09</v>
      </c>
      <c r="X117" s="94">
        <f>('Customer Data'!$F128+'Customer Data'!$F131*2)/3</f>
        <v>6</v>
      </c>
      <c r="Y117" s="135">
        <f ca="1">HLOOKUP($B117,CDM!$B$1:$Q$22,15,FALSE)/12</f>
        <v>881443.2875361488</v>
      </c>
      <c r="Z117" s="15">
        <f t="shared" ca="1" si="63"/>
        <v>28084142.757536147</v>
      </c>
      <c r="AA117" s="111">
        <v>25274167.010000002</v>
      </c>
      <c r="AB117" s="111">
        <v>44839.06</v>
      </c>
      <c r="AC117" s="94">
        <f>('Customer Data'!$G128+'Customer Data'!$G131*2)/3</f>
        <v>2</v>
      </c>
      <c r="AD117" s="135">
        <f ca="1">HLOOKUP($B117,CDM!$B$1:$Q$22,16,FALSE)/12</f>
        <v>1820874.9526191957</v>
      </c>
      <c r="AE117" s="15">
        <f t="shared" ca="1" si="64"/>
        <v>27095041.962619197</v>
      </c>
      <c r="AF117" s="15">
        <f t="shared" si="128"/>
        <v>44839.06</v>
      </c>
      <c r="AG117" s="15">
        <v>0</v>
      </c>
      <c r="AH117" s="15">
        <v>0</v>
      </c>
      <c r="AI117" s="113">
        <v>3988262.54</v>
      </c>
      <c r="AJ117" s="113">
        <v>6499.92</v>
      </c>
      <c r="AK117" s="94">
        <f>('Customer Data'!$H128+'Customer Data'!$H131*2)/3</f>
        <v>1</v>
      </c>
      <c r="AL117" s="135">
        <f ca="1">HLOOKUP($B117,CDM!$B$1:$Q$22,17,FALSE)/12</f>
        <v>4423.2117899579698</v>
      </c>
      <c r="AM117" s="15">
        <f t="shared" ca="1" si="65"/>
        <v>3992685.7517899582</v>
      </c>
      <c r="AN117" s="112">
        <v>464424.61</v>
      </c>
      <c r="AO117" s="112">
        <v>1545.96</v>
      </c>
      <c r="AP117" s="94">
        <f>('Customer Data'!$I128+'Customer Data'!$I131*2)/3</f>
        <v>24125.333333333332</v>
      </c>
      <c r="AQ117" s="135">
        <f ca="1">HLOOKUP($B117,CDM!$B$1:$Q$22,18,FALSE)/12</f>
        <v>1284099.7039998348</v>
      </c>
      <c r="AR117" s="15">
        <f t="shared" ca="1" si="66"/>
        <v>1285645.6639998348</v>
      </c>
      <c r="AS117" s="128">
        <v>63462.93</v>
      </c>
      <c r="AT117" s="128">
        <v>183.06</v>
      </c>
      <c r="AU117" s="15">
        <f>('Customer Data'!$J128*1+'Customer Data'!$J131*2)/3</f>
        <v>553.33333333333337</v>
      </c>
      <c r="AV117" s="112">
        <v>199454.92</v>
      </c>
      <c r="AW117" s="15">
        <f>('Customer Data'!$K128*1+'Customer Data'!$K131*2)/3</f>
        <v>782</v>
      </c>
      <c r="AX117" s="15">
        <f>Weather!B273</f>
        <v>1.9</v>
      </c>
      <c r="AY117" s="15">
        <f>Weather!$C273</f>
        <v>121.4</v>
      </c>
      <c r="AZ117" s="200">
        <f>Employment!B129</f>
        <v>7118.8</v>
      </c>
      <c r="BA117" s="15">
        <f>Employment!$C129</f>
        <v>163.69999999999999</v>
      </c>
      <c r="BB117" s="15">
        <f>Employment!D129</f>
        <v>651932.30000000005</v>
      </c>
      <c r="BC117" s="15">
        <f t="shared" si="68"/>
        <v>116</v>
      </c>
      <c r="BD117" s="15">
        <f t="shared" ref="BD117:BR117" si="136">BD105</f>
        <v>0</v>
      </c>
      <c r="BE117" s="15">
        <f t="shared" si="136"/>
        <v>0</v>
      </c>
      <c r="BF117" s="15">
        <f t="shared" si="136"/>
        <v>0</v>
      </c>
      <c r="BG117" s="15">
        <f t="shared" si="136"/>
        <v>0</v>
      </c>
      <c r="BH117" s="15">
        <f t="shared" si="136"/>
        <v>0</v>
      </c>
      <c r="BI117" s="15">
        <f t="shared" si="136"/>
        <v>0</v>
      </c>
      <c r="BJ117" s="15">
        <f t="shared" si="136"/>
        <v>0</v>
      </c>
      <c r="BK117" s="15">
        <f t="shared" si="136"/>
        <v>1</v>
      </c>
      <c r="BL117" s="15">
        <f t="shared" si="136"/>
        <v>0</v>
      </c>
      <c r="BM117" s="15">
        <f t="shared" si="136"/>
        <v>0</v>
      </c>
      <c r="BN117" s="15">
        <f t="shared" si="136"/>
        <v>0</v>
      </c>
      <c r="BO117" s="15">
        <f t="shared" si="136"/>
        <v>0</v>
      </c>
      <c r="BP117" s="15">
        <f t="shared" si="136"/>
        <v>0</v>
      </c>
      <c r="BQ117" s="15">
        <f t="shared" si="136"/>
        <v>0</v>
      </c>
      <c r="BR117" s="15">
        <f t="shared" si="136"/>
        <v>0</v>
      </c>
      <c r="BS117" s="15">
        <f t="shared" si="133"/>
        <v>31</v>
      </c>
      <c r="BT117" s="129">
        <v>22</v>
      </c>
    </row>
    <row r="118" spans="1:72" ht="15">
      <c r="A118" s="17">
        <v>42979</v>
      </c>
      <c r="B118" s="57">
        <f t="shared" si="59"/>
        <v>2017</v>
      </c>
      <c r="C118" s="99">
        <v>50489495.5</v>
      </c>
      <c r="D118" s="95">
        <f>'Customer Data'!$B131</f>
        <v>79341</v>
      </c>
      <c r="E118" s="15">
        <f ca="1">HLOOKUP($B118,CDM!$B$1:$Q$22,11,FALSE)/12</f>
        <v>2609463.0867100582</v>
      </c>
      <c r="F118" s="16">
        <f t="shared" ca="1" si="60"/>
        <v>53098958.586710058</v>
      </c>
      <c r="G118" s="101">
        <v>16355213.449999999</v>
      </c>
      <c r="H118" s="95">
        <f>'Customer Data'!$C131</f>
        <v>7103</v>
      </c>
      <c r="I118" s="15">
        <f ca="1">HLOOKUP($B118,CDM!$B$1:$Q$22,12,FALSE)/12</f>
        <v>1048994.2865967674</v>
      </c>
      <c r="J118" s="15">
        <f t="shared" ca="1" si="61"/>
        <v>17404207.736596767</v>
      </c>
      <c r="K118" s="104">
        <v>76162321.659999996</v>
      </c>
      <c r="L118" s="105">
        <v>206126.33</v>
      </c>
      <c r="M118" s="95">
        <f>'Customer Data'!$D131</f>
        <v>1253</v>
      </c>
      <c r="N118" s="135">
        <f ca="1">HLOOKUP($B118,CDM!$B$1:$Q$22,13,FALSE)/12</f>
        <v>4760499.4298009966</v>
      </c>
      <c r="O118" s="15">
        <f t="shared" ca="1" si="124"/>
        <v>80922821.089800999</v>
      </c>
      <c r="P118" s="15">
        <f t="shared" si="125"/>
        <v>206126.33</v>
      </c>
      <c r="Q118" s="107">
        <v>3500432.4</v>
      </c>
      <c r="R118" s="108">
        <v>10612.12</v>
      </c>
      <c r="S118" s="95">
        <f>'Customer Data'!$E131</f>
        <v>3</v>
      </c>
      <c r="T118" s="135">
        <f ca="1">HLOOKUP($B118,CDM!$B$1:$Q$22,14,FALSE)/12</f>
        <v>50913.231963934668</v>
      </c>
      <c r="U118" s="15">
        <f t="shared" ca="1" si="62"/>
        <v>3551345.6319639347</v>
      </c>
      <c r="V118" s="109">
        <v>26215130.359999999</v>
      </c>
      <c r="W118" s="110">
        <v>48246.559999999998</v>
      </c>
      <c r="X118" s="95">
        <f>'Customer Data'!$F131</f>
        <v>6</v>
      </c>
      <c r="Y118" s="135">
        <f ca="1">HLOOKUP($B118,CDM!$B$1:$Q$22,15,FALSE)/12</f>
        <v>881443.2875361488</v>
      </c>
      <c r="Z118" s="15">
        <f t="shared" ca="1" si="63"/>
        <v>27096573.647536147</v>
      </c>
      <c r="AA118" s="111">
        <v>22780748.25</v>
      </c>
      <c r="AB118" s="111">
        <v>45360.63</v>
      </c>
      <c r="AC118" s="95">
        <f>'Customer Data'!$G131</f>
        <v>2</v>
      </c>
      <c r="AD118" s="135">
        <f ca="1">HLOOKUP($B118,CDM!$B$1:$Q$22,16,FALSE)/12</f>
        <v>1820874.9526191957</v>
      </c>
      <c r="AE118" s="15">
        <f t="shared" ca="1" si="64"/>
        <v>24601623.202619195</v>
      </c>
      <c r="AF118" s="15">
        <f t="shared" si="128"/>
        <v>45360.63</v>
      </c>
      <c r="AG118" s="15">
        <v>0</v>
      </c>
      <c r="AH118" s="15">
        <v>0</v>
      </c>
      <c r="AI118" s="113">
        <v>3649616.03</v>
      </c>
      <c r="AJ118" s="113">
        <v>6220.28</v>
      </c>
      <c r="AK118" s="95">
        <f>'Customer Data'!$H131</f>
        <v>1</v>
      </c>
      <c r="AL118" s="135">
        <f ca="1">HLOOKUP($B118,CDM!$B$1:$Q$22,17,FALSE)/12</f>
        <v>4423.2117899579698</v>
      </c>
      <c r="AM118" s="15">
        <f t="shared" ca="1" si="65"/>
        <v>3654039.241789958</v>
      </c>
      <c r="AN118" s="112">
        <v>515873.01</v>
      </c>
      <c r="AO118" s="112">
        <v>1547.27</v>
      </c>
      <c r="AP118" s="95">
        <f>'Customer Data'!$I131</f>
        <v>24100</v>
      </c>
      <c r="AQ118" s="135">
        <f ca="1">HLOOKUP($B118,CDM!$B$1:$Q$22,18,FALSE)/12</f>
        <v>1284099.7039998348</v>
      </c>
      <c r="AR118" s="15">
        <f t="shared" ca="1" si="66"/>
        <v>1285646.9739998349</v>
      </c>
      <c r="AS118" s="128">
        <v>64181.55</v>
      </c>
      <c r="AT118" s="128">
        <v>177.01</v>
      </c>
      <c r="AU118" s="136">
        <f>'Customer Data'!$J131</f>
        <v>549</v>
      </c>
      <c r="AV118" s="112">
        <v>188766.6</v>
      </c>
      <c r="AW118" s="95">
        <f>'Customer Data'!$K131</f>
        <v>782</v>
      </c>
      <c r="AX118" s="15">
        <f>Weather!B274</f>
        <v>27.4</v>
      </c>
      <c r="AY118" s="15">
        <f>Weather!$C274</f>
        <v>80.7</v>
      </c>
      <c r="AZ118" s="200">
        <f>Employment!B130</f>
        <v>7148.9</v>
      </c>
      <c r="BA118" s="15">
        <f>Employment!$C130</f>
        <v>164.7</v>
      </c>
      <c r="BB118" s="15">
        <f>Employment!D130</f>
        <v>651932.30000000005</v>
      </c>
      <c r="BC118" s="15">
        <f t="shared" si="68"/>
        <v>117</v>
      </c>
      <c r="BD118" s="15">
        <f t="shared" ref="BD118:BR118" si="137">BD106</f>
        <v>0</v>
      </c>
      <c r="BE118" s="15">
        <f t="shared" si="137"/>
        <v>0</v>
      </c>
      <c r="BF118" s="15">
        <f t="shared" si="137"/>
        <v>0</v>
      </c>
      <c r="BG118" s="15">
        <f t="shared" si="137"/>
        <v>0</v>
      </c>
      <c r="BH118" s="15">
        <f t="shared" si="137"/>
        <v>0</v>
      </c>
      <c r="BI118" s="15">
        <f t="shared" si="137"/>
        <v>0</v>
      </c>
      <c r="BJ118" s="15">
        <f t="shared" si="137"/>
        <v>0</v>
      </c>
      <c r="BK118" s="15">
        <f t="shared" si="137"/>
        <v>0</v>
      </c>
      <c r="BL118" s="15">
        <f t="shared" si="137"/>
        <v>1</v>
      </c>
      <c r="BM118" s="15">
        <f t="shared" si="137"/>
        <v>0</v>
      </c>
      <c r="BN118" s="15">
        <f t="shared" si="137"/>
        <v>0</v>
      </c>
      <c r="BO118" s="15">
        <f t="shared" si="137"/>
        <v>0</v>
      </c>
      <c r="BP118" s="15">
        <f t="shared" si="137"/>
        <v>0</v>
      </c>
      <c r="BQ118" s="15">
        <f t="shared" si="137"/>
        <v>1</v>
      </c>
      <c r="BR118" s="15">
        <f t="shared" si="137"/>
        <v>1</v>
      </c>
      <c r="BS118" s="15">
        <f t="shared" si="133"/>
        <v>30</v>
      </c>
      <c r="BT118" s="129">
        <v>20</v>
      </c>
    </row>
    <row r="119" spans="1:72" ht="15">
      <c r="A119" s="17">
        <v>43009</v>
      </c>
      <c r="B119" s="57">
        <f t="shared" ref="B119:B121" si="138">YEAR(A119)</f>
        <v>2017</v>
      </c>
      <c r="C119" s="99">
        <v>43508601.82</v>
      </c>
      <c r="D119" s="94">
        <f>('Customer Data'!$B131*2+'Customer Data'!$B134)/3</f>
        <v>79386.666666666672</v>
      </c>
      <c r="E119" s="15">
        <f ca="1">HLOOKUP($B119,CDM!$B$1:$Q$22,11,FALSE)/12</f>
        <v>2609463.0867100582</v>
      </c>
      <c r="F119" s="16">
        <f t="shared" ref="F119:F121" ca="1" si="139">C119+E119</f>
        <v>46118064.906710058</v>
      </c>
      <c r="G119" s="101">
        <v>15784845.619999999</v>
      </c>
      <c r="H119" s="94">
        <f>('Customer Data'!$C131*2+'Customer Data'!$C134)/3</f>
        <v>7107</v>
      </c>
      <c r="I119" s="15">
        <f ca="1">HLOOKUP($B119,CDM!$B$1:$Q$22,12,FALSE)/12</f>
        <v>1048994.2865967674</v>
      </c>
      <c r="J119" s="15">
        <f t="shared" ref="J119:J121" ca="1" si="140">I119+G119</f>
        <v>16833839.906596765</v>
      </c>
      <c r="K119" s="104">
        <v>75134635.489999995</v>
      </c>
      <c r="L119" s="105">
        <v>201929.60000000001</v>
      </c>
      <c r="M119" s="94">
        <f>('Customer Data'!$D131*2+'Customer Data'!$D134)/3</f>
        <v>1253</v>
      </c>
      <c r="N119" s="135">
        <f ca="1">HLOOKUP($B119,CDM!$B$1:$Q$22,13,FALSE)/12</f>
        <v>4760499.4298009966</v>
      </c>
      <c r="O119" s="15">
        <f t="shared" ca="1" si="124"/>
        <v>79895134.919800997</v>
      </c>
      <c r="P119" s="15">
        <f t="shared" si="125"/>
        <v>201929.60000000001</v>
      </c>
      <c r="Q119" s="107">
        <v>4625046.97</v>
      </c>
      <c r="R119" s="108">
        <v>11213.24</v>
      </c>
      <c r="S119" s="94">
        <f>('Customer Data'!$E131*2+'Customer Data'!$E134)/3</f>
        <v>3</v>
      </c>
      <c r="T119" s="135">
        <f ca="1">HLOOKUP($B119,CDM!$B$1:$Q$22,14,FALSE)/12</f>
        <v>50913.231963934668</v>
      </c>
      <c r="U119" s="15">
        <f t="shared" ref="U119:U121" ca="1" si="141">Q119+T119</f>
        <v>4675960.2019639341</v>
      </c>
      <c r="V119" s="109">
        <v>26004529.300000001</v>
      </c>
      <c r="W119" s="110">
        <v>47664.26</v>
      </c>
      <c r="X119" s="94">
        <f>('Customer Data'!$F131*2+'Customer Data'!$F134)/3</f>
        <v>6</v>
      </c>
      <c r="Y119" s="135">
        <f ca="1">HLOOKUP($B119,CDM!$B$1:$Q$22,15,FALSE)/12</f>
        <v>881443.2875361488</v>
      </c>
      <c r="Z119" s="15">
        <f t="shared" ref="Z119:Z121" ca="1" si="142">V119+Y119</f>
        <v>26885972.587536149</v>
      </c>
      <c r="AA119" s="111">
        <v>14864046.310000001</v>
      </c>
      <c r="AB119" s="111">
        <v>37141.199999999997</v>
      </c>
      <c r="AC119" s="94">
        <f>('Customer Data'!$G131*2+'Customer Data'!$G134)/3</f>
        <v>2</v>
      </c>
      <c r="AD119" s="135">
        <f ca="1">HLOOKUP($B119,CDM!$B$1:$Q$22,16,FALSE)/12</f>
        <v>1820874.9526191957</v>
      </c>
      <c r="AE119" s="15">
        <f t="shared" ref="AE119:AE121" ca="1" si="143">AA119+AD119</f>
        <v>16684921.262619196</v>
      </c>
      <c r="AF119" s="15">
        <f t="shared" si="128"/>
        <v>37141.199999999997</v>
      </c>
      <c r="AG119" s="15">
        <v>0</v>
      </c>
      <c r="AH119" s="15">
        <v>0</v>
      </c>
      <c r="AI119" s="113">
        <v>3813458.8</v>
      </c>
      <c r="AJ119" s="113">
        <v>5984.52</v>
      </c>
      <c r="AK119" s="94">
        <f>('Customer Data'!$H131*2+'Customer Data'!$H134)/3</f>
        <v>1</v>
      </c>
      <c r="AL119" s="135">
        <f ca="1">HLOOKUP($B119,CDM!$B$1:$Q$22,17,FALSE)/12</f>
        <v>4423.2117899579698</v>
      </c>
      <c r="AM119" s="15">
        <f t="shared" ref="AM119:AM121" ca="1" si="144">AI119+AL119</f>
        <v>3817882.011789958</v>
      </c>
      <c r="AN119" s="112">
        <v>603457.35</v>
      </c>
      <c r="AO119" s="112">
        <v>1547.27</v>
      </c>
      <c r="AP119" s="94">
        <f>('Customer Data'!$I131*2+'Customer Data'!$I134)/3</f>
        <v>24112</v>
      </c>
      <c r="AQ119" s="135">
        <f ca="1">HLOOKUP($B119,CDM!$B$1:$Q$22,18,FALSE)/12</f>
        <v>1284099.7039998348</v>
      </c>
      <c r="AR119" s="15">
        <f t="shared" ref="AR119:AR121" ca="1" si="145">AQ119+AO119</f>
        <v>1285646.9739998349</v>
      </c>
      <c r="AS119" s="128">
        <v>68062.42</v>
      </c>
      <c r="AT119" s="128">
        <v>190.4</v>
      </c>
      <c r="AU119" s="15">
        <f>('Customer Data'!$J131*2+'Customer Data'!$J134*1)/3</f>
        <v>546.33333333333337</v>
      </c>
      <c r="AV119" s="112">
        <v>189116.6</v>
      </c>
      <c r="AW119" s="15">
        <f>('Customer Data'!$K131*2+'Customer Data'!$K134*1)/3</f>
        <v>764.66666666666663</v>
      </c>
      <c r="AX119" s="15">
        <f>Weather!B275</f>
        <v>124.6</v>
      </c>
      <c r="AY119" s="15">
        <f>Weather!$C275</f>
        <v>24.9</v>
      </c>
      <c r="AZ119" s="200">
        <f>Employment!B131</f>
        <v>7168.4</v>
      </c>
      <c r="BA119" s="15">
        <f>Employment!$C131</f>
        <v>162.1</v>
      </c>
      <c r="BB119" s="15">
        <f>Employment!D131</f>
        <v>651932.30000000005</v>
      </c>
      <c r="BC119" s="15">
        <f t="shared" si="68"/>
        <v>118</v>
      </c>
      <c r="BD119" s="15">
        <f t="shared" ref="BD119:BR119" si="146">BD107</f>
        <v>0</v>
      </c>
      <c r="BE119" s="15">
        <f t="shared" si="146"/>
        <v>0</v>
      </c>
      <c r="BF119" s="15">
        <f t="shared" si="146"/>
        <v>0</v>
      </c>
      <c r="BG119" s="15">
        <f t="shared" si="146"/>
        <v>0</v>
      </c>
      <c r="BH119" s="15">
        <f t="shared" si="146"/>
        <v>0</v>
      </c>
      <c r="BI119" s="15">
        <f t="shared" si="146"/>
        <v>0</v>
      </c>
      <c r="BJ119" s="15">
        <f t="shared" si="146"/>
        <v>0</v>
      </c>
      <c r="BK119" s="15">
        <f t="shared" si="146"/>
        <v>0</v>
      </c>
      <c r="BL119" s="15">
        <f t="shared" si="146"/>
        <v>0</v>
      </c>
      <c r="BM119" s="15">
        <f t="shared" si="146"/>
        <v>1</v>
      </c>
      <c r="BN119" s="15">
        <f t="shared" si="146"/>
        <v>0</v>
      </c>
      <c r="BO119" s="15">
        <f t="shared" si="146"/>
        <v>0</v>
      </c>
      <c r="BP119" s="15">
        <f t="shared" si="146"/>
        <v>0</v>
      </c>
      <c r="BQ119" s="15">
        <f t="shared" si="146"/>
        <v>1</v>
      </c>
      <c r="BR119" s="15">
        <f t="shared" si="146"/>
        <v>1</v>
      </c>
      <c r="BS119" s="15">
        <f t="shared" si="133"/>
        <v>31</v>
      </c>
      <c r="BT119" s="129">
        <v>21</v>
      </c>
    </row>
    <row r="120" spans="1:72" ht="15">
      <c r="A120" s="17">
        <v>43040</v>
      </c>
      <c r="B120" s="57">
        <f t="shared" si="138"/>
        <v>2017</v>
      </c>
      <c r="C120" s="99">
        <v>42732212.520000003</v>
      </c>
      <c r="D120" s="94">
        <f>('Customer Data'!$B131+'Customer Data'!$B134*2)/3</f>
        <v>79432.333333333328</v>
      </c>
      <c r="E120" s="15">
        <f ca="1">HLOOKUP($B120,CDM!$B$1:$Q$22,11,FALSE)/12</f>
        <v>2609463.0867100582</v>
      </c>
      <c r="F120" s="16">
        <f t="shared" ca="1" si="139"/>
        <v>45341675.606710061</v>
      </c>
      <c r="G120" s="101">
        <v>15476692.84</v>
      </c>
      <c r="H120" s="94">
        <f>('Customer Data'!$C131+'Customer Data'!$C134*2)/3</f>
        <v>7111</v>
      </c>
      <c r="I120" s="15">
        <f ca="1">HLOOKUP($B120,CDM!$B$1:$Q$22,12,FALSE)/12</f>
        <v>1048994.2865967674</v>
      </c>
      <c r="J120" s="15">
        <f t="shared" ca="1" si="140"/>
        <v>16525687.126596767</v>
      </c>
      <c r="K120" s="104">
        <v>76862990.260000005</v>
      </c>
      <c r="L120" s="105">
        <v>192309.6</v>
      </c>
      <c r="M120" s="94">
        <f>('Customer Data'!$D131+'Customer Data'!$D134*2)/3</f>
        <v>1253</v>
      </c>
      <c r="N120" s="135">
        <f ca="1">HLOOKUP($B120,CDM!$B$1:$Q$22,13,FALSE)/12</f>
        <v>4760499.4298009966</v>
      </c>
      <c r="O120" s="15">
        <f t="shared" ca="1" si="124"/>
        <v>81623489.689801008</v>
      </c>
      <c r="P120" s="15">
        <f t="shared" si="125"/>
        <v>192309.6</v>
      </c>
      <c r="Q120" s="107">
        <v>3531253.9</v>
      </c>
      <c r="R120" s="108">
        <v>11456.22</v>
      </c>
      <c r="S120" s="94">
        <f>('Customer Data'!$E131+'Customer Data'!$E134*2)/3</f>
        <v>3</v>
      </c>
      <c r="T120" s="135">
        <f ca="1">HLOOKUP($B120,CDM!$B$1:$Q$22,14,FALSE)/12</f>
        <v>50913.231963934668</v>
      </c>
      <c r="U120" s="15">
        <f t="shared" ca="1" si="141"/>
        <v>3582167.1319639347</v>
      </c>
      <c r="V120" s="109">
        <v>23819027.77</v>
      </c>
      <c r="W120" s="110">
        <v>41607.699999999997</v>
      </c>
      <c r="X120" s="94">
        <f>('Customer Data'!$F131+'Customer Data'!$F134*2)/3</f>
        <v>6</v>
      </c>
      <c r="Y120" s="135">
        <f ca="1">HLOOKUP($B120,CDM!$B$1:$Q$22,15,FALSE)/12</f>
        <v>881443.2875361488</v>
      </c>
      <c r="Z120" s="15">
        <f t="shared" ca="1" si="142"/>
        <v>24700471.057536148</v>
      </c>
      <c r="AA120" s="111">
        <v>21241703.25</v>
      </c>
      <c r="AB120" s="111">
        <v>38287.89</v>
      </c>
      <c r="AC120" s="94">
        <f>('Customer Data'!$G131+'Customer Data'!$G134*2)/3</f>
        <v>2</v>
      </c>
      <c r="AD120" s="135">
        <f ca="1">HLOOKUP($B120,CDM!$B$1:$Q$22,16,FALSE)/12</f>
        <v>1820874.9526191957</v>
      </c>
      <c r="AE120" s="15">
        <f t="shared" ca="1" si="143"/>
        <v>23062578.202619195</v>
      </c>
      <c r="AF120" s="15">
        <f t="shared" si="128"/>
        <v>38287.89</v>
      </c>
      <c r="AG120" s="15">
        <v>0</v>
      </c>
      <c r="AH120" s="15">
        <v>0</v>
      </c>
      <c r="AI120" s="113">
        <v>3475639.47</v>
      </c>
      <c r="AJ120" s="113">
        <v>5461.25</v>
      </c>
      <c r="AK120" s="94">
        <f>('Customer Data'!$H131+'Customer Data'!$H134*2)/3</f>
        <v>1</v>
      </c>
      <c r="AL120" s="135">
        <f ca="1">HLOOKUP($B120,CDM!$B$1:$Q$22,17,FALSE)/12</f>
        <v>4423.2117899579698</v>
      </c>
      <c r="AM120" s="15">
        <f t="shared" ca="1" si="144"/>
        <v>3480062.6817899584</v>
      </c>
      <c r="AN120" s="112">
        <v>640984.17000000004</v>
      </c>
      <c r="AO120" s="112">
        <v>1547.27</v>
      </c>
      <c r="AP120" s="94">
        <f>('Customer Data'!$I131+'Customer Data'!$I134*2)/3</f>
        <v>24124</v>
      </c>
      <c r="AQ120" s="135">
        <f ca="1">HLOOKUP($B120,CDM!$B$1:$Q$22,18,FALSE)/12</f>
        <v>1284099.7039998348</v>
      </c>
      <c r="AR120" s="15">
        <f t="shared" ca="1" si="145"/>
        <v>1285646.9739998349</v>
      </c>
      <c r="AS120" s="128">
        <v>65746.5</v>
      </c>
      <c r="AT120" s="128">
        <v>181.4</v>
      </c>
      <c r="AU120" s="15">
        <f>('Customer Data'!$J131*1+'Customer Data'!$J134*2)/3</f>
        <v>543.66666666666663</v>
      </c>
      <c r="AV120" s="112">
        <v>189116.6</v>
      </c>
      <c r="AW120" s="15">
        <f>('Customer Data'!$K131*1+'Customer Data'!$K134*2)/3</f>
        <v>747.33333333333337</v>
      </c>
      <c r="AX120" s="15">
        <f>Weather!B276</f>
        <v>379.5</v>
      </c>
      <c r="AY120" s="15">
        <f>Weather!$C276</f>
        <v>0</v>
      </c>
      <c r="AZ120" s="200">
        <f>Employment!B132</f>
        <v>7192.2</v>
      </c>
      <c r="BA120" s="15">
        <f>Employment!$C132</f>
        <v>162.9</v>
      </c>
      <c r="BB120" s="15">
        <f>Employment!D132</f>
        <v>651932.30000000005</v>
      </c>
      <c r="BC120" s="15">
        <f t="shared" ref="BC120:BC121" si="147">BC119+1</f>
        <v>119</v>
      </c>
      <c r="BD120" s="15">
        <f t="shared" ref="BD120:BR120" si="148">BD108</f>
        <v>0</v>
      </c>
      <c r="BE120" s="15">
        <f t="shared" si="148"/>
        <v>0</v>
      </c>
      <c r="BF120" s="15">
        <f t="shared" si="148"/>
        <v>0</v>
      </c>
      <c r="BG120" s="15">
        <f t="shared" si="148"/>
        <v>0</v>
      </c>
      <c r="BH120" s="15">
        <f t="shared" si="148"/>
        <v>0</v>
      </c>
      <c r="BI120" s="15">
        <f t="shared" si="148"/>
        <v>0</v>
      </c>
      <c r="BJ120" s="15">
        <f t="shared" si="148"/>
        <v>0</v>
      </c>
      <c r="BK120" s="15">
        <f t="shared" si="148"/>
        <v>0</v>
      </c>
      <c r="BL120" s="15">
        <f t="shared" si="148"/>
        <v>0</v>
      </c>
      <c r="BM120" s="15">
        <f t="shared" si="148"/>
        <v>0</v>
      </c>
      <c r="BN120" s="15">
        <f t="shared" si="148"/>
        <v>1</v>
      </c>
      <c r="BO120" s="15">
        <f t="shared" si="148"/>
        <v>0</v>
      </c>
      <c r="BP120" s="15">
        <f t="shared" si="148"/>
        <v>0</v>
      </c>
      <c r="BQ120" s="15">
        <f t="shared" si="148"/>
        <v>1</v>
      </c>
      <c r="BR120" s="15">
        <f t="shared" si="148"/>
        <v>1</v>
      </c>
      <c r="BS120" s="15">
        <f t="shared" si="133"/>
        <v>30</v>
      </c>
      <c r="BT120" s="129">
        <v>22</v>
      </c>
    </row>
    <row r="121" spans="1:72" ht="15">
      <c r="A121" s="17">
        <v>43070</v>
      </c>
      <c r="B121" s="57">
        <f t="shared" si="138"/>
        <v>2017</v>
      </c>
      <c r="C121" s="99">
        <v>51955564.090000004</v>
      </c>
      <c r="D121" s="95">
        <f>'Customer Data'!$B134</f>
        <v>79478</v>
      </c>
      <c r="E121" s="15">
        <f ca="1">HLOOKUP($B121,CDM!$B$1:$Q$22,11,FALSE)/12</f>
        <v>2609463.0867100582</v>
      </c>
      <c r="F121" s="16">
        <f t="shared" ca="1" si="139"/>
        <v>54565027.176710062</v>
      </c>
      <c r="G121" s="101">
        <v>17488225.73</v>
      </c>
      <c r="H121" s="95">
        <f>'Customer Data'!$C134</f>
        <v>7115</v>
      </c>
      <c r="I121" s="15">
        <f ca="1">HLOOKUP($B121,CDM!$B$1:$Q$22,12,FALSE)/12</f>
        <v>1048994.2865967674</v>
      </c>
      <c r="J121" s="15">
        <f t="shared" ca="1" si="140"/>
        <v>18537220.016596768</v>
      </c>
      <c r="K121" s="104">
        <v>81972374.760000005</v>
      </c>
      <c r="L121" s="105">
        <v>184256.07</v>
      </c>
      <c r="M121" s="95">
        <f>'Customer Data'!$D134</f>
        <v>1253</v>
      </c>
      <c r="N121" s="135">
        <f ca="1">HLOOKUP($B121,CDM!$B$1:$Q$22,13,FALSE)/12</f>
        <v>4760499.4298009966</v>
      </c>
      <c r="O121" s="15">
        <f t="shared" ca="1" si="124"/>
        <v>86732874.189801008</v>
      </c>
      <c r="P121" s="15">
        <f t="shared" si="125"/>
        <v>184256.07</v>
      </c>
      <c r="Q121" s="107">
        <v>4000677.54</v>
      </c>
      <c r="R121" s="108">
        <v>11346.06</v>
      </c>
      <c r="S121" s="95">
        <f>'Customer Data'!$E134</f>
        <v>3</v>
      </c>
      <c r="T121" s="135">
        <f ca="1">HLOOKUP($B121,CDM!$B$1:$Q$22,14,FALSE)/12</f>
        <v>50913.231963934668</v>
      </c>
      <c r="U121" s="15">
        <f t="shared" ca="1" si="141"/>
        <v>4051590.7719639349</v>
      </c>
      <c r="V121" s="109">
        <v>22879022.59</v>
      </c>
      <c r="W121" s="110">
        <v>44565.96</v>
      </c>
      <c r="X121" s="95">
        <f>'Customer Data'!$F134</f>
        <v>6</v>
      </c>
      <c r="Y121" s="135">
        <f ca="1">HLOOKUP($B121,CDM!$B$1:$Q$22,15,FALSE)/12</f>
        <v>881443.2875361488</v>
      </c>
      <c r="Z121" s="15">
        <f t="shared" ca="1" si="142"/>
        <v>23760465.877536148</v>
      </c>
      <c r="AA121" s="111">
        <v>19594845.190000001</v>
      </c>
      <c r="AB121" s="111">
        <v>37767.43</v>
      </c>
      <c r="AC121" s="95">
        <f>'Customer Data'!$G134</f>
        <v>2</v>
      </c>
      <c r="AD121" s="135">
        <f ca="1">HLOOKUP($B121,CDM!$B$1:$Q$22,16,FALSE)/12</f>
        <v>1820874.9526191957</v>
      </c>
      <c r="AE121" s="15">
        <f t="shared" ca="1" si="143"/>
        <v>21415720.142619196</v>
      </c>
      <c r="AF121" s="15">
        <f t="shared" si="128"/>
        <v>37767.43</v>
      </c>
      <c r="AG121" s="15">
        <v>0</v>
      </c>
      <c r="AH121" s="15">
        <v>0</v>
      </c>
      <c r="AI121" s="113">
        <v>3047069.49</v>
      </c>
      <c r="AJ121" s="113">
        <v>5253.23</v>
      </c>
      <c r="AK121" s="95">
        <f>'Customer Data'!$H134</f>
        <v>1</v>
      </c>
      <c r="AL121" s="135">
        <f ca="1">HLOOKUP($B121,CDM!$B$1:$Q$22,17,FALSE)/12</f>
        <v>4423.2117899579698</v>
      </c>
      <c r="AM121" s="15">
        <f t="shared" ca="1" si="144"/>
        <v>3051492.7017899584</v>
      </c>
      <c r="AN121" s="112">
        <v>691315.04</v>
      </c>
      <c r="AO121" s="112">
        <v>1547.27</v>
      </c>
      <c r="AP121" s="95">
        <f>'Customer Data'!$I134</f>
        <v>24136</v>
      </c>
      <c r="AQ121" s="135">
        <f ca="1">HLOOKUP($B121,CDM!$B$1:$Q$22,18,FALSE)/12</f>
        <v>1284099.7039998348</v>
      </c>
      <c r="AR121" s="15">
        <f t="shared" ca="1" si="145"/>
        <v>1285646.9739998349</v>
      </c>
      <c r="AS121" s="128">
        <v>65361.41</v>
      </c>
      <c r="AT121" s="128">
        <v>175.13</v>
      </c>
      <c r="AU121" s="136">
        <f>'Customer Data'!$J134</f>
        <v>541</v>
      </c>
      <c r="AV121" s="112">
        <v>189116.6</v>
      </c>
      <c r="AW121" s="95">
        <f>'Customer Data'!$K134</f>
        <v>730</v>
      </c>
      <c r="AX121" s="15">
        <f>Weather!B277</f>
        <v>634.4</v>
      </c>
      <c r="AY121" s="15">
        <f>Weather!$C277</f>
        <v>0</v>
      </c>
      <c r="AZ121" s="200">
        <f>Employment!B133</f>
        <v>7207.4</v>
      </c>
      <c r="BA121" s="15">
        <f>Employment!$C133</f>
        <v>163.9</v>
      </c>
      <c r="BB121" s="15">
        <f>Employment!D133</f>
        <v>651932.30000000005</v>
      </c>
      <c r="BC121" s="15">
        <f t="shared" si="147"/>
        <v>120</v>
      </c>
      <c r="BD121" s="15">
        <f t="shared" ref="BD121:BR121" si="149">BD109</f>
        <v>0</v>
      </c>
      <c r="BE121" s="15">
        <f t="shared" si="149"/>
        <v>0</v>
      </c>
      <c r="BF121" s="15">
        <f t="shared" si="149"/>
        <v>0</v>
      </c>
      <c r="BG121" s="15">
        <f t="shared" si="149"/>
        <v>0</v>
      </c>
      <c r="BH121" s="15">
        <f t="shared" si="149"/>
        <v>0</v>
      </c>
      <c r="BI121" s="15">
        <f t="shared" si="149"/>
        <v>0</v>
      </c>
      <c r="BJ121" s="15">
        <f t="shared" si="149"/>
        <v>0</v>
      </c>
      <c r="BK121" s="15">
        <f t="shared" si="149"/>
        <v>0</v>
      </c>
      <c r="BL121" s="15">
        <f t="shared" si="149"/>
        <v>0</v>
      </c>
      <c r="BM121" s="15">
        <f t="shared" si="149"/>
        <v>0</v>
      </c>
      <c r="BN121" s="15">
        <f t="shared" si="149"/>
        <v>0</v>
      </c>
      <c r="BO121" s="15">
        <f t="shared" si="149"/>
        <v>1</v>
      </c>
      <c r="BP121" s="15">
        <f t="shared" si="149"/>
        <v>0</v>
      </c>
      <c r="BQ121" s="15">
        <f t="shared" si="149"/>
        <v>0</v>
      </c>
      <c r="BR121" s="15">
        <f t="shared" si="149"/>
        <v>0</v>
      </c>
      <c r="BS121" s="15">
        <f t="shared" si="133"/>
        <v>31</v>
      </c>
      <c r="BT121" s="129">
        <v>19</v>
      </c>
    </row>
    <row r="122" spans="1:72">
      <c r="AN122" s="157">
        <v>674621.32</v>
      </c>
    </row>
    <row r="123" spans="1:72">
      <c r="D123" s="95"/>
      <c r="AN123" s="157">
        <v>563969.26</v>
      </c>
    </row>
    <row r="124" spans="1:72">
      <c r="D124" s="95"/>
      <c r="AN124" s="157">
        <v>554343.14</v>
      </c>
    </row>
    <row r="125" spans="1:72">
      <c r="D125" s="95"/>
    </row>
    <row r="126" spans="1:72">
      <c r="D126" s="95"/>
    </row>
    <row r="127" spans="1:72">
      <c r="D127" s="95"/>
    </row>
    <row r="128" spans="1:72">
      <c r="D128" s="95"/>
    </row>
  </sheetData>
  <phoneticPr fontId="7" type="noConversion"/>
  <pageMargins left="0.75" right="0.75" top="1" bottom="1" header="0.5" footer="0.5"/>
  <pageSetup orientation="portrait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E24"/>
  <sheetViews>
    <sheetView workbookViewId="0">
      <selection activeCell="N8" sqref="N8"/>
    </sheetView>
  </sheetViews>
  <sheetFormatPr defaultRowHeight="12.75"/>
  <sheetData>
    <row r="1" spans="1:5">
      <c r="A1" t="s">
        <v>252</v>
      </c>
    </row>
    <row r="2" spans="1:5">
      <c r="A2" t="s">
        <v>120</v>
      </c>
    </row>
    <row r="4" spans="1:5">
      <c r="B4" t="s">
        <v>88</v>
      </c>
      <c r="C4" t="s">
        <v>89</v>
      </c>
      <c r="D4" t="s">
        <v>90</v>
      </c>
      <c r="E4" t="s">
        <v>91</v>
      </c>
    </row>
    <row r="5" spans="1:5">
      <c r="A5" t="s">
        <v>92</v>
      </c>
      <c r="B5">
        <v>-80678906.326298103</v>
      </c>
      <c r="C5">
        <v>11002782.694189399</v>
      </c>
      <c r="D5">
        <v>-7.3325910879712701</v>
      </c>
      <c r="E5" s="20">
        <v>4.3716841325000999E-11</v>
      </c>
    </row>
    <row r="6" spans="1:5">
      <c r="A6" t="s">
        <v>43</v>
      </c>
      <c r="B6">
        <v>24599.678669348199</v>
      </c>
      <c r="C6">
        <v>1211.97321335992</v>
      </c>
      <c r="D6">
        <v>20.297213171198099</v>
      </c>
      <c r="E6" s="20">
        <v>1.1898581915798699E-38</v>
      </c>
    </row>
    <row r="7" spans="1:5">
      <c r="A7" t="s">
        <v>44</v>
      </c>
      <c r="B7">
        <v>73393.941544690693</v>
      </c>
      <c r="C7">
        <v>4242.5765061790598</v>
      </c>
      <c r="D7">
        <v>17.2993796193885</v>
      </c>
      <c r="E7" s="20">
        <v>6.6227090775147194E-33</v>
      </c>
    </row>
    <row r="8" spans="1:5">
      <c r="A8" t="s">
        <v>109</v>
      </c>
      <c r="B8">
        <v>192.065307548872</v>
      </c>
      <c r="C8">
        <v>16.280513853560802</v>
      </c>
      <c r="D8">
        <v>11.7972509514412</v>
      </c>
      <c r="E8" s="20">
        <v>3.8775466913141602E-21</v>
      </c>
    </row>
    <row r="9" spans="1:5">
      <c r="A9" t="s">
        <v>78</v>
      </c>
      <c r="B9">
        <v>-151728.79768228199</v>
      </c>
      <c r="C9">
        <v>16290.202779641601</v>
      </c>
      <c r="D9">
        <v>-9.3141135033569107</v>
      </c>
      <c r="E9" s="20">
        <v>1.68970364998837E-15</v>
      </c>
    </row>
    <row r="10" spans="1:5">
      <c r="A10" t="s">
        <v>48</v>
      </c>
      <c r="B10">
        <v>-1451998.11688088</v>
      </c>
      <c r="C10">
        <v>649899.149951673</v>
      </c>
      <c r="D10">
        <v>-2.2341899000619501</v>
      </c>
      <c r="E10">
        <v>2.75304389425143E-2</v>
      </c>
    </row>
    <row r="11" spans="1:5">
      <c r="A11" t="s">
        <v>79</v>
      </c>
      <c r="B11">
        <v>1416617.5357142601</v>
      </c>
      <c r="C11">
        <v>681655.87679421401</v>
      </c>
      <c r="D11">
        <v>2.0782004291909302</v>
      </c>
      <c r="E11">
        <v>4.0060986216285101E-2</v>
      </c>
    </row>
    <row r="12" spans="1:5">
      <c r="A12" t="s">
        <v>81</v>
      </c>
      <c r="B12">
        <v>3108600.9961055499</v>
      </c>
      <c r="C12">
        <v>667181.42631049105</v>
      </c>
      <c r="D12">
        <v>4.6593038617638003</v>
      </c>
      <c r="E12" s="20">
        <v>9.0998321977696195E-6</v>
      </c>
    </row>
    <row r="13" spans="1:5">
      <c r="A13" t="s">
        <v>53</v>
      </c>
      <c r="B13">
        <v>3297905.0316017698</v>
      </c>
      <c r="C13">
        <v>673702.59352097602</v>
      </c>
      <c r="D13">
        <v>4.8951942048581296</v>
      </c>
      <c r="E13" s="20">
        <v>3.4583743571193002E-6</v>
      </c>
    </row>
    <row r="14" spans="1:5">
      <c r="A14" t="s">
        <v>54</v>
      </c>
      <c r="B14">
        <v>1577525.1305396601</v>
      </c>
      <c r="C14">
        <v>655905.50012122095</v>
      </c>
      <c r="D14">
        <v>2.40511038594448</v>
      </c>
      <c r="E14">
        <v>1.7867965706499098E-2</v>
      </c>
    </row>
    <row r="15" spans="1:5">
      <c r="A15" t="s">
        <v>93</v>
      </c>
      <c r="B15">
        <v>1107665.25467379</v>
      </c>
      <c r="C15">
        <v>236896.826309422</v>
      </c>
      <c r="D15">
        <v>4.6757285520871301</v>
      </c>
      <c r="E15" s="20">
        <v>8.5147261979760107E-6</v>
      </c>
    </row>
    <row r="16" spans="1:5">
      <c r="A16" t="s">
        <v>121</v>
      </c>
      <c r="B16">
        <v>627611.248579851</v>
      </c>
      <c r="C16">
        <v>172047.40488282801</v>
      </c>
      <c r="D16">
        <v>3.6478972118601898</v>
      </c>
      <c r="E16">
        <v>4.08783019552182E-4</v>
      </c>
    </row>
    <row r="18" spans="1:4">
      <c r="A18" t="s">
        <v>94</v>
      </c>
      <c r="B18">
        <v>80843376.900965199</v>
      </c>
      <c r="C18" t="s">
        <v>95</v>
      </c>
      <c r="D18">
        <v>5099001.7252833601</v>
      </c>
    </row>
    <row r="19" spans="1:4">
      <c r="A19" t="s">
        <v>96</v>
      </c>
      <c r="B19">
        <v>296204474253820</v>
      </c>
      <c r="C19" t="s">
        <v>97</v>
      </c>
      <c r="D19">
        <v>1656089.9797018</v>
      </c>
    </row>
    <row r="20" spans="1:4">
      <c r="A20" t="s">
        <v>98</v>
      </c>
      <c r="B20">
        <v>0.904264207845069</v>
      </c>
      <c r="C20" t="s">
        <v>99</v>
      </c>
      <c r="D20">
        <v>0.89451334012558503</v>
      </c>
    </row>
    <row r="21" spans="1:4">
      <c r="A21" t="s">
        <v>122</v>
      </c>
      <c r="B21">
        <v>92.736793674085803</v>
      </c>
      <c r="C21" t="s">
        <v>101</v>
      </c>
      <c r="D21" s="20">
        <v>9.0910988167562393E-50</v>
      </c>
    </row>
    <row r="22" spans="1:4">
      <c r="A22" t="s">
        <v>102</v>
      </c>
      <c r="B22">
        <v>-1882.34738680748</v>
      </c>
      <c r="C22" t="s">
        <v>103</v>
      </c>
      <c r="D22">
        <v>3788.69477361497</v>
      </c>
    </row>
    <row r="23" spans="1:4">
      <c r="A23" t="s">
        <v>104</v>
      </c>
      <c r="B23">
        <v>3822.1446745283502</v>
      </c>
      <c r="C23" t="s">
        <v>105</v>
      </c>
      <c r="D23">
        <v>3802.2789327292098</v>
      </c>
    </row>
    <row r="24" spans="1:4">
      <c r="A24" t="s">
        <v>106</v>
      </c>
      <c r="B24">
        <v>0.47846545986970801</v>
      </c>
      <c r="C24" t="s">
        <v>107</v>
      </c>
      <c r="D24">
        <v>1.02061404753536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C125"/>
  <sheetViews>
    <sheetView topLeftCell="D103" zoomScaleNormal="100" workbookViewId="0">
      <selection activeCell="AC122" sqref="AC122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5" width="6" bestFit="1" customWidth="1"/>
    <col min="6" max="6" width="9" customWidth="1"/>
    <col min="7" max="7" width="3.83203125" bestFit="1" customWidth="1"/>
    <col min="8" max="8" width="10.1640625" bestFit="1" customWidth="1"/>
    <col min="9" max="9" width="4.33203125" bestFit="1" customWidth="1"/>
    <col min="10" max="10" width="5.33203125" bestFit="1" customWidth="1"/>
    <col min="16" max="16" width="12.6640625" bestFit="1" customWidth="1"/>
    <col min="17" max="18" width="12" bestFit="1" customWidth="1"/>
    <col min="19" max="20" width="12.6640625" bestFit="1" customWidth="1"/>
    <col min="21" max="22" width="12" bestFit="1" customWidth="1"/>
    <col min="23" max="23" width="12.6640625" bestFit="1" customWidth="1"/>
    <col min="24" max="27" width="12.6640625" customWidth="1"/>
    <col min="28" max="28" width="12" bestFit="1" customWidth="1"/>
    <col min="29" max="29" width="10.5" bestFit="1" customWidth="1"/>
    <col min="30" max="30" width="9.33203125" customWidth="1"/>
  </cols>
  <sheetData>
    <row r="1" spans="1:29">
      <c r="A1" t="s">
        <v>125</v>
      </c>
      <c r="B1" t="s">
        <v>126</v>
      </c>
      <c r="C1" t="str">
        <f>'Monthly Data'!O1</f>
        <v>GS_gt_50_NO_CDM</v>
      </c>
      <c r="D1" t="str">
        <f>'Monthly Data'!AX1</f>
        <v>HDD</v>
      </c>
      <c r="E1" t="str">
        <f>'Monthly Data'!AY1</f>
        <v>CDD</v>
      </c>
      <c r="F1" t="str">
        <f>'Monthly Data'!BB1</f>
        <v>Ont_GDP</v>
      </c>
      <c r="G1" t="str">
        <f>'Monthly Data'!BC1</f>
        <v>Trend</v>
      </c>
      <c r="H1" t="str">
        <f>'Monthly Data'!BG1</f>
        <v>Apr</v>
      </c>
      <c r="I1" t="str">
        <f>'Monthly Data'!BI1</f>
        <v>Jun</v>
      </c>
      <c r="J1" t="str">
        <f>'Monthly Data'!BK1</f>
        <v>Aug</v>
      </c>
      <c r="K1" t="str">
        <f>'Monthly Data'!BL1</f>
        <v>Sept</v>
      </c>
      <c r="L1" t="str">
        <f>'Monthly Data'!BM1</f>
        <v>Oct</v>
      </c>
      <c r="M1" t="str">
        <f>'Monthly Data'!BS1</f>
        <v>Month Days</v>
      </c>
      <c r="N1" t="str">
        <f>'Monthly Data'!BT1</f>
        <v>Peak Days</v>
      </c>
      <c r="P1" t="s">
        <v>92</v>
      </c>
      <c r="Q1" t="str">
        <f>D1</f>
        <v>HDD</v>
      </c>
      <c r="R1" t="str">
        <f>E1</f>
        <v>CDD</v>
      </c>
      <c r="S1" t="str">
        <f>F1</f>
        <v>Ont_GDP</v>
      </c>
      <c r="T1" t="str">
        <f>G1</f>
        <v>Trend</v>
      </c>
      <c r="U1" t="str">
        <f>H1</f>
        <v>Apr</v>
      </c>
      <c r="V1" t="str">
        <f t="shared" ref="V1" si="0">I1</f>
        <v>Jun</v>
      </c>
      <c r="W1" t="str">
        <f>J1</f>
        <v>Aug</v>
      </c>
      <c r="X1" t="str">
        <f>K1</f>
        <v>Sept</v>
      </c>
      <c r="Y1" t="str">
        <f>L1</f>
        <v>Oct</v>
      </c>
      <c r="Z1" t="str">
        <f>M1</f>
        <v>Month Days</v>
      </c>
      <c r="AA1" t="str">
        <f>N1</f>
        <v>Peak Days</v>
      </c>
      <c r="AB1" t="s">
        <v>127</v>
      </c>
      <c r="AC1" t="s">
        <v>128</v>
      </c>
    </row>
    <row r="2" spans="1:29">
      <c r="A2" s="28">
        <f>'Monthly Data'!A2</f>
        <v>39448</v>
      </c>
      <c r="B2">
        <f t="shared" ref="B2:B54" si="1">YEAR(A2)</f>
        <v>2008</v>
      </c>
      <c r="C2">
        <f ca="1">'Monthly Data'!O2</f>
        <v>91824145.496927574</v>
      </c>
      <c r="D2">
        <f>'Monthly Data'!AX2</f>
        <v>602.20000000000005</v>
      </c>
      <c r="E2">
        <f>'Monthly Data'!AY2</f>
        <v>0</v>
      </c>
      <c r="F2">
        <f>'Monthly Data'!BB2</f>
        <v>557803.5</v>
      </c>
      <c r="G2">
        <f>'Monthly Data'!BC2</f>
        <v>1</v>
      </c>
      <c r="H2">
        <f>'Monthly Data'!BG2</f>
        <v>0</v>
      </c>
      <c r="I2">
        <f>'Monthly Data'!BI2</f>
        <v>0</v>
      </c>
      <c r="J2">
        <f>'Monthly Data'!BK2</f>
        <v>0</v>
      </c>
      <c r="K2">
        <f>'Monthly Data'!BL2</f>
        <v>0</v>
      </c>
      <c r="L2">
        <f>'Monthly Data'!BM2</f>
        <v>0</v>
      </c>
      <c r="M2">
        <f>'Monthly Data'!BS2</f>
        <v>31</v>
      </c>
      <c r="N2">
        <f>'Monthly Data'!BT2</f>
        <v>22</v>
      </c>
      <c r="P2">
        <f>'GS &gt; 50 OLS Model'!$B$5</f>
        <v>-80678906.326298103</v>
      </c>
      <c r="Q2">
        <f>'GS &gt; 50 OLS Model'!$B$6*D2</f>
        <v>14813926.494681487</v>
      </c>
      <c r="R2">
        <f>'GS &gt; 50 OLS Model'!$B$7*E2</f>
        <v>0</v>
      </c>
      <c r="S2">
        <f>'GS &gt; 50 OLS Model'!$B$8*F2</f>
        <v>107134700.77933723</v>
      </c>
      <c r="T2">
        <f>'GS &gt; 50 OLS Model'!$B$9*G2</f>
        <v>-151728.79768228199</v>
      </c>
      <c r="U2">
        <f>'GS &gt; 50 OLS Model'!$B$10*H2</f>
        <v>0</v>
      </c>
      <c r="V2">
        <f>'GS &gt; 50 OLS Model'!$B$11*I2</f>
        <v>0</v>
      </c>
      <c r="W2">
        <f>'GS &gt; 50 OLS Model'!$B$12*J2</f>
        <v>0</v>
      </c>
      <c r="X2">
        <f>'GS &gt; 50 OLS Model'!$B$13*K2</f>
        <v>0</v>
      </c>
      <c r="Y2">
        <f>'GS &gt; 50 OLS Model'!$B$14*L2</f>
        <v>0</v>
      </c>
      <c r="Z2">
        <f>'GS &gt; 50 OLS Model'!$B$15*M2</f>
        <v>34337622.894887492</v>
      </c>
      <c r="AA2">
        <f>'GS &gt; 50 OLS Model'!$B$16*N2</f>
        <v>13807447.468756722</v>
      </c>
      <c r="AB2">
        <f t="shared" ref="AB2:AB33" si="2">SUM(P2:AA2)</f>
        <v>89263062.513682529</v>
      </c>
      <c r="AC2" s="26">
        <f t="shared" ref="AC2:AC33" ca="1" si="3">ABS(AB2-C2)/C2</f>
        <v>2.7891171427571176E-2</v>
      </c>
    </row>
    <row r="3" spans="1:29">
      <c r="A3" s="28">
        <f>'Monthly Data'!A3</f>
        <v>39479</v>
      </c>
      <c r="B3">
        <f t="shared" si="1"/>
        <v>2008</v>
      </c>
      <c r="C3">
        <f ca="1">'Monthly Data'!O3</f>
        <v>89140563.574723586</v>
      </c>
      <c r="D3">
        <f>'Monthly Data'!AX3</f>
        <v>616.1</v>
      </c>
      <c r="E3">
        <f>'Monthly Data'!AY3</f>
        <v>0</v>
      </c>
      <c r="F3">
        <f>'Monthly Data'!BB3</f>
        <v>557803.5</v>
      </c>
      <c r="G3">
        <f>'Monthly Data'!BC3</f>
        <v>2</v>
      </c>
      <c r="H3">
        <f>'Monthly Data'!BG3</f>
        <v>0</v>
      </c>
      <c r="I3">
        <f>'Monthly Data'!BI3</f>
        <v>0</v>
      </c>
      <c r="J3">
        <f>'Monthly Data'!BK3</f>
        <v>0</v>
      </c>
      <c r="K3">
        <f>'Monthly Data'!BL3</f>
        <v>0</v>
      </c>
      <c r="L3">
        <f>'Monthly Data'!BM3</f>
        <v>0</v>
      </c>
      <c r="M3">
        <f>'Monthly Data'!BS3</f>
        <v>29</v>
      </c>
      <c r="N3">
        <f>'Monthly Data'!BT3</f>
        <v>20</v>
      </c>
      <c r="P3">
        <f>'GS &gt; 50 OLS Model'!$B$5</f>
        <v>-80678906.326298103</v>
      </c>
      <c r="Q3">
        <f>'GS &gt; 50 OLS Model'!$B$6*D3</f>
        <v>15155862.028185425</v>
      </c>
      <c r="R3">
        <f>'GS &gt; 50 OLS Model'!$B$7*E3</f>
        <v>0</v>
      </c>
      <c r="S3">
        <f>'GS &gt; 50 OLS Model'!$B$8*F3</f>
        <v>107134700.77933723</v>
      </c>
      <c r="T3">
        <f>'GS &gt; 50 OLS Model'!$B$9*G3</f>
        <v>-303457.59536456398</v>
      </c>
      <c r="U3">
        <f>'GS &gt; 50 OLS Model'!$B$10*H3</f>
        <v>0</v>
      </c>
      <c r="V3">
        <f>'GS &gt; 50 OLS Model'!$B$11*I3</f>
        <v>0</v>
      </c>
      <c r="W3">
        <f>'GS &gt; 50 OLS Model'!$B$12*J3</f>
        <v>0</v>
      </c>
      <c r="X3">
        <f>'GS &gt; 50 OLS Model'!$B$13*K3</f>
        <v>0</v>
      </c>
      <c r="Y3">
        <f>'GS &gt; 50 OLS Model'!$B$14*L3</f>
        <v>0</v>
      </c>
      <c r="Z3">
        <f>'GS &gt; 50 OLS Model'!$B$15*M3</f>
        <v>32122292.385539908</v>
      </c>
      <c r="AA3">
        <f>'GS &gt; 50 OLS Model'!$B$16*N3</f>
        <v>12552224.97159702</v>
      </c>
      <c r="AB3">
        <f t="shared" si="2"/>
        <v>85982716.242996916</v>
      </c>
      <c r="AC3" s="26">
        <f t="shared" ca="1" si="3"/>
        <v>3.5425480893213686E-2</v>
      </c>
    </row>
    <row r="4" spans="1:29">
      <c r="A4" s="28">
        <f>'Monthly Data'!A4</f>
        <v>39508</v>
      </c>
      <c r="B4">
        <f t="shared" si="1"/>
        <v>2008</v>
      </c>
      <c r="C4">
        <f ca="1">'Monthly Data'!O4</f>
        <v>87528500.742670581</v>
      </c>
      <c r="D4">
        <f>'Monthly Data'!AX4</f>
        <v>523.70000000000005</v>
      </c>
      <c r="E4">
        <f>'Monthly Data'!AY4</f>
        <v>0</v>
      </c>
      <c r="F4">
        <f>'Monthly Data'!BB4</f>
        <v>557803.5</v>
      </c>
      <c r="G4">
        <f>'Monthly Data'!BC4</f>
        <v>3</v>
      </c>
      <c r="H4">
        <f>'Monthly Data'!BG4</f>
        <v>0</v>
      </c>
      <c r="I4">
        <f>'Monthly Data'!BI4</f>
        <v>0</v>
      </c>
      <c r="J4">
        <f>'Monthly Data'!BK4</f>
        <v>0</v>
      </c>
      <c r="K4">
        <f>'Monthly Data'!BL4</f>
        <v>0</v>
      </c>
      <c r="L4">
        <f>'Monthly Data'!BM4</f>
        <v>0</v>
      </c>
      <c r="M4">
        <f>'Monthly Data'!BS4</f>
        <v>31</v>
      </c>
      <c r="N4">
        <f>'Monthly Data'!BT4</f>
        <v>21</v>
      </c>
      <c r="P4">
        <f>'GS &gt; 50 OLS Model'!$B$5</f>
        <v>-80678906.326298103</v>
      </c>
      <c r="Q4">
        <f>'GS &gt; 50 OLS Model'!$B$6*D4</f>
        <v>12882851.719137654</v>
      </c>
      <c r="R4">
        <f>'GS &gt; 50 OLS Model'!$B$7*E4</f>
        <v>0</v>
      </c>
      <c r="S4">
        <f>'GS &gt; 50 OLS Model'!$B$8*F4</f>
        <v>107134700.77933723</v>
      </c>
      <c r="T4">
        <f>'GS &gt; 50 OLS Model'!$B$9*G4</f>
        <v>-455186.39304684597</v>
      </c>
      <c r="U4">
        <f>'GS &gt; 50 OLS Model'!$B$10*H4</f>
        <v>0</v>
      </c>
      <c r="V4">
        <f>'GS &gt; 50 OLS Model'!$B$11*I4</f>
        <v>0</v>
      </c>
      <c r="W4">
        <f>'GS &gt; 50 OLS Model'!$B$12*J4</f>
        <v>0</v>
      </c>
      <c r="X4">
        <f>'GS &gt; 50 OLS Model'!$B$13*K4</f>
        <v>0</v>
      </c>
      <c r="Y4">
        <f>'GS &gt; 50 OLS Model'!$B$14*L4</f>
        <v>0</v>
      </c>
      <c r="Z4">
        <f>'GS &gt; 50 OLS Model'!$B$15*M4</f>
        <v>34337622.894887492</v>
      </c>
      <c r="AA4">
        <f>'GS &gt; 50 OLS Model'!$B$16*N4</f>
        <v>13179836.220176872</v>
      </c>
      <c r="AB4">
        <f t="shared" si="2"/>
        <v>86400918.894194305</v>
      </c>
      <c r="AC4" s="26">
        <f t="shared" ca="1" si="3"/>
        <v>1.2882453588361008E-2</v>
      </c>
    </row>
    <row r="5" spans="1:29">
      <c r="A5" s="28">
        <f>'Monthly Data'!A5</f>
        <v>39539</v>
      </c>
      <c r="B5">
        <f t="shared" si="1"/>
        <v>2008</v>
      </c>
      <c r="C5">
        <f ca="1">'Monthly Data'!O5</f>
        <v>79818689.670598581</v>
      </c>
      <c r="D5">
        <f>'Monthly Data'!AX5</f>
        <v>212.59999999999991</v>
      </c>
      <c r="E5">
        <f>'Monthly Data'!AY5</f>
        <v>1.5</v>
      </c>
      <c r="F5">
        <f>'Monthly Data'!BB5</f>
        <v>557803.5</v>
      </c>
      <c r="G5">
        <f>'Monthly Data'!BC5</f>
        <v>4</v>
      </c>
      <c r="H5">
        <f>'Monthly Data'!BG5</f>
        <v>1</v>
      </c>
      <c r="I5">
        <f>'Monthly Data'!BI5</f>
        <v>0</v>
      </c>
      <c r="J5">
        <f>'Monthly Data'!BK5</f>
        <v>0</v>
      </c>
      <c r="K5">
        <f>'Monthly Data'!BL5</f>
        <v>0</v>
      </c>
      <c r="L5">
        <f>'Monthly Data'!BM5</f>
        <v>0</v>
      </c>
      <c r="M5">
        <f>'Monthly Data'!BS5</f>
        <v>30</v>
      </c>
      <c r="N5">
        <f>'Monthly Data'!BT5</f>
        <v>20</v>
      </c>
      <c r="P5">
        <f>'GS &gt; 50 OLS Model'!$B$5</f>
        <v>-80678906.326298103</v>
      </c>
      <c r="Q5">
        <f>'GS &gt; 50 OLS Model'!$B$6*D5</f>
        <v>5229891.6851034248</v>
      </c>
      <c r="R5">
        <f>'GS &gt; 50 OLS Model'!$B$7*E5</f>
        <v>110090.91231703604</v>
      </c>
      <c r="S5">
        <f>'GS &gt; 50 OLS Model'!$B$8*F5</f>
        <v>107134700.77933723</v>
      </c>
      <c r="T5">
        <f>'GS &gt; 50 OLS Model'!$B$9*G5</f>
        <v>-606915.19072912796</v>
      </c>
      <c r="U5">
        <f>'GS &gt; 50 OLS Model'!$B$10*H5</f>
        <v>-1451998.11688088</v>
      </c>
      <c r="V5">
        <f>'GS &gt; 50 OLS Model'!$B$11*I5</f>
        <v>0</v>
      </c>
      <c r="W5">
        <f>'GS &gt; 50 OLS Model'!$B$12*J5</f>
        <v>0</v>
      </c>
      <c r="X5">
        <f>'GS &gt; 50 OLS Model'!$B$13*K5</f>
        <v>0</v>
      </c>
      <c r="Y5">
        <f>'GS &gt; 50 OLS Model'!$B$14*L5</f>
        <v>0</v>
      </c>
      <c r="Z5">
        <f>'GS &gt; 50 OLS Model'!$B$15*M5</f>
        <v>33229957.640213698</v>
      </c>
      <c r="AA5">
        <f>'GS &gt; 50 OLS Model'!$B$16*N5</f>
        <v>12552224.97159702</v>
      </c>
      <c r="AB5">
        <f t="shared" si="2"/>
        <v>75519046.354660302</v>
      </c>
      <c r="AC5" s="26">
        <f t="shared" ca="1" si="3"/>
        <v>5.3867625911705033E-2</v>
      </c>
    </row>
    <row r="6" spans="1:29">
      <c r="A6" s="28">
        <f>'Monthly Data'!A6</f>
        <v>39569</v>
      </c>
      <c r="B6">
        <f t="shared" si="1"/>
        <v>2008</v>
      </c>
      <c r="C6">
        <f ca="1">'Monthly Data'!O6</f>
        <v>77278085.356782585</v>
      </c>
      <c r="D6">
        <f>'Monthly Data'!AX6</f>
        <v>138.4</v>
      </c>
      <c r="E6">
        <f>'Monthly Data'!AY6</f>
        <v>13.399999999999999</v>
      </c>
      <c r="F6">
        <f>'Monthly Data'!BB6</f>
        <v>557803.5</v>
      </c>
      <c r="G6">
        <f>'Monthly Data'!BC6</f>
        <v>5</v>
      </c>
      <c r="H6">
        <f>'Monthly Data'!BG6</f>
        <v>0</v>
      </c>
      <c r="I6">
        <f>'Monthly Data'!BI6</f>
        <v>0</v>
      </c>
      <c r="J6">
        <f>'Monthly Data'!BK6</f>
        <v>0</v>
      </c>
      <c r="K6">
        <f>'Monthly Data'!BL6</f>
        <v>0</v>
      </c>
      <c r="L6">
        <f>'Monthly Data'!BM6</f>
        <v>0</v>
      </c>
      <c r="M6">
        <f>'Monthly Data'!BS6</f>
        <v>31</v>
      </c>
      <c r="N6">
        <f>'Monthly Data'!BT6</f>
        <v>21</v>
      </c>
      <c r="P6">
        <f>'GS &gt; 50 OLS Model'!$B$5</f>
        <v>-80678906.326298103</v>
      </c>
      <c r="Q6">
        <f>'GS &gt; 50 OLS Model'!$B$6*D6</f>
        <v>3404595.527837791</v>
      </c>
      <c r="R6">
        <f>'GS &gt; 50 OLS Model'!$B$7*E6</f>
        <v>983478.81669885514</v>
      </c>
      <c r="S6">
        <f>'GS &gt; 50 OLS Model'!$B$8*F6</f>
        <v>107134700.77933723</v>
      </c>
      <c r="T6">
        <f>'GS &gt; 50 OLS Model'!$B$9*G6</f>
        <v>-758643.98841141001</v>
      </c>
      <c r="U6">
        <f>'GS &gt; 50 OLS Model'!$B$10*H6</f>
        <v>0</v>
      </c>
      <c r="V6">
        <f>'GS &gt; 50 OLS Model'!$B$11*I6</f>
        <v>0</v>
      </c>
      <c r="W6">
        <f>'GS &gt; 50 OLS Model'!$B$12*J6</f>
        <v>0</v>
      </c>
      <c r="X6">
        <f>'GS &gt; 50 OLS Model'!$B$13*K6</f>
        <v>0</v>
      </c>
      <c r="Y6">
        <f>'GS &gt; 50 OLS Model'!$B$14*L6</f>
        <v>0</v>
      </c>
      <c r="Z6">
        <f>'GS &gt; 50 OLS Model'!$B$15*M6</f>
        <v>34337622.894887492</v>
      </c>
      <c r="AA6">
        <f>'GS &gt; 50 OLS Model'!$B$16*N6</f>
        <v>13179836.220176872</v>
      </c>
      <c r="AB6">
        <f t="shared" si="2"/>
        <v>77602683.924228728</v>
      </c>
      <c r="AC6" s="26">
        <f t="shared" ca="1" si="3"/>
        <v>4.2003960883284603E-3</v>
      </c>
    </row>
    <row r="7" spans="1:29">
      <c r="A7" s="28">
        <f>'Monthly Data'!A7</f>
        <v>39600</v>
      </c>
      <c r="B7">
        <f t="shared" si="1"/>
        <v>2008</v>
      </c>
      <c r="C7">
        <f ca="1">'Monthly Data'!O7</f>
        <v>84388085.619394585</v>
      </c>
      <c r="D7">
        <f>'Monthly Data'!AX7</f>
        <v>5</v>
      </c>
      <c r="E7">
        <f>'Monthly Data'!AY7</f>
        <v>120.39999999999998</v>
      </c>
      <c r="F7">
        <f>'Monthly Data'!BB7</f>
        <v>557803.5</v>
      </c>
      <c r="G7">
        <f>'Monthly Data'!BC7</f>
        <v>6</v>
      </c>
      <c r="H7">
        <f>'Monthly Data'!BG7</f>
        <v>0</v>
      </c>
      <c r="I7">
        <f>'Monthly Data'!BI7</f>
        <v>1</v>
      </c>
      <c r="J7">
        <f>'Monthly Data'!BK7</f>
        <v>0</v>
      </c>
      <c r="K7">
        <f>'Monthly Data'!BL7</f>
        <v>0</v>
      </c>
      <c r="L7">
        <f>'Monthly Data'!BM7</f>
        <v>0</v>
      </c>
      <c r="M7">
        <f>'Monthly Data'!BS7</f>
        <v>30</v>
      </c>
      <c r="N7">
        <f>'Monthly Data'!BT7</f>
        <v>21</v>
      </c>
      <c r="P7">
        <f>'GS &gt; 50 OLS Model'!$B$5</f>
        <v>-80678906.326298103</v>
      </c>
      <c r="Q7">
        <f>'GS &gt; 50 OLS Model'!$B$6*D7</f>
        <v>122998.393346741</v>
      </c>
      <c r="R7">
        <f>'GS &gt; 50 OLS Model'!$B$7*E7</f>
        <v>8836630.5619807579</v>
      </c>
      <c r="S7">
        <f>'GS &gt; 50 OLS Model'!$B$8*F7</f>
        <v>107134700.77933723</v>
      </c>
      <c r="T7">
        <f>'GS &gt; 50 OLS Model'!$B$9*G7</f>
        <v>-910372.78609369195</v>
      </c>
      <c r="U7">
        <f>'GS &gt; 50 OLS Model'!$B$10*H7</f>
        <v>0</v>
      </c>
      <c r="V7">
        <f>'GS &gt; 50 OLS Model'!$B$11*I7</f>
        <v>1416617.5357142601</v>
      </c>
      <c r="W7">
        <f>'GS &gt; 50 OLS Model'!$B$12*J7</f>
        <v>0</v>
      </c>
      <c r="X7">
        <f>'GS &gt; 50 OLS Model'!$B$13*K7</f>
        <v>0</v>
      </c>
      <c r="Y7">
        <f>'GS &gt; 50 OLS Model'!$B$14*L7</f>
        <v>0</v>
      </c>
      <c r="Z7">
        <f>'GS &gt; 50 OLS Model'!$B$15*M7</f>
        <v>33229957.640213698</v>
      </c>
      <c r="AA7">
        <f>'GS &gt; 50 OLS Model'!$B$16*N7</f>
        <v>13179836.220176872</v>
      </c>
      <c r="AB7">
        <f t="shared" si="2"/>
        <v>82331462.018377766</v>
      </c>
      <c r="AC7" s="26">
        <f t="shared" ca="1" si="3"/>
        <v>2.4371018561702668E-2</v>
      </c>
    </row>
    <row r="8" spans="1:29">
      <c r="A8" s="28">
        <f>'Monthly Data'!A8</f>
        <v>39630</v>
      </c>
      <c r="B8">
        <f t="shared" si="1"/>
        <v>2008</v>
      </c>
      <c r="C8">
        <f ca="1">'Monthly Data'!O8</f>
        <v>86562923.217582583</v>
      </c>
      <c r="D8">
        <f>'Monthly Data'!AX8</f>
        <v>0.5</v>
      </c>
      <c r="E8">
        <f>'Monthly Data'!AY8</f>
        <v>180.50000000000006</v>
      </c>
      <c r="F8">
        <f>'Monthly Data'!BB8</f>
        <v>557803.5</v>
      </c>
      <c r="G8">
        <f>'Monthly Data'!BC8</f>
        <v>7</v>
      </c>
      <c r="H8">
        <f>'Monthly Data'!BG8</f>
        <v>0</v>
      </c>
      <c r="I8">
        <f>'Monthly Data'!BI8</f>
        <v>0</v>
      </c>
      <c r="J8">
        <f>'Monthly Data'!BK8</f>
        <v>0</v>
      </c>
      <c r="K8">
        <f>'Monthly Data'!BL8</f>
        <v>0</v>
      </c>
      <c r="L8">
        <f>'Monthly Data'!BM8</f>
        <v>0</v>
      </c>
      <c r="M8">
        <f>'Monthly Data'!BS8</f>
        <v>31</v>
      </c>
      <c r="N8">
        <f>'Monthly Data'!BT8</f>
        <v>22</v>
      </c>
      <c r="P8">
        <f>'GS &gt; 50 OLS Model'!$B$5</f>
        <v>-80678906.326298103</v>
      </c>
      <c r="Q8">
        <f>'GS &gt; 50 OLS Model'!$B$6*D8</f>
        <v>12299.8393346741</v>
      </c>
      <c r="R8">
        <f>'GS &gt; 50 OLS Model'!$B$7*E8</f>
        <v>13247606.448816674</v>
      </c>
      <c r="S8">
        <f>'GS &gt; 50 OLS Model'!$B$8*F8</f>
        <v>107134700.77933723</v>
      </c>
      <c r="T8">
        <f>'GS &gt; 50 OLS Model'!$B$9*G8</f>
        <v>-1062101.5837759739</v>
      </c>
      <c r="U8">
        <f>'GS &gt; 50 OLS Model'!$B$10*H8</f>
        <v>0</v>
      </c>
      <c r="V8">
        <f>'GS &gt; 50 OLS Model'!$B$11*I8</f>
        <v>0</v>
      </c>
      <c r="W8">
        <f>'GS &gt; 50 OLS Model'!$B$12*J8</f>
        <v>0</v>
      </c>
      <c r="X8">
        <f>'GS &gt; 50 OLS Model'!$B$13*K8</f>
        <v>0</v>
      </c>
      <c r="Y8">
        <f>'GS &gt; 50 OLS Model'!$B$14*L8</f>
        <v>0</v>
      </c>
      <c r="Z8">
        <f>'GS &gt; 50 OLS Model'!$B$15*M8</f>
        <v>34337622.894887492</v>
      </c>
      <c r="AA8">
        <f>'GS &gt; 50 OLS Model'!$B$16*N8</f>
        <v>13807447.468756722</v>
      </c>
      <c r="AB8">
        <f t="shared" si="2"/>
        <v>86798669.521058694</v>
      </c>
      <c r="AC8" s="26">
        <f t="shared" ca="1" si="3"/>
        <v>2.7234096852707204E-3</v>
      </c>
    </row>
    <row r="9" spans="1:29">
      <c r="A9" s="28">
        <f>'Monthly Data'!A9</f>
        <v>39661</v>
      </c>
      <c r="B9">
        <f t="shared" si="1"/>
        <v>2008</v>
      </c>
      <c r="C9">
        <f ca="1">'Monthly Data'!O9</f>
        <v>86173568.239300579</v>
      </c>
      <c r="D9">
        <f>'Monthly Data'!AX9</f>
        <v>1.5</v>
      </c>
      <c r="E9">
        <f>'Monthly Data'!AY9</f>
        <v>137.09999999999997</v>
      </c>
      <c r="F9">
        <f>'Monthly Data'!BB9</f>
        <v>557803.5</v>
      </c>
      <c r="G9">
        <f>'Monthly Data'!BC9</f>
        <v>8</v>
      </c>
      <c r="H9">
        <f>'Monthly Data'!BG9</f>
        <v>0</v>
      </c>
      <c r="I9">
        <f>'Monthly Data'!BI9</f>
        <v>0</v>
      </c>
      <c r="J9">
        <f>'Monthly Data'!BK9</f>
        <v>1</v>
      </c>
      <c r="K9">
        <f>'Monthly Data'!BL9</f>
        <v>0</v>
      </c>
      <c r="L9">
        <f>'Monthly Data'!BM9</f>
        <v>0</v>
      </c>
      <c r="M9">
        <f>'Monthly Data'!BS9</f>
        <v>31</v>
      </c>
      <c r="N9">
        <f>'Monthly Data'!BT9</f>
        <v>20</v>
      </c>
      <c r="P9">
        <f>'GS &gt; 50 OLS Model'!$B$5</f>
        <v>-80678906.326298103</v>
      </c>
      <c r="Q9">
        <f>'GS &gt; 50 OLS Model'!$B$6*D9</f>
        <v>36899.518004022299</v>
      </c>
      <c r="R9">
        <f>'GS &gt; 50 OLS Model'!$B$7*E9</f>
        <v>10062309.385777092</v>
      </c>
      <c r="S9">
        <f>'GS &gt; 50 OLS Model'!$B$8*F9</f>
        <v>107134700.77933723</v>
      </c>
      <c r="T9">
        <f>'GS &gt; 50 OLS Model'!$B$9*G9</f>
        <v>-1213830.3814582559</v>
      </c>
      <c r="U9">
        <f>'GS &gt; 50 OLS Model'!$B$10*H9</f>
        <v>0</v>
      </c>
      <c r="V9">
        <f>'GS &gt; 50 OLS Model'!$B$11*I9</f>
        <v>0</v>
      </c>
      <c r="W9">
        <f>'GS &gt; 50 OLS Model'!$B$12*J9</f>
        <v>3108600.9961055499</v>
      </c>
      <c r="X9">
        <f>'GS &gt; 50 OLS Model'!$B$13*K9</f>
        <v>0</v>
      </c>
      <c r="Y9">
        <f>'GS &gt; 50 OLS Model'!$B$14*L9</f>
        <v>0</v>
      </c>
      <c r="Z9">
        <f>'GS &gt; 50 OLS Model'!$B$15*M9</f>
        <v>34337622.894887492</v>
      </c>
      <c r="AA9">
        <f>'GS &gt; 50 OLS Model'!$B$16*N9</f>
        <v>12552224.97159702</v>
      </c>
      <c r="AB9">
        <f t="shared" si="2"/>
        <v>85339621.837952033</v>
      </c>
      <c r="AC9" s="26">
        <f t="shared" ca="1" si="3"/>
        <v>9.6775196662706384E-3</v>
      </c>
    </row>
    <row r="10" spans="1:29">
      <c r="A10" s="28">
        <f>'Monthly Data'!A10</f>
        <v>39692</v>
      </c>
      <c r="B10">
        <f t="shared" si="1"/>
        <v>2008</v>
      </c>
      <c r="C10">
        <f ca="1">'Monthly Data'!O10</f>
        <v>81159125.137964591</v>
      </c>
      <c r="D10">
        <f>'Monthly Data'!AX10</f>
        <v>16.7</v>
      </c>
      <c r="E10">
        <f>'Monthly Data'!AY10</f>
        <v>56.099999999999994</v>
      </c>
      <c r="F10">
        <f>'Monthly Data'!BB10</f>
        <v>557803.5</v>
      </c>
      <c r="G10">
        <f>'Monthly Data'!BC10</f>
        <v>9</v>
      </c>
      <c r="H10">
        <f>'Monthly Data'!BG10</f>
        <v>0</v>
      </c>
      <c r="I10">
        <f>'Monthly Data'!BI10</f>
        <v>0</v>
      </c>
      <c r="J10">
        <f>'Monthly Data'!BK10</f>
        <v>0</v>
      </c>
      <c r="K10">
        <f>'Monthly Data'!BL10</f>
        <v>1</v>
      </c>
      <c r="L10">
        <f>'Monthly Data'!BM10</f>
        <v>0</v>
      </c>
      <c r="M10">
        <f>'Monthly Data'!BS10</f>
        <v>30</v>
      </c>
      <c r="N10">
        <f>'Monthly Data'!BT10</f>
        <v>21</v>
      </c>
      <c r="P10">
        <f>'GS &gt; 50 OLS Model'!$B$5</f>
        <v>-80678906.326298103</v>
      </c>
      <c r="Q10">
        <f>'GS &gt; 50 OLS Model'!$B$6*D10</f>
        <v>410814.63377811492</v>
      </c>
      <c r="R10">
        <f>'GS &gt; 50 OLS Model'!$B$7*E10</f>
        <v>4117400.1206571474</v>
      </c>
      <c r="S10">
        <f>'GS &gt; 50 OLS Model'!$B$8*F10</f>
        <v>107134700.77933723</v>
      </c>
      <c r="T10">
        <f>'GS &gt; 50 OLS Model'!$B$9*G10</f>
        <v>-1365559.179140538</v>
      </c>
      <c r="U10">
        <f>'GS &gt; 50 OLS Model'!$B$10*H10</f>
        <v>0</v>
      </c>
      <c r="V10">
        <f>'GS &gt; 50 OLS Model'!$B$11*I10</f>
        <v>0</v>
      </c>
      <c r="W10">
        <f>'GS &gt; 50 OLS Model'!$B$12*J10</f>
        <v>0</v>
      </c>
      <c r="X10">
        <f>'GS &gt; 50 OLS Model'!$B$13*K10</f>
        <v>3297905.0316017698</v>
      </c>
      <c r="Y10">
        <f>'GS &gt; 50 OLS Model'!$B$14*L10</f>
        <v>0</v>
      </c>
      <c r="Z10">
        <f>'GS &gt; 50 OLS Model'!$B$15*M10</f>
        <v>33229957.640213698</v>
      </c>
      <c r="AA10">
        <f>'GS &gt; 50 OLS Model'!$B$16*N10</f>
        <v>13179836.220176872</v>
      </c>
      <c r="AB10">
        <f t="shared" si="2"/>
        <v>79326148.920326188</v>
      </c>
      <c r="AC10" s="26">
        <f t="shared" ca="1" si="3"/>
        <v>2.2584967673351299E-2</v>
      </c>
    </row>
    <row r="11" spans="1:29">
      <c r="A11" s="28">
        <f>'Monthly Data'!A11</f>
        <v>39722</v>
      </c>
      <c r="B11">
        <f t="shared" si="1"/>
        <v>2008</v>
      </c>
      <c r="C11">
        <f ca="1">'Monthly Data'!O11</f>
        <v>78204069.575568587</v>
      </c>
      <c r="D11">
        <f>'Monthly Data'!AX11</f>
        <v>218.89999999999998</v>
      </c>
      <c r="E11">
        <f>'Monthly Data'!AY11</f>
        <v>2.2999999999999998</v>
      </c>
      <c r="F11">
        <f>'Monthly Data'!BB11</f>
        <v>557803.5</v>
      </c>
      <c r="G11">
        <f>'Monthly Data'!BC11</f>
        <v>10</v>
      </c>
      <c r="H11">
        <f>'Monthly Data'!BG11</f>
        <v>0</v>
      </c>
      <c r="I11">
        <f>'Monthly Data'!BI11</f>
        <v>0</v>
      </c>
      <c r="J11">
        <f>'Monthly Data'!BK11</f>
        <v>0</v>
      </c>
      <c r="K11">
        <f>'Monthly Data'!BL11</f>
        <v>0</v>
      </c>
      <c r="L11">
        <f>'Monthly Data'!BM11</f>
        <v>1</v>
      </c>
      <c r="M11">
        <f>'Monthly Data'!BS11</f>
        <v>31</v>
      </c>
      <c r="N11">
        <f>'Monthly Data'!BT11</f>
        <v>22</v>
      </c>
      <c r="P11">
        <f>'GS &gt; 50 OLS Model'!$B$5</f>
        <v>-80678906.326298103</v>
      </c>
      <c r="Q11">
        <f>'GS &gt; 50 OLS Model'!$B$6*D11</f>
        <v>5384869.6607203204</v>
      </c>
      <c r="R11">
        <f>'GS &gt; 50 OLS Model'!$B$7*E11</f>
        <v>168806.06555278858</v>
      </c>
      <c r="S11">
        <f>'GS &gt; 50 OLS Model'!$B$8*F11</f>
        <v>107134700.77933723</v>
      </c>
      <c r="T11">
        <f>'GS &gt; 50 OLS Model'!$B$9*G11</f>
        <v>-1517287.97682282</v>
      </c>
      <c r="U11">
        <f>'GS &gt; 50 OLS Model'!$B$10*H11</f>
        <v>0</v>
      </c>
      <c r="V11">
        <f>'GS &gt; 50 OLS Model'!$B$11*I11</f>
        <v>0</v>
      </c>
      <c r="W11">
        <f>'GS &gt; 50 OLS Model'!$B$12*J11</f>
        <v>0</v>
      </c>
      <c r="X11">
        <f>'GS &gt; 50 OLS Model'!$B$13*K11</f>
        <v>0</v>
      </c>
      <c r="Y11">
        <f>'GS &gt; 50 OLS Model'!$B$14*L11</f>
        <v>1577525.1305396601</v>
      </c>
      <c r="Z11">
        <f>'GS &gt; 50 OLS Model'!$B$15*M11</f>
        <v>34337622.894887492</v>
      </c>
      <c r="AA11">
        <f>'GS &gt; 50 OLS Model'!$B$16*N11</f>
        <v>13807447.468756722</v>
      </c>
      <c r="AB11">
        <f t="shared" si="2"/>
        <v>80214777.696673289</v>
      </c>
      <c r="AC11" s="26">
        <f t="shared" ca="1" si="3"/>
        <v>2.5711042047009525E-2</v>
      </c>
    </row>
    <row r="12" spans="1:29">
      <c r="A12" s="28">
        <f>'Monthly Data'!A12</f>
        <v>39753</v>
      </c>
      <c r="B12">
        <f t="shared" si="1"/>
        <v>2008</v>
      </c>
      <c r="C12">
        <f ca="1">'Monthly Data'!O12</f>
        <v>79750026.049936578</v>
      </c>
      <c r="D12">
        <f>'Monthly Data'!AX12</f>
        <v>410.9</v>
      </c>
      <c r="E12">
        <f>'Monthly Data'!AY12</f>
        <v>0</v>
      </c>
      <c r="F12">
        <f>'Monthly Data'!BB12</f>
        <v>557803.5</v>
      </c>
      <c r="G12">
        <f>'Monthly Data'!BC12</f>
        <v>11</v>
      </c>
      <c r="H12">
        <f>'Monthly Data'!BG12</f>
        <v>0</v>
      </c>
      <c r="I12">
        <f>'Monthly Data'!BI12</f>
        <v>0</v>
      </c>
      <c r="J12">
        <f>'Monthly Data'!BK12</f>
        <v>0</v>
      </c>
      <c r="K12">
        <f>'Monthly Data'!BL12</f>
        <v>0</v>
      </c>
      <c r="L12">
        <f>'Monthly Data'!BM12</f>
        <v>0</v>
      </c>
      <c r="M12">
        <f>'Monthly Data'!BS12</f>
        <v>30</v>
      </c>
      <c r="N12">
        <f>'Monthly Data'!BT12</f>
        <v>20</v>
      </c>
      <c r="P12">
        <f>'GS &gt; 50 OLS Model'!$B$5</f>
        <v>-80678906.326298103</v>
      </c>
      <c r="Q12">
        <f>'GS &gt; 50 OLS Model'!$B$6*D12</f>
        <v>10108007.965235174</v>
      </c>
      <c r="R12">
        <f>'GS &gt; 50 OLS Model'!$B$7*E12</f>
        <v>0</v>
      </c>
      <c r="S12">
        <f>'GS &gt; 50 OLS Model'!$B$8*F12</f>
        <v>107134700.77933723</v>
      </c>
      <c r="T12">
        <f>'GS &gt; 50 OLS Model'!$B$9*G12</f>
        <v>-1669016.7745051018</v>
      </c>
      <c r="U12">
        <f>'GS &gt; 50 OLS Model'!$B$10*H12</f>
        <v>0</v>
      </c>
      <c r="V12">
        <f>'GS &gt; 50 OLS Model'!$B$11*I12</f>
        <v>0</v>
      </c>
      <c r="W12">
        <f>'GS &gt; 50 OLS Model'!$B$12*J12</f>
        <v>0</v>
      </c>
      <c r="X12">
        <f>'GS &gt; 50 OLS Model'!$B$13*K12</f>
        <v>0</v>
      </c>
      <c r="Y12">
        <f>'GS &gt; 50 OLS Model'!$B$14*L12</f>
        <v>0</v>
      </c>
      <c r="Z12">
        <f>'GS &gt; 50 OLS Model'!$B$15*M12</f>
        <v>33229957.640213698</v>
      </c>
      <c r="AA12">
        <f>'GS &gt; 50 OLS Model'!$B$16*N12</f>
        <v>12552224.97159702</v>
      </c>
      <c r="AB12">
        <f t="shared" si="2"/>
        <v>80676968.255579919</v>
      </c>
      <c r="AC12" s="26">
        <f t="shared" ca="1" si="3"/>
        <v>1.1623095960657408E-2</v>
      </c>
    </row>
    <row r="13" spans="1:29">
      <c r="A13" s="28">
        <f>'Monthly Data'!A13</f>
        <v>39783</v>
      </c>
      <c r="B13">
        <f t="shared" si="1"/>
        <v>2008</v>
      </c>
      <c r="C13">
        <f ca="1">'Monthly Data'!O13</f>
        <v>82907400.847000584</v>
      </c>
      <c r="D13">
        <f>'Monthly Data'!AX13</f>
        <v>631.00000000000011</v>
      </c>
      <c r="E13">
        <f>'Monthly Data'!AY13</f>
        <v>0</v>
      </c>
      <c r="F13">
        <f>'Monthly Data'!BB13</f>
        <v>557803.5</v>
      </c>
      <c r="G13">
        <f>'Monthly Data'!BC13</f>
        <v>12</v>
      </c>
      <c r="H13">
        <f>'Monthly Data'!BG13</f>
        <v>0</v>
      </c>
      <c r="I13">
        <f>'Monthly Data'!BI13</f>
        <v>0</v>
      </c>
      <c r="J13">
        <f>'Monthly Data'!BK13</f>
        <v>0</v>
      </c>
      <c r="K13">
        <f>'Monthly Data'!BL13</f>
        <v>0</v>
      </c>
      <c r="L13">
        <f>'Monthly Data'!BM13</f>
        <v>0</v>
      </c>
      <c r="M13">
        <f>'Monthly Data'!BS13</f>
        <v>31</v>
      </c>
      <c r="N13">
        <f>'Monthly Data'!BT13</f>
        <v>21</v>
      </c>
      <c r="P13">
        <f>'GS &gt; 50 OLS Model'!$B$5</f>
        <v>-80678906.326298103</v>
      </c>
      <c r="Q13">
        <f>'GS &gt; 50 OLS Model'!$B$6*D13</f>
        <v>15522397.240358716</v>
      </c>
      <c r="R13">
        <f>'GS &gt; 50 OLS Model'!$B$7*E13</f>
        <v>0</v>
      </c>
      <c r="S13">
        <f>'GS &gt; 50 OLS Model'!$B$8*F13</f>
        <v>107134700.77933723</v>
      </c>
      <c r="T13">
        <f>'GS &gt; 50 OLS Model'!$B$9*G13</f>
        <v>-1820745.5721873839</v>
      </c>
      <c r="U13">
        <f>'GS &gt; 50 OLS Model'!$B$10*H13</f>
        <v>0</v>
      </c>
      <c r="V13">
        <f>'GS &gt; 50 OLS Model'!$B$11*I13</f>
        <v>0</v>
      </c>
      <c r="W13">
        <f>'GS &gt; 50 OLS Model'!$B$12*J13</f>
        <v>0</v>
      </c>
      <c r="X13">
        <f>'GS &gt; 50 OLS Model'!$B$13*K13</f>
        <v>0</v>
      </c>
      <c r="Y13">
        <f>'GS &gt; 50 OLS Model'!$B$14*L13</f>
        <v>0</v>
      </c>
      <c r="Z13">
        <f>'GS &gt; 50 OLS Model'!$B$15*M13</f>
        <v>34337622.894887492</v>
      </c>
      <c r="AA13">
        <f>'GS &gt; 50 OLS Model'!$B$16*N13</f>
        <v>13179836.220176872</v>
      </c>
      <c r="AB13">
        <f t="shared" si="2"/>
        <v>87674905.236274824</v>
      </c>
      <c r="AC13" s="26">
        <f t="shared" ca="1" si="3"/>
        <v>5.7503966359677743E-2</v>
      </c>
    </row>
    <row r="14" spans="1:29">
      <c r="A14" s="28">
        <f>'Monthly Data'!A14</f>
        <v>39814</v>
      </c>
      <c r="B14">
        <f t="shared" si="1"/>
        <v>2009</v>
      </c>
      <c r="C14">
        <f ca="1">'Monthly Data'!O14</f>
        <v>85381791.869069844</v>
      </c>
      <c r="D14">
        <f>'Monthly Data'!AX14</f>
        <v>768.79999999999973</v>
      </c>
      <c r="E14">
        <f>'Monthly Data'!AY14</f>
        <v>0</v>
      </c>
      <c r="F14">
        <f>'Monthly Data'!BB14</f>
        <v>539388</v>
      </c>
      <c r="G14">
        <f>'Monthly Data'!BC14</f>
        <v>13</v>
      </c>
      <c r="H14">
        <f>'Monthly Data'!BG14</f>
        <v>0</v>
      </c>
      <c r="I14">
        <f>'Monthly Data'!BI14</f>
        <v>0</v>
      </c>
      <c r="J14">
        <f>'Monthly Data'!BK14</f>
        <v>0</v>
      </c>
      <c r="K14">
        <f>'Monthly Data'!BL14</f>
        <v>0</v>
      </c>
      <c r="L14">
        <f>'Monthly Data'!BM14</f>
        <v>0</v>
      </c>
      <c r="M14">
        <f>'Monthly Data'!BS14</f>
        <v>31</v>
      </c>
      <c r="N14">
        <f>'Monthly Data'!BT14</f>
        <v>21</v>
      </c>
      <c r="P14">
        <f>'GS &gt; 50 OLS Model'!$B$5</f>
        <v>-80678906.326298103</v>
      </c>
      <c r="Q14">
        <f>'GS &gt; 50 OLS Model'!$B$6*D14</f>
        <v>18912232.960994888</v>
      </c>
      <c r="R14">
        <f>'GS &gt; 50 OLS Model'!$B$7*E14</f>
        <v>0</v>
      </c>
      <c r="S14">
        <f>'GS &gt; 50 OLS Model'!$B$8*F14</f>
        <v>103597722.10817097</v>
      </c>
      <c r="T14">
        <f>'GS &gt; 50 OLS Model'!$B$9*G14</f>
        <v>-1972474.3698696659</v>
      </c>
      <c r="U14">
        <f>'GS &gt; 50 OLS Model'!$B$10*H14</f>
        <v>0</v>
      </c>
      <c r="V14">
        <f>'GS &gt; 50 OLS Model'!$B$11*I14</f>
        <v>0</v>
      </c>
      <c r="W14">
        <f>'GS &gt; 50 OLS Model'!$B$12*J14</f>
        <v>0</v>
      </c>
      <c r="X14">
        <f>'GS &gt; 50 OLS Model'!$B$13*K14</f>
        <v>0</v>
      </c>
      <c r="Y14">
        <f>'GS &gt; 50 OLS Model'!$B$14*L14</f>
        <v>0</v>
      </c>
      <c r="Z14">
        <f>'GS &gt; 50 OLS Model'!$B$15*M14</f>
        <v>34337622.894887492</v>
      </c>
      <c r="AA14">
        <f>'GS &gt; 50 OLS Model'!$B$16*N14</f>
        <v>13179836.220176872</v>
      </c>
      <c r="AB14">
        <f t="shared" si="2"/>
        <v>87376033.488062456</v>
      </c>
      <c r="AC14" s="26">
        <f t="shared" ca="1" si="3"/>
        <v>2.3356755290995946E-2</v>
      </c>
    </row>
    <row r="15" spans="1:29">
      <c r="A15" s="28">
        <f>'Monthly Data'!A15</f>
        <v>39845</v>
      </c>
      <c r="B15">
        <f t="shared" si="1"/>
        <v>2009</v>
      </c>
      <c r="C15">
        <f ca="1">'Monthly Data'!O15</f>
        <v>77417193.552256852</v>
      </c>
      <c r="D15">
        <f>'Monthly Data'!AX15</f>
        <v>540</v>
      </c>
      <c r="E15">
        <f>'Monthly Data'!AY15</f>
        <v>0</v>
      </c>
      <c r="F15">
        <f>'Monthly Data'!BB15</f>
        <v>539388</v>
      </c>
      <c r="G15">
        <f>'Monthly Data'!BC15</f>
        <v>14</v>
      </c>
      <c r="H15">
        <f>'Monthly Data'!BG15</f>
        <v>0</v>
      </c>
      <c r="I15">
        <f>'Monthly Data'!BI15</f>
        <v>0</v>
      </c>
      <c r="J15">
        <f>'Monthly Data'!BK15</f>
        <v>0</v>
      </c>
      <c r="K15">
        <f>'Monthly Data'!BL15</f>
        <v>0</v>
      </c>
      <c r="L15">
        <f>'Monthly Data'!BM15</f>
        <v>0</v>
      </c>
      <c r="M15">
        <f>'Monthly Data'!BS15</f>
        <v>28</v>
      </c>
      <c r="N15">
        <f>'Monthly Data'!BT15</f>
        <v>19</v>
      </c>
      <c r="P15">
        <f>'GS &gt; 50 OLS Model'!$B$5</f>
        <v>-80678906.326298103</v>
      </c>
      <c r="Q15">
        <f>'GS &gt; 50 OLS Model'!$B$6*D15</f>
        <v>13283826.481448028</v>
      </c>
      <c r="R15">
        <f>'GS &gt; 50 OLS Model'!$B$7*E15</f>
        <v>0</v>
      </c>
      <c r="S15">
        <f>'GS &gt; 50 OLS Model'!$B$8*F15</f>
        <v>103597722.10817097</v>
      </c>
      <c r="T15">
        <f>'GS &gt; 50 OLS Model'!$B$9*G15</f>
        <v>-2124203.1675519478</v>
      </c>
      <c r="U15">
        <f>'GS &gt; 50 OLS Model'!$B$10*H15</f>
        <v>0</v>
      </c>
      <c r="V15">
        <f>'GS &gt; 50 OLS Model'!$B$11*I15</f>
        <v>0</v>
      </c>
      <c r="W15">
        <f>'GS &gt; 50 OLS Model'!$B$12*J15</f>
        <v>0</v>
      </c>
      <c r="X15">
        <f>'GS &gt; 50 OLS Model'!$B$13*K15</f>
        <v>0</v>
      </c>
      <c r="Y15">
        <f>'GS &gt; 50 OLS Model'!$B$14*L15</f>
        <v>0</v>
      </c>
      <c r="Z15">
        <f>'GS &gt; 50 OLS Model'!$B$15*M15</f>
        <v>31014627.130866118</v>
      </c>
      <c r="AA15">
        <f>'GS &gt; 50 OLS Model'!$B$16*N15</f>
        <v>11924613.723017169</v>
      </c>
      <c r="AB15">
        <f t="shared" si="2"/>
        <v>77017679.949652225</v>
      </c>
      <c r="AC15" s="26">
        <f t="shared" ca="1" si="3"/>
        <v>5.1605280981279001E-3</v>
      </c>
    </row>
    <row r="16" spans="1:29">
      <c r="A16" s="28">
        <f>'Monthly Data'!A16</f>
        <v>39873</v>
      </c>
      <c r="B16">
        <f t="shared" si="1"/>
        <v>2009</v>
      </c>
      <c r="C16">
        <f ca="1">'Monthly Data'!O16</f>
        <v>79227713.989697844</v>
      </c>
      <c r="D16">
        <f>'Monthly Data'!AX16</f>
        <v>456.7999999999999</v>
      </c>
      <c r="E16">
        <f>'Monthly Data'!AY16</f>
        <v>0</v>
      </c>
      <c r="F16">
        <f>'Monthly Data'!BB16</f>
        <v>539388</v>
      </c>
      <c r="G16">
        <f>'Monthly Data'!BC16</f>
        <v>15</v>
      </c>
      <c r="H16">
        <f>'Monthly Data'!BG16</f>
        <v>0</v>
      </c>
      <c r="I16">
        <f>'Monthly Data'!BI16</f>
        <v>0</v>
      </c>
      <c r="J16">
        <f>'Monthly Data'!BK16</f>
        <v>0</v>
      </c>
      <c r="K16">
        <f>'Monthly Data'!BL16</f>
        <v>0</v>
      </c>
      <c r="L16">
        <f>'Monthly Data'!BM16</f>
        <v>0</v>
      </c>
      <c r="M16">
        <f>'Monthly Data'!BS16</f>
        <v>31</v>
      </c>
      <c r="N16">
        <f>'Monthly Data'!BT16</f>
        <v>22</v>
      </c>
      <c r="P16">
        <f>'GS &gt; 50 OLS Model'!$B$5</f>
        <v>-80678906.326298103</v>
      </c>
      <c r="Q16">
        <f>'GS &gt; 50 OLS Model'!$B$6*D16</f>
        <v>11237133.216158254</v>
      </c>
      <c r="R16">
        <f>'GS &gt; 50 OLS Model'!$B$7*E16</f>
        <v>0</v>
      </c>
      <c r="S16">
        <f>'GS &gt; 50 OLS Model'!$B$8*F16</f>
        <v>103597722.10817097</v>
      </c>
      <c r="T16">
        <f>'GS &gt; 50 OLS Model'!$B$9*G16</f>
        <v>-2275931.9652342298</v>
      </c>
      <c r="U16">
        <f>'GS &gt; 50 OLS Model'!$B$10*H16</f>
        <v>0</v>
      </c>
      <c r="V16">
        <f>'GS &gt; 50 OLS Model'!$B$11*I16</f>
        <v>0</v>
      </c>
      <c r="W16">
        <f>'GS &gt; 50 OLS Model'!$B$12*J16</f>
        <v>0</v>
      </c>
      <c r="X16">
        <f>'GS &gt; 50 OLS Model'!$B$13*K16</f>
        <v>0</v>
      </c>
      <c r="Y16">
        <f>'GS &gt; 50 OLS Model'!$B$14*L16</f>
        <v>0</v>
      </c>
      <c r="Z16">
        <f>'GS &gt; 50 OLS Model'!$B$15*M16</f>
        <v>34337622.894887492</v>
      </c>
      <c r="AA16">
        <f>'GS &gt; 50 OLS Model'!$B$16*N16</f>
        <v>13807447.468756722</v>
      </c>
      <c r="AB16">
        <f t="shared" si="2"/>
        <v>80025087.396441102</v>
      </c>
      <c r="AC16" s="26">
        <f t="shared" ca="1" si="3"/>
        <v>1.0064324294992816E-2</v>
      </c>
    </row>
    <row r="17" spans="1:29">
      <c r="A17" s="28">
        <f>'Monthly Data'!A17</f>
        <v>39904</v>
      </c>
      <c r="B17">
        <f t="shared" si="1"/>
        <v>2009</v>
      </c>
      <c r="C17">
        <f ca="1">'Monthly Data'!O17</f>
        <v>71027811.664813846</v>
      </c>
      <c r="D17">
        <f>'Monthly Data'!AX17</f>
        <v>263.29999999999995</v>
      </c>
      <c r="E17">
        <f>'Monthly Data'!AY17</f>
        <v>10.399999999999999</v>
      </c>
      <c r="F17">
        <f>'Monthly Data'!BB17</f>
        <v>539388</v>
      </c>
      <c r="G17">
        <f>'Monthly Data'!BC17</f>
        <v>16</v>
      </c>
      <c r="H17">
        <f>'Monthly Data'!BG17</f>
        <v>1</v>
      </c>
      <c r="I17">
        <f>'Monthly Data'!BI17</f>
        <v>0</v>
      </c>
      <c r="J17">
        <f>'Monthly Data'!BK17</f>
        <v>0</v>
      </c>
      <c r="K17">
        <f>'Monthly Data'!BL17</f>
        <v>0</v>
      </c>
      <c r="L17">
        <f>'Monthly Data'!BM17</f>
        <v>0</v>
      </c>
      <c r="M17">
        <f>'Monthly Data'!BS17</f>
        <v>30</v>
      </c>
      <c r="N17">
        <f>'Monthly Data'!BT17</f>
        <v>20</v>
      </c>
      <c r="P17">
        <f>'GS &gt; 50 OLS Model'!$B$5</f>
        <v>-80678906.326298103</v>
      </c>
      <c r="Q17">
        <f>'GS &gt; 50 OLS Model'!$B$6*D17</f>
        <v>6477095.3936393801</v>
      </c>
      <c r="R17">
        <f>'GS &gt; 50 OLS Model'!$B$7*E17</f>
        <v>763296.99206478312</v>
      </c>
      <c r="S17">
        <f>'GS &gt; 50 OLS Model'!$B$8*F17</f>
        <v>103597722.10817097</v>
      </c>
      <c r="T17">
        <f>'GS &gt; 50 OLS Model'!$B$9*G17</f>
        <v>-2427660.7629165119</v>
      </c>
      <c r="U17">
        <f>'GS &gt; 50 OLS Model'!$B$10*H17</f>
        <v>-1451998.11688088</v>
      </c>
      <c r="V17">
        <f>'GS &gt; 50 OLS Model'!$B$11*I17</f>
        <v>0</v>
      </c>
      <c r="W17">
        <f>'GS &gt; 50 OLS Model'!$B$12*J17</f>
        <v>0</v>
      </c>
      <c r="X17">
        <f>'GS &gt; 50 OLS Model'!$B$13*K17</f>
        <v>0</v>
      </c>
      <c r="Y17">
        <f>'GS &gt; 50 OLS Model'!$B$14*L17</f>
        <v>0</v>
      </c>
      <c r="Z17">
        <f>'GS &gt; 50 OLS Model'!$B$15*M17</f>
        <v>33229957.640213698</v>
      </c>
      <c r="AA17">
        <f>'GS &gt; 50 OLS Model'!$B$16*N17</f>
        <v>12552224.97159702</v>
      </c>
      <c r="AB17">
        <f t="shared" si="2"/>
        <v>72061731.899590373</v>
      </c>
      <c r="AC17" s="26">
        <f t="shared" ca="1" si="3"/>
        <v>1.4556554827504503E-2</v>
      </c>
    </row>
    <row r="18" spans="1:29">
      <c r="A18" s="28">
        <f>'Monthly Data'!A18</f>
        <v>39934</v>
      </c>
      <c r="B18">
        <f t="shared" si="1"/>
        <v>2009</v>
      </c>
      <c r="C18">
        <f ca="1">'Monthly Data'!O18</f>
        <v>68182291.644476846</v>
      </c>
      <c r="D18">
        <f>'Monthly Data'!AX18</f>
        <v>83.40000000000002</v>
      </c>
      <c r="E18">
        <f>'Monthly Data'!AY18</f>
        <v>12.899999999999999</v>
      </c>
      <c r="F18">
        <f>'Monthly Data'!BB18</f>
        <v>539388</v>
      </c>
      <c r="G18">
        <f>'Monthly Data'!BC18</f>
        <v>17</v>
      </c>
      <c r="H18">
        <f>'Monthly Data'!BG18</f>
        <v>0</v>
      </c>
      <c r="I18">
        <f>'Monthly Data'!BI18</f>
        <v>0</v>
      </c>
      <c r="J18">
        <f>'Monthly Data'!BK18</f>
        <v>0</v>
      </c>
      <c r="K18">
        <f>'Monthly Data'!BL18</f>
        <v>0</v>
      </c>
      <c r="L18">
        <f>'Monthly Data'!BM18</f>
        <v>0</v>
      </c>
      <c r="M18">
        <f>'Monthly Data'!BS18</f>
        <v>31</v>
      </c>
      <c r="N18">
        <f>'Monthly Data'!BT18</f>
        <v>20</v>
      </c>
      <c r="P18">
        <f>'GS &gt; 50 OLS Model'!$B$5</f>
        <v>-80678906.326298103</v>
      </c>
      <c r="Q18">
        <f>'GS &gt; 50 OLS Model'!$B$6*D18</f>
        <v>2051613.2010236403</v>
      </c>
      <c r="R18">
        <f>'GS &gt; 50 OLS Model'!$B$7*E18</f>
        <v>946781.84592650982</v>
      </c>
      <c r="S18">
        <f>'GS &gt; 50 OLS Model'!$B$8*F18</f>
        <v>103597722.10817097</v>
      </c>
      <c r="T18">
        <f>'GS &gt; 50 OLS Model'!$B$9*G18</f>
        <v>-2579389.5605987939</v>
      </c>
      <c r="U18">
        <f>'GS &gt; 50 OLS Model'!$B$10*H18</f>
        <v>0</v>
      </c>
      <c r="V18">
        <f>'GS &gt; 50 OLS Model'!$B$11*I18</f>
        <v>0</v>
      </c>
      <c r="W18">
        <f>'GS &gt; 50 OLS Model'!$B$12*J18</f>
        <v>0</v>
      </c>
      <c r="X18">
        <f>'GS &gt; 50 OLS Model'!$B$13*K18</f>
        <v>0</v>
      </c>
      <c r="Y18">
        <f>'GS &gt; 50 OLS Model'!$B$14*L18</f>
        <v>0</v>
      </c>
      <c r="Z18">
        <f>'GS &gt; 50 OLS Model'!$B$15*M18</f>
        <v>34337622.894887492</v>
      </c>
      <c r="AA18">
        <f>'GS &gt; 50 OLS Model'!$B$16*N18</f>
        <v>12552224.97159702</v>
      </c>
      <c r="AB18">
        <f t="shared" si="2"/>
        <v>70227669.134708732</v>
      </c>
      <c r="AC18" s="26">
        <f t="shared" ca="1" si="3"/>
        <v>2.9998661542458931E-2</v>
      </c>
    </row>
    <row r="19" spans="1:29">
      <c r="A19" s="28">
        <f>'Monthly Data'!A19</f>
        <v>39965</v>
      </c>
      <c r="B19">
        <f t="shared" si="1"/>
        <v>2009</v>
      </c>
      <c r="C19">
        <f ca="1">'Monthly Data'!O19</f>
        <v>70571023.231205851</v>
      </c>
      <c r="D19">
        <f>'Monthly Data'!AX19</f>
        <v>25.299999999999997</v>
      </c>
      <c r="E19">
        <f>'Monthly Data'!AY19</f>
        <v>79.399999999999991</v>
      </c>
      <c r="F19">
        <f>'Monthly Data'!BB19</f>
        <v>539388</v>
      </c>
      <c r="G19">
        <f>'Monthly Data'!BC19</f>
        <v>18</v>
      </c>
      <c r="H19">
        <f>'Monthly Data'!BG19</f>
        <v>0</v>
      </c>
      <c r="I19">
        <f>'Monthly Data'!BI19</f>
        <v>1</v>
      </c>
      <c r="J19">
        <f>'Monthly Data'!BK19</f>
        <v>0</v>
      </c>
      <c r="K19">
        <f>'Monthly Data'!BL19</f>
        <v>0</v>
      </c>
      <c r="L19">
        <f>'Monthly Data'!BM19</f>
        <v>0</v>
      </c>
      <c r="M19">
        <f>'Monthly Data'!BS19</f>
        <v>30</v>
      </c>
      <c r="N19">
        <f>'Monthly Data'!BT19</f>
        <v>22</v>
      </c>
      <c r="P19">
        <f>'GS &gt; 50 OLS Model'!$B$5</f>
        <v>-80678906.326298103</v>
      </c>
      <c r="Q19">
        <f>'GS &gt; 50 OLS Model'!$B$6*D19</f>
        <v>622371.87033450941</v>
      </c>
      <c r="R19">
        <f>'GS &gt; 50 OLS Model'!$B$7*E19</f>
        <v>5827478.9586484404</v>
      </c>
      <c r="S19">
        <f>'GS &gt; 50 OLS Model'!$B$8*F19</f>
        <v>103597722.10817097</v>
      </c>
      <c r="T19">
        <f>'GS &gt; 50 OLS Model'!$B$9*G19</f>
        <v>-2731118.358281076</v>
      </c>
      <c r="U19">
        <f>'GS &gt; 50 OLS Model'!$B$10*H19</f>
        <v>0</v>
      </c>
      <c r="V19">
        <f>'GS &gt; 50 OLS Model'!$B$11*I19</f>
        <v>1416617.5357142601</v>
      </c>
      <c r="W19">
        <f>'GS &gt; 50 OLS Model'!$B$12*J19</f>
        <v>0</v>
      </c>
      <c r="X19">
        <f>'GS &gt; 50 OLS Model'!$B$13*K19</f>
        <v>0</v>
      </c>
      <c r="Y19">
        <f>'GS &gt; 50 OLS Model'!$B$14*L19</f>
        <v>0</v>
      </c>
      <c r="Z19">
        <f>'GS &gt; 50 OLS Model'!$B$15*M19</f>
        <v>33229957.640213698</v>
      </c>
      <c r="AA19">
        <f>'GS &gt; 50 OLS Model'!$B$16*N19</f>
        <v>13807447.468756722</v>
      </c>
      <c r="AB19">
        <f t="shared" si="2"/>
        <v>75091570.897259429</v>
      </c>
      <c r="AC19" s="26">
        <f t="shared" ca="1" si="3"/>
        <v>6.405671136782716E-2</v>
      </c>
    </row>
    <row r="20" spans="1:29">
      <c r="A20" s="28">
        <f>'Monthly Data'!A20</f>
        <v>39995</v>
      </c>
      <c r="B20">
        <f t="shared" si="1"/>
        <v>2009</v>
      </c>
      <c r="C20">
        <f ca="1">'Monthly Data'!O20</f>
        <v>74557299.569310844</v>
      </c>
      <c r="D20">
        <f>'Monthly Data'!AX20</f>
        <v>0.5</v>
      </c>
      <c r="E20">
        <f>'Monthly Data'!AY20</f>
        <v>100.19999999999999</v>
      </c>
      <c r="F20">
        <f>'Monthly Data'!BB20</f>
        <v>539388</v>
      </c>
      <c r="G20">
        <f>'Monthly Data'!BC20</f>
        <v>19</v>
      </c>
      <c r="H20">
        <f>'Monthly Data'!BG20</f>
        <v>0</v>
      </c>
      <c r="I20">
        <f>'Monthly Data'!BI20</f>
        <v>0</v>
      </c>
      <c r="J20">
        <f>'Monthly Data'!BK20</f>
        <v>0</v>
      </c>
      <c r="K20">
        <f>'Monthly Data'!BL20</f>
        <v>0</v>
      </c>
      <c r="L20">
        <f>'Monthly Data'!BM20</f>
        <v>0</v>
      </c>
      <c r="M20">
        <f>'Monthly Data'!BS20</f>
        <v>31</v>
      </c>
      <c r="N20">
        <f>'Monthly Data'!BT20</f>
        <v>22</v>
      </c>
      <c r="P20">
        <f>'GS &gt; 50 OLS Model'!$B$5</f>
        <v>-80678906.326298103</v>
      </c>
      <c r="Q20">
        <f>'GS &gt; 50 OLS Model'!$B$6*D20</f>
        <v>12299.8393346741</v>
      </c>
      <c r="R20">
        <f>'GS &gt; 50 OLS Model'!$B$7*E20</f>
        <v>7354072.9427780062</v>
      </c>
      <c r="S20">
        <f>'GS &gt; 50 OLS Model'!$B$8*F20</f>
        <v>103597722.10817097</v>
      </c>
      <c r="T20">
        <f>'GS &gt; 50 OLS Model'!$B$9*G20</f>
        <v>-2882847.155963358</v>
      </c>
      <c r="U20">
        <f>'GS &gt; 50 OLS Model'!$B$10*H20</f>
        <v>0</v>
      </c>
      <c r="V20">
        <f>'GS &gt; 50 OLS Model'!$B$11*I20</f>
        <v>0</v>
      </c>
      <c r="W20">
        <f>'GS &gt; 50 OLS Model'!$B$12*J20</f>
        <v>0</v>
      </c>
      <c r="X20">
        <f>'GS &gt; 50 OLS Model'!$B$13*K20</f>
        <v>0</v>
      </c>
      <c r="Y20">
        <f>'GS &gt; 50 OLS Model'!$B$14*L20</f>
        <v>0</v>
      </c>
      <c r="Z20">
        <f>'GS &gt; 50 OLS Model'!$B$15*M20</f>
        <v>34337622.894887492</v>
      </c>
      <c r="AA20">
        <f>'GS &gt; 50 OLS Model'!$B$16*N20</f>
        <v>13807447.468756722</v>
      </c>
      <c r="AB20">
        <f t="shared" si="2"/>
        <v>75547411.771666393</v>
      </c>
      <c r="AC20" s="26">
        <f t="shared" ca="1" si="3"/>
        <v>1.3279882829381567E-2</v>
      </c>
    </row>
    <row r="21" spans="1:29">
      <c r="A21" s="28">
        <f>'Monthly Data'!A21</f>
        <v>40026</v>
      </c>
      <c r="B21">
        <f t="shared" si="1"/>
        <v>2009</v>
      </c>
      <c r="C21">
        <f ca="1">'Monthly Data'!O21</f>
        <v>79205277.562828839</v>
      </c>
      <c r="D21">
        <f>'Monthly Data'!AX21</f>
        <v>5.9</v>
      </c>
      <c r="E21">
        <f>'Monthly Data'!AY21</f>
        <v>133.4</v>
      </c>
      <c r="F21">
        <f>'Monthly Data'!BB21</f>
        <v>539388</v>
      </c>
      <c r="G21">
        <f>'Monthly Data'!BC21</f>
        <v>20</v>
      </c>
      <c r="H21">
        <f>'Monthly Data'!BG21</f>
        <v>0</v>
      </c>
      <c r="I21">
        <f>'Monthly Data'!BI21</f>
        <v>0</v>
      </c>
      <c r="J21">
        <f>'Monthly Data'!BK21</f>
        <v>1</v>
      </c>
      <c r="K21">
        <f>'Monthly Data'!BL21</f>
        <v>0</v>
      </c>
      <c r="L21">
        <f>'Monthly Data'!BM21</f>
        <v>0</v>
      </c>
      <c r="M21">
        <f>'Monthly Data'!BS21</f>
        <v>31</v>
      </c>
      <c r="N21">
        <f>'Monthly Data'!BT21</f>
        <v>20</v>
      </c>
      <c r="P21">
        <f>'GS &gt; 50 OLS Model'!$B$5</f>
        <v>-80678906.326298103</v>
      </c>
      <c r="Q21">
        <f>'GS &gt; 50 OLS Model'!$B$6*D21</f>
        <v>145138.10414915439</v>
      </c>
      <c r="R21">
        <f>'GS &gt; 50 OLS Model'!$B$7*E21</f>
        <v>9790751.8020617384</v>
      </c>
      <c r="S21">
        <f>'GS &gt; 50 OLS Model'!$B$8*F21</f>
        <v>103597722.10817097</v>
      </c>
      <c r="T21">
        <f>'GS &gt; 50 OLS Model'!$B$9*G21</f>
        <v>-3034575.9536456401</v>
      </c>
      <c r="U21">
        <f>'GS &gt; 50 OLS Model'!$B$10*H21</f>
        <v>0</v>
      </c>
      <c r="V21">
        <f>'GS &gt; 50 OLS Model'!$B$11*I21</f>
        <v>0</v>
      </c>
      <c r="W21">
        <f>'GS &gt; 50 OLS Model'!$B$12*J21</f>
        <v>3108600.9961055499</v>
      </c>
      <c r="X21">
        <f>'GS &gt; 50 OLS Model'!$B$13*K21</f>
        <v>0</v>
      </c>
      <c r="Y21">
        <f>'GS &gt; 50 OLS Model'!$B$14*L21</f>
        <v>0</v>
      </c>
      <c r="Z21">
        <f>'GS &gt; 50 OLS Model'!$B$15*M21</f>
        <v>34337622.894887492</v>
      </c>
      <c r="AA21">
        <f>'GS &gt; 50 OLS Model'!$B$16*N21</f>
        <v>12552224.97159702</v>
      </c>
      <c r="AB21">
        <f t="shared" si="2"/>
        <v>79818578.597028166</v>
      </c>
      <c r="AC21" s="26">
        <f t="shared" ca="1" si="3"/>
        <v>7.7431839527717329E-3</v>
      </c>
    </row>
    <row r="22" spans="1:29">
      <c r="A22" s="28">
        <f>'Monthly Data'!A22</f>
        <v>40057</v>
      </c>
      <c r="B22">
        <f t="shared" si="1"/>
        <v>2009</v>
      </c>
      <c r="C22">
        <f ca="1">'Monthly Data'!O22</f>
        <v>75059365.060484841</v>
      </c>
      <c r="D22">
        <f>'Monthly Data'!AX22</f>
        <v>26.2</v>
      </c>
      <c r="E22">
        <f>'Monthly Data'!AY22</f>
        <v>54.699999999999989</v>
      </c>
      <c r="F22">
        <f>'Monthly Data'!BB22</f>
        <v>539388</v>
      </c>
      <c r="G22">
        <f>'Monthly Data'!BC22</f>
        <v>21</v>
      </c>
      <c r="H22">
        <f>'Monthly Data'!BG22</f>
        <v>0</v>
      </c>
      <c r="I22">
        <f>'Monthly Data'!BI22</f>
        <v>0</v>
      </c>
      <c r="J22">
        <f>'Monthly Data'!BK22</f>
        <v>0</v>
      </c>
      <c r="K22">
        <f>'Monthly Data'!BL22</f>
        <v>1</v>
      </c>
      <c r="L22">
        <f>'Monthly Data'!BM22</f>
        <v>0</v>
      </c>
      <c r="M22">
        <f>'Monthly Data'!BS22</f>
        <v>30</v>
      </c>
      <c r="N22">
        <f>'Monthly Data'!BT22</f>
        <v>21</v>
      </c>
      <c r="P22">
        <f>'GS &gt; 50 OLS Model'!$B$5</f>
        <v>-80678906.326298103</v>
      </c>
      <c r="Q22">
        <f>'GS &gt; 50 OLS Model'!$B$6*D22</f>
        <v>644511.58113692282</v>
      </c>
      <c r="R22">
        <f>'GS &gt; 50 OLS Model'!$B$7*E22</f>
        <v>4014648.6024945802</v>
      </c>
      <c r="S22">
        <f>'GS &gt; 50 OLS Model'!$B$8*F22</f>
        <v>103597722.10817097</v>
      </c>
      <c r="T22">
        <f>'GS &gt; 50 OLS Model'!$B$9*G22</f>
        <v>-3186304.7513279216</v>
      </c>
      <c r="U22">
        <f>'GS &gt; 50 OLS Model'!$B$10*H22</f>
        <v>0</v>
      </c>
      <c r="V22">
        <f>'GS &gt; 50 OLS Model'!$B$11*I22</f>
        <v>0</v>
      </c>
      <c r="W22">
        <f>'GS &gt; 50 OLS Model'!$B$12*J22</f>
        <v>0</v>
      </c>
      <c r="X22">
        <f>'GS &gt; 50 OLS Model'!$B$13*K22</f>
        <v>3297905.0316017698</v>
      </c>
      <c r="Y22">
        <f>'GS &gt; 50 OLS Model'!$B$14*L22</f>
        <v>0</v>
      </c>
      <c r="Z22">
        <f>'GS &gt; 50 OLS Model'!$B$15*M22</f>
        <v>33229957.640213698</v>
      </c>
      <c r="AA22">
        <f>'GS &gt; 50 OLS Model'!$B$16*N22</f>
        <v>13179836.220176872</v>
      </c>
      <c r="AB22">
        <f t="shared" si="2"/>
        <v>74099370.106168792</v>
      </c>
      <c r="AC22" s="26">
        <f t="shared" ca="1" si="3"/>
        <v>1.2789809153627402E-2</v>
      </c>
    </row>
    <row r="23" spans="1:29">
      <c r="A23" s="28">
        <f>'Monthly Data'!A23</f>
        <v>40087</v>
      </c>
      <c r="B23">
        <f t="shared" si="1"/>
        <v>2009</v>
      </c>
      <c r="C23">
        <f ca="1">'Monthly Data'!O23</f>
        <v>74478609.626164854</v>
      </c>
      <c r="D23">
        <f>'Monthly Data'!AX23</f>
        <v>230.79999999999995</v>
      </c>
      <c r="E23">
        <f>'Monthly Data'!AY23</f>
        <v>0</v>
      </c>
      <c r="F23">
        <f>'Monthly Data'!BB23</f>
        <v>539388</v>
      </c>
      <c r="G23">
        <f>'Monthly Data'!BC23</f>
        <v>22</v>
      </c>
      <c r="H23">
        <f>'Monthly Data'!BG23</f>
        <v>0</v>
      </c>
      <c r="I23">
        <f>'Monthly Data'!BI23</f>
        <v>0</v>
      </c>
      <c r="J23">
        <f>'Monthly Data'!BK23</f>
        <v>0</v>
      </c>
      <c r="K23">
        <f>'Monthly Data'!BL23</f>
        <v>0</v>
      </c>
      <c r="L23">
        <f>'Monthly Data'!BM23</f>
        <v>1</v>
      </c>
      <c r="M23">
        <f>'Monthly Data'!BS23</f>
        <v>31</v>
      </c>
      <c r="N23">
        <f>'Monthly Data'!BT23</f>
        <v>21</v>
      </c>
      <c r="P23">
        <f>'GS &gt; 50 OLS Model'!$B$5</f>
        <v>-80678906.326298103</v>
      </c>
      <c r="Q23">
        <f>'GS &gt; 50 OLS Model'!$B$6*D23</f>
        <v>5677605.8368855631</v>
      </c>
      <c r="R23">
        <f>'GS &gt; 50 OLS Model'!$B$7*E23</f>
        <v>0</v>
      </c>
      <c r="S23">
        <f>'GS &gt; 50 OLS Model'!$B$8*F23</f>
        <v>103597722.10817097</v>
      </c>
      <c r="T23">
        <f>'GS &gt; 50 OLS Model'!$B$9*G23</f>
        <v>-3338033.5490102037</v>
      </c>
      <c r="U23">
        <f>'GS &gt; 50 OLS Model'!$B$10*H23</f>
        <v>0</v>
      </c>
      <c r="V23">
        <f>'GS &gt; 50 OLS Model'!$B$11*I23</f>
        <v>0</v>
      </c>
      <c r="W23">
        <f>'GS &gt; 50 OLS Model'!$B$12*J23</f>
        <v>0</v>
      </c>
      <c r="X23">
        <f>'GS &gt; 50 OLS Model'!$B$13*K23</f>
        <v>0</v>
      </c>
      <c r="Y23">
        <f>'GS &gt; 50 OLS Model'!$B$14*L23</f>
        <v>1577525.1305396601</v>
      </c>
      <c r="Z23">
        <f>'GS &gt; 50 OLS Model'!$B$15*M23</f>
        <v>34337622.894887492</v>
      </c>
      <c r="AA23">
        <f>'GS &gt; 50 OLS Model'!$B$16*N23</f>
        <v>13179836.220176872</v>
      </c>
      <c r="AB23">
        <f t="shared" si="2"/>
        <v>74353372.315352246</v>
      </c>
      <c r="AC23" s="26">
        <f t="shared" ca="1" si="3"/>
        <v>1.6815205257082386E-3</v>
      </c>
    </row>
    <row r="24" spans="1:29">
      <c r="A24" s="28">
        <f>'Monthly Data'!A24</f>
        <v>40118</v>
      </c>
      <c r="B24">
        <f t="shared" si="1"/>
        <v>2009</v>
      </c>
      <c r="C24">
        <f ca="1">'Monthly Data'!O24</f>
        <v>74097028.329366833</v>
      </c>
      <c r="D24">
        <f>'Monthly Data'!AX24</f>
        <v>305.49999999999989</v>
      </c>
      <c r="E24">
        <f>'Monthly Data'!AY24</f>
        <v>0</v>
      </c>
      <c r="F24">
        <f>'Monthly Data'!BB24</f>
        <v>539388</v>
      </c>
      <c r="G24">
        <f>'Monthly Data'!BC24</f>
        <v>23</v>
      </c>
      <c r="H24">
        <f>'Monthly Data'!BG24</f>
        <v>0</v>
      </c>
      <c r="I24">
        <f>'Monthly Data'!BI24</f>
        <v>0</v>
      </c>
      <c r="J24">
        <f>'Monthly Data'!BK24</f>
        <v>0</v>
      </c>
      <c r="K24">
        <f>'Monthly Data'!BL24</f>
        <v>0</v>
      </c>
      <c r="L24">
        <f>'Monthly Data'!BM24</f>
        <v>0</v>
      </c>
      <c r="M24">
        <f>'Monthly Data'!BS24</f>
        <v>30</v>
      </c>
      <c r="N24">
        <f>'Monthly Data'!BT24</f>
        <v>21</v>
      </c>
      <c r="P24">
        <f>'GS &gt; 50 OLS Model'!$B$5</f>
        <v>-80678906.326298103</v>
      </c>
      <c r="Q24">
        <f>'GS &gt; 50 OLS Model'!$B$6*D24</f>
        <v>7515201.8334858716</v>
      </c>
      <c r="R24">
        <f>'GS &gt; 50 OLS Model'!$B$7*E24</f>
        <v>0</v>
      </c>
      <c r="S24">
        <f>'GS &gt; 50 OLS Model'!$B$8*F24</f>
        <v>103597722.10817097</v>
      </c>
      <c r="T24">
        <f>'GS &gt; 50 OLS Model'!$B$9*G24</f>
        <v>-3489762.3466924857</v>
      </c>
      <c r="U24">
        <f>'GS &gt; 50 OLS Model'!$B$10*H24</f>
        <v>0</v>
      </c>
      <c r="V24">
        <f>'GS &gt; 50 OLS Model'!$B$11*I24</f>
        <v>0</v>
      </c>
      <c r="W24">
        <f>'GS &gt; 50 OLS Model'!$B$12*J24</f>
        <v>0</v>
      </c>
      <c r="X24">
        <f>'GS &gt; 50 OLS Model'!$B$13*K24</f>
        <v>0</v>
      </c>
      <c r="Y24">
        <f>'GS &gt; 50 OLS Model'!$B$14*L24</f>
        <v>0</v>
      </c>
      <c r="Z24">
        <f>'GS &gt; 50 OLS Model'!$B$15*M24</f>
        <v>33229957.640213698</v>
      </c>
      <c r="AA24">
        <f>'GS &gt; 50 OLS Model'!$B$16*N24</f>
        <v>13179836.220176872</v>
      </c>
      <c r="AB24">
        <f t="shared" si="2"/>
        <v>73354049.129056826</v>
      </c>
      <c r="AC24" s="26">
        <f t="shared" ca="1" si="3"/>
        <v>1.0027111978194437E-2</v>
      </c>
    </row>
    <row r="25" spans="1:29">
      <c r="A25" s="28">
        <f>'Monthly Data'!A25</f>
        <v>40148</v>
      </c>
      <c r="B25">
        <f t="shared" si="1"/>
        <v>2009</v>
      </c>
      <c r="C25">
        <f ca="1">'Monthly Data'!O25</f>
        <v>80736283.954950839</v>
      </c>
      <c r="D25">
        <f>'Monthly Data'!AX25</f>
        <v>582</v>
      </c>
      <c r="E25">
        <f>'Monthly Data'!AY25</f>
        <v>0</v>
      </c>
      <c r="F25">
        <f>'Monthly Data'!BB25</f>
        <v>539388</v>
      </c>
      <c r="G25">
        <f>'Monthly Data'!BC25</f>
        <v>24</v>
      </c>
      <c r="H25">
        <f>'Monthly Data'!BG25</f>
        <v>0</v>
      </c>
      <c r="I25">
        <f>'Monthly Data'!BI25</f>
        <v>0</v>
      </c>
      <c r="J25">
        <f>'Monthly Data'!BK25</f>
        <v>0</v>
      </c>
      <c r="K25">
        <f>'Monthly Data'!BL25</f>
        <v>0</v>
      </c>
      <c r="L25">
        <f>'Monthly Data'!BM25</f>
        <v>0</v>
      </c>
      <c r="M25">
        <f>'Monthly Data'!BS25</f>
        <v>31</v>
      </c>
      <c r="N25">
        <f>'Monthly Data'!BT25</f>
        <v>21</v>
      </c>
      <c r="P25">
        <f>'GS &gt; 50 OLS Model'!$B$5</f>
        <v>-80678906.326298103</v>
      </c>
      <c r="Q25">
        <f>'GS &gt; 50 OLS Model'!$B$6*D25</f>
        <v>14317012.985560652</v>
      </c>
      <c r="R25">
        <f>'GS &gt; 50 OLS Model'!$B$7*E25</f>
        <v>0</v>
      </c>
      <c r="S25">
        <f>'GS &gt; 50 OLS Model'!$B$8*F25</f>
        <v>103597722.10817097</v>
      </c>
      <c r="T25">
        <f>'GS &gt; 50 OLS Model'!$B$9*G25</f>
        <v>-3641491.1443747678</v>
      </c>
      <c r="U25">
        <f>'GS &gt; 50 OLS Model'!$B$10*H25</f>
        <v>0</v>
      </c>
      <c r="V25">
        <f>'GS &gt; 50 OLS Model'!$B$11*I25</f>
        <v>0</v>
      </c>
      <c r="W25">
        <f>'GS &gt; 50 OLS Model'!$B$12*J25</f>
        <v>0</v>
      </c>
      <c r="X25">
        <f>'GS &gt; 50 OLS Model'!$B$13*K25</f>
        <v>0</v>
      </c>
      <c r="Y25">
        <f>'GS &gt; 50 OLS Model'!$B$14*L25</f>
        <v>0</v>
      </c>
      <c r="Z25">
        <f>'GS &gt; 50 OLS Model'!$B$15*M25</f>
        <v>34337622.894887492</v>
      </c>
      <c r="AA25">
        <f>'GS &gt; 50 OLS Model'!$B$16*N25</f>
        <v>13179836.220176872</v>
      </c>
      <c r="AB25">
        <f t="shared" si="2"/>
        <v>81111796.738123119</v>
      </c>
      <c r="AC25" s="26">
        <f t="shared" ca="1" si="3"/>
        <v>4.6511031320416963E-3</v>
      </c>
    </row>
    <row r="26" spans="1:29">
      <c r="A26" s="28">
        <f>'Monthly Data'!A26</f>
        <v>40179</v>
      </c>
      <c r="B26">
        <f t="shared" si="1"/>
        <v>2010</v>
      </c>
      <c r="C26">
        <f ca="1">'Monthly Data'!O26</f>
        <v>85427036.528221235</v>
      </c>
      <c r="D26">
        <f>'Monthly Data'!AX26</f>
        <v>663.29999999999984</v>
      </c>
      <c r="E26">
        <f>'Monthly Data'!AY26</f>
        <v>0</v>
      </c>
      <c r="F26">
        <f>'Monthly Data'!BB26</f>
        <v>555907.5</v>
      </c>
      <c r="G26">
        <f>'Monthly Data'!BC26</f>
        <v>25</v>
      </c>
      <c r="H26">
        <f>'Monthly Data'!BG26</f>
        <v>0</v>
      </c>
      <c r="I26">
        <f>'Monthly Data'!BI26</f>
        <v>0</v>
      </c>
      <c r="J26">
        <f>'Monthly Data'!BK26</f>
        <v>0</v>
      </c>
      <c r="K26">
        <f>'Monthly Data'!BL26</f>
        <v>0</v>
      </c>
      <c r="L26">
        <f>'Monthly Data'!BM26</f>
        <v>0</v>
      </c>
      <c r="M26">
        <f>'Monthly Data'!BS26</f>
        <v>31</v>
      </c>
      <c r="N26">
        <f>'Monthly Data'!BT26</f>
        <v>20</v>
      </c>
      <c r="P26">
        <f>'GS &gt; 50 OLS Model'!$B$5</f>
        <v>-80678906.326298103</v>
      </c>
      <c r="Q26">
        <f>'GS &gt; 50 OLS Model'!$B$6*D26</f>
        <v>16316966.861378657</v>
      </c>
      <c r="R26">
        <f>'GS &gt; 50 OLS Model'!$B$7*E26</f>
        <v>0</v>
      </c>
      <c r="S26">
        <f>'GS &gt; 50 OLS Model'!$B$8*F26</f>
        <v>106770544.95622456</v>
      </c>
      <c r="T26">
        <f>'GS &gt; 50 OLS Model'!$B$9*G26</f>
        <v>-3793219.9420570498</v>
      </c>
      <c r="U26">
        <f>'GS &gt; 50 OLS Model'!$B$10*H26</f>
        <v>0</v>
      </c>
      <c r="V26">
        <f>'GS &gt; 50 OLS Model'!$B$11*I26</f>
        <v>0</v>
      </c>
      <c r="W26">
        <f>'GS &gt; 50 OLS Model'!$B$12*J26</f>
        <v>0</v>
      </c>
      <c r="X26">
        <f>'GS &gt; 50 OLS Model'!$B$13*K26</f>
        <v>0</v>
      </c>
      <c r="Y26">
        <f>'GS &gt; 50 OLS Model'!$B$14*L26</f>
        <v>0</v>
      </c>
      <c r="Z26">
        <f>'GS &gt; 50 OLS Model'!$B$15*M26</f>
        <v>34337622.894887492</v>
      </c>
      <c r="AA26">
        <f>'GS &gt; 50 OLS Model'!$B$16*N26</f>
        <v>12552224.97159702</v>
      </c>
      <c r="AB26">
        <f t="shared" si="2"/>
        <v>85505233.415732563</v>
      </c>
      <c r="AC26" s="26">
        <f t="shared" ca="1" si="3"/>
        <v>9.1536462798279489E-4</v>
      </c>
    </row>
    <row r="27" spans="1:29">
      <c r="A27" s="28">
        <f>'Monthly Data'!A27</f>
        <v>40210</v>
      </c>
      <c r="B27">
        <f t="shared" si="1"/>
        <v>2010</v>
      </c>
      <c r="C27">
        <f ca="1">'Monthly Data'!O27</f>
        <v>77459286.107347235</v>
      </c>
      <c r="D27">
        <f>'Monthly Data'!AX27</f>
        <v>557.29999999999995</v>
      </c>
      <c r="E27">
        <f>'Monthly Data'!AY27</f>
        <v>0</v>
      </c>
      <c r="F27">
        <f>'Monthly Data'!BB27</f>
        <v>555907.5</v>
      </c>
      <c r="G27">
        <f>'Monthly Data'!BC27</f>
        <v>26</v>
      </c>
      <c r="H27">
        <f>'Monthly Data'!BG27</f>
        <v>0</v>
      </c>
      <c r="I27">
        <f>'Monthly Data'!BI27</f>
        <v>0</v>
      </c>
      <c r="J27">
        <f>'Monthly Data'!BK27</f>
        <v>0</v>
      </c>
      <c r="K27">
        <f>'Monthly Data'!BL27</f>
        <v>0</v>
      </c>
      <c r="L27">
        <f>'Monthly Data'!BM27</f>
        <v>0</v>
      </c>
      <c r="M27">
        <f>'Monthly Data'!BS27</f>
        <v>28</v>
      </c>
      <c r="N27">
        <f>'Monthly Data'!BT27</f>
        <v>19</v>
      </c>
      <c r="P27">
        <f>'GS &gt; 50 OLS Model'!$B$5</f>
        <v>-80678906.326298103</v>
      </c>
      <c r="Q27">
        <f>'GS &gt; 50 OLS Model'!$B$6*D27</f>
        <v>13709400.922427751</v>
      </c>
      <c r="R27">
        <f>'GS &gt; 50 OLS Model'!$B$7*E27</f>
        <v>0</v>
      </c>
      <c r="S27">
        <f>'GS &gt; 50 OLS Model'!$B$8*F27</f>
        <v>106770544.95622456</v>
      </c>
      <c r="T27">
        <f>'GS &gt; 50 OLS Model'!$B$9*G27</f>
        <v>-3944948.7397393319</v>
      </c>
      <c r="U27">
        <f>'GS &gt; 50 OLS Model'!$B$10*H27</f>
        <v>0</v>
      </c>
      <c r="V27">
        <f>'GS &gt; 50 OLS Model'!$B$11*I27</f>
        <v>0</v>
      </c>
      <c r="W27">
        <f>'GS &gt; 50 OLS Model'!$B$12*J27</f>
        <v>0</v>
      </c>
      <c r="X27">
        <f>'GS &gt; 50 OLS Model'!$B$13*K27</f>
        <v>0</v>
      </c>
      <c r="Y27">
        <f>'GS &gt; 50 OLS Model'!$B$14*L27</f>
        <v>0</v>
      </c>
      <c r="Z27">
        <f>'GS &gt; 50 OLS Model'!$B$15*M27</f>
        <v>31014627.130866118</v>
      </c>
      <c r="AA27">
        <f>'GS &gt; 50 OLS Model'!$B$16*N27</f>
        <v>11924613.723017169</v>
      </c>
      <c r="AB27">
        <f t="shared" si="2"/>
        <v>78795331.666498169</v>
      </c>
      <c r="AC27" s="26">
        <f t="shared" ca="1" si="3"/>
        <v>1.724835879973604E-2</v>
      </c>
    </row>
    <row r="28" spans="1:29">
      <c r="A28" s="28">
        <f>'Monthly Data'!A28</f>
        <v>40238</v>
      </c>
      <c r="B28">
        <f t="shared" si="1"/>
        <v>2010</v>
      </c>
      <c r="C28">
        <f ca="1">'Monthly Data'!O28</f>
        <v>79469302.564392224</v>
      </c>
      <c r="D28">
        <f>'Monthly Data'!AX28</f>
        <v>393.39999999999986</v>
      </c>
      <c r="E28">
        <f>'Monthly Data'!AY28</f>
        <v>0</v>
      </c>
      <c r="F28">
        <f>'Monthly Data'!BB28</f>
        <v>555907.5</v>
      </c>
      <c r="G28">
        <f>'Monthly Data'!BC28</f>
        <v>27</v>
      </c>
      <c r="H28">
        <f>'Monthly Data'!BG28</f>
        <v>0</v>
      </c>
      <c r="I28">
        <f>'Monthly Data'!BI28</f>
        <v>0</v>
      </c>
      <c r="J28">
        <f>'Monthly Data'!BK28</f>
        <v>0</v>
      </c>
      <c r="K28">
        <f>'Monthly Data'!BL28</f>
        <v>0</v>
      </c>
      <c r="L28">
        <f>'Monthly Data'!BM28</f>
        <v>0</v>
      </c>
      <c r="M28">
        <f>'Monthly Data'!BS28</f>
        <v>31</v>
      </c>
      <c r="N28">
        <f>'Monthly Data'!BT28</f>
        <v>23</v>
      </c>
      <c r="P28">
        <f>'GS &gt; 50 OLS Model'!$B$5</f>
        <v>-80678906.326298103</v>
      </c>
      <c r="Q28">
        <f>'GS &gt; 50 OLS Model'!$B$6*D28</f>
        <v>9677513.5885215774</v>
      </c>
      <c r="R28">
        <f>'GS &gt; 50 OLS Model'!$B$7*E28</f>
        <v>0</v>
      </c>
      <c r="S28">
        <f>'GS &gt; 50 OLS Model'!$B$8*F28</f>
        <v>106770544.95622456</v>
      </c>
      <c r="T28">
        <f>'GS &gt; 50 OLS Model'!$B$9*G28</f>
        <v>-4096677.5374216139</v>
      </c>
      <c r="U28">
        <f>'GS &gt; 50 OLS Model'!$B$10*H28</f>
        <v>0</v>
      </c>
      <c r="V28">
        <f>'GS &gt; 50 OLS Model'!$B$11*I28</f>
        <v>0</v>
      </c>
      <c r="W28">
        <f>'GS &gt; 50 OLS Model'!$B$12*J28</f>
        <v>0</v>
      </c>
      <c r="X28">
        <f>'GS &gt; 50 OLS Model'!$B$13*K28</f>
        <v>0</v>
      </c>
      <c r="Y28">
        <f>'GS &gt; 50 OLS Model'!$B$14*L28</f>
        <v>0</v>
      </c>
      <c r="Z28">
        <f>'GS &gt; 50 OLS Model'!$B$15*M28</f>
        <v>34337622.894887492</v>
      </c>
      <c r="AA28">
        <f>'GS &gt; 50 OLS Model'!$B$16*N28</f>
        <v>14435058.717336573</v>
      </c>
      <c r="AB28">
        <f t="shared" si="2"/>
        <v>80445156.293250501</v>
      </c>
      <c r="AC28" s="26">
        <f t="shared" ca="1" si="3"/>
        <v>1.2279631220716508E-2</v>
      </c>
    </row>
    <row r="29" spans="1:29">
      <c r="A29" s="28">
        <f>'Monthly Data'!A29</f>
        <v>40269</v>
      </c>
      <c r="B29">
        <f t="shared" si="1"/>
        <v>2010</v>
      </c>
      <c r="C29">
        <f ca="1">'Monthly Data'!O29</f>
        <v>71033086.461556241</v>
      </c>
      <c r="D29">
        <f>'Monthly Data'!AX29</f>
        <v>174.9</v>
      </c>
      <c r="E29">
        <f>'Monthly Data'!AY29</f>
        <v>5</v>
      </c>
      <c r="F29">
        <f>'Monthly Data'!BB29</f>
        <v>555907.5</v>
      </c>
      <c r="G29">
        <f>'Monthly Data'!BC29</f>
        <v>28</v>
      </c>
      <c r="H29">
        <f>'Monthly Data'!BG29</f>
        <v>1</v>
      </c>
      <c r="I29">
        <f>'Monthly Data'!BI29</f>
        <v>0</v>
      </c>
      <c r="J29">
        <f>'Monthly Data'!BK29</f>
        <v>0</v>
      </c>
      <c r="K29">
        <f>'Monthly Data'!BL29</f>
        <v>0</v>
      </c>
      <c r="L29">
        <f>'Monthly Data'!BM29</f>
        <v>0</v>
      </c>
      <c r="M29">
        <f>'Monthly Data'!BS29</f>
        <v>30</v>
      </c>
      <c r="N29">
        <f>'Monthly Data'!BT29</f>
        <v>20</v>
      </c>
      <c r="P29">
        <f>'GS &gt; 50 OLS Model'!$B$5</f>
        <v>-80678906.326298103</v>
      </c>
      <c r="Q29">
        <f>'GS &gt; 50 OLS Model'!$B$6*D29</f>
        <v>4302483.7992690001</v>
      </c>
      <c r="R29">
        <f>'GS &gt; 50 OLS Model'!$B$7*E29</f>
        <v>366969.70772345347</v>
      </c>
      <c r="S29">
        <f>'GS &gt; 50 OLS Model'!$B$8*F29</f>
        <v>106770544.95622456</v>
      </c>
      <c r="T29">
        <f>'GS &gt; 50 OLS Model'!$B$9*G29</f>
        <v>-4248406.3351038955</v>
      </c>
      <c r="U29">
        <f>'GS &gt; 50 OLS Model'!$B$10*H29</f>
        <v>-1451998.11688088</v>
      </c>
      <c r="V29">
        <f>'GS &gt; 50 OLS Model'!$B$11*I29</f>
        <v>0</v>
      </c>
      <c r="W29">
        <f>'GS &gt; 50 OLS Model'!$B$12*J29</f>
        <v>0</v>
      </c>
      <c r="X29">
        <f>'GS &gt; 50 OLS Model'!$B$13*K29</f>
        <v>0</v>
      </c>
      <c r="Y29">
        <f>'GS &gt; 50 OLS Model'!$B$14*L29</f>
        <v>0</v>
      </c>
      <c r="Z29">
        <f>'GS &gt; 50 OLS Model'!$B$15*M29</f>
        <v>33229957.640213698</v>
      </c>
      <c r="AA29">
        <f>'GS &gt; 50 OLS Model'!$B$16*N29</f>
        <v>12552224.97159702</v>
      </c>
      <c r="AB29">
        <f t="shared" si="2"/>
        <v>70842870.296744853</v>
      </c>
      <c r="AC29" s="26">
        <f t="shared" ca="1" si="3"/>
        <v>2.6778530159228598E-3</v>
      </c>
    </row>
    <row r="30" spans="1:29">
      <c r="A30" s="28">
        <f>'Monthly Data'!A30</f>
        <v>40299</v>
      </c>
      <c r="B30">
        <f t="shared" si="1"/>
        <v>2010</v>
      </c>
      <c r="C30">
        <f ca="1">'Monthly Data'!O30</f>
        <v>75509222.108001232</v>
      </c>
      <c r="D30">
        <f>'Monthly Data'!AX30</f>
        <v>84.300000000000011</v>
      </c>
      <c r="E30">
        <f>'Monthly Data'!AY30</f>
        <v>59.699999999999989</v>
      </c>
      <c r="F30">
        <f>'Monthly Data'!BB30</f>
        <v>555907.5</v>
      </c>
      <c r="G30">
        <f>'Monthly Data'!BC30</f>
        <v>29</v>
      </c>
      <c r="H30">
        <f>'Monthly Data'!BG30</f>
        <v>0</v>
      </c>
      <c r="I30">
        <f>'Monthly Data'!BI30</f>
        <v>0</v>
      </c>
      <c r="J30">
        <f>'Monthly Data'!BK30</f>
        <v>0</v>
      </c>
      <c r="K30">
        <f>'Monthly Data'!BL30</f>
        <v>0</v>
      </c>
      <c r="L30">
        <f>'Monthly Data'!BM30</f>
        <v>0</v>
      </c>
      <c r="M30">
        <f>'Monthly Data'!BS30</f>
        <v>31</v>
      </c>
      <c r="N30">
        <f>'Monthly Data'!BT30</f>
        <v>20</v>
      </c>
      <c r="P30">
        <f>'GS &gt; 50 OLS Model'!$B$5</f>
        <v>-80678906.326298103</v>
      </c>
      <c r="Q30">
        <f>'GS &gt; 50 OLS Model'!$B$6*D30</f>
        <v>2073752.9118260534</v>
      </c>
      <c r="R30">
        <f>'GS &gt; 50 OLS Model'!$B$7*E30</f>
        <v>4381618.3102180334</v>
      </c>
      <c r="S30">
        <f>'GS &gt; 50 OLS Model'!$B$8*F30</f>
        <v>106770544.95622456</v>
      </c>
      <c r="T30">
        <f>'GS &gt; 50 OLS Model'!$B$9*G30</f>
        <v>-4400135.132786178</v>
      </c>
      <c r="U30">
        <f>'GS &gt; 50 OLS Model'!$B$10*H30</f>
        <v>0</v>
      </c>
      <c r="V30">
        <f>'GS &gt; 50 OLS Model'!$B$11*I30</f>
        <v>0</v>
      </c>
      <c r="W30">
        <f>'GS &gt; 50 OLS Model'!$B$12*J30</f>
        <v>0</v>
      </c>
      <c r="X30">
        <f>'GS &gt; 50 OLS Model'!$B$13*K30</f>
        <v>0</v>
      </c>
      <c r="Y30">
        <f>'GS &gt; 50 OLS Model'!$B$14*L30</f>
        <v>0</v>
      </c>
      <c r="Z30">
        <f>'GS &gt; 50 OLS Model'!$B$15*M30</f>
        <v>34337622.894887492</v>
      </c>
      <c r="AA30">
        <f>'GS &gt; 50 OLS Model'!$B$16*N30</f>
        <v>12552224.97159702</v>
      </c>
      <c r="AB30">
        <f t="shared" si="2"/>
        <v>75036722.585668892</v>
      </c>
      <c r="AC30" s="26">
        <f t="shared" ca="1" si="3"/>
        <v>6.2575074824174712E-3</v>
      </c>
    </row>
    <row r="31" spans="1:29">
      <c r="A31" s="28">
        <f>'Monthly Data'!A31</f>
        <v>40330</v>
      </c>
      <c r="B31">
        <f t="shared" si="1"/>
        <v>2010</v>
      </c>
      <c r="C31">
        <f ca="1">'Monthly Data'!O31</f>
        <v>81034423.714442238</v>
      </c>
      <c r="D31">
        <f>'Monthly Data'!AX31</f>
        <v>3.9000000000000004</v>
      </c>
      <c r="E31">
        <f>'Monthly Data'!AY31</f>
        <v>135.89999999999998</v>
      </c>
      <c r="F31">
        <f>'Monthly Data'!BB31</f>
        <v>555907.5</v>
      </c>
      <c r="G31">
        <f>'Monthly Data'!BC31</f>
        <v>30</v>
      </c>
      <c r="H31">
        <f>'Monthly Data'!BG31</f>
        <v>0</v>
      </c>
      <c r="I31">
        <f>'Monthly Data'!BI31</f>
        <v>1</v>
      </c>
      <c r="J31">
        <f>'Monthly Data'!BK31</f>
        <v>0</v>
      </c>
      <c r="K31">
        <f>'Monthly Data'!BL31</f>
        <v>0</v>
      </c>
      <c r="L31">
        <f>'Monthly Data'!BM31</f>
        <v>0</v>
      </c>
      <c r="M31">
        <f>'Monthly Data'!BS31</f>
        <v>30</v>
      </c>
      <c r="N31">
        <f>'Monthly Data'!BT31</f>
        <v>22</v>
      </c>
      <c r="P31">
        <f>'GS &gt; 50 OLS Model'!$B$5</f>
        <v>-80678906.326298103</v>
      </c>
      <c r="Q31">
        <f>'GS &gt; 50 OLS Model'!$B$6*D31</f>
        <v>95938.746810457989</v>
      </c>
      <c r="R31">
        <f>'GS &gt; 50 OLS Model'!$B$7*E31</f>
        <v>9974236.6559234634</v>
      </c>
      <c r="S31">
        <f>'GS &gt; 50 OLS Model'!$B$8*F31</f>
        <v>106770544.95622456</v>
      </c>
      <c r="T31">
        <f>'GS &gt; 50 OLS Model'!$B$9*G31</f>
        <v>-4551863.9304684596</v>
      </c>
      <c r="U31">
        <f>'GS &gt; 50 OLS Model'!$B$10*H31</f>
        <v>0</v>
      </c>
      <c r="V31">
        <f>'GS &gt; 50 OLS Model'!$B$11*I31</f>
        <v>1416617.5357142601</v>
      </c>
      <c r="W31">
        <f>'GS &gt; 50 OLS Model'!$B$12*J31</f>
        <v>0</v>
      </c>
      <c r="X31">
        <f>'GS &gt; 50 OLS Model'!$B$13*K31</f>
        <v>0</v>
      </c>
      <c r="Y31">
        <f>'GS &gt; 50 OLS Model'!$B$14*L31</f>
        <v>0</v>
      </c>
      <c r="Z31">
        <f>'GS &gt; 50 OLS Model'!$B$15*M31</f>
        <v>33229957.640213698</v>
      </c>
      <c r="AA31">
        <f>'GS &gt; 50 OLS Model'!$B$16*N31</f>
        <v>13807447.468756722</v>
      </c>
      <c r="AB31">
        <f t="shared" si="2"/>
        <v>80063972.746876583</v>
      </c>
      <c r="AC31" s="26">
        <f t="shared" ca="1" si="3"/>
        <v>1.1975786623539578E-2</v>
      </c>
    </row>
    <row r="32" spans="1:29">
      <c r="A32" s="28">
        <f>'Monthly Data'!A32</f>
        <v>40360</v>
      </c>
      <c r="B32">
        <f t="shared" si="1"/>
        <v>2010</v>
      </c>
      <c r="C32">
        <f ca="1">'Monthly Data'!O32</f>
        <v>85939810.851727232</v>
      </c>
      <c r="D32">
        <f>'Monthly Data'!AX32</f>
        <v>0</v>
      </c>
      <c r="E32">
        <f>'Monthly Data'!AY32</f>
        <v>227.00000000000006</v>
      </c>
      <c r="F32">
        <f>'Monthly Data'!BB32</f>
        <v>555907.5</v>
      </c>
      <c r="G32">
        <f>'Monthly Data'!BC32</f>
        <v>31</v>
      </c>
      <c r="H32">
        <f>'Monthly Data'!BG32</f>
        <v>0</v>
      </c>
      <c r="I32">
        <f>'Monthly Data'!BI32</f>
        <v>0</v>
      </c>
      <c r="J32">
        <f>'Monthly Data'!BK32</f>
        <v>0</v>
      </c>
      <c r="K32">
        <f>'Monthly Data'!BL32</f>
        <v>0</v>
      </c>
      <c r="L32">
        <f>'Monthly Data'!BM32</f>
        <v>0</v>
      </c>
      <c r="M32">
        <f>'Monthly Data'!BS32</f>
        <v>31</v>
      </c>
      <c r="N32">
        <f>'Monthly Data'!BT32</f>
        <v>21</v>
      </c>
      <c r="P32">
        <f>'GS &gt; 50 OLS Model'!$B$5</f>
        <v>-80678906.326298103</v>
      </c>
      <c r="Q32">
        <f>'GS &gt; 50 OLS Model'!$B$6*D32</f>
        <v>0</v>
      </c>
      <c r="R32">
        <f>'GS &gt; 50 OLS Model'!$B$7*E32</f>
        <v>16660424.730644792</v>
      </c>
      <c r="S32">
        <f>'GS &gt; 50 OLS Model'!$B$8*F32</f>
        <v>106770544.95622456</v>
      </c>
      <c r="T32">
        <f>'GS &gt; 50 OLS Model'!$B$9*G32</f>
        <v>-4703592.7281507421</v>
      </c>
      <c r="U32">
        <f>'GS &gt; 50 OLS Model'!$B$10*H32</f>
        <v>0</v>
      </c>
      <c r="V32">
        <f>'GS &gt; 50 OLS Model'!$B$11*I32</f>
        <v>0</v>
      </c>
      <c r="W32">
        <f>'GS &gt; 50 OLS Model'!$B$12*J32</f>
        <v>0</v>
      </c>
      <c r="X32">
        <f>'GS &gt; 50 OLS Model'!$B$13*K32</f>
        <v>0</v>
      </c>
      <c r="Y32">
        <f>'GS &gt; 50 OLS Model'!$B$14*L32</f>
        <v>0</v>
      </c>
      <c r="Z32">
        <f>'GS &gt; 50 OLS Model'!$B$15*M32</f>
        <v>34337622.894887492</v>
      </c>
      <c r="AA32">
        <f>'GS &gt; 50 OLS Model'!$B$16*N32</f>
        <v>13179836.220176872</v>
      </c>
      <c r="AB32">
        <f t="shared" si="2"/>
        <v>85565929.747484878</v>
      </c>
      <c r="AC32" s="26">
        <f t="shared" ca="1" si="3"/>
        <v>4.3504995011847914E-3</v>
      </c>
    </row>
    <row r="33" spans="1:29">
      <c r="A33" s="28">
        <f>'Monthly Data'!A33</f>
        <v>40391</v>
      </c>
      <c r="B33">
        <f t="shared" si="1"/>
        <v>2010</v>
      </c>
      <c r="C33">
        <f ca="1">'Monthly Data'!O33</f>
        <v>86205660.129896238</v>
      </c>
      <c r="D33">
        <f>'Monthly Data'!AX33</f>
        <v>0</v>
      </c>
      <c r="E33">
        <f>'Monthly Data'!AY33</f>
        <v>211.80000000000004</v>
      </c>
      <c r="F33">
        <f>'Monthly Data'!BB33</f>
        <v>555907.5</v>
      </c>
      <c r="G33">
        <f>'Monthly Data'!BC33</f>
        <v>32</v>
      </c>
      <c r="H33">
        <f>'Monthly Data'!BG33</f>
        <v>0</v>
      </c>
      <c r="I33">
        <f>'Monthly Data'!BI33</f>
        <v>0</v>
      </c>
      <c r="J33">
        <f>'Monthly Data'!BK33</f>
        <v>1</v>
      </c>
      <c r="K33">
        <f>'Monthly Data'!BL33</f>
        <v>0</v>
      </c>
      <c r="L33">
        <f>'Monthly Data'!BM33</f>
        <v>0</v>
      </c>
      <c r="M33">
        <f>'Monthly Data'!BS33</f>
        <v>31</v>
      </c>
      <c r="N33">
        <f>'Monthly Data'!BT33</f>
        <v>21</v>
      </c>
      <c r="P33">
        <f>'GS &gt; 50 OLS Model'!$B$5</f>
        <v>-80678906.326298103</v>
      </c>
      <c r="Q33">
        <f>'GS &gt; 50 OLS Model'!$B$6*D33</f>
        <v>0</v>
      </c>
      <c r="R33">
        <f>'GS &gt; 50 OLS Model'!$B$7*E33</f>
        <v>15544836.819165492</v>
      </c>
      <c r="S33">
        <f>'GS &gt; 50 OLS Model'!$B$8*F33</f>
        <v>106770544.95622456</v>
      </c>
      <c r="T33">
        <f>'GS &gt; 50 OLS Model'!$B$9*G33</f>
        <v>-4855321.5258330237</v>
      </c>
      <c r="U33">
        <f>'GS &gt; 50 OLS Model'!$B$10*H33</f>
        <v>0</v>
      </c>
      <c r="V33">
        <f>'GS &gt; 50 OLS Model'!$B$11*I33</f>
        <v>0</v>
      </c>
      <c r="W33">
        <f>'GS &gt; 50 OLS Model'!$B$12*J33</f>
        <v>3108600.9961055499</v>
      </c>
      <c r="X33">
        <f>'GS &gt; 50 OLS Model'!$B$13*K33</f>
        <v>0</v>
      </c>
      <c r="Y33">
        <f>'GS &gt; 50 OLS Model'!$B$14*L33</f>
        <v>0</v>
      </c>
      <c r="Z33">
        <f>'GS &gt; 50 OLS Model'!$B$15*M33</f>
        <v>34337622.894887492</v>
      </c>
      <c r="AA33">
        <f>'GS &gt; 50 OLS Model'!$B$16*N33</f>
        <v>13179836.220176872</v>
      </c>
      <c r="AB33">
        <f t="shared" si="2"/>
        <v>87407214.034428835</v>
      </c>
      <c r="AC33" s="26">
        <f t="shared" ca="1" si="3"/>
        <v>1.3938225201478341E-2</v>
      </c>
    </row>
    <row r="34" spans="1:29">
      <c r="A34" s="28">
        <f>'Monthly Data'!A34</f>
        <v>40422</v>
      </c>
      <c r="B34">
        <f t="shared" si="1"/>
        <v>2010</v>
      </c>
      <c r="C34">
        <f ca="1">'Monthly Data'!O34</f>
        <v>75144375.415312231</v>
      </c>
      <c r="D34">
        <f>'Monthly Data'!AX34</f>
        <v>38</v>
      </c>
      <c r="E34">
        <f>'Monthly Data'!AY34</f>
        <v>59.699999999999989</v>
      </c>
      <c r="F34">
        <f>'Monthly Data'!BB34</f>
        <v>555907.5</v>
      </c>
      <c r="G34">
        <f>'Monthly Data'!BC34</f>
        <v>33</v>
      </c>
      <c r="H34">
        <f>'Monthly Data'!BG34</f>
        <v>0</v>
      </c>
      <c r="I34">
        <f>'Monthly Data'!BI34</f>
        <v>0</v>
      </c>
      <c r="J34">
        <f>'Monthly Data'!BK34</f>
        <v>0</v>
      </c>
      <c r="K34">
        <f>'Monthly Data'!BL34</f>
        <v>1</v>
      </c>
      <c r="L34">
        <f>'Monthly Data'!BM34</f>
        <v>0</v>
      </c>
      <c r="M34">
        <f>'Monthly Data'!BS34</f>
        <v>30</v>
      </c>
      <c r="N34">
        <f>'Monthly Data'!BT34</f>
        <v>21</v>
      </c>
      <c r="P34">
        <f>'GS &gt; 50 OLS Model'!$B$5</f>
        <v>-80678906.326298103</v>
      </c>
      <c r="Q34">
        <f>'GS &gt; 50 OLS Model'!$B$6*D34</f>
        <v>934787.78943523159</v>
      </c>
      <c r="R34">
        <f>'GS &gt; 50 OLS Model'!$B$7*E34</f>
        <v>4381618.3102180334</v>
      </c>
      <c r="S34">
        <f>'GS &gt; 50 OLS Model'!$B$8*F34</f>
        <v>106770544.95622456</v>
      </c>
      <c r="T34">
        <f>'GS &gt; 50 OLS Model'!$B$9*G34</f>
        <v>-5007050.3235153053</v>
      </c>
      <c r="U34">
        <f>'GS &gt; 50 OLS Model'!$B$10*H34</f>
        <v>0</v>
      </c>
      <c r="V34">
        <f>'GS &gt; 50 OLS Model'!$B$11*I34</f>
        <v>0</v>
      </c>
      <c r="W34">
        <f>'GS &gt; 50 OLS Model'!$B$12*J34</f>
        <v>0</v>
      </c>
      <c r="X34">
        <f>'GS &gt; 50 OLS Model'!$B$13*K34</f>
        <v>3297905.0316017698</v>
      </c>
      <c r="Y34">
        <f>'GS &gt; 50 OLS Model'!$B$14*L34</f>
        <v>0</v>
      </c>
      <c r="Z34">
        <f>'GS &gt; 50 OLS Model'!$B$15*M34</f>
        <v>33229957.640213698</v>
      </c>
      <c r="AA34">
        <f>'GS &gt; 50 OLS Model'!$B$16*N34</f>
        <v>13179836.220176872</v>
      </c>
      <c r="AB34">
        <f t="shared" ref="AB34:AB65" si="4">SUM(P34:AA34)</f>
        <v>76108693.298056766</v>
      </c>
      <c r="AC34" s="26">
        <f t="shared" ref="AC34:AC65" ca="1" si="5">ABS(AB34-C34)/C34</f>
        <v>1.2832868427142931E-2</v>
      </c>
    </row>
    <row r="35" spans="1:29">
      <c r="A35" s="28">
        <f>'Monthly Data'!A35</f>
        <v>40452</v>
      </c>
      <c r="B35">
        <f t="shared" si="1"/>
        <v>2010</v>
      </c>
      <c r="C35">
        <f ca="1">'Monthly Data'!O35</f>
        <v>73712701.595507234</v>
      </c>
      <c r="D35">
        <f>'Monthly Data'!AX35</f>
        <v>157.6</v>
      </c>
      <c r="E35">
        <f>'Monthly Data'!AY35</f>
        <v>1.4000000000000001</v>
      </c>
      <c r="F35">
        <f>'Monthly Data'!BB35</f>
        <v>555907.5</v>
      </c>
      <c r="G35">
        <f>'Monthly Data'!BC35</f>
        <v>34</v>
      </c>
      <c r="H35">
        <f>'Monthly Data'!BG35</f>
        <v>0</v>
      </c>
      <c r="I35">
        <f>'Monthly Data'!BI35</f>
        <v>0</v>
      </c>
      <c r="J35">
        <f>'Monthly Data'!BK35</f>
        <v>0</v>
      </c>
      <c r="K35">
        <f>'Monthly Data'!BL35</f>
        <v>0</v>
      </c>
      <c r="L35">
        <f>'Monthly Data'!BM35</f>
        <v>1</v>
      </c>
      <c r="M35">
        <f>'Monthly Data'!BS35</f>
        <v>31</v>
      </c>
      <c r="N35">
        <f>'Monthly Data'!BT35</f>
        <v>20</v>
      </c>
      <c r="P35">
        <f>'GS &gt; 50 OLS Model'!$B$5</f>
        <v>-80678906.326298103</v>
      </c>
      <c r="Q35">
        <f>'GS &gt; 50 OLS Model'!$B$6*D35</f>
        <v>3876909.3582892762</v>
      </c>
      <c r="R35">
        <f>'GS &gt; 50 OLS Model'!$B$7*E35</f>
        <v>102751.51816256698</v>
      </c>
      <c r="S35">
        <f>'GS &gt; 50 OLS Model'!$B$8*F35</f>
        <v>106770544.95622456</v>
      </c>
      <c r="T35">
        <f>'GS &gt; 50 OLS Model'!$B$9*G35</f>
        <v>-5158779.1211975878</v>
      </c>
      <c r="U35">
        <f>'GS &gt; 50 OLS Model'!$B$10*H35</f>
        <v>0</v>
      </c>
      <c r="V35">
        <f>'GS &gt; 50 OLS Model'!$B$11*I35</f>
        <v>0</v>
      </c>
      <c r="W35">
        <f>'GS &gt; 50 OLS Model'!$B$12*J35</f>
        <v>0</v>
      </c>
      <c r="X35">
        <f>'GS &gt; 50 OLS Model'!$B$13*K35</f>
        <v>0</v>
      </c>
      <c r="Y35">
        <f>'GS &gt; 50 OLS Model'!$B$14*L35</f>
        <v>1577525.1305396601</v>
      </c>
      <c r="Z35">
        <f>'GS &gt; 50 OLS Model'!$B$15*M35</f>
        <v>34337622.894887492</v>
      </c>
      <c r="AA35">
        <f>'GS &gt; 50 OLS Model'!$B$16*N35</f>
        <v>12552224.97159702</v>
      </c>
      <c r="AB35">
        <f t="shared" si="4"/>
        <v>73379893.382204875</v>
      </c>
      <c r="AC35" s="26">
        <f t="shared" ca="1" si="5"/>
        <v>4.514937128863061E-3</v>
      </c>
    </row>
    <row r="36" spans="1:29">
      <c r="A36" s="28">
        <f>'Monthly Data'!A36</f>
        <v>40483</v>
      </c>
      <c r="B36">
        <f t="shared" si="1"/>
        <v>2010</v>
      </c>
      <c r="C36">
        <f ca="1">'Monthly Data'!O36</f>
        <v>76223861.515962228</v>
      </c>
      <c r="D36">
        <f>'Monthly Data'!AX36</f>
        <v>376.59999999999991</v>
      </c>
      <c r="E36">
        <f>'Monthly Data'!AY36</f>
        <v>0</v>
      </c>
      <c r="F36">
        <f>'Monthly Data'!BB36</f>
        <v>555907.5</v>
      </c>
      <c r="G36">
        <f>'Monthly Data'!BC36</f>
        <v>35</v>
      </c>
      <c r="H36">
        <f>'Monthly Data'!BG36</f>
        <v>0</v>
      </c>
      <c r="I36">
        <f>'Monthly Data'!BI36</f>
        <v>0</v>
      </c>
      <c r="J36">
        <f>'Monthly Data'!BK36</f>
        <v>0</v>
      </c>
      <c r="K36">
        <f>'Monthly Data'!BL36</f>
        <v>0</v>
      </c>
      <c r="L36">
        <f>'Monthly Data'!BM36</f>
        <v>0</v>
      </c>
      <c r="M36">
        <f>'Monthly Data'!BS36</f>
        <v>30</v>
      </c>
      <c r="N36">
        <f>'Monthly Data'!BT36</f>
        <v>22</v>
      </c>
      <c r="P36">
        <f>'GS &gt; 50 OLS Model'!$B$5</f>
        <v>-80678906.326298103</v>
      </c>
      <c r="Q36">
        <f>'GS &gt; 50 OLS Model'!$B$6*D36</f>
        <v>9264238.9868765287</v>
      </c>
      <c r="R36">
        <f>'GS &gt; 50 OLS Model'!$B$7*E36</f>
        <v>0</v>
      </c>
      <c r="S36">
        <f>'GS &gt; 50 OLS Model'!$B$8*F36</f>
        <v>106770544.95622456</v>
      </c>
      <c r="T36">
        <f>'GS &gt; 50 OLS Model'!$B$9*G36</f>
        <v>-5310507.9188798694</v>
      </c>
      <c r="U36">
        <f>'GS &gt; 50 OLS Model'!$B$10*H36</f>
        <v>0</v>
      </c>
      <c r="V36">
        <f>'GS &gt; 50 OLS Model'!$B$11*I36</f>
        <v>0</v>
      </c>
      <c r="W36">
        <f>'GS &gt; 50 OLS Model'!$B$12*J36</f>
        <v>0</v>
      </c>
      <c r="X36">
        <f>'GS &gt; 50 OLS Model'!$B$13*K36</f>
        <v>0</v>
      </c>
      <c r="Y36">
        <f>'GS &gt; 50 OLS Model'!$B$14*L36</f>
        <v>0</v>
      </c>
      <c r="Z36">
        <f>'GS &gt; 50 OLS Model'!$B$15*M36</f>
        <v>33229957.640213698</v>
      </c>
      <c r="AA36">
        <f>'GS &gt; 50 OLS Model'!$B$16*N36</f>
        <v>13807447.468756722</v>
      </c>
      <c r="AB36">
        <f t="shared" si="4"/>
        <v>77082774.806893542</v>
      </c>
      <c r="AC36" s="26">
        <f t="shared" ca="1" si="5"/>
        <v>1.1268299373044058E-2</v>
      </c>
    </row>
    <row r="37" spans="1:29">
      <c r="A37" s="28">
        <f>'Monthly Data'!A37</f>
        <v>40513</v>
      </c>
      <c r="B37">
        <f t="shared" si="1"/>
        <v>2010</v>
      </c>
      <c r="C37">
        <f ca="1">'Monthly Data'!O37</f>
        <v>82782031.24842824</v>
      </c>
      <c r="D37">
        <f>'Monthly Data'!AX37</f>
        <v>645.59999999999991</v>
      </c>
      <c r="E37">
        <f>'Monthly Data'!AY37</f>
        <v>0</v>
      </c>
      <c r="F37">
        <f>'Monthly Data'!BB37</f>
        <v>555907.5</v>
      </c>
      <c r="G37">
        <f>'Monthly Data'!BC37</f>
        <v>36</v>
      </c>
      <c r="H37">
        <f>'Monthly Data'!BG37</f>
        <v>0</v>
      </c>
      <c r="I37">
        <f>'Monthly Data'!BI37</f>
        <v>0</v>
      </c>
      <c r="J37">
        <f>'Monthly Data'!BK37</f>
        <v>0</v>
      </c>
      <c r="K37">
        <f>'Monthly Data'!BL37</f>
        <v>0</v>
      </c>
      <c r="L37">
        <f>'Monthly Data'!BM37</f>
        <v>0</v>
      </c>
      <c r="M37">
        <f>'Monthly Data'!BS37</f>
        <v>31</v>
      </c>
      <c r="N37">
        <f>'Monthly Data'!BT37</f>
        <v>21</v>
      </c>
      <c r="P37">
        <f>'GS &gt; 50 OLS Model'!$B$5</f>
        <v>-80678906.326298103</v>
      </c>
      <c r="Q37">
        <f>'GS &gt; 50 OLS Model'!$B$6*D37</f>
        <v>15881552.548931194</v>
      </c>
      <c r="R37">
        <f>'GS &gt; 50 OLS Model'!$B$7*E37</f>
        <v>0</v>
      </c>
      <c r="S37">
        <f>'GS &gt; 50 OLS Model'!$B$8*F37</f>
        <v>106770544.95622456</v>
      </c>
      <c r="T37">
        <f>'GS &gt; 50 OLS Model'!$B$9*G37</f>
        <v>-5462236.7165621519</v>
      </c>
      <c r="U37">
        <f>'GS &gt; 50 OLS Model'!$B$10*H37</f>
        <v>0</v>
      </c>
      <c r="V37">
        <f>'GS &gt; 50 OLS Model'!$B$11*I37</f>
        <v>0</v>
      </c>
      <c r="W37">
        <f>'GS &gt; 50 OLS Model'!$B$12*J37</f>
        <v>0</v>
      </c>
      <c r="X37">
        <f>'GS &gt; 50 OLS Model'!$B$13*K37</f>
        <v>0</v>
      </c>
      <c r="Y37">
        <f>'GS &gt; 50 OLS Model'!$B$14*L37</f>
        <v>0</v>
      </c>
      <c r="Z37">
        <f>'GS &gt; 50 OLS Model'!$B$15*M37</f>
        <v>34337622.894887492</v>
      </c>
      <c r="AA37">
        <f>'GS &gt; 50 OLS Model'!$B$16*N37</f>
        <v>13179836.220176872</v>
      </c>
      <c r="AB37">
        <f t="shared" si="4"/>
        <v>84028413.57735987</v>
      </c>
      <c r="AC37" s="26">
        <f t="shared" ca="1" si="5"/>
        <v>1.5056194081433516E-2</v>
      </c>
    </row>
    <row r="38" spans="1:29">
      <c r="A38" s="28">
        <f>'Monthly Data'!A38</f>
        <v>40544</v>
      </c>
      <c r="B38">
        <f t="shared" si="1"/>
        <v>2011</v>
      </c>
      <c r="C38">
        <f ca="1">'Monthly Data'!O38</f>
        <v>87926514.089346617</v>
      </c>
      <c r="D38">
        <f>'Monthly Data'!AX38</f>
        <v>703.59999999999991</v>
      </c>
      <c r="E38">
        <f>'Monthly Data'!AY38</f>
        <v>0</v>
      </c>
      <c r="F38">
        <f>'Monthly Data'!BB38</f>
        <v>570633.30000000005</v>
      </c>
      <c r="G38">
        <f>'Monthly Data'!BC38</f>
        <v>37</v>
      </c>
      <c r="H38">
        <f>'Monthly Data'!BG38</f>
        <v>0</v>
      </c>
      <c r="I38">
        <f>'Monthly Data'!BI38</f>
        <v>0</v>
      </c>
      <c r="J38">
        <f>'Monthly Data'!BK38</f>
        <v>0</v>
      </c>
      <c r="K38">
        <f>'Monthly Data'!BL38</f>
        <v>0</v>
      </c>
      <c r="L38">
        <f>'Monthly Data'!BM38</f>
        <v>0</v>
      </c>
      <c r="M38">
        <f>'Monthly Data'!BS38</f>
        <v>31</v>
      </c>
      <c r="N38">
        <f>'Monthly Data'!BT38</f>
        <v>20</v>
      </c>
      <c r="P38">
        <f>'GS &gt; 50 OLS Model'!$B$5</f>
        <v>-80678906.326298103</v>
      </c>
      <c r="Q38">
        <f>'GS &gt; 50 OLS Model'!$B$6*D38</f>
        <v>17308333.91175339</v>
      </c>
      <c r="R38">
        <f>'GS &gt; 50 OLS Model'!$B$7*E38</f>
        <v>0</v>
      </c>
      <c r="S38">
        <f>'GS &gt; 50 OLS Model'!$B$8*F38</f>
        <v>109598860.26212774</v>
      </c>
      <c r="T38">
        <f>'GS &gt; 50 OLS Model'!$B$9*G38</f>
        <v>-5613965.5142444335</v>
      </c>
      <c r="U38">
        <f>'GS &gt; 50 OLS Model'!$B$10*H38</f>
        <v>0</v>
      </c>
      <c r="V38">
        <f>'GS &gt; 50 OLS Model'!$B$11*I38</f>
        <v>0</v>
      </c>
      <c r="W38">
        <f>'GS &gt; 50 OLS Model'!$B$12*J38</f>
        <v>0</v>
      </c>
      <c r="X38">
        <f>'GS &gt; 50 OLS Model'!$B$13*K38</f>
        <v>0</v>
      </c>
      <c r="Y38">
        <f>'GS &gt; 50 OLS Model'!$B$14*L38</f>
        <v>0</v>
      </c>
      <c r="Z38">
        <f>'GS &gt; 50 OLS Model'!$B$15*M38</f>
        <v>34337622.894887492</v>
      </c>
      <c r="AA38">
        <f>'GS &gt; 50 OLS Model'!$B$16*N38</f>
        <v>12552224.97159702</v>
      </c>
      <c r="AB38">
        <f t="shared" si="4"/>
        <v>87504170.199823096</v>
      </c>
      <c r="AC38" s="26">
        <f t="shared" ca="1" si="5"/>
        <v>4.8033735204645539E-3</v>
      </c>
    </row>
    <row r="39" spans="1:29">
      <c r="A39" s="28">
        <f>'Monthly Data'!A39</f>
        <v>40575</v>
      </c>
      <c r="B39">
        <f t="shared" si="1"/>
        <v>2011</v>
      </c>
      <c r="C39">
        <f ca="1">'Monthly Data'!O39</f>
        <v>79445566.339861631</v>
      </c>
      <c r="D39">
        <f>'Monthly Data'!AX39</f>
        <v>583.20000000000005</v>
      </c>
      <c r="E39">
        <f>'Monthly Data'!AY39</f>
        <v>0</v>
      </c>
      <c r="F39">
        <f>'Monthly Data'!BB39</f>
        <v>570633.30000000005</v>
      </c>
      <c r="G39">
        <f>'Monthly Data'!BC39</f>
        <v>38</v>
      </c>
      <c r="H39">
        <f>'Monthly Data'!BG39</f>
        <v>0</v>
      </c>
      <c r="I39">
        <f>'Monthly Data'!BI39</f>
        <v>0</v>
      </c>
      <c r="J39">
        <f>'Monthly Data'!BK39</f>
        <v>0</v>
      </c>
      <c r="K39">
        <f>'Monthly Data'!BL39</f>
        <v>0</v>
      </c>
      <c r="L39">
        <f>'Monthly Data'!BM39</f>
        <v>0</v>
      </c>
      <c r="M39">
        <f>'Monthly Data'!BS39</f>
        <v>28</v>
      </c>
      <c r="N39">
        <f>'Monthly Data'!BT39</f>
        <v>19</v>
      </c>
      <c r="P39">
        <f>'GS &gt; 50 OLS Model'!$B$5</f>
        <v>-80678906.326298103</v>
      </c>
      <c r="Q39">
        <f>'GS &gt; 50 OLS Model'!$B$6*D39</f>
        <v>14346532.59996387</v>
      </c>
      <c r="R39">
        <f>'GS &gt; 50 OLS Model'!$B$7*E39</f>
        <v>0</v>
      </c>
      <c r="S39">
        <f>'GS &gt; 50 OLS Model'!$B$8*F39</f>
        <v>109598860.26212774</v>
      </c>
      <c r="T39">
        <f>'GS &gt; 50 OLS Model'!$B$9*G39</f>
        <v>-5765694.311926716</v>
      </c>
      <c r="U39">
        <f>'GS &gt; 50 OLS Model'!$B$10*H39</f>
        <v>0</v>
      </c>
      <c r="V39">
        <f>'GS &gt; 50 OLS Model'!$B$11*I39</f>
        <v>0</v>
      </c>
      <c r="W39">
        <f>'GS &gt; 50 OLS Model'!$B$12*J39</f>
        <v>0</v>
      </c>
      <c r="X39">
        <f>'GS &gt; 50 OLS Model'!$B$13*K39</f>
        <v>0</v>
      </c>
      <c r="Y39">
        <f>'GS &gt; 50 OLS Model'!$B$14*L39</f>
        <v>0</v>
      </c>
      <c r="Z39">
        <f>'GS &gt; 50 OLS Model'!$B$15*M39</f>
        <v>31014627.130866118</v>
      </c>
      <c r="AA39">
        <f>'GS &gt; 50 OLS Model'!$B$16*N39</f>
        <v>11924613.723017169</v>
      </c>
      <c r="AB39">
        <f t="shared" si="4"/>
        <v>80440033.077750087</v>
      </c>
      <c r="AC39" s="26">
        <f t="shared" ca="1" si="5"/>
        <v>1.2517586363903658E-2</v>
      </c>
    </row>
    <row r="40" spans="1:29">
      <c r="A40" s="28">
        <f>'Monthly Data'!A40</f>
        <v>40603</v>
      </c>
      <c r="B40">
        <f t="shared" si="1"/>
        <v>2011</v>
      </c>
      <c r="C40">
        <f ca="1">'Monthly Data'!O40</f>
        <v>83484642.099464625</v>
      </c>
      <c r="D40">
        <f>'Monthly Data'!AX40</f>
        <v>514.30000000000007</v>
      </c>
      <c r="E40">
        <f>'Monthly Data'!AY40</f>
        <v>0</v>
      </c>
      <c r="F40">
        <f>'Monthly Data'!BB40</f>
        <v>570633.30000000005</v>
      </c>
      <c r="G40">
        <f>'Monthly Data'!BC40</f>
        <v>39</v>
      </c>
      <c r="H40">
        <f>'Monthly Data'!BG40</f>
        <v>0</v>
      </c>
      <c r="I40">
        <f>'Monthly Data'!BI40</f>
        <v>0</v>
      </c>
      <c r="J40">
        <f>'Monthly Data'!BK40</f>
        <v>0</v>
      </c>
      <c r="K40">
        <f>'Monthly Data'!BL40</f>
        <v>0</v>
      </c>
      <c r="L40">
        <f>'Monthly Data'!BM40</f>
        <v>0</v>
      </c>
      <c r="M40">
        <f>'Monthly Data'!BS40</f>
        <v>31</v>
      </c>
      <c r="N40">
        <f>'Monthly Data'!BT40</f>
        <v>23</v>
      </c>
      <c r="P40">
        <f>'GS &gt; 50 OLS Model'!$B$5</f>
        <v>-80678906.326298103</v>
      </c>
      <c r="Q40">
        <f>'GS &gt; 50 OLS Model'!$B$6*D40</f>
        <v>12651614.739645781</v>
      </c>
      <c r="R40">
        <f>'GS &gt; 50 OLS Model'!$B$7*E40</f>
        <v>0</v>
      </c>
      <c r="S40">
        <f>'GS &gt; 50 OLS Model'!$B$8*F40</f>
        <v>109598860.26212774</v>
      </c>
      <c r="T40">
        <f>'GS &gt; 50 OLS Model'!$B$9*G40</f>
        <v>-5917423.1096089976</v>
      </c>
      <c r="U40">
        <f>'GS &gt; 50 OLS Model'!$B$10*H40</f>
        <v>0</v>
      </c>
      <c r="V40">
        <f>'GS &gt; 50 OLS Model'!$B$11*I40</f>
        <v>0</v>
      </c>
      <c r="W40">
        <f>'GS &gt; 50 OLS Model'!$B$12*J40</f>
        <v>0</v>
      </c>
      <c r="X40">
        <f>'GS &gt; 50 OLS Model'!$B$13*K40</f>
        <v>0</v>
      </c>
      <c r="Y40">
        <f>'GS &gt; 50 OLS Model'!$B$14*L40</f>
        <v>0</v>
      </c>
      <c r="Z40">
        <f>'GS &gt; 50 OLS Model'!$B$15*M40</f>
        <v>34337622.894887492</v>
      </c>
      <c r="AA40">
        <f>'GS &gt; 50 OLS Model'!$B$16*N40</f>
        <v>14435058.717336573</v>
      </c>
      <c r="AB40">
        <f t="shared" si="4"/>
        <v>84426827.178090483</v>
      </c>
      <c r="AC40" s="26">
        <f t="shared" ca="1" si="5"/>
        <v>1.1285729386050753E-2</v>
      </c>
    </row>
    <row r="41" spans="1:29">
      <c r="A41" s="28">
        <f>'Monthly Data'!A41</f>
        <v>40634</v>
      </c>
      <c r="B41">
        <f t="shared" si="1"/>
        <v>2011</v>
      </c>
      <c r="C41">
        <f ca="1">'Monthly Data'!O41</f>
        <v>73145108.283973634</v>
      </c>
      <c r="D41">
        <f>'Monthly Data'!AX41</f>
        <v>278.59999999999985</v>
      </c>
      <c r="E41">
        <f>'Monthly Data'!AY41</f>
        <v>0.5</v>
      </c>
      <c r="F41">
        <f>'Monthly Data'!BB41</f>
        <v>570633.30000000005</v>
      </c>
      <c r="G41">
        <f>'Monthly Data'!BC41</f>
        <v>40</v>
      </c>
      <c r="H41">
        <f>'Monthly Data'!BG41</f>
        <v>1</v>
      </c>
      <c r="I41">
        <f>'Monthly Data'!BI41</f>
        <v>0</v>
      </c>
      <c r="J41">
        <f>'Monthly Data'!BK41</f>
        <v>0</v>
      </c>
      <c r="K41">
        <f>'Monthly Data'!BL41</f>
        <v>0</v>
      </c>
      <c r="L41">
        <f>'Monthly Data'!BM41</f>
        <v>0</v>
      </c>
      <c r="M41">
        <f>'Monthly Data'!BS41</f>
        <v>30</v>
      </c>
      <c r="N41">
        <f>'Monthly Data'!BT41</f>
        <v>19</v>
      </c>
      <c r="P41">
        <f>'GS &gt; 50 OLS Model'!$B$5</f>
        <v>-80678906.326298103</v>
      </c>
      <c r="Q41">
        <f>'GS &gt; 50 OLS Model'!$B$6*D41</f>
        <v>6853470.4772804044</v>
      </c>
      <c r="R41">
        <f>'GS &gt; 50 OLS Model'!$B$7*E41</f>
        <v>36696.970772345347</v>
      </c>
      <c r="S41">
        <f>'GS &gt; 50 OLS Model'!$B$8*F41</f>
        <v>109598860.26212774</v>
      </c>
      <c r="T41">
        <f>'GS &gt; 50 OLS Model'!$B$9*G41</f>
        <v>-6069151.9072912801</v>
      </c>
      <c r="U41">
        <f>'GS &gt; 50 OLS Model'!$B$10*H41</f>
        <v>-1451998.11688088</v>
      </c>
      <c r="V41">
        <f>'GS &gt; 50 OLS Model'!$B$11*I41</f>
        <v>0</v>
      </c>
      <c r="W41">
        <f>'GS &gt; 50 OLS Model'!$B$12*J41</f>
        <v>0</v>
      </c>
      <c r="X41">
        <f>'GS &gt; 50 OLS Model'!$B$13*K41</f>
        <v>0</v>
      </c>
      <c r="Y41">
        <f>'GS &gt; 50 OLS Model'!$B$14*L41</f>
        <v>0</v>
      </c>
      <c r="Z41">
        <f>'GS &gt; 50 OLS Model'!$B$15*M41</f>
        <v>33229957.640213698</v>
      </c>
      <c r="AA41">
        <f>'GS &gt; 50 OLS Model'!$B$16*N41</f>
        <v>11924613.723017169</v>
      </c>
      <c r="AB41">
        <f t="shared" si="4"/>
        <v>73443542.722941101</v>
      </c>
      <c r="AC41" s="26">
        <f t="shared" ca="1" si="5"/>
        <v>4.0800327727842662E-3</v>
      </c>
    </row>
    <row r="42" spans="1:29">
      <c r="A42" s="28">
        <f>'Monthly Data'!A42</f>
        <v>40664</v>
      </c>
      <c r="B42">
        <f t="shared" si="1"/>
        <v>2011</v>
      </c>
      <c r="C42">
        <f ca="1">'Monthly Data'!O42</f>
        <v>74301939.895448625</v>
      </c>
      <c r="D42">
        <f>'Monthly Data'!AX42</f>
        <v>105.20000000000003</v>
      </c>
      <c r="E42">
        <f>'Monthly Data'!AY42</f>
        <v>37.200000000000003</v>
      </c>
      <c r="F42">
        <f>'Monthly Data'!BB42</f>
        <v>570633.30000000005</v>
      </c>
      <c r="G42">
        <f>'Monthly Data'!BC42</f>
        <v>41</v>
      </c>
      <c r="H42">
        <f>'Monthly Data'!BG42</f>
        <v>0</v>
      </c>
      <c r="I42">
        <f>'Monthly Data'!BI42</f>
        <v>0</v>
      </c>
      <c r="J42">
        <f>'Monthly Data'!BK42</f>
        <v>0</v>
      </c>
      <c r="K42">
        <f>'Monthly Data'!BL42</f>
        <v>0</v>
      </c>
      <c r="L42">
        <f>'Monthly Data'!BM42</f>
        <v>0</v>
      </c>
      <c r="M42">
        <f>'Monthly Data'!BS42</f>
        <v>31</v>
      </c>
      <c r="N42">
        <f>'Monthly Data'!BT42</f>
        <v>21</v>
      </c>
      <c r="P42">
        <f>'GS &gt; 50 OLS Model'!$B$5</f>
        <v>-80678906.326298103</v>
      </c>
      <c r="Q42">
        <f>'GS &gt; 50 OLS Model'!$B$6*D42</f>
        <v>2587886.1960154311</v>
      </c>
      <c r="R42">
        <f>'GS &gt; 50 OLS Model'!$B$7*E42</f>
        <v>2730254.6254624939</v>
      </c>
      <c r="S42">
        <f>'GS &gt; 50 OLS Model'!$B$8*F42</f>
        <v>109598860.26212774</v>
      </c>
      <c r="T42">
        <f>'GS &gt; 50 OLS Model'!$B$9*G42</f>
        <v>-6220880.7049735617</v>
      </c>
      <c r="U42">
        <f>'GS &gt; 50 OLS Model'!$B$10*H42</f>
        <v>0</v>
      </c>
      <c r="V42">
        <f>'GS &gt; 50 OLS Model'!$B$11*I42</f>
        <v>0</v>
      </c>
      <c r="W42">
        <f>'GS &gt; 50 OLS Model'!$B$12*J42</f>
        <v>0</v>
      </c>
      <c r="X42">
        <f>'GS &gt; 50 OLS Model'!$B$13*K42</f>
        <v>0</v>
      </c>
      <c r="Y42">
        <f>'GS &gt; 50 OLS Model'!$B$14*L42</f>
        <v>0</v>
      </c>
      <c r="Z42">
        <f>'GS &gt; 50 OLS Model'!$B$15*M42</f>
        <v>34337622.894887492</v>
      </c>
      <c r="AA42">
        <f>'GS &gt; 50 OLS Model'!$B$16*N42</f>
        <v>13179836.220176872</v>
      </c>
      <c r="AB42">
        <f t="shared" si="4"/>
        <v>75534673.167398363</v>
      </c>
      <c r="AC42" s="26">
        <f t="shared" ca="1" si="5"/>
        <v>1.6590862549273083E-2</v>
      </c>
    </row>
    <row r="43" spans="1:29">
      <c r="A43" s="28">
        <f>'Monthly Data'!A43</f>
        <v>40695</v>
      </c>
      <c r="B43">
        <f t="shared" si="1"/>
        <v>2011</v>
      </c>
      <c r="C43">
        <f ca="1">'Monthly Data'!O43</f>
        <v>79491543.190818623</v>
      </c>
      <c r="D43">
        <f>'Monthly Data'!AX43</f>
        <v>7.6000000000000005</v>
      </c>
      <c r="E43">
        <f>'Monthly Data'!AY43</f>
        <v>115.89999999999998</v>
      </c>
      <c r="F43">
        <f>'Monthly Data'!BB43</f>
        <v>570633.30000000005</v>
      </c>
      <c r="G43">
        <f>'Monthly Data'!BC43</f>
        <v>42</v>
      </c>
      <c r="H43">
        <f>'Monthly Data'!BG43</f>
        <v>0</v>
      </c>
      <c r="I43">
        <f>'Monthly Data'!BI43</f>
        <v>1</v>
      </c>
      <c r="J43">
        <f>'Monthly Data'!BK43</f>
        <v>0</v>
      </c>
      <c r="K43">
        <f>'Monthly Data'!BL43</f>
        <v>0</v>
      </c>
      <c r="L43">
        <f>'Monthly Data'!BM43</f>
        <v>0</v>
      </c>
      <c r="M43">
        <f>'Monthly Data'!BS43</f>
        <v>30</v>
      </c>
      <c r="N43">
        <f>'Monthly Data'!BT43</f>
        <v>22</v>
      </c>
      <c r="P43">
        <f>'GS &gt; 50 OLS Model'!$B$5</f>
        <v>-80678906.326298103</v>
      </c>
      <c r="Q43">
        <f>'GS &gt; 50 OLS Model'!$B$6*D43</f>
        <v>186957.55788704634</v>
      </c>
      <c r="R43">
        <f>'GS &gt; 50 OLS Model'!$B$7*E43</f>
        <v>8506357.8250296488</v>
      </c>
      <c r="S43">
        <f>'GS &gt; 50 OLS Model'!$B$8*F43</f>
        <v>109598860.26212774</v>
      </c>
      <c r="T43">
        <f>'GS &gt; 50 OLS Model'!$B$9*G43</f>
        <v>-6372609.5026558433</v>
      </c>
      <c r="U43">
        <f>'GS &gt; 50 OLS Model'!$B$10*H43</f>
        <v>0</v>
      </c>
      <c r="V43">
        <f>'GS &gt; 50 OLS Model'!$B$11*I43</f>
        <v>1416617.5357142601</v>
      </c>
      <c r="W43">
        <f>'GS &gt; 50 OLS Model'!$B$12*J43</f>
        <v>0</v>
      </c>
      <c r="X43">
        <f>'GS &gt; 50 OLS Model'!$B$13*K43</f>
        <v>0</v>
      </c>
      <c r="Y43">
        <f>'GS &gt; 50 OLS Model'!$B$14*L43</f>
        <v>0</v>
      </c>
      <c r="Z43">
        <f>'GS &gt; 50 OLS Model'!$B$15*M43</f>
        <v>33229957.640213698</v>
      </c>
      <c r="AA43">
        <f>'GS &gt; 50 OLS Model'!$B$16*N43</f>
        <v>13807447.468756722</v>
      </c>
      <c r="AB43">
        <f t="shared" si="4"/>
        <v>79694682.460775182</v>
      </c>
      <c r="AC43" s="26">
        <f t="shared" ca="1" si="5"/>
        <v>2.5554827822240819E-3</v>
      </c>
    </row>
    <row r="44" spans="1:29">
      <c r="A44" s="28">
        <f>'Monthly Data'!A44</f>
        <v>40725</v>
      </c>
      <c r="B44">
        <f t="shared" si="1"/>
        <v>2011</v>
      </c>
      <c r="C44">
        <f ca="1">'Monthly Data'!O44</f>
        <v>85669531.856941611</v>
      </c>
      <c r="D44">
        <f>'Monthly Data'!AX44</f>
        <v>0</v>
      </c>
      <c r="E44">
        <f>'Monthly Data'!AY44</f>
        <v>255.50000000000006</v>
      </c>
      <c r="F44">
        <f>'Monthly Data'!BB44</f>
        <v>570633.30000000005</v>
      </c>
      <c r="G44">
        <f>'Monthly Data'!BC44</f>
        <v>43</v>
      </c>
      <c r="H44">
        <f>'Monthly Data'!BG44</f>
        <v>0</v>
      </c>
      <c r="I44">
        <f>'Monthly Data'!BI44</f>
        <v>0</v>
      </c>
      <c r="J44">
        <f>'Monthly Data'!BK44</f>
        <v>0</v>
      </c>
      <c r="K44">
        <f>'Monthly Data'!BL44</f>
        <v>0</v>
      </c>
      <c r="L44">
        <f>'Monthly Data'!BM44</f>
        <v>0</v>
      </c>
      <c r="M44">
        <f>'Monthly Data'!BS44</f>
        <v>31</v>
      </c>
      <c r="N44">
        <f>'Monthly Data'!BT44</f>
        <v>20</v>
      </c>
      <c r="P44">
        <f>'GS &gt; 50 OLS Model'!$B$5</f>
        <v>-80678906.326298103</v>
      </c>
      <c r="Q44">
        <f>'GS &gt; 50 OLS Model'!$B$6*D44</f>
        <v>0</v>
      </c>
      <c r="R44">
        <f>'GS &gt; 50 OLS Model'!$B$7*E44</f>
        <v>18752152.064668477</v>
      </c>
      <c r="S44">
        <f>'GS &gt; 50 OLS Model'!$B$8*F44</f>
        <v>109598860.26212774</v>
      </c>
      <c r="T44">
        <f>'GS &gt; 50 OLS Model'!$B$9*G44</f>
        <v>-6524338.3003381258</v>
      </c>
      <c r="U44">
        <f>'GS &gt; 50 OLS Model'!$B$10*H44</f>
        <v>0</v>
      </c>
      <c r="V44">
        <f>'GS &gt; 50 OLS Model'!$B$11*I44</f>
        <v>0</v>
      </c>
      <c r="W44">
        <f>'GS &gt; 50 OLS Model'!$B$12*J44</f>
        <v>0</v>
      </c>
      <c r="X44">
        <f>'GS &gt; 50 OLS Model'!$B$13*K44</f>
        <v>0</v>
      </c>
      <c r="Y44">
        <f>'GS &gt; 50 OLS Model'!$B$14*L44</f>
        <v>0</v>
      </c>
      <c r="Z44">
        <f>'GS &gt; 50 OLS Model'!$B$15*M44</f>
        <v>34337622.894887492</v>
      </c>
      <c r="AA44">
        <f>'GS &gt; 50 OLS Model'!$B$16*N44</f>
        <v>12552224.97159702</v>
      </c>
      <c r="AB44">
        <f t="shared" si="4"/>
        <v>88037615.56664449</v>
      </c>
      <c r="AC44" s="26">
        <f t="shared" ca="1" si="5"/>
        <v>2.7642075990998879E-2</v>
      </c>
    </row>
    <row r="45" spans="1:29">
      <c r="A45" s="28">
        <f>'Monthly Data'!A45</f>
        <v>40756</v>
      </c>
      <c r="B45">
        <f t="shared" si="1"/>
        <v>2011</v>
      </c>
      <c r="C45">
        <f ca="1">'Monthly Data'!O45</f>
        <v>85461087.222262934</v>
      </c>
      <c r="D45">
        <f>'Monthly Data'!AX45</f>
        <v>0</v>
      </c>
      <c r="E45">
        <f>'Monthly Data'!AY45</f>
        <v>159.50000000000003</v>
      </c>
      <c r="F45">
        <f>'Monthly Data'!BB45</f>
        <v>570633.30000000005</v>
      </c>
      <c r="G45">
        <f>'Monthly Data'!BC45</f>
        <v>44</v>
      </c>
      <c r="H45">
        <f>'Monthly Data'!BG45</f>
        <v>0</v>
      </c>
      <c r="I45">
        <f>'Monthly Data'!BI45</f>
        <v>0</v>
      </c>
      <c r="J45">
        <f>'Monthly Data'!BK45</f>
        <v>1</v>
      </c>
      <c r="K45">
        <f>'Monthly Data'!BL45</f>
        <v>0</v>
      </c>
      <c r="L45">
        <f>'Monthly Data'!BM45</f>
        <v>0</v>
      </c>
      <c r="M45">
        <f>'Monthly Data'!BS45</f>
        <v>31</v>
      </c>
      <c r="N45">
        <f>'Monthly Data'!BT45</f>
        <v>22</v>
      </c>
      <c r="P45">
        <f>'GS &gt; 50 OLS Model'!$B$5</f>
        <v>-80678906.326298103</v>
      </c>
      <c r="Q45">
        <f>'GS &gt; 50 OLS Model'!$B$6*D45</f>
        <v>0</v>
      </c>
      <c r="R45">
        <f>'GS &gt; 50 OLS Model'!$B$7*E45</f>
        <v>11706333.676378168</v>
      </c>
      <c r="S45">
        <f>'GS &gt; 50 OLS Model'!$B$8*F45</f>
        <v>109598860.26212774</v>
      </c>
      <c r="T45">
        <f>'GS &gt; 50 OLS Model'!$B$9*G45</f>
        <v>-6676067.0980204074</v>
      </c>
      <c r="U45">
        <f>'GS &gt; 50 OLS Model'!$B$10*H45</f>
        <v>0</v>
      </c>
      <c r="V45">
        <f>'GS &gt; 50 OLS Model'!$B$11*I45</f>
        <v>0</v>
      </c>
      <c r="W45">
        <f>'GS &gt; 50 OLS Model'!$B$12*J45</f>
        <v>3108600.9961055499</v>
      </c>
      <c r="X45">
        <f>'GS &gt; 50 OLS Model'!$B$13*K45</f>
        <v>0</v>
      </c>
      <c r="Y45">
        <f>'GS &gt; 50 OLS Model'!$B$14*L45</f>
        <v>0</v>
      </c>
      <c r="Z45">
        <f>'GS &gt; 50 OLS Model'!$B$15*M45</f>
        <v>34337622.894887492</v>
      </c>
      <c r="AA45">
        <f>'GS &gt; 50 OLS Model'!$B$16*N45</f>
        <v>13807447.468756722</v>
      </c>
      <c r="AB45">
        <f t="shared" si="4"/>
        <v>85203891.873937175</v>
      </c>
      <c r="AC45" s="26">
        <f t="shared" ca="1" si="5"/>
        <v>3.0095024143193773E-3</v>
      </c>
    </row>
    <row r="46" spans="1:29">
      <c r="A46" s="28">
        <f>'Monthly Data'!A46</f>
        <v>40787</v>
      </c>
      <c r="B46">
        <f t="shared" si="1"/>
        <v>2011</v>
      </c>
      <c r="C46">
        <f ca="1">'Monthly Data'!O46</f>
        <v>75648608.630284414</v>
      </c>
      <c r="D46">
        <f>'Monthly Data'!AX46</f>
        <v>51.4</v>
      </c>
      <c r="E46">
        <f>'Monthly Data'!AY46</f>
        <v>60.199999999999989</v>
      </c>
      <c r="F46">
        <f>'Monthly Data'!BB46</f>
        <v>570633.30000000005</v>
      </c>
      <c r="G46">
        <f>'Monthly Data'!BC46</f>
        <v>45</v>
      </c>
      <c r="H46">
        <f>'Monthly Data'!BG46</f>
        <v>0</v>
      </c>
      <c r="I46">
        <f>'Monthly Data'!BI46</f>
        <v>0</v>
      </c>
      <c r="J46">
        <f>'Monthly Data'!BK46</f>
        <v>0</v>
      </c>
      <c r="K46">
        <f>'Monthly Data'!BL46</f>
        <v>1</v>
      </c>
      <c r="L46">
        <f>'Monthly Data'!BM46</f>
        <v>0</v>
      </c>
      <c r="M46">
        <f>'Monthly Data'!BS46</f>
        <v>30</v>
      </c>
      <c r="N46">
        <f>'Monthly Data'!BT46</f>
        <v>21</v>
      </c>
      <c r="P46">
        <f>'GS &gt; 50 OLS Model'!$B$5</f>
        <v>-80678906.326298103</v>
      </c>
      <c r="Q46">
        <f>'GS &gt; 50 OLS Model'!$B$6*D46</f>
        <v>1264423.4836044975</v>
      </c>
      <c r="R46">
        <f>'GS &gt; 50 OLS Model'!$B$7*E46</f>
        <v>4418315.2809903789</v>
      </c>
      <c r="S46">
        <f>'GS &gt; 50 OLS Model'!$B$8*F46</f>
        <v>109598860.26212774</v>
      </c>
      <c r="T46">
        <f>'GS &gt; 50 OLS Model'!$B$9*G46</f>
        <v>-6827795.8957026899</v>
      </c>
      <c r="U46">
        <f>'GS &gt; 50 OLS Model'!$B$10*H46</f>
        <v>0</v>
      </c>
      <c r="V46">
        <f>'GS &gt; 50 OLS Model'!$B$11*I46</f>
        <v>0</v>
      </c>
      <c r="W46">
        <f>'GS &gt; 50 OLS Model'!$B$12*J46</f>
        <v>0</v>
      </c>
      <c r="X46">
        <f>'GS &gt; 50 OLS Model'!$B$13*K46</f>
        <v>3297905.0316017698</v>
      </c>
      <c r="Y46">
        <f>'GS &gt; 50 OLS Model'!$B$14*L46</f>
        <v>0</v>
      </c>
      <c r="Z46">
        <f>'GS &gt; 50 OLS Model'!$B$15*M46</f>
        <v>33229957.640213698</v>
      </c>
      <c r="AA46">
        <f>'GS &gt; 50 OLS Model'!$B$16*N46</f>
        <v>13179836.220176872</v>
      </c>
      <c r="AB46">
        <f t="shared" si="4"/>
        <v>77482595.696714163</v>
      </c>
      <c r="AC46" s="26">
        <f t="shared" ca="1" si="5"/>
        <v>2.4243500305378373E-2</v>
      </c>
    </row>
    <row r="47" spans="1:29">
      <c r="A47" s="28">
        <f>'Monthly Data'!A47</f>
        <v>40817</v>
      </c>
      <c r="B47">
        <f t="shared" si="1"/>
        <v>2011</v>
      </c>
      <c r="C47">
        <f ca="1">'Monthly Data'!O47</f>
        <v>74971165.15079917</v>
      </c>
      <c r="D47">
        <f>'Monthly Data'!AX47</f>
        <v>185.29999999999998</v>
      </c>
      <c r="E47">
        <f>'Monthly Data'!AY47</f>
        <v>2.6999999999999997</v>
      </c>
      <c r="F47">
        <f>'Monthly Data'!BB47</f>
        <v>570633.30000000005</v>
      </c>
      <c r="G47">
        <f>'Monthly Data'!BC47</f>
        <v>46</v>
      </c>
      <c r="H47">
        <f>'Monthly Data'!BG47</f>
        <v>0</v>
      </c>
      <c r="I47">
        <f>'Monthly Data'!BI47</f>
        <v>0</v>
      </c>
      <c r="J47">
        <f>'Monthly Data'!BK47</f>
        <v>0</v>
      </c>
      <c r="K47">
        <f>'Monthly Data'!BL47</f>
        <v>0</v>
      </c>
      <c r="L47">
        <f>'Monthly Data'!BM47</f>
        <v>1</v>
      </c>
      <c r="M47">
        <f>'Monthly Data'!BS47</f>
        <v>31</v>
      </c>
      <c r="N47">
        <f>'Monthly Data'!BT47</f>
        <v>20</v>
      </c>
      <c r="P47">
        <f>'GS &gt; 50 OLS Model'!$B$5</f>
        <v>-80678906.326298103</v>
      </c>
      <c r="Q47">
        <f>'GS &gt; 50 OLS Model'!$B$6*D47</f>
        <v>4558320.4574302211</v>
      </c>
      <c r="R47">
        <f>'GS &gt; 50 OLS Model'!$B$7*E47</f>
        <v>198163.64217066485</v>
      </c>
      <c r="S47">
        <f>'GS &gt; 50 OLS Model'!$B$8*F47</f>
        <v>109598860.26212774</v>
      </c>
      <c r="T47">
        <f>'GS &gt; 50 OLS Model'!$B$9*G47</f>
        <v>-6979524.6933849715</v>
      </c>
      <c r="U47">
        <f>'GS &gt; 50 OLS Model'!$B$10*H47</f>
        <v>0</v>
      </c>
      <c r="V47">
        <f>'GS &gt; 50 OLS Model'!$B$11*I47</f>
        <v>0</v>
      </c>
      <c r="W47">
        <f>'GS &gt; 50 OLS Model'!$B$12*J47</f>
        <v>0</v>
      </c>
      <c r="X47">
        <f>'GS &gt; 50 OLS Model'!$B$13*K47</f>
        <v>0</v>
      </c>
      <c r="Y47">
        <f>'GS &gt; 50 OLS Model'!$B$14*L47</f>
        <v>1577525.1305396601</v>
      </c>
      <c r="Z47">
        <f>'GS &gt; 50 OLS Model'!$B$15*M47</f>
        <v>34337622.894887492</v>
      </c>
      <c r="AA47">
        <f>'GS &gt; 50 OLS Model'!$B$16*N47</f>
        <v>12552224.97159702</v>
      </c>
      <c r="AB47">
        <f t="shared" si="4"/>
        <v>75164286.339069739</v>
      </c>
      <c r="AC47" s="26">
        <f t="shared" ca="1" si="5"/>
        <v>2.5759395346480118E-3</v>
      </c>
    </row>
    <row r="48" spans="1:29">
      <c r="A48" s="28">
        <f>'Monthly Data'!A48</f>
        <v>40848</v>
      </c>
      <c r="B48">
        <f t="shared" si="1"/>
        <v>2011</v>
      </c>
      <c r="C48">
        <f ca="1">'Monthly Data'!O48</f>
        <v>75882976.979724109</v>
      </c>
      <c r="D48">
        <f>'Monthly Data'!AX48</f>
        <v>297.2999999999999</v>
      </c>
      <c r="E48">
        <f>'Monthly Data'!AY48</f>
        <v>0</v>
      </c>
      <c r="F48">
        <f>'Monthly Data'!BB48</f>
        <v>570633.30000000005</v>
      </c>
      <c r="G48">
        <f>'Monthly Data'!BC48</f>
        <v>47</v>
      </c>
      <c r="H48">
        <f>'Monthly Data'!BG48</f>
        <v>0</v>
      </c>
      <c r="I48">
        <f>'Monthly Data'!BI48</f>
        <v>0</v>
      </c>
      <c r="J48">
        <f>'Monthly Data'!BK48</f>
        <v>0</v>
      </c>
      <c r="K48">
        <f>'Monthly Data'!BL48</f>
        <v>0</v>
      </c>
      <c r="L48">
        <f>'Monthly Data'!BM48</f>
        <v>0</v>
      </c>
      <c r="M48">
        <f>'Monthly Data'!BS48</f>
        <v>30</v>
      </c>
      <c r="N48">
        <f>'Monthly Data'!BT48</f>
        <v>22</v>
      </c>
      <c r="P48">
        <f>'GS &gt; 50 OLS Model'!$B$5</f>
        <v>-80678906.326298103</v>
      </c>
      <c r="Q48">
        <f>'GS &gt; 50 OLS Model'!$B$6*D48</f>
        <v>7313484.4683972169</v>
      </c>
      <c r="R48">
        <f>'GS &gt; 50 OLS Model'!$B$7*E48</f>
        <v>0</v>
      </c>
      <c r="S48">
        <f>'GS &gt; 50 OLS Model'!$B$8*F48</f>
        <v>109598860.26212774</v>
      </c>
      <c r="T48">
        <f>'GS &gt; 50 OLS Model'!$B$9*G48</f>
        <v>-7131253.491067254</v>
      </c>
      <c r="U48">
        <f>'GS &gt; 50 OLS Model'!$B$10*H48</f>
        <v>0</v>
      </c>
      <c r="V48">
        <f>'GS &gt; 50 OLS Model'!$B$11*I48</f>
        <v>0</v>
      </c>
      <c r="W48">
        <f>'GS &gt; 50 OLS Model'!$B$12*J48</f>
        <v>0</v>
      </c>
      <c r="X48">
        <f>'GS &gt; 50 OLS Model'!$B$13*K48</f>
        <v>0</v>
      </c>
      <c r="Y48">
        <f>'GS &gt; 50 OLS Model'!$B$14*L48</f>
        <v>0</v>
      </c>
      <c r="Z48">
        <f>'GS &gt; 50 OLS Model'!$B$15*M48</f>
        <v>33229957.640213698</v>
      </c>
      <c r="AA48">
        <f>'GS &gt; 50 OLS Model'!$B$16*N48</f>
        <v>13807447.468756722</v>
      </c>
      <c r="AB48">
        <f t="shared" si="4"/>
        <v>76139590.022130027</v>
      </c>
      <c r="AC48" s="26">
        <f t="shared" ca="1" si="5"/>
        <v>3.3816944540075848E-3</v>
      </c>
    </row>
    <row r="49" spans="1:29">
      <c r="A49" s="28">
        <f>'Monthly Data'!A49</f>
        <v>40878</v>
      </c>
      <c r="B49">
        <f t="shared" si="1"/>
        <v>2011</v>
      </c>
      <c r="C49">
        <f ca="1">'Monthly Data'!O49</f>
        <v>79287692.662937596</v>
      </c>
      <c r="D49">
        <f>'Monthly Data'!AX49</f>
        <v>485.4</v>
      </c>
      <c r="E49">
        <f>'Monthly Data'!AY49</f>
        <v>0</v>
      </c>
      <c r="F49">
        <f>'Monthly Data'!BB49</f>
        <v>570633.30000000005</v>
      </c>
      <c r="G49">
        <f>'Monthly Data'!BC49</f>
        <v>48</v>
      </c>
      <c r="H49">
        <f>'Monthly Data'!BG49</f>
        <v>0</v>
      </c>
      <c r="I49">
        <f>'Monthly Data'!BI49</f>
        <v>0</v>
      </c>
      <c r="J49">
        <f>'Monthly Data'!BK49</f>
        <v>0</v>
      </c>
      <c r="K49">
        <f>'Monthly Data'!BL49</f>
        <v>0</v>
      </c>
      <c r="L49">
        <f>'Monthly Data'!BM49</f>
        <v>0</v>
      </c>
      <c r="M49">
        <f>'Monthly Data'!BS49</f>
        <v>31</v>
      </c>
      <c r="N49">
        <f>'Monthly Data'!BT49</f>
        <v>20</v>
      </c>
      <c r="P49">
        <f>'GS &gt; 50 OLS Model'!$B$5</f>
        <v>-80678906.326298103</v>
      </c>
      <c r="Q49">
        <f>'GS &gt; 50 OLS Model'!$B$6*D49</f>
        <v>11940684.026101615</v>
      </c>
      <c r="R49">
        <f>'GS &gt; 50 OLS Model'!$B$7*E49</f>
        <v>0</v>
      </c>
      <c r="S49">
        <f>'GS &gt; 50 OLS Model'!$B$8*F49</f>
        <v>109598860.26212774</v>
      </c>
      <c r="T49">
        <f>'GS &gt; 50 OLS Model'!$B$9*G49</f>
        <v>-7282982.2887495356</v>
      </c>
      <c r="U49">
        <f>'GS &gt; 50 OLS Model'!$B$10*H49</f>
        <v>0</v>
      </c>
      <c r="V49">
        <f>'GS &gt; 50 OLS Model'!$B$11*I49</f>
        <v>0</v>
      </c>
      <c r="W49">
        <f>'GS &gt; 50 OLS Model'!$B$12*J49</f>
        <v>0</v>
      </c>
      <c r="X49">
        <f>'GS &gt; 50 OLS Model'!$B$13*K49</f>
        <v>0</v>
      </c>
      <c r="Y49">
        <f>'GS &gt; 50 OLS Model'!$B$14*L49</f>
        <v>0</v>
      </c>
      <c r="Z49">
        <f>'GS &gt; 50 OLS Model'!$B$15*M49</f>
        <v>34337622.894887492</v>
      </c>
      <c r="AA49">
        <f>'GS &gt; 50 OLS Model'!$B$16*N49</f>
        <v>12552224.97159702</v>
      </c>
      <c r="AB49">
        <f t="shared" si="4"/>
        <v>80467503.539666235</v>
      </c>
      <c r="AC49" s="26">
        <f t="shared" ca="1" si="5"/>
        <v>1.4880126247892849E-2</v>
      </c>
    </row>
    <row r="50" spans="1:29">
      <c r="A50" s="28">
        <f>'Monthly Data'!A50</f>
        <v>40909</v>
      </c>
      <c r="B50">
        <f t="shared" si="1"/>
        <v>2012</v>
      </c>
      <c r="C50">
        <f ca="1">'Monthly Data'!O50</f>
        <v>83627865.943462819</v>
      </c>
      <c r="D50">
        <f>'Monthly Data'!AX50</f>
        <v>559.59999999999991</v>
      </c>
      <c r="E50">
        <f>'Monthly Data'!AY50</f>
        <v>0</v>
      </c>
      <c r="F50">
        <f>'Monthly Data'!BB50</f>
        <v>578793.9</v>
      </c>
      <c r="G50">
        <f>'Monthly Data'!BC50</f>
        <v>49</v>
      </c>
      <c r="H50">
        <f>'Monthly Data'!BG50</f>
        <v>0</v>
      </c>
      <c r="I50">
        <f>'Monthly Data'!BI50</f>
        <v>0</v>
      </c>
      <c r="J50">
        <f>'Monthly Data'!BK50</f>
        <v>0</v>
      </c>
      <c r="K50">
        <f>'Monthly Data'!BL50</f>
        <v>0</v>
      </c>
      <c r="L50">
        <f>'Monthly Data'!BM50</f>
        <v>0</v>
      </c>
      <c r="M50">
        <f>'Monthly Data'!BS50</f>
        <v>31</v>
      </c>
      <c r="N50">
        <f>'Monthly Data'!BT50</f>
        <v>21</v>
      </c>
      <c r="P50">
        <f>'GS &gt; 50 OLS Model'!$B$5</f>
        <v>-80678906.326298103</v>
      </c>
      <c r="Q50">
        <f>'GS &gt; 50 OLS Model'!$B$6*D50</f>
        <v>13765980.18336725</v>
      </c>
      <c r="R50">
        <f>'GS &gt; 50 OLS Model'!$B$7*E50</f>
        <v>0</v>
      </c>
      <c r="S50">
        <f>'GS &gt; 50 OLS Model'!$B$8*F50</f>
        <v>111166228.41091107</v>
      </c>
      <c r="T50">
        <f>'GS &gt; 50 OLS Model'!$B$9*G50</f>
        <v>-7434711.0864318172</v>
      </c>
      <c r="U50">
        <f>'GS &gt; 50 OLS Model'!$B$10*H50</f>
        <v>0</v>
      </c>
      <c r="V50">
        <f>'GS &gt; 50 OLS Model'!$B$11*I50</f>
        <v>0</v>
      </c>
      <c r="W50">
        <f>'GS &gt; 50 OLS Model'!$B$12*J50</f>
        <v>0</v>
      </c>
      <c r="X50">
        <f>'GS &gt; 50 OLS Model'!$B$13*K50</f>
        <v>0</v>
      </c>
      <c r="Y50">
        <f>'GS &gt; 50 OLS Model'!$B$14*L50</f>
        <v>0</v>
      </c>
      <c r="Z50">
        <f>'GS &gt; 50 OLS Model'!$B$15*M50</f>
        <v>34337622.894887492</v>
      </c>
      <c r="AA50">
        <f>'GS &gt; 50 OLS Model'!$B$16*N50</f>
        <v>13179836.220176872</v>
      </c>
      <c r="AB50">
        <f t="shared" si="4"/>
        <v>84336050.296612769</v>
      </c>
      <c r="AC50" s="26">
        <f t="shared" ca="1" si="5"/>
        <v>8.4682820153359328E-3</v>
      </c>
    </row>
    <row r="51" spans="1:29">
      <c r="A51" s="28">
        <f>'Monthly Data'!A51</f>
        <v>40940</v>
      </c>
      <c r="B51">
        <f t="shared" si="1"/>
        <v>2012</v>
      </c>
      <c r="C51">
        <f ca="1">'Monthly Data'!O51</f>
        <v>78960983.658556581</v>
      </c>
      <c r="D51">
        <f>'Monthly Data'!AX51</f>
        <v>492.40000000000003</v>
      </c>
      <c r="E51">
        <f>'Monthly Data'!AY51</f>
        <v>0</v>
      </c>
      <c r="F51">
        <f>'Monthly Data'!BB51</f>
        <v>578793.9</v>
      </c>
      <c r="G51">
        <f>'Monthly Data'!BC51</f>
        <v>50</v>
      </c>
      <c r="H51">
        <f>'Monthly Data'!BG51</f>
        <v>0</v>
      </c>
      <c r="I51">
        <f>'Monthly Data'!BI51</f>
        <v>0</v>
      </c>
      <c r="J51">
        <f>'Monthly Data'!BK51</f>
        <v>0</v>
      </c>
      <c r="K51">
        <f>'Monthly Data'!BL51</f>
        <v>0</v>
      </c>
      <c r="L51">
        <f>'Monthly Data'!BM51</f>
        <v>0</v>
      </c>
      <c r="M51">
        <f>'Monthly Data'!BS51</f>
        <v>29</v>
      </c>
      <c r="N51">
        <f>'Monthly Data'!BT51</f>
        <v>20</v>
      </c>
      <c r="P51">
        <f>'GS &gt; 50 OLS Model'!$B$5</f>
        <v>-80678906.326298103</v>
      </c>
      <c r="Q51">
        <f>'GS &gt; 50 OLS Model'!$B$6*D51</f>
        <v>12112881.776787054</v>
      </c>
      <c r="R51">
        <f>'GS &gt; 50 OLS Model'!$B$7*E51</f>
        <v>0</v>
      </c>
      <c r="S51">
        <f>'GS &gt; 50 OLS Model'!$B$8*F51</f>
        <v>111166228.41091107</v>
      </c>
      <c r="T51">
        <f>'GS &gt; 50 OLS Model'!$B$9*G51</f>
        <v>-7586439.8841140997</v>
      </c>
      <c r="U51">
        <f>'GS &gt; 50 OLS Model'!$B$10*H51</f>
        <v>0</v>
      </c>
      <c r="V51">
        <f>'GS &gt; 50 OLS Model'!$B$11*I51</f>
        <v>0</v>
      </c>
      <c r="W51">
        <f>'GS &gt; 50 OLS Model'!$B$12*J51</f>
        <v>0</v>
      </c>
      <c r="X51">
        <f>'GS &gt; 50 OLS Model'!$B$13*K51</f>
        <v>0</v>
      </c>
      <c r="Y51">
        <f>'GS &gt; 50 OLS Model'!$B$14*L51</f>
        <v>0</v>
      </c>
      <c r="Z51">
        <f>'GS &gt; 50 OLS Model'!$B$15*M51</f>
        <v>32122292.385539908</v>
      </c>
      <c r="AA51">
        <f>'GS &gt; 50 OLS Model'!$B$16*N51</f>
        <v>12552224.97159702</v>
      </c>
      <c r="AB51">
        <f t="shared" si="4"/>
        <v>79688281.334422842</v>
      </c>
      <c r="AC51" s="26">
        <f t="shared" ca="1" si="5"/>
        <v>9.2108487276608003E-3</v>
      </c>
    </row>
    <row r="52" spans="1:29">
      <c r="A52" s="28">
        <f>'Monthly Data'!A52</f>
        <v>40969</v>
      </c>
      <c r="B52">
        <f t="shared" si="1"/>
        <v>2012</v>
      </c>
      <c r="C52">
        <f ca="1">'Monthly Data'!O52</f>
        <v>78967146.21412468</v>
      </c>
      <c r="D52">
        <f>'Monthly Data'!AX52</f>
        <v>250.79999999999995</v>
      </c>
      <c r="E52">
        <f>'Monthly Data'!AY52</f>
        <v>4.8</v>
      </c>
      <c r="F52">
        <f>'Monthly Data'!BB52</f>
        <v>578793.9</v>
      </c>
      <c r="G52">
        <f>'Monthly Data'!BC52</f>
        <v>51</v>
      </c>
      <c r="H52">
        <f>'Monthly Data'!BG52</f>
        <v>0</v>
      </c>
      <c r="I52">
        <f>'Monthly Data'!BI52</f>
        <v>0</v>
      </c>
      <c r="J52">
        <f>'Monthly Data'!BK52</f>
        <v>0</v>
      </c>
      <c r="K52">
        <f>'Monthly Data'!BL52</f>
        <v>0</v>
      </c>
      <c r="L52">
        <f>'Monthly Data'!BM52</f>
        <v>0</v>
      </c>
      <c r="M52">
        <f>'Monthly Data'!BS52</f>
        <v>31</v>
      </c>
      <c r="N52">
        <f>'Monthly Data'!BT52</f>
        <v>22</v>
      </c>
      <c r="P52">
        <f>'GS &gt; 50 OLS Model'!$B$5</f>
        <v>-80678906.326298103</v>
      </c>
      <c r="Q52">
        <f>'GS &gt; 50 OLS Model'!$B$6*D52</f>
        <v>6169599.4102725275</v>
      </c>
      <c r="R52">
        <f>'GS &gt; 50 OLS Model'!$B$7*E52</f>
        <v>352290.91941451532</v>
      </c>
      <c r="S52">
        <f>'GS &gt; 50 OLS Model'!$B$8*F52</f>
        <v>111166228.41091107</v>
      </c>
      <c r="T52">
        <f>'GS &gt; 50 OLS Model'!$B$9*G52</f>
        <v>-7738168.6817963813</v>
      </c>
      <c r="U52">
        <f>'GS &gt; 50 OLS Model'!$B$10*H52</f>
        <v>0</v>
      </c>
      <c r="V52">
        <f>'GS &gt; 50 OLS Model'!$B$11*I52</f>
        <v>0</v>
      </c>
      <c r="W52">
        <f>'GS &gt; 50 OLS Model'!$B$12*J52</f>
        <v>0</v>
      </c>
      <c r="X52">
        <f>'GS &gt; 50 OLS Model'!$B$13*K52</f>
        <v>0</v>
      </c>
      <c r="Y52">
        <f>'GS &gt; 50 OLS Model'!$B$14*L52</f>
        <v>0</v>
      </c>
      <c r="Z52">
        <f>'GS &gt; 50 OLS Model'!$B$15*M52</f>
        <v>34337622.894887492</v>
      </c>
      <c r="AA52">
        <f>'GS &gt; 50 OLS Model'!$B$16*N52</f>
        <v>13807447.468756722</v>
      </c>
      <c r="AB52">
        <f t="shared" si="4"/>
        <v>77416114.09614785</v>
      </c>
      <c r="AC52" s="26">
        <f t="shared" ca="1" si="5"/>
        <v>1.9641486267860084E-2</v>
      </c>
    </row>
    <row r="53" spans="1:29">
      <c r="A53" s="28">
        <f>'Monthly Data'!A53</f>
        <v>41000</v>
      </c>
      <c r="B53">
        <f t="shared" si="1"/>
        <v>2012</v>
      </c>
      <c r="C53">
        <f ca="1">'Monthly Data'!O53</f>
        <v>70404346.904171199</v>
      </c>
      <c r="D53">
        <f>'Monthly Data'!AX53</f>
        <v>252.49999999999991</v>
      </c>
      <c r="E53">
        <f>'Monthly Data'!AY53</f>
        <v>4.3</v>
      </c>
      <c r="F53">
        <f>'Monthly Data'!BB53</f>
        <v>578793.9</v>
      </c>
      <c r="G53">
        <f>'Monthly Data'!BC53</f>
        <v>52</v>
      </c>
      <c r="H53">
        <f>'Monthly Data'!BG53</f>
        <v>1</v>
      </c>
      <c r="I53">
        <f>'Monthly Data'!BI53</f>
        <v>0</v>
      </c>
      <c r="J53">
        <f>'Monthly Data'!BK53</f>
        <v>0</v>
      </c>
      <c r="K53">
        <f>'Monthly Data'!BL53</f>
        <v>0</v>
      </c>
      <c r="L53">
        <f>'Monthly Data'!BM53</f>
        <v>0</v>
      </c>
      <c r="M53">
        <f>'Monthly Data'!BS53</f>
        <v>30</v>
      </c>
      <c r="N53">
        <f>'Monthly Data'!BT53</f>
        <v>19</v>
      </c>
      <c r="P53">
        <f>'GS &gt; 50 OLS Model'!$B$5</f>
        <v>-80678906.326298103</v>
      </c>
      <c r="Q53">
        <f>'GS &gt; 50 OLS Model'!$B$6*D53</f>
        <v>6211418.8640104178</v>
      </c>
      <c r="R53">
        <f>'GS &gt; 50 OLS Model'!$B$7*E53</f>
        <v>315593.94864216994</v>
      </c>
      <c r="S53">
        <f>'GS &gt; 50 OLS Model'!$B$8*F53</f>
        <v>111166228.41091107</v>
      </c>
      <c r="T53">
        <f>'GS &gt; 50 OLS Model'!$B$9*G53</f>
        <v>-7889897.4794786638</v>
      </c>
      <c r="U53">
        <f>'GS &gt; 50 OLS Model'!$B$10*H53</f>
        <v>-1451998.11688088</v>
      </c>
      <c r="V53">
        <f>'GS &gt; 50 OLS Model'!$B$11*I53</f>
        <v>0</v>
      </c>
      <c r="W53">
        <f>'GS &gt; 50 OLS Model'!$B$12*J53</f>
        <v>0</v>
      </c>
      <c r="X53">
        <f>'GS &gt; 50 OLS Model'!$B$13*K53</f>
        <v>0</v>
      </c>
      <c r="Y53">
        <f>'GS &gt; 50 OLS Model'!$B$14*L53</f>
        <v>0</v>
      </c>
      <c r="Z53">
        <f>'GS &gt; 50 OLS Model'!$B$15*M53</f>
        <v>33229957.640213698</v>
      </c>
      <c r="AA53">
        <f>'GS &gt; 50 OLS Model'!$B$16*N53</f>
        <v>11924613.723017169</v>
      </c>
      <c r="AB53">
        <f t="shared" si="4"/>
        <v>72827010.664136872</v>
      </c>
      <c r="AC53" s="26">
        <f t="shared" ca="1" si="5"/>
        <v>3.4410712782595804E-2</v>
      </c>
    </row>
    <row r="54" spans="1:29">
      <c r="A54" s="28">
        <f>'Monthly Data'!A54</f>
        <v>41030</v>
      </c>
      <c r="B54">
        <f t="shared" si="1"/>
        <v>2012</v>
      </c>
      <c r="C54">
        <f ca="1">'Monthly Data'!O54</f>
        <v>76707141.256383926</v>
      </c>
      <c r="D54">
        <f>'Monthly Data'!AX54</f>
        <v>48.2</v>
      </c>
      <c r="E54">
        <f>'Monthly Data'!AY54</f>
        <v>59.3</v>
      </c>
      <c r="F54">
        <f>'Monthly Data'!BB54</f>
        <v>578793.9</v>
      </c>
      <c r="G54">
        <f>'Monthly Data'!BC54</f>
        <v>53</v>
      </c>
      <c r="H54">
        <f>'Monthly Data'!BG54</f>
        <v>0</v>
      </c>
      <c r="I54">
        <f>'Monthly Data'!BI54</f>
        <v>0</v>
      </c>
      <c r="J54">
        <f>'Monthly Data'!BK54</f>
        <v>0</v>
      </c>
      <c r="K54">
        <f>'Monthly Data'!BL54</f>
        <v>0</v>
      </c>
      <c r="L54">
        <f>'Monthly Data'!BM54</f>
        <v>0</v>
      </c>
      <c r="M54">
        <f>'Monthly Data'!BS54</f>
        <v>31</v>
      </c>
      <c r="N54">
        <f>'Monthly Data'!BT54</f>
        <v>22</v>
      </c>
      <c r="P54">
        <f>'GS &gt; 50 OLS Model'!$B$5</f>
        <v>-80678906.326298103</v>
      </c>
      <c r="Q54">
        <f>'GS &gt; 50 OLS Model'!$B$6*D54</f>
        <v>1185704.5118625832</v>
      </c>
      <c r="R54">
        <f>'GS &gt; 50 OLS Model'!$B$7*E54</f>
        <v>4352260.7336001582</v>
      </c>
      <c r="S54">
        <f>'GS &gt; 50 OLS Model'!$B$8*F54</f>
        <v>111166228.41091107</v>
      </c>
      <c r="T54">
        <f>'GS &gt; 50 OLS Model'!$B$9*G54</f>
        <v>-8041626.2771609453</v>
      </c>
      <c r="U54">
        <f>'GS &gt; 50 OLS Model'!$B$10*H54</f>
        <v>0</v>
      </c>
      <c r="V54">
        <f>'GS &gt; 50 OLS Model'!$B$11*I54</f>
        <v>0</v>
      </c>
      <c r="W54">
        <f>'GS &gt; 50 OLS Model'!$B$12*J54</f>
        <v>0</v>
      </c>
      <c r="X54">
        <f>'GS &gt; 50 OLS Model'!$B$13*K54</f>
        <v>0</v>
      </c>
      <c r="Y54">
        <f>'GS &gt; 50 OLS Model'!$B$14*L54</f>
        <v>0</v>
      </c>
      <c r="Z54">
        <f>'GS &gt; 50 OLS Model'!$B$15*M54</f>
        <v>34337622.894887492</v>
      </c>
      <c r="AA54">
        <f>'GS &gt; 50 OLS Model'!$B$16*N54</f>
        <v>13807447.468756722</v>
      </c>
      <c r="AB54">
        <f t="shared" si="4"/>
        <v>76128731.416558966</v>
      </c>
      <c r="AC54" s="26">
        <f t="shared" ca="1" si="5"/>
        <v>7.5404953222242745E-3</v>
      </c>
    </row>
    <row r="55" spans="1:29">
      <c r="A55" s="28">
        <f>'Monthly Data'!A55</f>
        <v>41061</v>
      </c>
      <c r="B55">
        <f t="shared" ref="B55:B109" si="6">YEAR(A55)</f>
        <v>2012</v>
      </c>
      <c r="C55">
        <f ca="1">'Monthly Data'!O55</f>
        <v>81073916.050987154</v>
      </c>
      <c r="D55">
        <f>'Monthly Data'!AX55</f>
        <v>10.3</v>
      </c>
      <c r="E55">
        <f>'Monthly Data'!AY55</f>
        <v>147.09999999999997</v>
      </c>
      <c r="F55">
        <f>'Monthly Data'!BB55</f>
        <v>578793.9</v>
      </c>
      <c r="G55">
        <f>'Monthly Data'!BC55</f>
        <v>54</v>
      </c>
      <c r="H55">
        <f>'Monthly Data'!BG55</f>
        <v>0</v>
      </c>
      <c r="I55">
        <f>'Monthly Data'!BI55</f>
        <v>1</v>
      </c>
      <c r="J55">
        <f>'Monthly Data'!BK55</f>
        <v>0</v>
      </c>
      <c r="K55">
        <f>'Monthly Data'!BL55</f>
        <v>0</v>
      </c>
      <c r="L55">
        <f>'Monthly Data'!BM55</f>
        <v>0</v>
      </c>
      <c r="M55">
        <f>'Monthly Data'!BS55</f>
        <v>30</v>
      </c>
      <c r="N55">
        <f>'Monthly Data'!BT55</f>
        <v>21</v>
      </c>
      <c r="P55">
        <f>'GS &gt; 50 OLS Model'!$B$5</f>
        <v>-80678906.326298103</v>
      </c>
      <c r="Q55">
        <f>'GS &gt; 50 OLS Model'!$B$6*D55</f>
        <v>253376.69029428647</v>
      </c>
      <c r="R55">
        <f>'GS &gt; 50 OLS Model'!$B$7*E55</f>
        <v>10796248.801223999</v>
      </c>
      <c r="S55">
        <f>'GS &gt; 50 OLS Model'!$B$8*F55</f>
        <v>111166228.41091107</v>
      </c>
      <c r="T55">
        <f>'GS &gt; 50 OLS Model'!$B$9*G55</f>
        <v>-8193355.0748432279</v>
      </c>
      <c r="U55">
        <f>'GS &gt; 50 OLS Model'!$B$10*H55</f>
        <v>0</v>
      </c>
      <c r="V55">
        <f>'GS &gt; 50 OLS Model'!$B$11*I55</f>
        <v>1416617.5357142601</v>
      </c>
      <c r="W55">
        <f>'GS &gt; 50 OLS Model'!$B$12*J55</f>
        <v>0</v>
      </c>
      <c r="X55">
        <f>'GS &gt; 50 OLS Model'!$B$13*K55</f>
        <v>0</v>
      </c>
      <c r="Y55">
        <f>'GS &gt; 50 OLS Model'!$B$14*L55</f>
        <v>0</v>
      </c>
      <c r="Z55">
        <f>'GS &gt; 50 OLS Model'!$B$15*M55</f>
        <v>33229957.640213698</v>
      </c>
      <c r="AA55">
        <f>'GS &gt; 50 OLS Model'!$B$16*N55</f>
        <v>13179836.220176872</v>
      </c>
      <c r="AB55">
        <f t="shared" si="4"/>
        <v>81170003.897392839</v>
      </c>
      <c r="AC55" s="26">
        <f t="shared" ca="1" si="5"/>
        <v>1.1851881725468347E-3</v>
      </c>
    </row>
    <row r="56" spans="1:29">
      <c r="A56" s="28">
        <f>'Monthly Data'!A56</f>
        <v>41091</v>
      </c>
      <c r="B56">
        <f t="shared" si="6"/>
        <v>2012</v>
      </c>
      <c r="C56">
        <f ca="1">'Monthly Data'!O56</f>
        <v>86497634.17916283</v>
      </c>
      <c r="D56">
        <f>'Monthly Data'!AX56</f>
        <v>0</v>
      </c>
      <c r="E56">
        <f>'Monthly Data'!AY56</f>
        <v>235.50000000000009</v>
      </c>
      <c r="F56">
        <f>'Monthly Data'!BB56</f>
        <v>578793.9</v>
      </c>
      <c r="G56">
        <f>'Monthly Data'!BC56</f>
        <v>55</v>
      </c>
      <c r="H56">
        <f>'Monthly Data'!BG56</f>
        <v>0</v>
      </c>
      <c r="I56">
        <f>'Monthly Data'!BI56</f>
        <v>0</v>
      </c>
      <c r="J56">
        <f>'Monthly Data'!BK56</f>
        <v>0</v>
      </c>
      <c r="K56">
        <f>'Monthly Data'!BL56</f>
        <v>0</v>
      </c>
      <c r="L56">
        <f>'Monthly Data'!BM56</f>
        <v>0</v>
      </c>
      <c r="M56">
        <f>'Monthly Data'!BS56</f>
        <v>31</v>
      </c>
      <c r="N56">
        <f>'Monthly Data'!BT56</f>
        <v>21</v>
      </c>
      <c r="P56">
        <f>'GS &gt; 50 OLS Model'!$B$5</f>
        <v>-80678906.326298103</v>
      </c>
      <c r="Q56">
        <f>'GS &gt; 50 OLS Model'!$B$6*D56</f>
        <v>0</v>
      </c>
      <c r="R56">
        <f>'GS &gt; 50 OLS Model'!$B$7*E56</f>
        <v>17284273.233774666</v>
      </c>
      <c r="S56">
        <f>'GS &gt; 50 OLS Model'!$B$8*F56</f>
        <v>111166228.41091107</v>
      </c>
      <c r="T56">
        <f>'GS &gt; 50 OLS Model'!$B$9*G56</f>
        <v>-8345083.8725255094</v>
      </c>
      <c r="U56">
        <f>'GS &gt; 50 OLS Model'!$B$10*H56</f>
        <v>0</v>
      </c>
      <c r="V56">
        <f>'GS &gt; 50 OLS Model'!$B$11*I56</f>
        <v>0</v>
      </c>
      <c r="W56">
        <f>'GS &gt; 50 OLS Model'!$B$12*J56</f>
        <v>0</v>
      </c>
      <c r="X56">
        <f>'GS &gt; 50 OLS Model'!$B$13*K56</f>
        <v>0</v>
      </c>
      <c r="Y56">
        <f>'GS &gt; 50 OLS Model'!$B$14*L56</f>
        <v>0</v>
      </c>
      <c r="Z56">
        <f>'GS &gt; 50 OLS Model'!$B$15*M56</f>
        <v>34337622.894887492</v>
      </c>
      <c r="AA56">
        <f>'GS &gt; 50 OLS Model'!$B$16*N56</f>
        <v>13179836.220176872</v>
      </c>
      <c r="AB56">
        <f t="shared" si="4"/>
        <v>86943970.560926482</v>
      </c>
      <c r="AC56" s="26">
        <f t="shared" ca="1" si="5"/>
        <v>5.1600993021283558E-3</v>
      </c>
    </row>
    <row r="57" spans="1:29">
      <c r="A57" s="28">
        <f>'Monthly Data'!A57</f>
        <v>41122</v>
      </c>
      <c r="B57">
        <f t="shared" si="6"/>
        <v>2012</v>
      </c>
      <c r="C57">
        <f ca="1">'Monthly Data'!O57</f>
        <v>84955144.682128251</v>
      </c>
      <c r="D57">
        <f>'Monthly Data'!AX57</f>
        <v>0.7</v>
      </c>
      <c r="E57">
        <f>'Monthly Data'!AY57</f>
        <v>143.69999999999999</v>
      </c>
      <c r="F57">
        <f>'Monthly Data'!BB57</f>
        <v>578793.9</v>
      </c>
      <c r="G57">
        <f>'Monthly Data'!BC57</f>
        <v>56</v>
      </c>
      <c r="H57">
        <f>'Monthly Data'!BG57</f>
        <v>0</v>
      </c>
      <c r="I57">
        <f>'Monthly Data'!BI57</f>
        <v>0</v>
      </c>
      <c r="J57">
        <f>'Monthly Data'!BK57</f>
        <v>1</v>
      </c>
      <c r="K57">
        <f>'Monthly Data'!BL57</f>
        <v>0</v>
      </c>
      <c r="L57">
        <f>'Monthly Data'!BM57</f>
        <v>0</v>
      </c>
      <c r="M57">
        <f>'Monthly Data'!BS57</f>
        <v>31</v>
      </c>
      <c r="N57">
        <f>'Monthly Data'!BT57</f>
        <v>22</v>
      </c>
      <c r="P57">
        <f>'GS &gt; 50 OLS Model'!$B$5</f>
        <v>-80678906.326298103</v>
      </c>
      <c r="Q57">
        <f>'GS &gt; 50 OLS Model'!$B$6*D57</f>
        <v>17219.775068543739</v>
      </c>
      <c r="R57">
        <f>'GS &gt; 50 OLS Model'!$B$7*E57</f>
        <v>10546709.399972051</v>
      </c>
      <c r="S57">
        <f>'GS &gt; 50 OLS Model'!$B$8*F57</f>
        <v>111166228.41091107</v>
      </c>
      <c r="T57">
        <f>'GS &gt; 50 OLS Model'!$B$9*G57</f>
        <v>-8496812.670207791</v>
      </c>
      <c r="U57">
        <f>'GS &gt; 50 OLS Model'!$B$10*H57</f>
        <v>0</v>
      </c>
      <c r="V57">
        <f>'GS &gt; 50 OLS Model'!$B$11*I57</f>
        <v>0</v>
      </c>
      <c r="W57">
        <f>'GS &gt; 50 OLS Model'!$B$12*J57</f>
        <v>3108600.9961055499</v>
      </c>
      <c r="X57">
        <f>'GS &gt; 50 OLS Model'!$B$13*K57</f>
        <v>0</v>
      </c>
      <c r="Y57">
        <f>'GS &gt; 50 OLS Model'!$B$14*L57</f>
        <v>0</v>
      </c>
      <c r="Z57">
        <f>'GS &gt; 50 OLS Model'!$B$15*M57</f>
        <v>34337622.894887492</v>
      </c>
      <c r="AA57">
        <f>'GS &gt; 50 OLS Model'!$B$16*N57</f>
        <v>13807447.468756722</v>
      </c>
      <c r="AB57">
        <f t="shared" si="4"/>
        <v>83808109.949195519</v>
      </c>
      <c r="AC57" s="26">
        <f t="shared" ca="1" si="5"/>
        <v>1.350165122105936E-2</v>
      </c>
    </row>
    <row r="58" spans="1:29">
      <c r="A58" s="28">
        <f>'Monthly Data'!A58</f>
        <v>41153</v>
      </c>
      <c r="B58">
        <f t="shared" si="6"/>
        <v>2012</v>
      </c>
      <c r="C58">
        <f ca="1">'Monthly Data'!O58</f>
        <v>75637873.117112935</v>
      </c>
      <c r="D58">
        <f>'Monthly Data'!AX58</f>
        <v>53.2</v>
      </c>
      <c r="E58">
        <f>'Monthly Data'!AY58</f>
        <v>50.29999999999999</v>
      </c>
      <c r="F58">
        <f>'Monthly Data'!BB58</f>
        <v>578793.9</v>
      </c>
      <c r="G58">
        <f>'Monthly Data'!BC58</f>
        <v>57</v>
      </c>
      <c r="H58">
        <f>'Monthly Data'!BG58</f>
        <v>0</v>
      </c>
      <c r="I58">
        <f>'Monthly Data'!BI58</f>
        <v>0</v>
      </c>
      <c r="J58">
        <f>'Monthly Data'!BK58</f>
        <v>0</v>
      </c>
      <c r="K58">
        <f>'Monthly Data'!BL58</f>
        <v>1</v>
      </c>
      <c r="L58">
        <f>'Monthly Data'!BM58</f>
        <v>0</v>
      </c>
      <c r="M58">
        <f>'Monthly Data'!BS58</f>
        <v>30</v>
      </c>
      <c r="N58">
        <f>'Monthly Data'!BT58</f>
        <v>19</v>
      </c>
      <c r="P58">
        <f>'GS &gt; 50 OLS Model'!$B$5</f>
        <v>-80678906.326298103</v>
      </c>
      <c r="Q58">
        <f>'GS &gt; 50 OLS Model'!$B$6*D58</f>
        <v>1308702.9052093243</v>
      </c>
      <c r="R58">
        <f>'GS &gt; 50 OLS Model'!$B$7*E58</f>
        <v>3691715.2596979411</v>
      </c>
      <c r="S58">
        <f>'GS &gt; 50 OLS Model'!$B$8*F58</f>
        <v>111166228.41091107</v>
      </c>
      <c r="T58">
        <f>'GS &gt; 50 OLS Model'!$B$9*G58</f>
        <v>-8648541.4678900726</v>
      </c>
      <c r="U58">
        <f>'GS &gt; 50 OLS Model'!$B$10*H58</f>
        <v>0</v>
      </c>
      <c r="V58">
        <f>'GS &gt; 50 OLS Model'!$B$11*I58</f>
        <v>0</v>
      </c>
      <c r="W58">
        <f>'GS &gt; 50 OLS Model'!$B$12*J58</f>
        <v>0</v>
      </c>
      <c r="X58">
        <f>'GS &gt; 50 OLS Model'!$B$13*K58</f>
        <v>3297905.0316017698</v>
      </c>
      <c r="Y58">
        <f>'GS &gt; 50 OLS Model'!$B$14*L58</f>
        <v>0</v>
      </c>
      <c r="Z58">
        <f>'GS &gt; 50 OLS Model'!$B$15*M58</f>
        <v>33229957.640213698</v>
      </c>
      <c r="AA58">
        <f>'GS &gt; 50 OLS Model'!$B$16*N58</f>
        <v>11924613.723017169</v>
      </c>
      <c r="AB58">
        <f t="shared" si="4"/>
        <v>75291675.176462784</v>
      </c>
      <c r="AC58" s="26">
        <f t="shared" ca="1" si="5"/>
        <v>4.5770448901189887E-3</v>
      </c>
    </row>
    <row r="59" spans="1:29">
      <c r="A59" s="28">
        <f>'Monthly Data'!A59</f>
        <v>41183</v>
      </c>
      <c r="B59">
        <f t="shared" si="6"/>
        <v>2012</v>
      </c>
      <c r="C59">
        <f ca="1">'Monthly Data'!O59</f>
        <v>75854816.158008024</v>
      </c>
      <c r="D59">
        <f>'Monthly Data'!AX59</f>
        <v>207.19999999999996</v>
      </c>
      <c r="E59">
        <f>'Monthly Data'!AY59</f>
        <v>5.6</v>
      </c>
      <c r="F59">
        <f>'Monthly Data'!BB59</f>
        <v>578793.9</v>
      </c>
      <c r="G59">
        <f>'Monthly Data'!BC59</f>
        <v>58</v>
      </c>
      <c r="H59">
        <f>'Monthly Data'!BG59</f>
        <v>0</v>
      </c>
      <c r="I59">
        <f>'Monthly Data'!BI59</f>
        <v>0</v>
      </c>
      <c r="J59">
        <f>'Monthly Data'!BK59</f>
        <v>0</v>
      </c>
      <c r="K59">
        <f>'Monthly Data'!BL59</f>
        <v>0</v>
      </c>
      <c r="L59">
        <f>'Monthly Data'!BM59</f>
        <v>1</v>
      </c>
      <c r="M59">
        <f>'Monthly Data'!BS59</f>
        <v>31</v>
      </c>
      <c r="N59">
        <f>'Monthly Data'!BT59</f>
        <v>22</v>
      </c>
      <c r="P59">
        <f>'GS &gt; 50 OLS Model'!$B$5</f>
        <v>-80678906.326298103</v>
      </c>
      <c r="Q59">
        <f>'GS &gt; 50 OLS Model'!$B$6*D59</f>
        <v>5097053.4202889455</v>
      </c>
      <c r="R59">
        <f>'GS &gt; 50 OLS Model'!$B$7*E59</f>
        <v>411006.07265026786</v>
      </c>
      <c r="S59">
        <f>'GS &gt; 50 OLS Model'!$B$8*F59</f>
        <v>111166228.41091107</v>
      </c>
      <c r="T59">
        <f>'GS &gt; 50 OLS Model'!$B$9*G59</f>
        <v>-8800270.2655723561</v>
      </c>
      <c r="U59">
        <f>'GS &gt; 50 OLS Model'!$B$10*H59</f>
        <v>0</v>
      </c>
      <c r="V59">
        <f>'GS &gt; 50 OLS Model'!$B$11*I59</f>
        <v>0</v>
      </c>
      <c r="W59">
        <f>'GS &gt; 50 OLS Model'!$B$12*J59</f>
        <v>0</v>
      </c>
      <c r="X59">
        <f>'GS &gt; 50 OLS Model'!$B$13*K59</f>
        <v>0</v>
      </c>
      <c r="Y59">
        <f>'GS &gt; 50 OLS Model'!$B$14*L59</f>
        <v>1577525.1305396601</v>
      </c>
      <c r="Z59">
        <f>'GS &gt; 50 OLS Model'!$B$15*M59</f>
        <v>34337622.894887492</v>
      </c>
      <c r="AA59">
        <f>'GS &gt; 50 OLS Model'!$B$16*N59</f>
        <v>13807447.468756722</v>
      </c>
      <c r="AB59">
        <f t="shared" si="4"/>
        <v>76917706.806163698</v>
      </c>
      <c r="AC59" s="26">
        <f t="shared" ca="1" si="5"/>
        <v>1.4012170907403412E-2</v>
      </c>
    </row>
    <row r="60" spans="1:29">
      <c r="A60" s="28">
        <f>'Monthly Data'!A60</f>
        <v>41214</v>
      </c>
      <c r="B60">
        <f t="shared" si="6"/>
        <v>2012</v>
      </c>
      <c r="C60">
        <f ca="1">'Monthly Data'!O60</f>
        <v>76825179.447514161</v>
      </c>
      <c r="D60">
        <f>'Monthly Data'!AX60</f>
        <v>405.49999999999994</v>
      </c>
      <c r="E60">
        <f>'Monthly Data'!AY60</f>
        <v>0</v>
      </c>
      <c r="F60">
        <f>'Monthly Data'!BB60</f>
        <v>578793.9</v>
      </c>
      <c r="G60">
        <f>'Monthly Data'!BC60</f>
        <v>59</v>
      </c>
      <c r="H60">
        <f>'Monthly Data'!BG60</f>
        <v>0</v>
      </c>
      <c r="I60">
        <f>'Monthly Data'!BI60</f>
        <v>0</v>
      </c>
      <c r="J60">
        <f>'Monthly Data'!BK60</f>
        <v>0</v>
      </c>
      <c r="K60">
        <f>'Monthly Data'!BL60</f>
        <v>0</v>
      </c>
      <c r="L60">
        <f>'Monthly Data'!BM60</f>
        <v>0</v>
      </c>
      <c r="M60">
        <f>'Monthly Data'!BS60</f>
        <v>30</v>
      </c>
      <c r="N60">
        <f>'Monthly Data'!BT60</f>
        <v>22</v>
      </c>
      <c r="P60">
        <f>'GS &gt; 50 OLS Model'!$B$5</f>
        <v>-80678906.326298103</v>
      </c>
      <c r="Q60">
        <f>'GS &gt; 50 OLS Model'!$B$6*D60</f>
        <v>9975169.7004206926</v>
      </c>
      <c r="R60">
        <f>'GS &gt; 50 OLS Model'!$B$7*E60</f>
        <v>0</v>
      </c>
      <c r="S60">
        <f>'GS &gt; 50 OLS Model'!$B$8*F60</f>
        <v>111166228.41091107</v>
      </c>
      <c r="T60">
        <f>'GS &gt; 50 OLS Model'!$B$9*G60</f>
        <v>-8951999.0632546376</v>
      </c>
      <c r="U60">
        <f>'GS &gt; 50 OLS Model'!$B$10*H60</f>
        <v>0</v>
      </c>
      <c r="V60">
        <f>'GS &gt; 50 OLS Model'!$B$11*I60</f>
        <v>0</v>
      </c>
      <c r="W60">
        <f>'GS &gt; 50 OLS Model'!$B$12*J60</f>
        <v>0</v>
      </c>
      <c r="X60">
        <f>'GS &gt; 50 OLS Model'!$B$13*K60</f>
        <v>0</v>
      </c>
      <c r="Y60">
        <f>'GS &gt; 50 OLS Model'!$B$14*L60</f>
        <v>0</v>
      </c>
      <c r="Z60">
        <f>'GS &gt; 50 OLS Model'!$B$15*M60</f>
        <v>33229957.640213698</v>
      </c>
      <c r="AA60">
        <f>'GS &gt; 50 OLS Model'!$B$16*N60</f>
        <v>13807447.468756722</v>
      </c>
      <c r="AB60">
        <f t="shared" si="4"/>
        <v>78547897.830749437</v>
      </c>
      <c r="AC60" s="26">
        <f t="shared" ca="1" si="5"/>
        <v>2.2423877114562573E-2</v>
      </c>
    </row>
    <row r="61" spans="1:29">
      <c r="A61" s="28">
        <f>'Monthly Data'!A61</f>
        <v>41244</v>
      </c>
      <c r="B61">
        <f t="shared" si="6"/>
        <v>2012</v>
      </c>
      <c r="C61">
        <f ca="1">'Monthly Data'!O61</f>
        <v>78089232.601768956</v>
      </c>
      <c r="D61">
        <f>'Monthly Data'!AX61</f>
        <v>484.20000000000005</v>
      </c>
      <c r="E61">
        <f>'Monthly Data'!AY61</f>
        <v>0</v>
      </c>
      <c r="F61">
        <f>'Monthly Data'!BB61</f>
        <v>578793.9</v>
      </c>
      <c r="G61">
        <f>'Monthly Data'!BC61</f>
        <v>60</v>
      </c>
      <c r="H61">
        <f>'Monthly Data'!BG61</f>
        <v>0</v>
      </c>
      <c r="I61">
        <f>'Monthly Data'!BI61</f>
        <v>0</v>
      </c>
      <c r="J61">
        <f>'Monthly Data'!BK61</f>
        <v>0</v>
      </c>
      <c r="K61">
        <f>'Monthly Data'!BL61</f>
        <v>0</v>
      </c>
      <c r="L61">
        <f>'Monthly Data'!BM61</f>
        <v>0</v>
      </c>
      <c r="M61">
        <f>'Monthly Data'!BS61</f>
        <v>31</v>
      </c>
      <c r="N61">
        <f>'Monthly Data'!BT61</f>
        <v>19</v>
      </c>
      <c r="P61">
        <f>'GS &gt; 50 OLS Model'!$B$5</f>
        <v>-80678906.326298103</v>
      </c>
      <c r="Q61">
        <f>'GS &gt; 50 OLS Model'!$B$6*D61</f>
        <v>11911164.411698399</v>
      </c>
      <c r="R61">
        <f>'GS &gt; 50 OLS Model'!$B$7*E61</f>
        <v>0</v>
      </c>
      <c r="S61">
        <f>'GS &gt; 50 OLS Model'!$B$8*F61</f>
        <v>111166228.41091107</v>
      </c>
      <c r="T61">
        <f>'GS &gt; 50 OLS Model'!$B$9*G61</f>
        <v>-9103727.8609369192</v>
      </c>
      <c r="U61">
        <f>'GS &gt; 50 OLS Model'!$B$10*H61</f>
        <v>0</v>
      </c>
      <c r="V61">
        <f>'GS &gt; 50 OLS Model'!$B$11*I61</f>
        <v>0</v>
      </c>
      <c r="W61">
        <f>'GS &gt; 50 OLS Model'!$B$12*J61</f>
        <v>0</v>
      </c>
      <c r="X61">
        <f>'GS &gt; 50 OLS Model'!$B$13*K61</f>
        <v>0</v>
      </c>
      <c r="Y61">
        <f>'GS &gt; 50 OLS Model'!$B$14*L61</f>
        <v>0</v>
      </c>
      <c r="Z61">
        <f>'GS &gt; 50 OLS Model'!$B$15*M61</f>
        <v>34337622.894887492</v>
      </c>
      <c r="AA61">
        <f>'GS &gt; 50 OLS Model'!$B$16*N61</f>
        <v>11924613.723017169</v>
      </c>
      <c r="AB61">
        <f t="shared" si="4"/>
        <v>79556995.253279105</v>
      </c>
      <c r="AC61" s="26">
        <f t="shared" ca="1" si="5"/>
        <v>1.8795967159714412E-2</v>
      </c>
    </row>
    <row r="62" spans="1:29">
      <c r="A62" s="28">
        <f>'Monthly Data'!A62</f>
        <v>41275</v>
      </c>
      <c r="B62">
        <f t="shared" si="6"/>
        <v>2013</v>
      </c>
      <c r="C62">
        <f ca="1">'Monthly Data'!O62</f>
        <v>86172794.297903538</v>
      </c>
      <c r="D62">
        <f>'Monthly Data'!AX62</f>
        <v>598.19999999999993</v>
      </c>
      <c r="E62">
        <f>'Monthly Data'!AY62</f>
        <v>0</v>
      </c>
      <c r="F62">
        <f>'Monthly Data'!BB62</f>
        <v>586913</v>
      </c>
      <c r="G62">
        <f>'Monthly Data'!BC62</f>
        <v>61</v>
      </c>
      <c r="H62">
        <f>'Monthly Data'!BG62</f>
        <v>0</v>
      </c>
      <c r="I62">
        <f>'Monthly Data'!BI62</f>
        <v>0</v>
      </c>
      <c r="J62">
        <f>'Monthly Data'!BK62</f>
        <v>0</v>
      </c>
      <c r="K62">
        <f>'Monthly Data'!BL62</f>
        <v>0</v>
      </c>
      <c r="L62">
        <f>'Monthly Data'!BM62</f>
        <v>0</v>
      </c>
      <c r="M62">
        <f>'Monthly Data'!BS62</f>
        <v>31</v>
      </c>
      <c r="N62">
        <f>'Monthly Data'!BT62</f>
        <v>22</v>
      </c>
      <c r="P62">
        <f>'GS &gt; 50 OLS Model'!$B$5</f>
        <v>-80678906.326298103</v>
      </c>
      <c r="Q62">
        <f>'GS &gt; 50 OLS Model'!$B$6*D62</f>
        <v>14715527.780004092</v>
      </c>
      <c r="R62">
        <f>'GS &gt; 50 OLS Model'!$B$7*E62</f>
        <v>0</v>
      </c>
      <c r="S62">
        <f>'GS &gt; 50 OLS Model'!$B$8*F62</f>
        <v>112725625.84943111</v>
      </c>
      <c r="T62">
        <f>'GS &gt; 50 OLS Model'!$B$9*G62</f>
        <v>-9255456.6586192008</v>
      </c>
      <c r="U62">
        <f>'GS &gt; 50 OLS Model'!$B$10*H62</f>
        <v>0</v>
      </c>
      <c r="V62">
        <f>'GS &gt; 50 OLS Model'!$B$11*I62</f>
        <v>0</v>
      </c>
      <c r="W62">
        <f>'GS &gt; 50 OLS Model'!$B$12*J62</f>
        <v>0</v>
      </c>
      <c r="X62">
        <f>'GS &gt; 50 OLS Model'!$B$13*K62</f>
        <v>0</v>
      </c>
      <c r="Y62">
        <f>'GS &gt; 50 OLS Model'!$B$14*L62</f>
        <v>0</v>
      </c>
      <c r="Z62">
        <f>'GS &gt; 50 OLS Model'!$B$15*M62</f>
        <v>34337622.894887492</v>
      </c>
      <c r="AA62">
        <f>'GS &gt; 50 OLS Model'!$B$16*N62</f>
        <v>13807447.468756722</v>
      </c>
      <c r="AB62">
        <f t="shared" si="4"/>
        <v>85651861.008162111</v>
      </c>
      <c r="AC62" s="26">
        <f t="shared" ca="1" si="5"/>
        <v>6.0452175653087793E-3</v>
      </c>
    </row>
    <row r="63" spans="1:29">
      <c r="A63" s="28">
        <f>'Monthly Data'!A63</f>
        <v>41306</v>
      </c>
      <c r="B63">
        <f t="shared" si="6"/>
        <v>2013</v>
      </c>
      <c r="C63">
        <f ca="1">'Monthly Data'!O63</f>
        <v>80116229.569861323</v>
      </c>
      <c r="D63">
        <f>'Monthly Data'!AX63</f>
        <v>574.80000000000007</v>
      </c>
      <c r="E63">
        <f>'Monthly Data'!AY63</f>
        <v>0</v>
      </c>
      <c r="F63">
        <f>'Monthly Data'!BB63</f>
        <v>586913</v>
      </c>
      <c r="G63">
        <f>'Monthly Data'!BC63</f>
        <v>62</v>
      </c>
      <c r="H63">
        <f>'Monthly Data'!BG63</f>
        <v>0</v>
      </c>
      <c r="I63">
        <f>'Monthly Data'!BI63</f>
        <v>0</v>
      </c>
      <c r="J63">
        <f>'Monthly Data'!BK63</f>
        <v>0</v>
      </c>
      <c r="K63">
        <f>'Monthly Data'!BL63</f>
        <v>0</v>
      </c>
      <c r="L63">
        <f>'Monthly Data'!BM63</f>
        <v>0</v>
      </c>
      <c r="M63">
        <f>'Monthly Data'!BS63</f>
        <v>28</v>
      </c>
      <c r="N63">
        <f>'Monthly Data'!BT63</f>
        <v>19</v>
      </c>
      <c r="P63">
        <f>'GS &gt; 50 OLS Model'!$B$5</f>
        <v>-80678906.326298103</v>
      </c>
      <c r="Q63">
        <f>'GS &gt; 50 OLS Model'!$B$6*D63</f>
        <v>14139895.299141347</v>
      </c>
      <c r="R63">
        <f>'GS &gt; 50 OLS Model'!$B$7*E63</f>
        <v>0</v>
      </c>
      <c r="S63">
        <f>'GS &gt; 50 OLS Model'!$B$8*F63</f>
        <v>112725625.84943111</v>
      </c>
      <c r="T63">
        <f>'GS &gt; 50 OLS Model'!$B$9*G63</f>
        <v>-9407185.4563014843</v>
      </c>
      <c r="U63">
        <f>'GS &gt; 50 OLS Model'!$B$10*H63</f>
        <v>0</v>
      </c>
      <c r="V63">
        <f>'GS &gt; 50 OLS Model'!$B$11*I63</f>
        <v>0</v>
      </c>
      <c r="W63">
        <f>'GS &gt; 50 OLS Model'!$B$12*J63</f>
        <v>0</v>
      </c>
      <c r="X63">
        <f>'GS &gt; 50 OLS Model'!$B$13*K63</f>
        <v>0</v>
      </c>
      <c r="Y63">
        <f>'GS &gt; 50 OLS Model'!$B$14*L63</f>
        <v>0</v>
      </c>
      <c r="Z63">
        <f>'GS &gt; 50 OLS Model'!$B$15*M63</f>
        <v>31014627.130866118</v>
      </c>
      <c r="AA63">
        <f>'GS &gt; 50 OLS Model'!$B$16*N63</f>
        <v>11924613.723017169</v>
      </c>
      <c r="AB63">
        <f t="shared" si="4"/>
        <v>79718670.219856158</v>
      </c>
      <c r="AC63" s="26">
        <f t="shared" ca="1" si="5"/>
        <v>4.9622823258113156E-3</v>
      </c>
    </row>
    <row r="64" spans="1:29">
      <c r="A64" s="28">
        <f>'Monthly Data'!A64</f>
        <v>41334</v>
      </c>
      <c r="B64">
        <f t="shared" si="6"/>
        <v>2013</v>
      </c>
      <c r="C64">
        <f ca="1">'Monthly Data'!O64</f>
        <v>83295056.131635845</v>
      </c>
      <c r="D64">
        <f>'Monthly Data'!AX64</f>
        <v>505.20000000000005</v>
      </c>
      <c r="E64">
        <f>'Monthly Data'!AY64</f>
        <v>0</v>
      </c>
      <c r="F64">
        <f>'Monthly Data'!BB64</f>
        <v>586913</v>
      </c>
      <c r="G64">
        <f>'Monthly Data'!BC64</f>
        <v>63</v>
      </c>
      <c r="H64">
        <f>'Monthly Data'!BG64</f>
        <v>0</v>
      </c>
      <c r="I64">
        <f>'Monthly Data'!BI64</f>
        <v>0</v>
      </c>
      <c r="J64">
        <f>'Monthly Data'!BK64</f>
        <v>0</v>
      </c>
      <c r="K64">
        <f>'Monthly Data'!BL64</f>
        <v>0</v>
      </c>
      <c r="L64">
        <f>'Monthly Data'!BM64</f>
        <v>0</v>
      </c>
      <c r="M64">
        <f>'Monthly Data'!BS64</f>
        <v>31</v>
      </c>
      <c r="N64">
        <f>'Monthly Data'!BT64</f>
        <v>19</v>
      </c>
      <c r="P64">
        <f>'GS &gt; 50 OLS Model'!$B$5</f>
        <v>-80678906.326298103</v>
      </c>
      <c r="Q64">
        <f>'GS &gt; 50 OLS Model'!$B$6*D64</f>
        <v>12427757.663754711</v>
      </c>
      <c r="R64">
        <f>'GS &gt; 50 OLS Model'!$B$7*E64</f>
        <v>0</v>
      </c>
      <c r="S64">
        <f>'GS &gt; 50 OLS Model'!$B$8*F64</f>
        <v>112725625.84943111</v>
      </c>
      <c r="T64">
        <f>'GS &gt; 50 OLS Model'!$B$9*G64</f>
        <v>-9558914.2539837658</v>
      </c>
      <c r="U64">
        <f>'GS &gt; 50 OLS Model'!$B$10*H64</f>
        <v>0</v>
      </c>
      <c r="V64">
        <f>'GS &gt; 50 OLS Model'!$B$11*I64</f>
        <v>0</v>
      </c>
      <c r="W64">
        <f>'GS &gt; 50 OLS Model'!$B$12*J64</f>
        <v>0</v>
      </c>
      <c r="X64">
        <f>'GS &gt; 50 OLS Model'!$B$13*K64</f>
        <v>0</v>
      </c>
      <c r="Y64">
        <f>'GS &gt; 50 OLS Model'!$B$14*L64</f>
        <v>0</v>
      </c>
      <c r="Z64">
        <f>'GS &gt; 50 OLS Model'!$B$15*M64</f>
        <v>34337622.894887492</v>
      </c>
      <c r="AA64">
        <f>'GS &gt; 50 OLS Model'!$B$16*N64</f>
        <v>11924613.723017169</v>
      </c>
      <c r="AB64">
        <f t="shared" si="4"/>
        <v>81177799.550808623</v>
      </c>
      <c r="AC64" s="26">
        <f t="shared" ca="1" si="5"/>
        <v>2.5418754475430114E-2</v>
      </c>
    </row>
    <row r="65" spans="1:29">
      <c r="A65" s="28">
        <f>'Monthly Data'!A65</f>
        <v>41365</v>
      </c>
      <c r="B65">
        <f t="shared" si="6"/>
        <v>2013</v>
      </c>
      <c r="C65">
        <f ca="1">'Monthly Data'!O65</f>
        <v>75368667.834339544</v>
      </c>
      <c r="D65">
        <f>'Monthly Data'!AX65</f>
        <v>300.19999999999993</v>
      </c>
      <c r="E65">
        <f>'Monthly Data'!AY65</f>
        <v>0</v>
      </c>
      <c r="F65">
        <f>'Monthly Data'!BB65</f>
        <v>586913</v>
      </c>
      <c r="G65">
        <f>'Monthly Data'!BC65</f>
        <v>64</v>
      </c>
      <c r="H65">
        <f>'Monthly Data'!BG65</f>
        <v>1</v>
      </c>
      <c r="I65">
        <f>'Monthly Data'!BI65</f>
        <v>0</v>
      </c>
      <c r="J65">
        <f>'Monthly Data'!BK65</f>
        <v>0</v>
      </c>
      <c r="K65">
        <f>'Monthly Data'!BL65</f>
        <v>0</v>
      </c>
      <c r="L65">
        <f>'Monthly Data'!BM65</f>
        <v>0</v>
      </c>
      <c r="M65">
        <f>'Monthly Data'!BS65</f>
        <v>30</v>
      </c>
      <c r="N65">
        <f>'Monthly Data'!BT65</f>
        <v>22</v>
      </c>
      <c r="P65">
        <f>'GS &gt; 50 OLS Model'!$B$5</f>
        <v>-80678906.326298103</v>
      </c>
      <c r="Q65">
        <f>'GS &gt; 50 OLS Model'!$B$6*D65</f>
        <v>7384823.536538328</v>
      </c>
      <c r="R65">
        <f>'GS &gt; 50 OLS Model'!$B$7*E65</f>
        <v>0</v>
      </c>
      <c r="S65">
        <f>'GS &gt; 50 OLS Model'!$B$8*F65</f>
        <v>112725625.84943111</v>
      </c>
      <c r="T65">
        <f>'GS &gt; 50 OLS Model'!$B$9*G65</f>
        <v>-9710643.0516660474</v>
      </c>
      <c r="U65">
        <f>'GS &gt; 50 OLS Model'!$B$10*H65</f>
        <v>-1451998.11688088</v>
      </c>
      <c r="V65">
        <f>'GS &gt; 50 OLS Model'!$B$11*I65</f>
        <v>0</v>
      </c>
      <c r="W65">
        <f>'GS &gt; 50 OLS Model'!$B$12*J65</f>
        <v>0</v>
      </c>
      <c r="X65">
        <f>'GS &gt; 50 OLS Model'!$B$13*K65</f>
        <v>0</v>
      </c>
      <c r="Y65">
        <f>'GS &gt; 50 OLS Model'!$B$14*L65</f>
        <v>0</v>
      </c>
      <c r="Z65">
        <f>'GS &gt; 50 OLS Model'!$B$15*M65</f>
        <v>33229957.640213698</v>
      </c>
      <c r="AA65">
        <f>'GS &gt; 50 OLS Model'!$B$16*N65</f>
        <v>13807447.468756722</v>
      </c>
      <c r="AB65">
        <f t="shared" si="4"/>
        <v>75306307.000094831</v>
      </c>
      <c r="AC65" s="26">
        <f t="shared" ca="1" si="5"/>
        <v>8.2741059430402038E-4</v>
      </c>
    </row>
    <row r="66" spans="1:29">
      <c r="A66" s="28">
        <f>'Monthly Data'!A66</f>
        <v>41395</v>
      </c>
      <c r="B66">
        <f t="shared" si="6"/>
        <v>2013</v>
      </c>
      <c r="C66">
        <f ca="1">'Monthly Data'!O66</f>
        <v>76645979.128271654</v>
      </c>
      <c r="D66">
        <f>'Monthly Data'!AX66</f>
        <v>73.300000000000011</v>
      </c>
      <c r="E66">
        <f>'Monthly Data'!AY66</f>
        <v>59.899999999999991</v>
      </c>
      <c r="F66">
        <f>'Monthly Data'!BB66</f>
        <v>586913</v>
      </c>
      <c r="G66">
        <f>'Monthly Data'!BC66</f>
        <v>65</v>
      </c>
      <c r="H66">
        <f>'Monthly Data'!BG66</f>
        <v>0</v>
      </c>
      <c r="I66">
        <f>'Monthly Data'!BI66</f>
        <v>0</v>
      </c>
      <c r="J66">
        <f>'Monthly Data'!BK66</f>
        <v>0</v>
      </c>
      <c r="K66">
        <f>'Monthly Data'!BL66</f>
        <v>0</v>
      </c>
      <c r="L66">
        <f>'Monthly Data'!BM66</f>
        <v>0</v>
      </c>
      <c r="M66">
        <f>'Monthly Data'!BS66</f>
        <v>31</v>
      </c>
      <c r="N66">
        <f>'Monthly Data'!BT66</f>
        <v>22</v>
      </c>
      <c r="P66">
        <f>'GS &gt; 50 OLS Model'!$B$5</f>
        <v>-80678906.326298103</v>
      </c>
      <c r="Q66">
        <f>'GS &gt; 50 OLS Model'!$B$6*D66</f>
        <v>1803156.4464632233</v>
      </c>
      <c r="R66">
        <f>'GS &gt; 50 OLS Model'!$B$7*E66</f>
        <v>4396297.0985269723</v>
      </c>
      <c r="S66">
        <f>'GS &gt; 50 OLS Model'!$B$8*F66</f>
        <v>112725625.84943111</v>
      </c>
      <c r="T66">
        <f>'GS &gt; 50 OLS Model'!$B$9*G66</f>
        <v>-9862371.849348329</v>
      </c>
      <c r="U66">
        <f>'GS &gt; 50 OLS Model'!$B$10*H66</f>
        <v>0</v>
      </c>
      <c r="V66">
        <f>'GS &gt; 50 OLS Model'!$B$11*I66</f>
        <v>0</v>
      </c>
      <c r="W66">
        <f>'GS &gt; 50 OLS Model'!$B$12*J66</f>
        <v>0</v>
      </c>
      <c r="X66">
        <f>'GS &gt; 50 OLS Model'!$B$13*K66</f>
        <v>0</v>
      </c>
      <c r="Y66">
        <f>'GS &gt; 50 OLS Model'!$B$14*L66</f>
        <v>0</v>
      </c>
      <c r="Z66">
        <f>'GS &gt; 50 OLS Model'!$B$15*M66</f>
        <v>34337622.894887492</v>
      </c>
      <c r="AA66">
        <f>'GS &gt; 50 OLS Model'!$B$16*N66</f>
        <v>13807447.468756722</v>
      </c>
      <c r="AB66">
        <f t="shared" ref="AB66:AB97" si="7">SUM(P66:AA66)</f>
        <v>76528871.582419097</v>
      </c>
      <c r="AC66" s="26">
        <f t="shared" ref="AC66:AC97" ca="1" si="8">ABS(AB66-C66)/C66</f>
        <v>1.5279020137060329E-3</v>
      </c>
    </row>
    <row r="67" spans="1:29">
      <c r="A67" s="28">
        <f>'Monthly Data'!A67</f>
        <v>41426</v>
      </c>
      <c r="B67">
        <f t="shared" si="6"/>
        <v>2013</v>
      </c>
      <c r="C67">
        <f ca="1">'Monthly Data'!O67</f>
        <v>77950659.403683424</v>
      </c>
      <c r="D67">
        <f>'Monthly Data'!AX67</f>
        <v>14.700000000000001</v>
      </c>
      <c r="E67">
        <f>'Monthly Data'!AY67</f>
        <v>103.49999999999999</v>
      </c>
      <c r="F67">
        <f>'Monthly Data'!BB67</f>
        <v>586913</v>
      </c>
      <c r="G67">
        <f>'Monthly Data'!BC67</f>
        <v>66</v>
      </c>
      <c r="H67">
        <f>'Monthly Data'!BG67</f>
        <v>0</v>
      </c>
      <c r="I67">
        <f>'Monthly Data'!BI67</f>
        <v>1</v>
      </c>
      <c r="J67">
        <f>'Monthly Data'!BK67</f>
        <v>0</v>
      </c>
      <c r="K67">
        <f>'Monthly Data'!BL67</f>
        <v>0</v>
      </c>
      <c r="L67">
        <f>'Monthly Data'!BM67</f>
        <v>0</v>
      </c>
      <c r="M67">
        <f>'Monthly Data'!BS67</f>
        <v>30</v>
      </c>
      <c r="N67">
        <f>'Monthly Data'!BT67</f>
        <v>20</v>
      </c>
      <c r="P67">
        <f>'GS &gt; 50 OLS Model'!$B$5</f>
        <v>-80678906.326298103</v>
      </c>
      <c r="Q67">
        <f>'GS &gt; 50 OLS Model'!$B$6*D67</f>
        <v>361615.27643941855</v>
      </c>
      <c r="R67">
        <f>'GS &gt; 50 OLS Model'!$B$7*E67</f>
        <v>7596272.9498754861</v>
      </c>
      <c r="S67">
        <f>'GS &gt; 50 OLS Model'!$B$8*F67</f>
        <v>112725625.84943111</v>
      </c>
      <c r="T67">
        <f>'GS &gt; 50 OLS Model'!$B$9*G67</f>
        <v>-10014100.647030611</v>
      </c>
      <c r="U67">
        <f>'GS &gt; 50 OLS Model'!$B$10*H67</f>
        <v>0</v>
      </c>
      <c r="V67">
        <f>'GS &gt; 50 OLS Model'!$B$11*I67</f>
        <v>1416617.5357142601</v>
      </c>
      <c r="W67">
        <f>'GS &gt; 50 OLS Model'!$B$12*J67</f>
        <v>0</v>
      </c>
      <c r="X67">
        <f>'GS &gt; 50 OLS Model'!$B$13*K67</f>
        <v>0</v>
      </c>
      <c r="Y67">
        <f>'GS &gt; 50 OLS Model'!$B$14*L67</f>
        <v>0</v>
      </c>
      <c r="Z67">
        <f>'GS &gt; 50 OLS Model'!$B$15*M67</f>
        <v>33229957.640213698</v>
      </c>
      <c r="AA67">
        <f>'GS &gt; 50 OLS Model'!$B$16*N67</f>
        <v>12552224.97159702</v>
      </c>
      <c r="AB67">
        <f t="shared" si="7"/>
        <v>77189307.249942273</v>
      </c>
      <c r="AC67" s="26">
        <f t="shared" ca="1" si="8"/>
        <v>9.7671034416570279E-3</v>
      </c>
    </row>
    <row r="68" spans="1:29">
      <c r="A68" s="28">
        <f>'Monthly Data'!A68</f>
        <v>41456</v>
      </c>
      <c r="B68">
        <f t="shared" si="6"/>
        <v>2013</v>
      </c>
      <c r="C68">
        <f ca="1">'Monthly Data'!O68</f>
        <v>82611806.230879351</v>
      </c>
      <c r="D68">
        <f>'Monthly Data'!AX68</f>
        <v>1.5</v>
      </c>
      <c r="E68">
        <f>'Monthly Data'!AY68</f>
        <v>174.80000000000004</v>
      </c>
      <c r="F68">
        <f>'Monthly Data'!BB68</f>
        <v>586913</v>
      </c>
      <c r="G68">
        <f>'Monthly Data'!BC68</f>
        <v>67</v>
      </c>
      <c r="H68">
        <f>'Monthly Data'!BG68</f>
        <v>0</v>
      </c>
      <c r="I68">
        <f>'Monthly Data'!BI68</f>
        <v>0</v>
      </c>
      <c r="J68">
        <f>'Monthly Data'!BK68</f>
        <v>0</v>
      </c>
      <c r="K68">
        <f>'Monthly Data'!BL68</f>
        <v>0</v>
      </c>
      <c r="L68">
        <f>'Monthly Data'!BM68</f>
        <v>0</v>
      </c>
      <c r="M68">
        <f>'Monthly Data'!BS68</f>
        <v>31</v>
      </c>
      <c r="N68">
        <f>'Monthly Data'!BT68</f>
        <v>22</v>
      </c>
      <c r="P68">
        <f>'GS &gt; 50 OLS Model'!$B$5</f>
        <v>-80678906.326298103</v>
      </c>
      <c r="Q68">
        <f>'GS &gt; 50 OLS Model'!$B$6*D68</f>
        <v>36899.518004022299</v>
      </c>
      <c r="R68">
        <f>'GS &gt; 50 OLS Model'!$B$7*E68</f>
        <v>12829260.982011937</v>
      </c>
      <c r="S68">
        <f>'GS &gt; 50 OLS Model'!$B$8*F68</f>
        <v>112725625.84943111</v>
      </c>
      <c r="T68">
        <f>'GS &gt; 50 OLS Model'!$B$9*G68</f>
        <v>-10165829.444712894</v>
      </c>
      <c r="U68">
        <f>'GS &gt; 50 OLS Model'!$B$10*H68</f>
        <v>0</v>
      </c>
      <c r="V68">
        <f>'GS &gt; 50 OLS Model'!$B$11*I68</f>
        <v>0</v>
      </c>
      <c r="W68">
        <f>'GS &gt; 50 OLS Model'!$B$12*J68</f>
        <v>0</v>
      </c>
      <c r="X68">
        <f>'GS &gt; 50 OLS Model'!$B$13*K68</f>
        <v>0</v>
      </c>
      <c r="Y68">
        <f>'GS &gt; 50 OLS Model'!$B$14*L68</f>
        <v>0</v>
      </c>
      <c r="Z68">
        <f>'GS &gt; 50 OLS Model'!$B$15*M68</f>
        <v>34337622.894887492</v>
      </c>
      <c r="AA68">
        <f>'GS &gt; 50 OLS Model'!$B$16*N68</f>
        <v>13807447.468756722</v>
      </c>
      <c r="AB68">
        <f t="shared" si="7"/>
        <v>82892120.942080289</v>
      </c>
      <c r="AC68" s="26">
        <f t="shared" ca="1" si="8"/>
        <v>3.3931555789680724E-3</v>
      </c>
    </row>
    <row r="69" spans="1:29">
      <c r="A69" s="28">
        <f>'Monthly Data'!A69</f>
        <v>41487</v>
      </c>
      <c r="B69">
        <f t="shared" si="6"/>
        <v>2013</v>
      </c>
      <c r="C69">
        <f ca="1">'Monthly Data'!O69</f>
        <v>81402470.109881312</v>
      </c>
      <c r="D69">
        <f>'Monthly Data'!AX69</f>
        <v>1.2</v>
      </c>
      <c r="E69">
        <f>'Monthly Data'!AY69</f>
        <v>134.29999999999998</v>
      </c>
      <c r="F69">
        <f>'Monthly Data'!BB69</f>
        <v>586913</v>
      </c>
      <c r="G69">
        <f>'Monthly Data'!BC69</f>
        <v>68</v>
      </c>
      <c r="H69">
        <f>'Monthly Data'!BG69</f>
        <v>0</v>
      </c>
      <c r="I69">
        <f>'Monthly Data'!BI69</f>
        <v>0</v>
      </c>
      <c r="J69">
        <f>'Monthly Data'!BK69</f>
        <v>1</v>
      </c>
      <c r="K69">
        <f>'Monthly Data'!BL69</f>
        <v>0</v>
      </c>
      <c r="L69">
        <f>'Monthly Data'!BM69</f>
        <v>0</v>
      </c>
      <c r="M69">
        <f>'Monthly Data'!BS69</f>
        <v>31</v>
      </c>
      <c r="N69">
        <f>'Monthly Data'!BT69</f>
        <v>21</v>
      </c>
      <c r="P69">
        <f>'GS &gt; 50 OLS Model'!$B$5</f>
        <v>-80678906.326298103</v>
      </c>
      <c r="Q69">
        <f>'GS &gt; 50 OLS Model'!$B$6*D69</f>
        <v>29519.614403217838</v>
      </c>
      <c r="R69">
        <f>'GS &gt; 50 OLS Model'!$B$7*E69</f>
        <v>9856806.3494519591</v>
      </c>
      <c r="S69">
        <f>'GS &gt; 50 OLS Model'!$B$8*F69</f>
        <v>112725625.84943111</v>
      </c>
      <c r="T69">
        <f>'GS &gt; 50 OLS Model'!$B$9*G69</f>
        <v>-10317558.242395176</v>
      </c>
      <c r="U69">
        <f>'GS &gt; 50 OLS Model'!$B$10*H69</f>
        <v>0</v>
      </c>
      <c r="V69">
        <f>'GS &gt; 50 OLS Model'!$B$11*I69</f>
        <v>0</v>
      </c>
      <c r="W69">
        <f>'GS &gt; 50 OLS Model'!$B$12*J69</f>
        <v>3108600.9961055499</v>
      </c>
      <c r="X69">
        <f>'GS &gt; 50 OLS Model'!$B$13*K69</f>
        <v>0</v>
      </c>
      <c r="Y69">
        <f>'GS &gt; 50 OLS Model'!$B$14*L69</f>
        <v>0</v>
      </c>
      <c r="Z69">
        <f>'GS &gt; 50 OLS Model'!$B$15*M69</f>
        <v>34337622.894887492</v>
      </c>
      <c r="AA69">
        <f>'GS &gt; 50 OLS Model'!$B$16*N69</f>
        <v>13179836.220176872</v>
      </c>
      <c r="AB69">
        <f t="shared" si="7"/>
        <v>82241547.355762929</v>
      </c>
      <c r="AC69" s="26">
        <f t="shared" ca="1" si="8"/>
        <v>1.0307761481303782E-2</v>
      </c>
    </row>
    <row r="70" spans="1:29">
      <c r="A70" s="28">
        <f>'Monthly Data'!A70</f>
        <v>41518</v>
      </c>
      <c r="B70">
        <f t="shared" si="6"/>
        <v>2013</v>
      </c>
      <c r="C70">
        <f ca="1">'Monthly Data'!O70</f>
        <v>76153505.586661026</v>
      </c>
      <c r="D70">
        <f>'Monthly Data'!AX70</f>
        <v>41.2</v>
      </c>
      <c r="E70">
        <f>'Monthly Data'!AY70</f>
        <v>65.3</v>
      </c>
      <c r="F70">
        <f>'Monthly Data'!BB70</f>
        <v>586913</v>
      </c>
      <c r="G70">
        <f>'Monthly Data'!BC70</f>
        <v>69</v>
      </c>
      <c r="H70">
        <f>'Monthly Data'!BG70</f>
        <v>0</v>
      </c>
      <c r="I70">
        <f>'Monthly Data'!BI70</f>
        <v>0</v>
      </c>
      <c r="J70">
        <f>'Monthly Data'!BK70</f>
        <v>0</v>
      </c>
      <c r="K70">
        <f>'Monthly Data'!BL70</f>
        <v>1</v>
      </c>
      <c r="L70">
        <f>'Monthly Data'!BM70</f>
        <v>0</v>
      </c>
      <c r="M70">
        <f>'Monthly Data'!BS70</f>
        <v>30</v>
      </c>
      <c r="N70">
        <f>'Monthly Data'!BT70</f>
        <v>20</v>
      </c>
      <c r="P70">
        <f>'GS &gt; 50 OLS Model'!$B$5</f>
        <v>-80678906.326298103</v>
      </c>
      <c r="Q70">
        <f>'GS &gt; 50 OLS Model'!$B$6*D70</f>
        <v>1013506.7611771459</v>
      </c>
      <c r="R70">
        <f>'GS &gt; 50 OLS Model'!$B$7*E70</f>
        <v>4792624.3828683021</v>
      </c>
      <c r="S70">
        <f>'GS &gt; 50 OLS Model'!$B$8*F70</f>
        <v>112725625.84943111</v>
      </c>
      <c r="T70">
        <f>'GS &gt; 50 OLS Model'!$B$9*G70</f>
        <v>-10469287.040077457</v>
      </c>
      <c r="U70">
        <f>'GS &gt; 50 OLS Model'!$B$10*H70</f>
        <v>0</v>
      </c>
      <c r="V70">
        <f>'GS &gt; 50 OLS Model'!$B$11*I70</f>
        <v>0</v>
      </c>
      <c r="W70">
        <f>'GS &gt; 50 OLS Model'!$B$12*J70</f>
        <v>0</v>
      </c>
      <c r="X70">
        <f>'GS &gt; 50 OLS Model'!$B$13*K70</f>
        <v>3297905.0316017698</v>
      </c>
      <c r="Y70">
        <f>'GS &gt; 50 OLS Model'!$B$14*L70</f>
        <v>0</v>
      </c>
      <c r="Z70">
        <f>'GS &gt; 50 OLS Model'!$B$15*M70</f>
        <v>33229957.640213698</v>
      </c>
      <c r="AA70">
        <f>'GS &gt; 50 OLS Model'!$B$16*N70</f>
        <v>12552224.97159702</v>
      </c>
      <c r="AB70">
        <f t="shared" si="7"/>
        <v>76463651.270513505</v>
      </c>
      <c r="AC70" s="26">
        <f t="shared" ca="1" si="8"/>
        <v>4.0726383042148971E-3</v>
      </c>
    </row>
    <row r="71" spans="1:29">
      <c r="A71" s="28">
        <f>'Monthly Data'!A71</f>
        <v>41548</v>
      </c>
      <c r="B71">
        <f t="shared" si="6"/>
        <v>2013</v>
      </c>
      <c r="C71">
        <f ca="1">'Monthly Data'!O71</f>
        <v>77422083.680861652</v>
      </c>
      <c r="D71">
        <f>'Monthly Data'!AX71</f>
        <v>170.49999999999997</v>
      </c>
      <c r="E71">
        <f>'Monthly Data'!AY71</f>
        <v>19.899999999999999</v>
      </c>
      <c r="F71">
        <f>'Monthly Data'!BB71</f>
        <v>586913</v>
      </c>
      <c r="G71">
        <f>'Monthly Data'!BC71</f>
        <v>70</v>
      </c>
      <c r="H71">
        <f>'Monthly Data'!BG71</f>
        <v>0</v>
      </c>
      <c r="I71">
        <f>'Monthly Data'!BI71</f>
        <v>0</v>
      </c>
      <c r="J71">
        <f>'Monthly Data'!BK71</f>
        <v>0</v>
      </c>
      <c r="K71">
        <f>'Monthly Data'!BL71</f>
        <v>0</v>
      </c>
      <c r="L71">
        <f>'Monthly Data'!BM71</f>
        <v>1</v>
      </c>
      <c r="M71">
        <f>'Monthly Data'!BS71</f>
        <v>31</v>
      </c>
      <c r="N71">
        <f>'Monthly Data'!BT71</f>
        <v>22</v>
      </c>
      <c r="P71">
        <f>'GS &gt; 50 OLS Model'!$B$5</f>
        <v>-80678906.326298103</v>
      </c>
      <c r="Q71">
        <f>'GS &gt; 50 OLS Model'!$B$6*D71</f>
        <v>4194245.2131238673</v>
      </c>
      <c r="R71">
        <f>'GS &gt; 50 OLS Model'!$B$7*E71</f>
        <v>1460539.4367393446</v>
      </c>
      <c r="S71">
        <f>'GS &gt; 50 OLS Model'!$B$8*F71</f>
        <v>112725625.84943111</v>
      </c>
      <c r="T71">
        <f>'GS &gt; 50 OLS Model'!$B$9*G71</f>
        <v>-10621015.837759739</v>
      </c>
      <c r="U71">
        <f>'GS &gt; 50 OLS Model'!$B$10*H71</f>
        <v>0</v>
      </c>
      <c r="V71">
        <f>'GS &gt; 50 OLS Model'!$B$11*I71</f>
        <v>0</v>
      </c>
      <c r="W71">
        <f>'GS &gt; 50 OLS Model'!$B$12*J71</f>
        <v>0</v>
      </c>
      <c r="X71">
        <f>'GS &gt; 50 OLS Model'!$B$13*K71</f>
        <v>0</v>
      </c>
      <c r="Y71">
        <f>'GS &gt; 50 OLS Model'!$B$14*L71</f>
        <v>1577525.1305396601</v>
      </c>
      <c r="Z71">
        <f>'GS &gt; 50 OLS Model'!$B$15*M71</f>
        <v>34337622.894887492</v>
      </c>
      <c r="AA71">
        <f>'GS &gt; 50 OLS Model'!$B$16*N71</f>
        <v>13807447.468756722</v>
      </c>
      <c r="AB71">
        <f t="shared" si="7"/>
        <v>76803083.829420358</v>
      </c>
      <c r="AC71" s="26">
        <f t="shared" ca="1" si="8"/>
        <v>7.9951329389796252E-3</v>
      </c>
    </row>
    <row r="72" spans="1:29">
      <c r="A72" s="28">
        <f>'Monthly Data'!A72</f>
        <v>41579</v>
      </c>
      <c r="B72">
        <f t="shared" si="6"/>
        <v>2013</v>
      </c>
      <c r="C72">
        <f ca="1">'Monthly Data'!O72</f>
        <v>79988549.467103228</v>
      </c>
      <c r="D72">
        <f>'Monthly Data'!AX72</f>
        <v>424.9</v>
      </c>
      <c r="E72">
        <f>'Monthly Data'!AY72</f>
        <v>0</v>
      </c>
      <c r="F72">
        <f>'Monthly Data'!BB72</f>
        <v>586913</v>
      </c>
      <c r="G72">
        <f>'Monthly Data'!BC72</f>
        <v>71</v>
      </c>
      <c r="H72">
        <f>'Monthly Data'!BG72</f>
        <v>0</v>
      </c>
      <c r="I72">
        <f>'Monthly Data'!BI72</f>
        <v>0</v>
      </c>
      <c r="J72">
        <f>'Monthly Data'!BK72</f>
        <v>0</v>
      </c>
      <c r="K72">
        <f>'Monthly Data'!BL72</f>
        <v>0</v>
      </c>
      <c r="L72">
        <f>'Monthly Data'!BM72</f>
        <v>0</v>
      </c>
      <c r="M72">
        <f>'Monthly Data'!BS72</f>
        <v>30</v>
      </c>
      <c r="N72">
        <f>'Monthly Data'!BT72</f>
        <v>21</v>
      </c>
      <c r="P72">
        <f>'GS &gt; 50 OLS Model'!$B$5</f>
        <v>-80678906.326298103</v>
      </c>
      <c r="Q72">
        <f>'GS &gt; 50 OLS Model'!$B$6*D72</f>
        <v>10452403.466606049</v>
      </c>
      <c r="R72">
        <f>'GS &gt; 50 OLS Model'!$B$7*E72</f>
        <v>0</v>
      </c>
      <c r="S72">
        <f>'GS &gt; 50 OLS Model'!$B$8*F72</f>
        <v>112725625.84943111</v>
      </c>
      <c r="T72">
        <f>'GS &gt; 50 OLS Model'!$B$9*G72</f>
        <v>-10772744.635442022</v>
      </c>
      <c r="U72">
        <f>'GS &gt; 50 OLS Model'!$B$10*H72</f>
        <v>0</v>
      </c>
      <c r="V72">
        <f>'GS &gt; 50 OLS Model'!$B$11*I72</f>
        <v>0</v>
      </c>
      <c r="W72">
        <f>'GS &gt; 50 OLS Model'!$B$12*J72</f>
        <v>0</v>
      </c>
      <c r="X72">
        <f>'GS &gt; 50 OLS Model'!$B$13*K72</f>
        <v>0</v>
      </c>
      <c r="Y72">
        <f>'GS &gt; 50 OLS Model'!$B$14*L72</f>
        <v>0</v>
      </c>
      <c r="Z72">
        <f>'GS &gt; 50 OLS Model'!$B$15*M72</f>
        <v>33229957.640213698</v>
      </c>
      <c r="AA72">
        <f>'GS &gt; 50 OLS Model'!$B$16*N72</f>
        <v>13179836.220176872</v>
      </c>
      <c r="AB72">
        <f t="shared" si="7"/>
        <v>78136172.214687616</v>
      </c>
      <c r="AC72" s="26">
        <f t="shared" ca="1" si="8"/>
        <v>2.3158030302542702E-2</v>
      </c>
    </row>
    <row r="73" spans="1:29">
      <c r="A73" s="28">
        <f>'Monthly Data'!A73</f>
        <v>41609</v>
      </c>
      <c r="B73">
        <f t="shared" si="6"/>
        <v>2013</v>
      </c>
      <c r="C73">
        <f ca="1">'Monthly Data'!O73</f>
        <v>83719004.850571141</v>
      </c>
      <c r="D73">
        <f>'Monthly Data'!AX73</f>
        <v>614.30000000000007</v>
      </c>
      <c r="E73">
        <f>'Monthly Data'!AY73</f>
        <v>0</v>
      </c>
      <c r="F73">
        <f>'Monthly Data'!BB73</f>
        <v>586913</v>
      </c>
      <c r="G73">
        <f>'Monthly Data'!BC73</f>
        <v>72</v>
      </c>
      <c r="H73">
        <f>'Monthly Data'!BG73</f>
        <v>0</v>
      </c>
      <c r="I73">
        <f>'Monthly Data'!BI73</f>
        <v>0</v>
      </c>
      <c r="J73">
        <f>'Monthly Data'!BK73</f>
        <v>0</v>
      </c>
      <c r="K73">
        <f>'Monthly Data'!BL73</f>
        <v>0</v>
      </c>
      <c r="L73">
        <f>'Monthly Data'!BM73</f>
        <v>0</v>
      </c>
      <c r="M73">
        <f>'Monthly Data'!BS73</f>
        <v>31</v>
      </c>
      <c r="N73">
        <f>'Monthly Data'!BT73</f>
        <v>20</v>
      </c>
      <c r="P73">
        <f>'GS &gt; 50 OLS Model'!$B$5</f>
        <v>-80678906.326298103</v>
      </c>
      <c r="Q73">
        <f>'GS &gt; 50 OLS Model'!$B$6*D73</f>
        <v>15111582.6065806</v>
      </c>
      <c r="R73">
        <f>'GS &gt; 50 OLS Model'!$B$7*E73</f>
        <v>0</v>
      </c>
      <c r="S73">
        <f>'GS &gt; 50 OLS Model'!$B$8*F73</f>
        <v>112725625.84943111</v>
      </c>
      <c r="T73">
        <f>'GS &gt; 50 OLS Model'!$B$9*G73</f>
        <v>-10924473.433124304</v>
      </c>
      <c r="U73">
        <f>'GS &gt; 50 OLS Model'!$B$10*H73</f>
        <v>0</v>
      </c>
      <c r="V73">
        <f>'GS &gt; 50 OLS Model'!$B$11*I73</f>
        <v>0</v>
      </c>
      <c r="W73">
        <f>'GS &gt; 50 OLS Model'!$B$12*J73</f>
        <v>0</v>
      </c>
      <c r="X73">
        <f>'GS &gt; 50 OLS Model'!$B$13*K73</f>
        <v>0</v>
      </c>
      <c r="Y73">
        <f>'GS &gt; 50 OLS Model'!$B$14*L73</f>
        <v>0</v>
      </c>
      <c r="Z73">
        <f>'GS &gt; 50 OLS Model'!$B$15*M73</f>
        <v>34337622.894887492</v>
      </c>
      <c r="AA73">
        <f>'GS &gt; 50 OLS Model'!$B$16*N73</f>
        <v>12552224.97159702</v>
      </c>
      <c r="AB73">
        <f t="shared" si="7"/>
        <v>83123676.563073814</v>
      </c>
      <c r="AC73" s="26">
        <f t="shared" ca="1" si="8"/>
        <v>7.1110291929523013E-3</v>
      </c>
    </row>
    <row r="74" spans="1:29">
      <c r="A74" s="28">
        <f>'Monthly Data'!A74</f>
        <v>41640</v>
      </c>
      <c r="B74">
        <f t="shared" si="6"/>
        <v>2014</v>
      </c>
      <c r="C74">
        <f ca="1">'Monthly Data'!O74</f>
        <v>96510112.683375672</v>
      </c>
      <c r="D74">
        <f>'Monthly Data'!AX74</f>
        <v>784.99999999999977</v>
      </c>
      <c r="E74">
        <f>'Monthly Data'!AY74</f>
        <v>0</v>
      </c>
      <c r="F74">
        <f>'Monthly Data'!BB74</f>
        <v>601343.5</v>
      </c>
      <c r="G74">
        <f>'Monthly Data'!BC74</f>
        <v>73</v>
      </c>
      <c r="H74">
        <f>'Monthly Data'!BG74</f>
        <v>0</v>
      </c>
      <c r="I74">
        <f>'Monthly Data'!BI74</f>
        <v>0</v>
      </c>
      <c r="J74">
        <f>'Monthly Data'!BK74</f>
        <v>0</v>
      </c>
      <c r="K74">
        <f>'Monthly Data'!BL74</f>
        <v>0</v>
      </c>
      <c r="L74">
        <f>'Monthly Data'!BM74</f>
        <v>0</v>
      </c>
      <c r="M74">
        <f>'Monthly Data'!BS74</f>
        <v>31</v>
      </c>
      <c r="N74">
        <f>'Monthly Data'!BT74</f>
        <v>22</v>
      </c>
      <c r="P74">
        <f>'GS &gt; 50 OLS Model'!$B$5</f>
        <v>-80678906.326298103</v>
      </c>
      <c r="Q74">
        <f>'GS &gt; 50 OLS Model'!$B$6*D74</f>
        <v>19310747.755438332</v>
      </c>
      <c r="R74">
        <f>'GS &gt; 50 OLS Model'!$B$7*E74</f>
        <v>0</v>
      </c>
      <c r="S74">
        <f>'GS &gt; 50 OLS Model'!$B$8*F74</f>
        <v>115497224.27001511</v>
      </c>
      <c r="T74">
        <f>'GS &gt; 50 OLS Model'!$B$9*G74</f>
        <v>-11076202.230806585</v>
      </c>
      <c r="U74">
        <f>'GS &gt; 50 OLS Model'!$B$10*H74</f>
        <v>0</v>
      </c>
      <c r="V74">
        <f>'GS &gt; 50 OLS Model'!$B$11*I74</f>
        <v>0</v>
      </c>
      <c r="W74">
        <f>'GS &gt; 50 OLS Model'!$B$12*J74</f>
        <v>0</v>
      </c>
      <c r="X74">
        <f>'GS &gt; 50 OLS Model'!$B$13*K74</f>
        <v>0</v>
      </c>
      <c r="Y74">
        <f>'GS &gt; 50 OLS Model'!$B$14*L74</f>
        <v>0</v>
      </c>
      <c r="Z74">
        <f>'GS &gt; 50 OLS Model'!$B$15*M74</f>
        <v>34337622.894887492</v>
      </c>
      <c r="AA74">
        <f>'GS &gt; 50 OLS Model'!$B$16*N74</f>
        <v>13807447.468756722</v>
      </c>
      <c r="AB74">
        <f t="shared" si="7"/>
        <v>91197933.831992954</v>
      </c>
      <c r="AC74" s="26">
        <f t="shared" ca="1" si="8"/>
        <v>5.5042717324458847E-2</v>
      </c>
    </row>
    <row r="75" spans="1:29">
      <c r="A75" s="28">
        <f>'Monthly Data'!A75</f>
        <v>41671</v>
      </c>
      <c r="B75">
        <f t="shared" si="6"/>
        <v>2014</v>
      </c>
      <c r="C75">
        <f ca="1">'Monthly Data'!O75</f>
        <v>85964089.963368535</v>
      </c>
      <c r="D75">
        <f>'Monthly Data'!AX75</f>
        <v>674.19999999999982</v>
      </c>
      <c r="E75">
        <f>'Monthly Data'!AY75</f>
        <v>0</v>
      </c>
      <c r="F75">
        <f>'Monthly Data'!BB75</f>
        <v>601343.5</v>
      </c>
      <c r="G75">
        <f>'Monthly Data'!BC75</f>
        <v>74</v>
      </c>
      <c r="H75">
        <f>'Monthly Data'!BG75</f>
        <v>0</v>
      </c>
      <c r="I75">
        <f>'Monthly Data'!BI75</f>
        <v>0</v>
      </c>
      <c r="J75">
        <f>'Monthly Data'!BK75</f>
        <v>0</v>
      </c>
      <c r="K75">
        <f>'Monthly Data'!BL75</f>
        <v>0</v>
      </c>
      <c r="L75">
        <f>'Monthly Data'!BM75</f>
        <v>0</v>
      </c>
      <c r="M75">
        <f>'Monthly Data'!BS75</f>
        <v>28</v>
      </c>
      <c r="N75">
        <f>'Monthly Data'!BT75</f>
        <v>19</v>
      </c>
      <c r="P75">
        <f>'GS &gt; 50 OLS Model'!$B$5</f>
        <v>-80678906.326298103</v>
      </c>
      <c r="Q75">
        <f>'GS &gt; 50 OLS Model'!$B$6*D75</f>
        <v>16585103.358874552</v>
      </c>
      <c r="R75">
        <f>'GS &gt; 50 OLS Model'!$B$7*E75</f>
        <v>0</v>
      </c>
      <c r="S75">
        <f>'GS &gt; 50 OLS Model'!$B$8*F75</f>
        <v>115497224.27001511</v>
      </c>
      <c r="T75">
        <f>'GS &gt; 50 OLS Model'!$B$9*G75</f>
        <v>-11227931.028488867</v>
      </c>
      <c r="U75">
        <f>'GS &gt; 50 OLS Model'!$B$10*H75</f>
        <v>0</v>
      </c>
      <c r="V75">
        <f>'GS &gt; 50 OLS Model'!$B$11*I75</f>
        <v>0</v>
      </c>
      <c r="W75">
        <f>'GS &gt; 50 OLS Model'!$B$12*J75</f>
        <v>0</v>
      </c>
      <c r="X75">
        <f>'GS &gt; 50 OLS Model'!$B$13*K75</f>
        <v>0</v>
      </c>
      <c r="Y75">
        <f>'GS &gt; 50 OLS Model'!$B$14*L75</f>
        <v>0</v>
      </c>
      <c r="Z75">
        <f>'GS &gt; 50 OLS Model'!$B$15*M75</f>
        <v>31014627.130866118</v>
      </c>
      <c r="AA75">
        <f>'GS &gt; 50 OLS Model'!$B$16*N75</f>
        <v>11924613.723017169</v>
      </c>
      <c r="AB75">
        <f t="shared" si="7"/>
        <v>83114731.127985969</v>
      </c>
      <c r="AC75" s="26">
        <f t="shared" ca="1" si="8"/>
        <v>3.3145919843934245E-2</v>
      </c>
    </row>
    <row r="76" spans="1:29">
      <c r="A76" s="28">
        <f>'Monthly Data'!A76</f>
        <v>41699</v>
      </c>
      <c r="B76">
        <f t="shared" si="6"/>
        <v>2014</v>
      </c>
      <c r="C76">
        <f ca="1">'Monthly Data'!O76</f>
        <v>88422332.078679308</v>
      </c>
      <c r="D76">
        <f>'Monthly Data'!AX76</f>
        <v>591.90000000000009</v>
      </c>
      <c r="E76">
        <f>'Monthly Data'!AY76</f>
        <v>0</v>
      </c>
      <c r="F76">
        <f>'Monthly Data'!BB76</f>
        <v>601343.5</v>
      </c>
      <c r="G76">
        <f>'Monthly Data'!BC76</f>
        <v>75</v>
      </c>
      <c r="H76">
        <f>'Monthly Data'!BG76</f>
        <v>0</v>
      </c>
      <c r="I76">
        <f>'Monthly Data'!BI76</f>
        <v>0</v>
      </c>
      <c r="J76">
        <f>'Monthly Data'!BK76</f>
        <v>0</v>
      </c>
      <c r="K76">
        <f>'Monthly Data'!BL76</f>
        <v>0</v>
      </c>
      <c r="L76">
        <f>'Monthly Data'!BM76</f>
        <v>0</v>
      </c>
      <c r="M76">
        <f>'Monthly Data'!BS76</f>
        <v>31</v>
      </c>
      <c r="N76">
        <f>'Monthly Data'!BT76</f>
        <v>21</v>
      </c>
      <c r="P76">
        <f>'GS &gt; 50 OLS Model'!$B$5</f>
        <v>-80678906.326298103</v>
      </c>
      <c r="Q76">
        <f>'GS &gt; 50 OLS Model'!$B$6*D76</f>
        <v>14560549.804387201</v>
      </c>
      <c r="R76">
        <f>'GS &gt; 50 OLS Model'!$B$7*E76</f>
        <v>0</v>
      </c>
      <c r="S76">
        <f>'GS &gt; 50 OLS Model'!$B$8*F76</f>
        <v>115497224.27001511</v>
      </c>
      <c r="T76">
        <f>'GS &gt; 50 OLS Model'!$B$9*G76</f>
        <v>-11379659.826171149</v>
      </c>
      <c r="U76">
        <f>'GS &gt; 50 OLS Model'!$B$10*H76</f>
        <v>0</v>
      </c>
      <c r="V76">
        <f>'GS &gt; 50 OLS Model'!$B$11*I76</f>
        <v>0</v>
      </c>
      <c r="W76">
        <f>'GS &gt; 50 OLS Model'!$B$12*J76</f>
        <v>0</v>
      </c>
      <c r="X76">
        <f>'GS &gt; 50 OLS Model'!$B$13*K76</f>
        <v>0</v>
      </c>
      <c r="Y76">
        <f>'GS &gt; 50 OLS Model'!$B$14*L76</f>
        <v>0</v>
      </c>
      <c r="Z76">
        <f>'GS &gt; 50 OLS Model'!$B$15*M76</f>
        <v>34337622.894887492</v>
      </c>
      <c r="AA76">
        <f>'GS &gt; 50 OLS Model'!$B$16*N76</f>
        <v>13179836.220176872</v>
      </c>
      <c r="AB76">
        <f t="shared" si="7"/>
        <v>85516667.036997423</v>
      </c>
      <c r="AC76" s="26">
        <f t="shared" ca="1" si="8"/>
        <v>3.2861212471713461E-2</v>
      </c>
    </row>
    <row r="77" spans="1:29">
      <c r="A77" s="28">
        <f>'Monthly Data'!A77</f>
        <v>41730</v>
      </c>
      <c r="B77">
        <f t="shared" si="6"/>
        <v>2014</v>
      </c>
      <c r="C77">
        <f ca="1">'Monthly Data'!O77</f>
        <v>76199788.927618995</v>
      </c>
      <c r="D77">
        <f>'Monthly Data'!AX77</f>
        <v>253.7</v>
      </c>
      <c r="E77">
        <f>'Monthly Data'!AY77</f>
        <v>0</v>
      </c>
      <c r="F77">
        <f>'Monthly Data'!BB77</f>
        <v>601343.5</v>
      </c>
      <c r="G77">
        <f>'Monthly Data'!BC77</f>
        <v>76</v>
      </c>
      <c r="H77">
        <f>'Monthly Data'!BG77</f>
        <v>1</v>
      </c>
      <c r="I77">
        <f>'Monthly Data'!BI77</f>
        <v>0</v>
      </c>
      <c r="J77">
        <f>'Monthly Data'!BK77</f>
        <v>0</v>
      </c>
      <c r="K77">
        <f>'Monthly Data'!BL77</f>
        <v>0</v>
      </c>
      <c r="L77">
        <f>'Monthly Data'!BM77</f>
        <v>0</v>
      </c>
      <c r="M77">
        <f>'Monthly Data'!BS77</f>
        <v>30</v>
      </c>
      <c r="N77">
        <f>'Monthly Data'!BT77</f>
        <v>20</v>
      </c>
      <c r="P77">
        <f>'GS &gt; 50 OLS Model'!$B$5</f>
        <v>-80678906.326298103</v>
      </c>
      <c r="Q77">
        <f>'GS &gt; 50 OLS Model'!$B$6*D77</f>
        <v>6240938.4784136377</v>
      </c>
      <c r="R77">
        <f>'GS &gt; 50 OLS Model'!$B$7*E77</f>
        <v>0</v>
      </c>
      <c r="S77">
        <f>'GS &gt; 50 OLS Model'!$B$8*F77</f>
        <v>115497224.27001511</v>
      </c>
      <c r="T77">
        <f>'GS &gt; 50 OLS Model'!$B$9*G77</f>
        <v>-11531388.623853432</v>
      </c>
      <c r="U77">
        <f>'GS &gt; 50 OLS Model'!$B$10*H77</f>
        <v>-1451998.11688088</v>
      </c>
      <c r="V77">
        <f>'GS &gt; 50 OLS Model'!$B$11*I77</f>
        <v>0</v>
      </c>
      <c r="W77">
        <f>'GS &gt; 50 OLS Model'!$B$12*J77</f>
        <v>0</v>
      </c>
      <c r="X77">
        <f>'GS &gt; 50 OLS Model'!$B$13*K77</f>
        <v>0</v>
      </c>
      <c r="Y77">
        <f>'GS &gt; 50 OLS Model'!$B$14*L77</f>
        <v>0</v>
      </c>
      <c r="Z77">
        <f>'GS &gt; 50 OLS Model'!$B$15*M77</f>
        <v>33229957.640213698</v>
      </c>
      <c r="AA77">
        <f>'GS &gt; 50 OLS Model'!$B$16*N77</f>
        <v>12552224.97159702</v>
      </c>
      <c r="AB77">
        <f t="shared" si="7"/>
        <v>73858052.293207049</v>
      </c>
      <c r="AC77" s="26">
        <f t="shared" ca="1" si="8"/>
        <v>3.07315370208745E-2</v>
      </c>
    </row>
    <row r="78" spans="1:29">
      <c r="A78" s="28">
        <f>'Monthly Data'!A78</f>
        <v>41760</v>
      </c>
      <c r="B78">
        <f t="shared" si="6"/>
        <v>2014</v>
      </c>
      <c r="C78">
        <f ca="1">'Monthly Data'!O78</f>
        <v>78731314.204411477</v>
      </c>
      <c r="D78">
        <f>'Monthly Data'!AX78</f>
        <v>90.600000000000009</v>
      </c>
      <c r="E78">
        <f>'Monthly Data'!AY78</f>
        <v>36.4</v>
      </c>
      <c r="F78">
        <f>'Monthly Data'!BB78</f>
        <v>601343.5</v>
      </c>
      <c r="G78">
        <f>'Monthly Data'!BC78</f>
        <v>77</v>
      </c>
      <c r="H78">
        <f>'Monthly Data'!BG78</f>
        <v>0</v>
      </c>
      <c r="I78">
        <f>'Monthly Data'!BI78</f>
        <v>0</v>
      </c>
      <c r="J78">
        <f>'Monthly Data'!BK78</f>
        <v>0</v>
      </c>
      <c r="K78">
        <f>'Monthly Data'!BL78</f>
        <v>0</v>
      </c>
      <c r="L78">
        <f>'Monthly Data'!BM78</f>
        <v>0</v>
      </c>
      <c r="M78">
        <f>'Monthly Data'!BS78</f>
        <v>31</v>
      </c>
      <c r="N78">
        <f>'Monthly Data'!BT78</f>
        <v>22</v>
      </c>
      <c r="P78">
        <f>'GS &gt; 50 OLS Model'!$B$5</f>
        <v>-80678906.326298103</v>
      </c>
      <c r="Q78">
        <f>'GS &gt; 50 OLS Model'!$B$6*D78</f>
        <v>2228730.8874429469</v>
      </c>
      <c r="R78">
        <f>'GS &gt; 50 OLS Model'!$B$7*E78</f>
        <v>2671539.4722267413</v>
      </c>
      <c r="S78">
        <f>'GS &gt; 50 OLS Model'!$B$8*F78</f>
        <v>115497224.27001511</v>
      </c>
      <c r="T78">
        <f>'GS &gt; 50 OLS Model'!$B$9*G78</f>
        <v>-11683117.421535714</v>
      </c>
      <c r="U78">
        <f>'GS &gt; 50 OLS Model'!$B$10*H78</f>
        <v>0</v>
      </c>
      <c r="V78">
        <f>'GS &gt; 50 OLS Model'!$B$11*I78</f>
        <v>0</v>
      </c>
      <c r="W78">
        <f>'GS &gt; 50 OLS Model'!$B$12*J78</f>
        <v>0</v>
      </c>
      <c r="X78">
        <f>'GS &gt; 50 OLS Model'!$B$13*K78</f>
        <v>0</v>
      </c>
      <c r="Y78">
        <f>'GS &gt; 50 OLS Model'!$B$14*L78</f>
        <v>0</v>
      </c>
      <c r="Z78">
        <f>'GS &gt; 50 OLS Model'!$B$15*M78</f>
        <v>34337622.894887492</v>
      </c>
      <c r="AA78">
        <f>'GS &gt; 50 OLS Model'!$B$16*N78</f>
        <v>13807447.468756722</v>
      </c>
      <c r="AB78">
        <f t="shared" si="7"/>
        <v>76180541.245495185</v>
      </c>
      <c r="AC78" s="26">
        <f t="shared" ca="1" si="8"/>
        <v>3.2398455235913823E-2</v>
      </c>
    </row>
    <row r="79" spans="1:29">
      <c r="A79" s="28">
        <f>'Monthly Data'!A79</f>
        <v>41791</v>
      </c>
      <c r="B79">
        <f t="shared" si="6"/>
        <v>2014</v>
      </c>
      <c r="C79">
        <f ca="1">'Monthly Data'!O79</f>
        <v>82040736.439185008</v>
      </c>
      <c r="D79">
        <f>'Monthly Data'!AX79</f>
        <v>2.4000000000000004</v>
      </c>
      <c r="E79">
        <f>'Monthly Data'!AY79</f>
        <v>123.29999999999997</v>
      </c>
      <c r="F79">
        <f>'Monthly Data'!BB79</f>
        <v>601343.5</v>
      </c>
      <c r="G79">
        <f>'Monthly Data'!BC79</f>
        <v>78</v>
      </c>
      <c r="H79">
        <f>'Monthly Data'!BG79</f>
        <v>0</v>
      </c>
      <c r="I79">
        <f>'Monthly Data'!BI79</f>
        <v>1</v>
      </c>
      <c r="J79">
        <f>'Monthly Data'!BK79</f>
        <v>0</v>
      </c>
      <c r="K79">
        <f>'Monthly Data'!BL79</f>
        <v>0</v>
      </c>
      <c r="L79">
        <f>'Monthly Data'!BM79</f>
        <v>0</v>
      </c>
      <c r="M79">
        <f>'Monthly Data'!BS79</f>
        <v>30</v>
      </c>
      <c r="N79">
        <f>'Monthly Data'!BT79</f>
        <v>21</v>
      </c>
      <c r="P79">
        <f>'GS &gt; 50 OLS Model'!$B$5</f>
        <v>-80678906.326298103</v>
      </c>
      <c r="Q79">
        <f>'GS &gt; 50 OLS Model'!$B$6*D79</f>
        <v>59039.228806435684</v>
      </c>
      <c r="R79">
        <f>'GS &gt; 50 OLS Model'!$B$7*E79</f>
        <v>9049472.9924603608</v>
      </c>
      <c r="S79">
        <f>'GS &gt; 50 OLS Model'!$B$8*F79</f>
        <v>115497224.27001511</v>
      </c>
      <c r="T79">
        <f>'GS &gt; 50 OLS Model'!$B$9*G79</f>
        <v>-11834846.219217995</v>
      </c>
      <c r="U79">
        <f>'GS &gt; 50 OLS Model'!$B$10*H79</f>
        <v>0</v>
      </c>
      <c r="V79">
        <f>'GS &gt; 50 OLS Model'!$B$11*I79</f>
        <v>1416617.5357142601</v>
      </c>
      <c r="W79">
        <f>'GS &gt; 50 OLS Model'!$B$12*J79</f>
        <v>0</v>
      </c>
      <c r="X79">
        <f>'GS &gt; 50 OLS Model'!$B$13*K79</f>
        <v>0</v>
      </c>
      <c r="Y79">
        <f>'GS &gt; 50 OLS Model'!$B$14*L79</f>
        <v>0</v>
      </c>
      <c r="Z79">
        <f>'GS &gt; 50 OLS Model'!$B$15*M79</f>
        <v>33229957.640213698</v>
      </c>
      <c r="AA79">
        <f>'GS &gt; 50 OLS Model'!$B$16*N79</f>
        <v>13179836.220176872</v>
      </c>
      <c r="AB79">
        <f t="shared" si="7"/>
        <v>79918395.341870636</v>
      </c>
      <c r="AC79" s="26">
        <f t="shared" ca="1" si="8"/>
        <v>2.5869356973503246E-2</v>
      </c>
    </row>
    <row r="80" spans="1:29">
      <c r="A80" s="28">
        <f>'Monthly Data'!A80</f>
        <v>41821</v>
      </c>
      <c r="B80">
        <f t="shared" si="6"/>
        <v>2014</v>
      </c>
      <c r="C80">
        <f ca="1">'Monthly Data'!O80</f>
        <v>83536033.436047852</v>
      </c>
      <c r="D80">
        <f>'Monthly Data'!AX80</f>
        <v>0.7</v>
      </c>
      <c r="E80">
        <f>'Monthly Data'!AY80</f>
        <v>113.59999999999997</v>
      </c>
      <c r="F80">
        <f>'Monthly Data'!BB80</f>
        <v>601343.5</v>
      </c>
      <c r="G80">
        <f>'Monthly Data'!BC80</f>
        <v>79</v>
      </c>
      <c r="H80">
        <f>'Monthly Data'!BG80</f>
        <v>0</v>
      </c>
      <c r="I80">
        <f>'Monthly Data'!BI80</f>
        <v>0</v>
      </c>
      <c r="J80">
        <f>'Monthly Data'!BK80</f>
        <v>0</v>
      </c>
      <c r="K80">
        <f>'Monthly Data'!BL80</f>
        <v>0</v>
      </c>
      <c r="L80">
        <f>'Monthly Data'!BM80</f>
        <v>0</v>
      </c>
      <c r="M80">
        <f>'Monthly Data'!BS80</f>
        <v>31</v>
      </c>
      <c r="N80">
        <f>'Monthly Data'!BT80</f>
        <v>22</v>
      </c>
      <c r="P80">
        <f>'GS &gt; 50 OLS Model'!$B$5</f>
        <v>-80678906.326298103</v>
      </c>
      <c r="Q80">
        <f>'GS &gt; 50 OLS Model'!$B$6*D80</f>
        <v>17219.775068543739</v>
      </c>
      <c r="R80">
        <f>'GS &gt; 50 OLS Model'!$B$7*E80</f>
        <v>8337551.7594768601</v>
      </c>
      <c r="S80">
        <f>'GS &gt; 50 OLS Model'!$B$8*F80</f>
        <v>115497224.27001511</v>
      </c>
      <c r="T80">
        <f>'GS &gt; 50 OLS Model'!$B$9*G80</f>
        <v>-11986575.016900277</v>
      </c>
      <c r="U80">
        <f>'GS &gt; 50 OLS Model'!$B$10*H80</f>
        <v>0</v>
      </c>
      <c r="V80">
        <f>'GS &gt; 50 OLS Model'!$B$11*I80</f>
        <v>0</v>
      </c>
      <c r="W80">
        <f>'GS &gt; 50 OLS Model'!$B$12*J80</f>
        <v>0</v>
      </c>
      <c r="X80">
        <f>'GS &gt; 50 OLS Model'!$B$13*K80</f>
        <v>0</v>
      </c>
      <c r="Y80">
        <f>'GS &gt; 50 OLS Model'!$B$14*L80</f>
        <v>0</v>
      </c>
      <c r="Z80">
        <f>'GS &gt; 50 OLS Model'!$B$15*M80</f>
        <v>34337622.894887492</v>
      </c>
      <c r="AA80">
        <f>'GS &gt; 50 OLS Model'!$B$16*N80</f>
        <v>13807447.468756722</v>
      </c>
      <c r="AB80">
        <f t="shared" si="7"/>
        <v>79331584.825006336</v>
      </c>
      <c r="AC80" s="26">
        <f t="shared" ca="1" si="8"/>
        <v>5.0330958247620038E-2</v>
      </c>
    </row>
    <row r="81" spans="1:29">
      <c r="A81" s="28">
        <f>'Monthly Data'!A81</f>
        <v>41852</v>
      </c>
      <c r="B81">
        <f t="shared" si="6"/>
        <v>2014</v>
      </c>
      <c r="C81">
        <f ca="1">'Monthly Data'!O81</f>
        <v>82890715.101407543</v>
      </c>
      <c r="D81">
        <f>'Monthly Data'!AX81</f>
        <v>0.7</v>
      </c>
      <c r="E81">
        <f>'Monthly Data'!AY81</f>
        <v>130.19999999999996</v>
      </c>
      <c r="F81">
        <f>'Monthly Data'!BB81</f>
        <v>601343.5</v>
      </c>
      <c r="G81">
        <f>'Monthly Data'!BC81</f>
        <v>80</v>
      </c>
      <c r="H81">
        <f>'Monthly Data'!BG81</f>
        <v>0</v>
      </c>
      <c r="I81">
        <f>'Monthly Data'!BI81</f>
        <v>0</v>
      </c>
      <c r="J81">
        <f>'Monthly Data'!BK81</f>
        <v>1</v>
      </c>
      <c r="K81">
        <f>'Monthly Data'!BL81</f>
        <v>0</v>
      </c>
      <c r="L81">
        <f>'Monthly Data'!BM81</f>
        <v>0</v>
      </c>
      <c r="M81">
        <f>'Monthly Data'!BS81</f>
        <v>31</v>
      </c>
      <c r="N81">
        <f>'Monthly Data'!BT81</f>
        <v>20</v>
      </c>
      <c r="P81">
        <f>'GS &gt; 50 OLS Model'!$B$5</f>
        <v>-80678906.326298103</v>
      </c>
      <c r="Q81">
        <f>'GS &gt; 50 OLS Model'!$B$6*D81</f>
        <v>17219.775068543739</v>
      </c>
      <c r="R81">
        <f>'GS &gt; 50 OLS Model'!$B$7*E81</f>
        <v>9555891.1891187262</v>
      </c>
      <c r="S81">
        <f>'GS &gt; 50 OLS Model'!$B$8*F81</f>
        <v>115497224.27001511</v>
      </c>
      <c r="T81">
        <f>'GS &gt; 50 OLS Model'!$B$9*G81</f>
        <v>-12138303.81458256</v>
      </c>
      <c r="U81">
        <f>'GS &gt; 50 OLS Model'!$B$10*H81</f>
        <v>0</v>
      </c>
      <c r="V81">
        <f>'GS &gt; 50 OLS Model'!$B$11*I81</f>
        <v>0</v>
      </c>
      <c r="W81">
        <f>'GS &gt; 50 OLS Model'!$B$12*J81</f>
        <v>3108600.9961055499</v>
      </c>
      <c r="X81">
        <f>'GS &gt; 50 OLS Model'!$B$13*K81</f>
        <v>0</v>
      </c>
      <c r="Y81">
        <f>'GS &gt; 50 OLS Model'!$B$14*L81</f>
        <v>0</v>
      </c>
      <c r="Z81">
        <f>'GS &gt; 50 OLS Model'!$B$15*M81</f>
        <v>34337622.894887492</v>
      </c>
      <c r="AA81">
        <f>'GS &gt; 50 OLS Model'!$B$16*N81</f>
        <v>12552224.97159702</v>
      </c>
      <c r="AB81">
        <f t="shared" si="7"/>
        <v>82251573.955911756</v>
      </c>
      <c r="AC81" s="26">
        <f t="shared" ca="1" si="8"/>
        <v>7.7106482277764085E-3</v>
      </c>
    </row>
    <row r="82" spans="1:29">
      <c r="A82" s="28">
        <f>'Monthly Data'!A82</f>
        <v>41883</v>
      </c>
      <c r="B82">
        <f t="shared" si="6"/>
        <v>2014</v>
      </c>
      <c r="C82">
        <f ca="1">'Monthly Data'!O82</f>
        <v>78138961.690904036</v>
      </c>
      <c r="D82">
        <f>'Monthly Data'!AX82</f>
        <v>57.20000000000001</v>
      </c>
      <c r="E82">
        <f>'Monthly Data'!AY82</f>
        <v>50.499999999999979</v>
      </c>
      <c r="F82">
        <f>'Monthly Data'!BB82</f>
        <v>601343.5</v>
      </c>
      <c r="G82">
        <f>'Monthly Data'!BC82</f>
        <v>81</v>
      </c>
      <c r="H82">
        <f>'Monthly Data'!BG82</f>
        <v>0</v>
      </c>
      <c r="I82">
        <f>'Monthly Data'!BI82</f>
        <v>0</v>
      </c>
      <c r="J82">
        <f>'Monthly Data'!BK82</f>
        <v>0</v>
      </c>
      <c r="K82">
        <f>'Monthly Data'!BL82</f>
        <v>1</v>
      </c>
      <c r="L82">
        <f>'Monthly Data'!BM82</f>
        <v>0</v>
      </c>
      <c r="M82">
        <f>'Monthly Data'!BS82</f>
        <v>30</v>
      </c>
      <c r="N82">
        <f>'Monthly Data'!BT82</f>
        <v>21</v>
      </c>
      <c r="P82">
        <f>'GS &gt; 50 OLS Model'!$B$5</f>
        <v>-80678906.326298103</v>
      </c>
      <c r="Q82">
        <f>'GS &gt; 50 OLS Model'!$B$6*D82</f>
        <v>1407101.6198867173</v>
      </c>
      <c r="R82">
        <f>'GS &gt; 50 OLS Model'!$B$7*E82</f>
        <v>3706394.0480068782</v>
      </c>
      <c r="S82">
        <f>'GS &gt; 50 OLS Model'!$B$8*F82</f>
        <v>115497224.27001511</v>
      </c>
      <c r="T82">
        <f>'GS &gt; 50 OLS Model'!$B$9*G82</f>
        <v>-12290032.612264842</v>
      </c>
      <c r="U82">
        <f>'GS &gt; 50 OLS Model'!$B$10*H82</f>
        <v>0</v>
      </c>
      <c r="V82">
        <f>'GS &gt; 50 OLS Model'!$B$11*I82</f>
        <v>0</v>
      </c>
      <c r="W82">
        <f>'GS &gt; 50 OLS Model'!$B$12*J82</f>
        <v>0</v>
      </c>
      <c r="X82">
        <f>'GS &gt; 50 OLS Model'!$B$13*K82</f>
        <v>3297905.0316017698</v>
      </c>
      <c r="Y82">
        <f>'GS &gt; 50 OLS Model'!$B$14*L82</f>
        <v>0</v>
      </c>
      <c r="Z82">
        <f>'GS &gt; 50 OLS Model'!$B$15*M82</f>
        <v>33229957.640213698</v>
      </c>
      <c r="AA82">
        <f>'GS &gt; 50 OLS Model'!$B$16*N82</f>
        <v>13179836.220176872</v>
      </c>
      <c r="AB82">
        <f t="shared" si="7"/>
        <v>77349479.891338095</v>
      </c>
      <c r="AC82" s="26">
        <f t="shared" ca="1" si="8"/>
        <v>1.0103561430581982E-2</v>
      </c>
    </row>
    <row r="83" spans="1:29">
      <c r="A83" s="28">
        <f>'Monthly Data'!A83</f>
        <v>41913</v>
      </c>
      <c r="B83">
        <f t="shared" si="6"/>
        <v>2014</v>
      </c>
      <c r="C83">
        <f ca="1">'Monthly Data'!O83</f>
        <v>78077874.416335806</v>
      </c>
      <c r="D83">
        <f>'Monthly Data'!AX83</f>
        <v>179.7</v>
      </c>
      <c r="E83">
        <f>'Monthly Data'!AY83</f>
        <v>3.9</v>
      </c>
      <c r="F83">
        <f>'Monthly Data'!BB83</f>
        <v>601343.5</v>
      </c>
      <c r="G83">
        <f>'Monthly Data'!BC83</f>
        <v>82</v>
      </c>
      <c r="H83">
        <f>'Monthly Data'!BG83</f>
        <v>0</v>
      </c>
      <c r="I83">
        <f>'Monthly Data'!BI83</f>
        <v>0</v>
      </c>
      <c r="J83">
        <f>'Monthly Data'!BK83</f>
        <v>0</v>
      </c>
      <c r="K83">
        <f>'Monthly Data'!BL83</f>
        <v>0</v>
      </c>
      <c r="L83">
        <f>'Monthly Data'!BM83</f>
        <v>1</v>
      </c>
      <c r="M83">
        <f>'Monthly Data'!BS83</f>
        <v>31</v>
      </c>
      <c r="N83">
        <f>'Monthly Data'!BT83</f>
        <v>22</v>
      </c>
      <c r="P83">
        <f>'GS &gt; 50 OLS Model'!$B$5</f>
        <v>-80678906.326298103</v>
      </c>
      <c r="Q83">
        <f>'GS &gt; 50 OLS Model'!$B$6*D83</f>
        <v>4420562.2568818713</v>
      </c>
      <c r="R83">
        <f>'GS &gt; 50 OLS Model'!$B$7*E83</f>
        <v>286236.3720242937</v>
      </c>
      <c r="S83">
        <f>'GS &gt; 50 OLS Model'!$B$8*F83</f>
        <v>115497224.27001511</v>
      </c>
      <c r="T83">
        <f>'GS &gt; 50 OLS Model'!$B$9*G83</f>
        <v>-12441761.409947123</v>
      </c>
      <c r="U83">
        <f>'GS &gt; 50 OLS Model'!$B$10*H83</f>
        <v>0</v>
      </c>
      <c r="V83">
        <f>'GS &gt; 50 OLS Model'!$B$11*I83</f>
        <v>0</v>
      </c>
      <c r="W83">
        <f>'GS &gt; 50 OLS Model'!$B$12*J83</f>
        <v>0</v>
      </c>
      <c r="X83">
        <f>'GS &gt; 50 OLS Model'!$B$13*K83</f>
        <v>0</v>
      </c>
      <c r="Y83">
        <f>'GS &gt; 50 OLS Model'!$B$14*L83</f>
        <v>1577525.1305396601</v>
      </c>
      <c r="Z83">
        <f>'GS &gt; 50 OLS Model'!$B$15*M83</f>
        <v>34337622.894887492</v>
      </c>
      <c r="AA83">
        <f>'GS &gt; 50 OLS Model'!$B$16*N83</f>
        <v>13807447.468756722</v>
      </c>
      <c r="AB83">
        <f t="shared" si="7"/>
        <v>76805950.656859934</v>
      </c>
      <c r="AC83" s="26">
        <f t="shared" ca="1" si="8"/>
        <v>1.6290450642823268E-2</v>
      </c>
    </row>
    <row r="84" spans="1:29">
      <c r="A84" s="28">
        <f>'Monthly Data'!A84</f>
        <v>41944</v>
      </c>
      <c r="B84">
        <f t="shared" si="6"/>
        <v>2014</v>
      </c>
      <c r="C84">
        <f ca="1">'Monthly Data'!O84</f>
        <v>81347157.776762664</v>
      </c>
      <c r="D84">
        <f>'Monthly Data'!AX84</f>
        <v>442</v>
      </c>
      <c r="E84">
        <f>'Monthly Data'!AY84</f>
        <v>0</v>
      </c>
      <c r="F84">
        <f>'Monthly Data'!BB84</f>
        <v>601343.5</v>
      </c>
      <c r="G84">
        <f>'Monthly Data'!BC84</f>
        <v>83</v>
      </c>
      <c r="H84">
        <f>'Monthly Data'!BG84</f>
        <v>0</v>
      </c>
      <c r="I84">
        <f>'Monthly Data'!BI84</f>
        <v>0</v>
      </c>
      <c r="J84">
        <f>'Monthly Data'!BK84</f>
        <v>0</v>
      </c>
      <c r="K84">
        <f>'Monthly Data'!BL84</f>
        <v>0</v>
      </c>
      <c r="L84">
        <f>'Monthly Data'!BM84</f>
        <v>0</v>
      </c>
      <c r="M84">
        <f>'Monthly Data'!BS84</f>
        <v>30</v>
      </c>
      <c r="N84">
        <f>'Monthly Data'!BT84</f>
        <v>20</v>
      </c>
      <c r="P84">
        <f>'GS &gt; 50 OLS Model'!$B$5</f>
        <v>-80678906.326298103</v>
      </c>
      <c r="Q84">
        <f>'GS &gt; 50 OLS Model'!$B$6*D84</f>
        <v>10873057.971851904</v>
      </c>
      <c r="R84">
        <f>'GS &gt; 50 OLS Model'!$B$7*E84</f>
        <v>0</v>
      </c>
      <c r="S84">
        <f>'GS &gt; 50 OLS Model'!$B$8*F84</f>
        <v>115497224.27001511</v>
      </c>
      <c r="T84">
        <f>'GS &gt; 50 OLS Model'!$B$9*G84</f>
        <v>-12593490.207629405</v>
      </c>
      <c r="U84">
        <f>'GS &gt; 50 OLS Model'!$B$10*H84</f>
        <v>0</v>
      </c>
      <c r="V84">
        <f>'GS &gt; 50 OLS Model'!$B$11*I84</f>
        <v>0</v>
      </c>
      <c r="W84">
        <f>'GS &gt; 50 OLS Model'!$B$12*J84</f>
        <v>0</v>
      </c>
      <c r="X84">
        <f>'GS &gt; 50 OLS Model'!$B$13*K84</f>
        <v>0</v>
      </c>
      <c r="Y84">
        <f>'GS &gt; 50 OLS Model'!$B$14*L84</f>
        <v>0</v>
      </c>
      <c r="Z84">
        <f>'GS &gt; 50 OLS Model'!$B$15*M84</f>
        <v>33229957.640213698</v>
      </c>
      <c r="AA84">
        <f>'GS &gt; 50 OLS Model'!$B$16*N84</f>
        <v>12552224.97159702</v>
      </c>
      <c r="AB84">
        <f t="shared" si="7"/>
        <v>78880068.31975022</v>
      </c>
      <c r="AC84" s="26">
        <f t="shared" ca="1" si="8"/>
        <v>3.0327912178354982E-2</v>
      </c>
    </row>
    <row r="85" spans="1:29">
      <c r="A85" s="28">
        <f>'Monthly Data'!A85</f>
        <v>41974</v>
      </c>
      <c r="B85">
        <f t="shared" si="6"/>
        <v>2014</v>
      </c>
      <c r="C85">
        <f ca="1">'Monthly Data'!O85</f>
        <v>84624117.962985575</v>
      </c>
      <c r="D85">
        <f>'Monthly Data'!AX85</f>
        <v>513.9</v>
      </c>
      <c r="E85">
        <f>'Monthly Data'!AY85</f>
        <v>0</v>
      </c>
      <c r="F85">
        <f>'Monthly Data'!BB85</f>
        <v>601343.5</v>
      </c>
      <c r="G85">
        <f>'Monthly Data'!BC85</f>
        <v>84</v>
      </c>
      <c r="H85">
        <f>'Monthly Data'!BG85</f>
        <v>0</v>
      </c>
      <c r="I85">
        <f>'Monthly Data'!BI85</f>
        <v>0</v>
      </c>
      <c r="J85">
        <f>'Monthly Data'!BK85</f>
        <v>0</v>
      </c>
      <c r="K85">
        <f>'Monthly Data'!BL85</f>
        <v>0</v>
      </c>
      <c r="L85">
        <f>'Monthly Data'!BM85</f>
        <v>0</v>
      </c>
      <c r="M85">
        <f>'Monthly Data'!BS85</f>
        <v>31</v>
      </c>
      <c r="N85">
        <f>'Monthly Data'!BT85</f>
        <v>21</v>
      </c>
      <c r="P85">
        <f>'GS &gt; 50 OLS Model'!$B$5</f>
        <v>-80678906.326298103</v>
      </c>
      <c r="Q85">
        <f>'GS &gt; 50 OLS Model'!$B$6*D85</f>
        <v>12641774.86817804</v>
      </c>
      <c r="R85">
        <f>'GS &gt; 50 OLS Model'!$B$7*E85</f>
        <v>0</v>
      </c>
      <c r="S85">
        <f>'GS &gt; 50 OLS Model'!$B$8*F85</f>
        <v>115497224.27001511</v>
      </c>
      <c r="T85">
        <f>'GS &gt; 50 OLS Model'!$B$9*G85</f>
        <v>-12745219.005311687</v>
      </c>
      <c r="U85">
        <f>'GS &gt; 50 OLS Model'!$B$10*H85</f>
        <v>0</v>
      </c>
      <c r="V85">
        <f>'GS &gt; 50 OLS Model'!$B$11*I85</f>
        <v>0</v>
      </c>
      <c r="W85">
        <f>'GS &gt; 50 OLS Model'!$B$12*J85</f>
        <v>0</v>
      </c>
      <c r="X85">
        <f>'GS &gt; 50 OLS Model'!$B$13*K85</f>
        <v>0</v>
      </c>
      <c r="Y85">
        <f>'GS &gt; 50 OLS Model'!$B$14*L85</f>
        <v>0</v>
      </c>
      <c r="Z85">
        <f>'GS &gt; 50 OLS Model'!$B$15*M85</f>
        <v>34337622.894887492</v>
      </c>
      <c r="AA85">
        <f>'GS &gt; 50 OLS Model'!$B$16*N85</f>
        <v>13179836.220176872</v>
      </c>
      <c r="AB85">
        <f t="shared" si="7"/>
        <v>82232332.921647727</v>
      </c>
      <c r="AC85" s="26">
        <f t="shared" ca="1" si="8"/>
        <v>2.8263633334222871E-2</v>
      </c>
    </row>
    <row r="86" spans="1:29">
      <c r="A86" s="28">
        <f>'Monthly Data'!A86</f>
        <v>42005</v>
      </c>
      <c r="B86">
        <f t="shared" si="6"/>
        <v>2015</v>
      </c>
      <c r="C86">
        <f ca="1">'Monthly Data'!O86</f>
        <v>91047914.988406837</v>
      </c>
      <c r="D86">
        <f>'Monthly Data'!AX86</f>
        <v>724.69999999999982</v>
      </c>
      <c r="E86">
        <f>'Monthly Data'!AY86</f>
        <v>0</v>
      </c>
      <c r="F86">
        <f>'Monthly Data'!BB86</f>
        <v>618051.4</v>
      </c>
      <c r="G86">
        <f>'Monthly Data'!BC86</f>
        <v>85</v>
      </c>
      <c r="H86">
        <f>'Monthly Data'!BG86</f>
        <v>0</v>
      </c>
      <c r="I86">
        <f>'Monthly Data'!BI86</f>
        <v>0</v>
      </c>
      <c r="J86">
        <f>'Monthly Data'!BK86</f>
        <v>0</v>
      </c>
      <c r="K86">
        <f>'Monthly Data'!BL86</f>
        <v>0</v>
      </c>
      <c r="L86">
        <f>'Monthly Data'!BM86</f>
        <v>0</v>
      </c>
      <c r="M86">
        <f>'Monthly Data'!BS86</f>
        <v>31</v>
      </c>
      <c r="N86">
        <f>'Monthly Data'!BT86</f>
        <v>21</v>
      </c>
      <c r="P86">
        <f>'GS &gt; 50 OLS Model'!$B$5</f>
        <v>-80678906.326298103</v>
      </c>
      <c r="Q86">
        <f>'GS &gt; 50 OLS Model'!$B$6*D86</f>
        <v>17827387.131676637</v>
      </c>
      <c r="R86">
        <f>'GS &gt; 50 OLS Model'!$B$7*E86</f>
        <v>0</v>
      </c>
      <c r="S86">
        <f>'GS &gt; 50 OLS Model'!$B$8*F86</f>
        <v>118706232.22201091</v>
      </c>
      <c r="T86">
        <f>'GS &gt; 50 OLS Model'!$B$9*G86</f>
        <v>-12896947.80299397</v>
      </c>
      <c r="U86">
        <f>'GS &gt; 50 OLS Model'!$B$10*H86</f>
        <v>0</v>
      </c>
      <c r="V86">
        <f>'GS &gt; 50 OLS Model'!$B$11*I86</f>
        <v>0</v>
      </c>
      <c r="W86">
        <f>'GS &gt; 50 OLS Model'!$B$12*J86</f>
        <v>0</v>
      </c>
      <c r="X86">
        <f>'GS &gt; 50 OLS Model'!$B$13*K86</f>
        <v>0</v>
      </c>
      <c r="Y86">
        <f>'GS &gt; 50 OLS Model'!$B$14*L86</f>
        <v>0</v>
      </c>
      <c r="Z86">
        <f>'GS &gt; 50 OLS Model'!$B$15*M86</f>
        <v>34337622.894887492</v>
      </c>
      <c r="AA86">
        <f>'GS &gt; 50 OLS Model'!$B$16*N86</f>
        <v>13179836.220176872</v>
      </c>
      <c r="AB86">
        <f t="shared" si="7"/>
        <v>90475224.339459836</v>
      </c>
      <c r="AC86" s="26">
        <f t="shared" ca="1" si="8"/>
        <v>6.2899919127189395E-3</v>
      </c>
    </row>
    <row r="87" spans="1:29">
      <c r="A87" s="28">
        <f>'Monthly Data'!A87</f>
        <v>42036</v>
      </c>
      <c r="B87">
        <f t="shared" si="6"/>
        <v>2015</v>
      </c>
      <c r="C87">
        <f ca="1">'Monthly Data'!O87</f>
        <v>84953121.000252485</v>
      </c>
      <c r="D87">
        <f>'Monthly Data'!AX87</f>
        <v>757.39999999999986</v>
      </c>
      <c r="E87">
        <f>'Monthly Data'!AY87</f>
        <v>0</v>
      </c>
      <c r="F87">
        <f>'Monthly Data'!BB87</f>
        <v>618051.4</v>
      </c>
      <c r="G87">
        <f>'Monthly Data'!BC87</f>
        <v>86</v>
      </c>
      <c r="H87">
        <f>'Monthly Data'!BG87</f>
        <v>0</v>
      </c>
      <c r="I87">
        <f>'Monthly Data'!BI87</f>
        <v>0</v>
      </c>
      <c r="J87">
        <f>'Monthly Data'!BK87</f>
        <v>0</v>
      </c>
      <c r="K87">
        <f>'Monthly Data'!BL87</f>
        <v>0</v>
      </c>
      <c r="L87">
        <f>'Monthly Data'!BM87</f>
        <v>0</v>
      </c>
      <c r="M87">
        <f>'Monthly Data'!BS87</f>
        <v>28</v>
      </c>
      <c r="N87">
        <f>'Monthly Data'!BT87</f>
        <v>19</v>
      </c>
      <c r="P87">
        <f>'GS &gt; 50 OLS Model'!$B$5</f>
        <v>-80678906.326298103</v>
      </c>
      <c r="Q87">
        <f>'GS &gt; 50 OLS Model'!$B$6*D87</f>
        <v>18631796.624164324</v>
      </c>
      <c r="R87">
        <f>'GS &gt; 50 OLS Model'!$B$7*E87</f>
        <v>0</v>
      </c>
      <c r="S87">
        <f>'GS &gt; 50 OLS Model'!$B$8*F87</f>
        <v>118706232.22201091</v>
      </c>
      <c r="T87">
        <f>'GS &gt; 50 OLS Model'!$B$9*G87</f>
        <v>-13048676.600676252</v>
      </c>
      <c r="U87">
        <f>'GS &gt; 50 OLS Model'!$B$10*H87</f>
        <v>0</v>
      </c>
      <c r="V87">
        <f>'GS &gt; 50 OLS Model'!$B$11*I87</f>
        <v>0</v>
      </c>
      <c r="W87">
        <f>'GS &gt; 50 OLS Model'!$B$12*J87</f>
        <v>0</v>
      </c>
      <c r="X87">
        <f>'GS &gt; 50 OLS Model'!$B$13*K87</f>
        <v>0</v>
      </c>
      <c r="Y87">
        <f>'GS &gt; 50 OLS Model'!$B$14*L87</f>
        <v>0</v>
      </c>
      <c r="Z87">
        <f>'GS &gt; 50 OLS Model'!$B$15*M87</f>
        <v>31014627.130866118</v>
      </c>
      <c r="AA87">
        <f>'GS &gt; 50 OLS Model'!$B$16*N87</f>
        <v>11924613.723017169</v>
      </c>
      <c r="AB87">
        <f t="shared" si="7"/>
        <v>86549686.773084179</v>
      </c>
      <c r="AC87" s="26">
        <f t="shared" ca="1" si="8"/>
        <v>1.879349168145274E-2</v>
      </c>
    </row>
    <row r="88" spans="1:29">
      <c r="A88" s="28">
        <f>'Monthly Data'!A88</f>
        <v>42064</v>
      </c>
      <c r="B88">
        <f t="shared" si="6"/>
        <v>2015</v>
      </c>
      <c r="C88">
        <f ca="1">'Monthly Data'!O88</f>
        <v>85185196.803851202</v>
      </c>
      <c r="D88">
        <f>'Monthly Data'!AX88</f>
        <v>508.7</v>
      </c>
      <c r="E88">
        <f>'Monthly Data'!AY88</f>
        <v>0</v>
      </c>
      <c r="F88">
        <f>'Monthly Data'!BB88</f>
        <v>618051.4</v>
      </c>
      <c r="G88">
        <f>'Monthly Data'!BC88</f>
        <v>87</v>
      </c>
      <c r="H88">
        <f>'Monthly Data'!BG88</f>
        <v>0</v>
      </c>
      <c r="I88">
        <f>'Monthly Data'!BI88</f>
        <v>0</v>
      </c>
      <c r="J88">
        <f>'Monthly Data'!BK88</f>
        <v>0</v>
      </c>
      <c r="K88">
        <f>'Monthly Data'!BL88</f>
        <v>0</v>
      </c>
      <c r="L88">
        <f>'Monthly Data'!BM88</f>
        <v>0</v>
      </c>
      <c r="M88">
        <f>'Monthly Data'!BS88</f>
        <v>31</v>
      </c>
      <c r="N88">
        <f>'Monthly Data'!BT88</f>
        <v>22</v>
      </c>
      <c r="P88">
        <f>'GS &gt; 50 OLS Model'!$B$5</f>
        <v>-80678906.326298103</v>
      </c>
      <c r="Q88">
        <f>'GS &gt; 50 OLS Model'!$B$6*D88</f>
        <v>12513856.539097428</v>
      </c>
      <c r="R88">
        <f>'GS &gt; 50 OLS Model'!$B$7*E88</f>
        <v>0</v>
      </c>
      <c r="S88">
        <f>'GS &gt; 50 OLS Model'!$B$8*F88</f>
        <v>118706232.22201091</v>
      </c>
      <c r="T88">
        <f>'GS &gt; 50 OLS Model'!$B$9*G88</f>
        <v>-13200405.398358533</v>
      </c>
      <c r="U88">
        <f>'GS &gt; 50 OLS Model'!$B$10*H88</f>
        <v>0</v>
      </c>
      <c r="V88">
        <f>'GS &gt; 50 OLS Model'!$B$11*I88</f>
        <v>0</v>
      </c>
      <c r="W88">
        <f>'GS &gt; 50 OLS Model'!$B$12*J88</f>
        <v>0</v>
      </c>
      <c r="X88">
        <f>'GS &gt; 50 OLS Model'!$B$13*K88</f>
        <v>0</v>
      </c>
      <c r="Y88">
        <f>'GS &gt; 50 OLS Model'!$B$14*L88</f>
        <v>0</v>
      </c>
      <c r="Z88">
        <f>'GS &gt; 50 OLS Model'!$B$15*M88</f>
        <v>34337622.894887492</v>
      </c>
      <c r="AA88">
        <f>'GS &gt; 50 OLS Model'!$B$16*N88</f>
        <v>13807447.468756722</v>
      </c>
      <c r="AB88">
        <f t="shared" si="7"/>
        <v>85485847.400095925</v>
      </c>
      <c r="AC88" s="26">
        <f t="shared" ca="1" si="8"/>
        <v>3.5293760832296422E-3</v>
      </c>
    </row>
    <row r="89" spans="1:29">
      <c r="A89" s="28">
        <f>'Monthly Data'!A89</f>
        <v>42095</v>
      </c>
      <c r="B89">
        <f t="shared" si="6"/>
        <v>2015</v>
      </c>
      <c r="C89">
        <f ca="1">'Monthly Data'!O89</f>
        <v>74690896.334334388</v>
      </c>
      <c r="D89">
        <f>'Monthly Data'!AX89</f>
        <v>257.39999999999992</v>
      </c>
      <c r="E89">
        <f>'Monthly Data'!AY89</f>
        <v>0</v>
      </c>
      <c r="F89">
        <f>'Monthly Data'!BB89</f>
        <v>618051.4</v>
      </c>
      <c r="G89">
        <f>'Monthly Data'!BC89</f>
        <v>88</v>
      </c>
      <c r="H89">
        <f>'Monthly Data'!BG89</f>
        <v>1</v>
      </c>
      <c r="I89">
        <f>'Monthly Data'!BI89</f>
        <v>0</v>
      </c>
      <c r="J89">
        <f>'Monthly Data'!BK89</f>
        <v>0</v>
      </c>
      <c r="K89">
        <f>'Monthly Data'!BL89</f>
        <v>0</v>
      </c>
      <c r="L89">
        <f>'Monthly Data'!BM89</f>
        <v>0</v>
      </c>
      <c r="M89">
        <f>'Monthly Data'!BS89</f>
        <v>30</v>
      </c>
      <c r="N89">
        <f>'Monthly Data'!BT89</f>
        <v>20</v>
      </c>
      <c r="P89">
        <f>'GS &gt; 50 OLS Model'!$B$5</f>
        <v>-80678906.326298103</v>
      </c>
      <c r="Q89">
        <f>'GS &gt; 50 OLS Model'!$B$6*D89</f>
        <v>6331957.2894902248</v>
      </c>
      <c r="R89">
        <f>'GS &gt; 50 OLS Model'!$B$7*E89</f>
        <v>0</v>
      </c>
      <c r="S89">
        <f>'GS &gt; 50 OLS Model'!$B$8*F89</f>
        <v>118706232.22201091</v>
      </c>
      <c r="T89">
        <f>'GS &gt; 50 OLS Model'!$B$9*G89</f>
        <v>-13352134.196040815</v>
      </c>
      <c r="U89">
        <f>'GS &gt; 50 OLS Model'!$B$10*H89</f>
        <v>-1451998.11688088</v>
      </c>
      <c r="V89">
        <f>'GS &gt; 50 OLS Model'!$B$11*I89</f>
        <v>0</v>
      </c>
      <c r="W89">
        <f>'GS &gt; 50 OLS Model'!$B$12*J89</f>
        <v>0</v>
      </c>
      <c r="X89">
        <f>'GS &gt; 50 OLS Model'!$B$13*K89</f>
        <v>0</v>
      </c>
      <c r="Y89">
        <f>'GS &gt; 50 OLS Model'!$B$14*L89</f>
        <v>0</v>
      </c>
      <c r="Z89">
        <f>'GS &gt; 50 OLS Model'!$B$15*M89</f>
        <v>33229957.640213698</v>
      </c>
      <c r="AA89">
        <f>'GS &gt; 50 OLS Model'!$B$16*N89</f>
        <v>12552224.97159702</v>
      </c>
      <c r="AB89">
        <f t="shared" si="7"/>
        <v>75337333.484092057</v>
      </c>
      <c r="AC89" s="26">
        <f t="shared" ca="1" si="8"/>
        <v>8.6548318668457323E-3</v>
      </c>
    </row>
    <row r="90" spans="1:29">
      <c r="A90" s="28">
        <f>'Monthly Data'!A90</f>
        <v>42125</v>
      </c>
      <c r="B90">
        <f t="shared" si="6"/>
        <v>2015</v>
      </c>
      <c r="C90">
        <f ca="1">'Monthly Data'!O90</f>
        <v>77420119.172960088</v>
      </c>
      <c r="D90">
        <f>'Monthly Data'!AX90</f>
        <v>68.7</v>
      </c>
      <c r="E90">
        <f>'Monthly Data'!AY90</f>
        <v>64.099999999999994</v>
      </c>
      <c r="F90">
        <f>'Monthly Data'!BB90</f>
        <v>618051.4</v>
      </c>
      <c r="G90">
        <f>'Monthly Data'!BC90</f>
        <v>89</v>
      </c>
      <c r="H90">
        <f>'Monthly Data'!BG90</f>
        <v>0</v>
      </c>
      <c r="I90">
        <f>'Monthly Data'!BI90</f>
        <v>0</v>
      </c>
      <c r="J90">
        <f>'Monthly Data'!BK90</f>
        <v>0</v>
      </c>
      <c r="K90">
        <f>'Monthly Data'!BL90</f>
        <v>0</v>
      </c>
      <c r="L90">
        <f>'Monthly Data'!BM90</f>
        <v>0</v>
      </c>
      <c r="M90">
        <f>'Monthly Data'!BS90</f>
        <v>31</v>
      </c>
      <c r="N90">
        <f>'Monthly Data'!BT90</f>
        <v>20</v>
      </c>
      <c r="P90">
        <f>'GS &gt; 50 OLS Model'!$B$5</f>
        <v>-80678906.326298103</v>
      </c>
      <c r="Q90">
        <f>'GS &gt; 50 OLS Model'!$B$6*D90</f>
        <v>1689997.9245842213</v>
      </c>
      <c r="R90">
        <f>'GS &gt; 50 OLS Model'!$B$7*E90</f>
        <v>4704551.6530146729</v>
      </c>
      <c r="S90">
        <f>'GS &gt; 50 OLS Model'!$B$8*F90</f>
        <v>118706232.22201091</v>
      </c>
      <c r="T90">
        <f>'GS &gt; 50 OLS Model'!$B$9*G90</f>
        <v>-13503862.993723096</v>
      </c>
      <c r="U90">
        <f>'GS &gt; 50 OLS Model'!$B$10*H90</f>
        <v>0</v>
      </c>
      <c r="V90">
        <f>'GS &gt; 50 OLS Model'!$B$11*I90</f>
        <v>0</v>
      </c>
      <c r="W90">
        <f>'GS &gt; 50 OLS Model'!$B$12*J90</f>
        <v>0</v>
      </c>
      <c r="X90">
        <f>'GS &gt; 50 OLS Model'!$B$13*K90</f>
        <v>0</v>
      </c>
      <c r="Y90">
        <f>'GS &gt; 50 OLS Model'!$B$14*L90</f>
        <v>0</v>
      </c>
      <c r="Z90">
        <f>'GS &gt; 50 OLS Model'!$B$15*M90</f>
        <v>34337622.894887492</v>
      </c>
      <c r="AA90">
        <f>'GS &gt; 50 OLS Model'!$B$16*N90</f>
        <v>12552224.97159702</v>
      </c>
      <c r="AB90">
        <f t="shared" si="7"/>
        <v>77807860.346073121</v>
      </c>
      <c r="AC90" s="26">
        <f t="shared" ca="1" si="8"/>
        <v>5.0082740411029553E-3</v>
      </c>
    </row>
    <row r="91" spans="1:29">
      <c r="A91" s="28">
        <f>'Monthly Data'!A91</f>
        <v>42156</v>
      </c>
      <c r="B91">
        <f t="shared" si="6"/>
        <v>2015</v>
      </c>
      <c r="C91">
        <f ca="1">'Monthly Data'!O91</f>
        <v>80301286.449218079</v>
      </c>
      <c r="D91">
        <f>'Monthly Data'!AX91</f>
        <v>13.1</v>
      </c>
      <c r="E91">
        <f>'Monthly Data'!AY91</f>
        <v>89.59999999999998</v>
      </c>
      <c r="F91">
        <f>'Monthly Data'!BB91</f>
        <v>618051.4</v>
      </c>
      <c r="G91">
        <f>'Monthly Data'!BC91</f>
        <v>90</v>
      </c>
      <c r="H91">
        <f>'Monthly Data'!BG91</f>
        <v>0</v>
      </c>
      <c r="I91">
        <f>'Monthly Data'!BI91</f>
        <v>1</v>
      </c>
      <c r="J91">
        <f>'Monthly Data'!BK91</f>
        <v>0</v>
      </c>
      <c r="K91">
        <f>'Monthly Data'!BL91</f>
        <v>0</v>
      </c>
      <c r="L91">
        <f>'Monthly Data'!BM91</f>
        <v>0</v>
      </c>
      <c r="M91">
        <f>'Monthly Data'!BS91</f>
        <v>30</v>
      </c>
      <c r="N91">
        <f>'Monthly Data'!BT91</f>
        <v>22</v>
      </c>
      <c r="P91">
        <f>'GS &gt; 50 OLS Model'!$B$5</f>
        <v>-80678906.326298103</v>
      </c>
      <c r="Q91">
        <f>'GS &gt; 50 OLS Model'!$B$6*D91</f>
        <v>322255.79056846141</v>
      </c>
      <c r="R91">
        <f>'GS &gt; 50 OLS Model'!$B$7*E91</f>
        <v>6576097.1624042848</v>
      </c>
      <c r="S91">
        <f>'GS &gt; 50 OLS Model'!$B$8*F91</f>
        <v>118706232.22201091</v>
      </c>
      <c r="T91">
        <f>'GS &gt; 50 OLS Model'!$B$9*G91</f>
        <v>-13655591.79140538</v>
      </c>
      <c r="U91">
        <f>'GS &gt; 50 OLS Model'!$B$10*H91</f>
        <v>0</v>
      </c>
      <c r="V91">
        <f>'GS &gt; 50 OLS Model'!$B$11*I91</f>
        <v>1416617.5357142601</v>
      </c>
      <c r="W91">
        <f>'GS &gt; 50 OLS Model'!$B$12*J91</f>
        <v>0</v>
      </c>
      <c r="X91">
        <f>'GS &gt; 50 OLS Model'!$B$13*K91</f>
        <v>0</v>
      </c>
      <c r="Y91">
        <f>'GS &gt; 50 OLS Model'!$B$14*L91</f>
        <v>0</v>
      </c>
      <c r="Z91">
        <f>'GS &gt; 50 OLS Model'!$B$15*M91</f>
        <v>33229957.640213698</v>
      </c>
      <c r="AA91">
        <f>'GS &gt; 50 OLS Model'!$B$16*N91</f>
        <v>13807447.468756722</v>
      </c>
      <c r="AB91">
        <f t="shared" si="7"/>
        <v>79724109.701964855</v>
      </c>
      <c r="AC91" s="26">
        <f t="shared" ca="1" si="8"/>
        <v>7.1876401085831472E-3</v>
      </c>
    </row>
    <row r="92" spans="1:29">
      <c r="A92" s="28">
        <f>'Monthly Data'!A92</f>
        <v>42186</v>
      </c>
      <c r="B92">
        <f t="shared" si="6"/>
        <v>2015</v>
      </c>
      <c r="C92">
        <f ca="1">'Monthly Data'!O92</f>
        <v>84741146.439340681</v>
      </c>
      <c r="D92">
        <f>'Monthly Data'!AX92</f>
        <v>1.9</v>
      </c>
      <c r="E92">
        <f>'Monthly Data'!AY92</f>
        <v>152.89999999999998</v>
      </c>
      <c r="F92">
        <f>'Monthly Data'!BB92</f>
        <v>618051.4</v>
      </c>
      <c r="G92">
        <f>'Monthly Data'!BC92</f>
        <v>91</v>
      </c>
      <c r="H92">
        <f>'Monthly Data'!BG92</f>
        <v>0</v>
      </c>
      <c r="I92">
        <f>'Monthly Data'!BI92</f>
        <v>0</v>
      </c>
      <c r="J92">
        <f>'Monthly Data'!BK92</f>
        <v>0</v>
      </c>
      <c r="K92">
        <f>'Monthly Data'!BL92</f>
        <v>0</v>
      </c>
      <c r="L92">
        <f>'Monthly Data'!BM92</f>
        <v>0</v>
      </c>
      <c r="M92">
        <f>'Monthly Data'!BS92</f>
        <v>31</v>
      </c>
      <c r="N92">
        <f>'Monthly Data'!BT92</f>
        <v>22</v>
      </c>
      <c r="P92">
        <f>'GS &gt; 50 OLS Model'!$B$5</f>
        <v>-80678906.326298103</v>
      </c>
      <c r="Q92">
        <f>'GS &gt; 50 OLS Model'!$B$6*D92</f>
        <v>46739.389471761577</v>
      </c>
      <c r="R92">
        <f>'GS &gt; 50 OLS Model'!$B$7*E92</f>
        <v>11221933.662183205</v>
      </c>
      <c r="S92">
        <f>'GS &gt; 50 OLS Model'!$B$8*F92</f>
        <v>118706232.22201091</v>
      </c>
      <c r="T92">
        <f>'GS &gt; 50 OLS Model'!$B$9*G92</f>
        <v>-13807320.589087661</v>
      </c>
      <c r="U92">
        <f>'GS &gt; 50 OLS Model'!$B$10*H92</f>
        <v>0</v>
      </c>
      <c r="V92">
        <f>'GS &gt; 50 OLS Model'!$B$11*I92</f>
        <v>0</v>
      </c>
      <c r="W92">
        <f>'GS &gt; 50 OLS Model'!$B$12*J92</f>
        <v>0</v>
      </c>
      <c r="X92">
        <f>'GS &gt; 50 OLS Model'!$B$13*K92</f>
        <v>0</v>
      </c>
      <c r="Y92">
        <f>'GS &gt; 50 OLS Model'!$B$14*L92</f>
        <v>0</v>
      </c>
      <c r="Z92">
        <f>'GS &gt; 50 OLS Model'!$B$15*M92</f>
        <v>34337622.894887492</v>
      </c>
      <c r="AA92">
        <f>'GS &gt; 50 OLS Model'!$B$16*N92</f>
        <v>13807447.468756722</v>
      </c>
      <c r="AB92">
        <f t="shared" si="7"/>
        <v>83633748.72192432</v>
      </c>
      <c r="AC92" s="26">
        <f t="shared" ca="1" si="8"/>
        <v>1.3068004906082516E-2</v>
      </c>
    </row>
    <row r="93" spans="1:29">
      <c r="A93" s="28">
        <f>'Monthly Data'!A93</f>
        <v>42217</v>
      </c>
      <c r="B93">
        <f t="shared" si="6"/>
        <v>2015</v>
      </c>
      <c r="C93">
        <f ca="1">'Monthly Data'!O93</f>
        <v>85831922.046712875</v>
      </c>
      <c r="D93">
        <f>'Monthly Data'!AX93</f>
        <v>3.2</v>
      </c>
      <c r="E93">
        <f>'Monthly Data'!AY93</f>
        <v>138.69999999999999</v>
      </c>
      <c r="F93">
        <f>'Monthly Data'!BB93</f>
        <v>618051.4</v>
      </c>
      <c r="G93">
        <f>'Monthly Data'!BC93</f>
        <v>92</v>
      </c>
      <c r="H93">
        <f>'Monthly Data'!BG93</f>
        <v>0</v>
      </c>
      <c r="I93">
        <f>'Monthly Data'!BI93</f>
        <v>0</v>
      </c>
      <c r="J93">
        <f>'Monthly Data'!BK93</f>
        <v>1</v>
      </c>
      <c r="K93">
        <f>'Monthly Data'!BL93</f>
        <v>0</v>
      </c>
      <c r="L93">
        <f>'Monthly Data'!BM93</f>
        <v>0</v>
      </c>
      <c r="M93">
        <f>'Monthly Data'!BS93</f>
        <v>31</v>
      </c>
      <c r="N93">
        <f>'Monthly Data'!BT93</f>
        <v>20</v>
      </c>
      <c r="P93">
        <f>'GS &gt; 50 OLS Model'!$B$5</f>
        <v>-80678906.326298103</v>
      </c>
      <c r="Q93">
        <f>'GS &gt; 50 OLS Model'!$B$6*D93</f>
        <v>78718.97174191424</v>
      </c>
      <c r="R93">
        <f>'GS &gt; 50 OLS Model'!$B$7*E93</f>
        <v>10179739.692248598</v>
      </c>
      <c r="S93">
        <f>'GS &gt; 50 OLS Model'!$B$8*F93</f>
        <v>118706232.22201091</v>
      </c>
      <c r="T93">
        <f>'GS &gt; 50 OLS Model'!$B$9*G93</f>
        <v>-13959049.386769943</v>
      </c>
      <c r="U93">
        <f>'GS &gt; 50 OLS Model'!$B$10*H93</f>
        <v>0</v>
      </c>
      <c r="V93">
        <f>'GS &gt; 50 OLS Model'!$B$11*I93</f>
        <v>0</v>
      </c>
      <c r="W93">
        <f>'GS &gt; 50 OLS Model'!$B$12*J93</f>
        <v>3108600.9961055499</v>
      </c>
      <c r="X93">
        <f>'GS &gt; 50 OLS Model'!$B$13*K93</f>
        <v>0</v>
      </c>
      <c r="Y93">
        <f>'GS &gt; 50 OLS Model'!$B$14*L93</f>
        <v>0</v>
      </c>
      <c r="Z93">
        <f>'GS &gt; 50 OLS Model'!$B$15*M93</f>
        <v>34337622.894887492</v>
      </c>
      <c r="AA93">
        <f>'GS &gt; 50 OLS Model'!$B$16*N93</f>
        <v>12552224.97159702</v>
      </c>
      <c r="AB93">
        <f t="shared" si="7"/>
        <v>84325184.035523444</v>
      </c>
      <c r="AC93" s="26">
        <f t="shared" ca="1" si="8"/>
        <v>1.7554517891017387E-2</v>
      </c>
    </row>
    <row r="94" spans="1:29">
      <c r="A94" s="28">
        <f>'Monthly Data'!A94</f>
        <v>42248</v>
      </c>
      <c r="B94">
        <f t="shared" si="6"/>
        <v>2015</v>
      </c>
      <c r="C94">
        <f ca="1">'Monthly Data'!O94</f>
        <v>81721577.513162851</v>
      </c>
      <c r="D94">
        <f>'Monthly Data'!AX94</f>
        <v>10.8</v>
      </c>
      <c r="E94">
        <f>'Monthly Data'!AY94</f>
        <v>109.19999999999997</v>
      </c>
      <c r="F94">
        <f>'Monthly Data'!BB94</f>
        <v>618051.4</v>
      </c>
      <c r="G94">
        <f>'Monthly Data'!BC94</f>
        <v>93</v>
      </c>
      <c r="H94">
        <f>'Monthly Data'!BG94</f>
        <v>0</v>
      </c>
      <c r="I94">
        <f>'Monthly Data'!BI94</f>
        <v>0</v>
      </c>
      <c r="J94">
        <f>'Monthly Data'!BK94</f>
        <v>0</v>
      </c>
      <c r="K94">
        <f>'Monthly Data'!BL94</f>
        <v>1</v>
      </c>
      <c r="L94">
        <f>'Monthly Data'!BM94</f>
        <v>0</v>
      </c>
      <c r="M94">
        <f>'Monthly Data'!BS94</f>
        <v>30</v>
      </c>
      <c r="N94">
        <f>'Monthly Data'!BT94</f>
        <v>21</v>
      </c>
      <c r="P94">
        <f>'GS &gt; 50 OLS Model'!$B$5</f>
        <v>-80678906.326298103</v>
      </c>
      <c r="Q94">
        <f>'GS &gt; 50 OLS Model'!$B$6*D94</f>
        <v>265676.52962896059</v>
      </c>
      <c r="R94">
        <f>'GS &gt; 50 OLS Model'!$B$7*E94</f>
        <v>8014618.4166802214</v>
      </c>
      <c r="S94">
        <f>'GS &gt; 50 OLS Model'!$B$8*F94</f>
        <v>118706232.22201091</v>
      </c>
      <c r="T94">
        <f>'GS &gt; 50 OLS Model'!$B$9*G94</f>
        <v>-14110778.184452225</v>
      </c>
      <c r="U94">
        <f>'GS &gt; 50 OLS Model'!$B$10*H94</f>
        <v>0</v>
      </c>
      <c r="V94">
        <f>'GS &gt; 50 OLS Model'!$B$11*I94</f>
        <v>0</v>
      </c>
      <c r="W94">
        <f>'GS &gt; 50 OLS Model'!$B$12*J94</f>
        <v>0</v>
      </c>
      <c r="X94">
        <f>'GS &gt; 50 OLS Model'!$B$13*K94</f>
        <v>3297905.0316017698</v>
      </c>
      <c r="Y94">
        <f>'GS &gt; 50 OLS Model'!$B$14*L94</f>
        <v>0</v>
      </c>
      <c r="Z94">
        <f>'GS &gt; 50 OLS Model'!$B$15*M94</f>
        <v>33229957.640213698</v>
      </c>
      <c r="AA94">
        <f>'GS &gt; 50 OLS Model'!$B$16*N94</f>
        <v>13179836.220176872</v>
      </c>
      <c r="AB94">
        <f t="shared" si="7"/>
        <v>81904541.549562097</v>
      </c>
      <c r="AC94" s="26">
        <f t="shared" ca="1" si="8"/>
        <v>2.2388705892244353E-3</v>
      </c>
    </row>
    <row r="95" spans="1:29">
      <c r="A95" s="28">
        <f>'Monthly Data'!A95</f>
        <v>42278</v>
      </c>
      <c r="B95">
        <f t="shared" si="6"/>
        <v>2015</v>
      </c>
      <c r="C95">
        <f ca="1">'Monthly Data'!O95</f>
        <v>77593220.91340512</v>
      </c>
      <c r="D95">
        <f>'Monthly Data'!AX95</f>
        <v>157.80000000000001</v>
      </c>
      <c r="E95">
        <f>'Monthly Data'!AY95</f>
        <v>2.6</v>
      </c>
      <c r="F95">
        <f>'Monthly Data'!BB95</f>
        <v>618051.4</v>
      </c>
      <c r="G95">
        <f>'Monthly Data'!BC95</f>
        <v>94</v>
      </c>
      <c r="H95">
        <f>'Monthly Data'!BG95</f>
        <v>0</v>
      </c>
      <c r="I95">
        <f>'Monthly Data'!BI95</f>
        <v>0</v>
      </c>
      <c r="J95">
        <f>'Monthly Data'!BK95</f>
        <v>0</v>
      </c>
      <c r="K95">
        <f>'Monthly Data'!BL95</f>
        <v>0</v>
      </c>
      <c r="L95">
        <f>'Monthly Data'!BM95</f>
        <v>1</v>
      </c>
      <c r="M95">
        <f>'Monthly Data'!BS95</f>
        <v>31</v>
      </c>
      <c r="N95">
        <f>'Monthly Data'!BT95</f>
        <v>21</v>
      </c>
      <c r="P95">
        <f>'GS &gt; 50 OLS Model'!$B$5</f>
        <v>-80678906.326298103</v>
      </c>
      <c r="Q95">
        <f>'GS &gt; 50 OLS Model'!$B$6*D95</f>
        <v>3881829.2940231459</v>
      </c>
      <c r="R95">
        <f>'GS &gt; 50 OLS Model'!$B$7*E95</f>
        <v>190824.24801619581</v>
      </c>
      <c r="S95">
        <f>'GS &gt; 50 OLS Model'!$B$8*F95</f>
        <v>118706232.22201091</v>
      </c>
      <c r="T95">
        <f>'GS &gt; 50 OLS Model'!$B$9*G95</f>
        <v>-14262506.982134508</v>
      </c>
      <c r="U95">
        <f>'GS &gt; 50 OLS Model'!$B$10*H95</f>
        <v>0</v>
      </c>
      <c r="V95">
        <f>'GS &gt; 50 OLS Model'!$B$11*I95</f>
        <v>0</v>
      </c>
      <c r="W95">
        <f>'GS &gt; 50 OLS Model'!$B$12*J95</f>
        <v>0</v>
      </c>
      <c r="X95">
        <f>'GS &gt; 50 OLS Model'!$B$13*K95</f>
        <v>0</v>
      </c>
      <c r="Y95">
        <f>'GS &gt; 50 OLS Model'!$B$14*L95</f>
        <v>1577525.1305396601</v>
      </c>
      <c r="Z95">
        <f>'GS &gt; 50 OLS Model'!$B$15*M95</f>
        <v>34337622.894887492</v>
      </c>
      <c r="AA95">
        <f>'GS &gt; 50 OLS Model'!$B$16*N95</f>
        <v>13179836.220176872</v>
      </c>
      <c r="AB95">
        <f t="shared" si="7"/>
        <v>76932456.70122166</v>
      </c>
      <c r="AC95" s="26">
        <f t="shared" ca="1" si="8"/>
        <v>8.5157466645298906E-3</v>
      </c>
    </row>
    <row r="96" spans="1:29">
      <c r="A96" s="28">
        <f>'Monthly Data'!A96</f>
        <v>42309</v>
      </c>
      <c r="B96">
        <f t="shared" si="6"/>
        <v>2015</v>
      </c>
      <c r="C96">
        <f ca="1">'Monthly Data'!O96</f>
        <v>77813417.982195601</v>
      </c>
      <c r="D96">
        <f>'Monthly Data'!AX96</f>
        <v>286.60000000000002</v>
      </c>
      <c r="E96">
        <f>'Monthly Data'!AY96</f>
        <v>0.5</v>
      </c>
      <c r="F96">
        <f>'Monthly Data'!BB96</f>
        <v>618051.4</v>
      </c>
      <c r="G96">
        <f>'Monthly Data'!BC96</f>
        <v>95</v>
      </c>
      <c r="H96">
        <f>'Monthly Data'!BG96</f>
        <v>0</v>
      </c>
      <c r="I96">
        <f>'Monthly Data'!BI96</f>
        <v>0</v>
      </c>
      <c r="J96">
        <f>'Monthly Data'!BK96</f>
        <v>0</v>
      </c>
      <c r="K96">
        <f>'Monthly Data'!BL96</f>
        <v>0</v>
      </c>
      <c r="L96">
        <f>'Monthly Data'!BM96</f>
        <v>0</v>
      </c>
      <c r="M96">
        <f>'Monthly Data'!BS96</f>
        <v>30</v>
      </c>
      <c r="N96">
        <f>'Monthly Data'!BT96</f>
        <v>21</v>
      </c>
      <c r="P96">
        <f>'GS &gt; 50 OLS Model'!$B$5</f>
        <v>-80678906.326298103</v>
      </c>
      <c r="Q96">
        <f>'GS &gt; 50 OLS Model'!$B$6*D96</f>
        <v>7050267.9066351941</v>
      </c>
      <c r="R96">
        <f>'GS &gt; 50 OLS Model'!$B$7*E96</f>
        <v>36696.970772345347</v>
      </c>
      <c r="S96">
        <f>'GS &gt; 50 OLS Model'!$B$8*F96</f>
        <v>118706232.22201091</v>
      </c>
      <c r="T96">
        <f>'GS &gt; 50 OLS Model'!$B$9*G96</f>
        <v>-14414235.77981679</v>
      </c>
      <c r="U96">
        <f>'GS &gt; 50 OLS Model'!$B$10*H96</f>
        <v>0</v>
      </c>
      <c r="V96">
        <f>'GS &gt; 50 OLS Model'!$B$11*I96</f>
        <v>0</v>
      </c>
      <c r="W96">
        <f>'GS &gt; 50 OLS Model'!$B$12*J96</f>
        <v>0</v>
      </c>
      <c r="X96">
        <f>'GS &gt; 50 OLS Model'!$B$13*K96</f>
        <v>0</v>
      </c>
      <c r="Y96">
        <f>'GS &gt; 50 OLS Model'!$B$14*L96</f>
        <v>0</v>
      </c>
      <c r="Z96">
        <f>'GS &gt; 50 OLS Model'!$B$15*M96</f>
        <v>33229957.640213698</v>
      </c>
      <c r="AA96">
        <f>'GS &gt; 50 OLS Model'!$B$16*N96</f>
        <v>13179836.220176872</v>
      </c>
      <c r="AB96">
        <f t="shared" si="7"/>
        <v>77109848.853694126</v>
      </c>
      <c r="AC96" s="26">
        <f t="shared" ca="1" si="8"/>
        <v>9.041745585092506E-3</v>
      </c>
    </row>
    <row r="97" spans="1:29">
      <c r="A97" s="28">
        <f>'Monthly Data'!A97</f>
        <v>42339</v>
      </c>
      <c r="B97">
        <f t="shared" si="6"/>
        <v>2015</v>
      </c>
      <c r="C97">
        <f ca="1">'Monthly Data'!O97</f>
        <v>79732634.01091066</v>
      </c>
      <c r="D97">
        <f>'Monthly Data'!AX97</f>
        <v>392.2</v>
      </c>
      <c r="E97">
        <f>'Monthly Data'!AY97</f>
        <v>0</v>
      </c>
      <c r="F97">
        <f>'Monthly Data'!BB97</f>
        <v>618051.4</v>
      </c>
      <c r="G97">
        <f>'Monthly Data'!BC97</f>
        <v>96</v>
      </c>
      <c r="H97">
        <f>'Monthly Data'!BG97</f>
        <v>0</v>
      </c>
      <c r="I97">
        <f>'Monthly Data'!BI97</f>
        <v>0</v>
      </c>
      <c r="J97">
        <f>'Monthly Data'!BK97</f>
        <v>0</v>
      </c>
      <c r="K97">
        <f>'Monthly Data'!BL97</f>
        <v>0</v>
      </c>
      <c r="L97">
        <f>'Monthly Data'!BM97</f>
        <v>0</v>
      </c>
      <c r="M97">
        <f>'Monthly Data'!BS97</f>
        <v>31</v>
      </c>
      <c r="N97">
        <f>'Monthly Data'!BT97</f>
        <v>21</v>
      </c>
      <c r="P97">
        <f>'GS &gt; 50 OLS Model'!$B$5</f>
        <v>-80678906.326298103</v>
      </c>
      <c r="Q97">
        <f>'GS &gt; 50 OLS Model'!$B$6*D97</f>
        <v>9647993.9741183631</v>
      </c>
      <c r="R97">
        <f>'GS &gt; 50 OLS Model'!$B$7*E97</f>
        <v>0</v>
      </c>
      <c r="S97">
        <f>'GS &gt; 50 OLS Model'!$B$8*F97</f>
        <v>118706232.22201091</v>
      </c>
      <c r="T97">
        <f>'GS &gt; 50 OLS Model'!$B$9*G97</f>
        <v>-14565964.577499071</v>
      </c>
      <c r="U97">
        <f>'GS &gt; 50 OLS Model'!$B$10*H97</f>
        <v>0</v>
      </c>
      <c r="V97">
        <f>'GS &gt; 50 OLS Model'!$B$11*I97</f>
        <v>0</v>
      </c>
      <c r="W97">
        <f>'GS &gt; 50 OLS Model'!$B$12*J97</f>
        <v>0</v>
      </c>
      <c r="X97">
        <f>'GS &gt; 50 OLS Model'!$B$13*K97</f>
        <v>0</v>
      </c>
      <c r="Y97">
        <f>'GS &gt; 50 OLS Model'!$B$14*L97</f>
        <v>0</v>
      </c>
      <c r="Z97">
        <f>'GS &gt; 50 OLS Model'!$B$15*M97</f>
        <v>34337622.894887492</v>
      </c>
      <c r="AA97">
        <f>'GS &gt; 50 OLS Model'!$B$16*N97</f>
        <v>13179836.220176872</v>
      </c>
      <c r="AB97">
        <f t="shared" si="7"/>
        <v>80626814.407396466</v>
      </c>
      <c r="AC97" s="26">
        <f t="shared" ca="1" si="8"/>
        <v>1.1214735441493697E-2</v>
      </c>
    </row>
    <row r="98" spans="1:29">
      <c r="A98" s="28">
        <f>'Monthly Data'!A98</f>
        <v>42370</v>
      </c>
      <c r="B98">
        <f t="shared" si="6"/>
        <v>2016</v>
      </c>
      <c r="C98">
        <f ca="1">'Monthly Data'!O98</f>
        <v>87340715.811404184</v>
      </c>
      <c r="D98">
        <f>'Monthly Data'!AX98</f>
        <v>618.5</v>
      </c>
      <c r="E98">
        <f>'Monthly Data'!AY98</f>
        <v>0</v>
      </c>
      <c r="F98">
        <f>'Monthly Data'!BB98</f>
        <v>634257.80000000005</v>
      </c>
      <c r="G98">
        <f>'Monthly Data'!BC98</f>
        <v>97</v>
      </c>
      <c r="H98">
        <f>'Monthly Data'!BG98</f>
        <v>0</v>
      </c>
      <c r="I98">
        <f>'Monthly Data'!BI98</f>
        <v>0</v>
      </c>
      <c r="J98">
        <f>'Monthly Data'!BK98</f>
        <v>0</v>
      </c>
      <c r="K98">
        <f>'Monthly Data'!BL98</f>
        <v>0</v>
      </c>
      <c r="L98">
        <f>'Monthly Data'!BM98</f>
        <v>0</v>
      </c>
      <c r="M98">
        <f>'Monthly Data'!BS98</f>
        <v>31</v>
      </c>
      <c r="N98">
        <f>'Monthly Data'!BT98</f>
        <v>20</v>
      </c>
      <c r="P98">
        <f>'GS &gt; 50 OLS Model'!$B$5</f>
        <v>-80678906.326298103</v>
      </c>
      <c r="Q98">
        <f>'GS &gt; 50 OLS Model'!$B$6*D98</f>
        <v>15214901.256991861</v>
      </c>
      <c r="R98">
        <f>'GS &gt; 50 OLS Model'!$B$7*E98</f>
        <v>0</v>
      </c>
      <c r="S98">
        <f>'GS &gt; 50 OLS Model'!$B$8*F98</f>
        <v>121818919.42227095</v>
      </c>
      <c r="T98">
        <f>'GS &gt; 50 OLS Model'!$B$9*G98</f>
        <v>-14717693.375181353</v>
      </c>
      <c r="U98">
        <f>'GS &gt; 50 OLS Model'!$B$10*H98</f>
        <v>0</v>
      </c>
      <c r="V98">
        <f>'GS &gt; 50 OLS Model'!$B$11*I98</f>
        <v>0</v>
      </c>
      <c r="W98">
        <f>'GS &gt; 50 OLS Model'!$B$12*J98</f>
        <v>0</v>
      </c>
      <c r="X98">
        <f>'GS &gt; 50 OLS Model'!$B$13*K98</f>
        <v>0</v>
      </c>
      <c r="Y98">
        <f>'GS &gt; 50 OLS Model'!$B$14*L98</f>
        <v>0</v>
      </c>
      <c r="Z98">
        <f>'GS &gt; 50 OLS Model'!$B$15*M98</f>
        <v>34337622.894887492</v>
      </c>
      <c r="AA98">
        <f>'GS &gt; 50 OLS Model'!$B$16*N98</f>
        <v>12552224.97159702</v>
      </c>
      <c r="AB98">
        <f t="shared" ref="AB98:AB121" si="9">SUM(P98:AA98)</f>
        <v>88527068.844267875</v>
      </c>
      <c r="AC98" s="26">
        <f t="shared" ref="AC98:AC121" ca="1" si="10">ABS(AB98-C98)/C98</f>
        <v>1.3583046828072685E-2</v>
      </c>
    </row>
    <row r="99" spans="1:29">
      <c r="A99" s="28">
        <f>'Monthly Data'!A99</f>
        <v>42401</v>
      </c>
      <c r="B99">
        <f t="shared" si="6"/>
        <v>2016</v>
      </c>
      <c r="C99">
        <f ca="1">'Monthly Data'!O99</f>
        <v>83154848.343503043</v>
      </c>
      <c r="D99">
        <f>'Monthly Data'!AX99</f>
        <v>510.5</v>
      </c>
      <c r="E99">
        <f>'Monthly Data'!AY99</f>
        <v>0</v>
      </c>
      <c r="F99">
        <f>'Monthly Data'!BB99</f>
        <v>634257.80000000005</v>
      </c>
      <c r="G99">
        <f>'Monthly Data'!BC99</f>
        <v>98</v>
      </c>
      <c r="H99">
        <f>'Monthly Data'!BG99</f>
        <v>0</v>
      </c>
      <c r="I99">
        <f>'Monthly Data'!BI99</f>
        <v>0</v>
      </c>
      <c r="J99">
        <f>'Monthly Data'!BK99</f>
        <v>0</v>
      </c>
      <c r="K99">
        <f>'Monthly Data'!BL99</f>
        <v>0</v>
      </c>
      <c r="L99">
        <f>'Monthly Data'!BM99</f>
        <v>0</v>
      </c>
      <c r="M99">
        <f>'Monthly Data'!BS99</f>
        <v>29</v>
      </c>
      <c r="N99">
        <f>'Monthly Data'!BT99</f>
        <v>20</v>
      </c>
      <c r="P99">
        <f>'GS &gt; 50 OLS Model'!$B$5</f>
        <v>-80678906.326298103</v>
      </c>
      <c r="Q99">
        <f>'GS &gt; 50 OLS Model'!$B$6*D99</f>
        <v>12558135.960702255</v>
      </c>
      <c r="R99">
        <f>'GS &gt; 50 OLS Model'!$B$7*E99</f>
        <v>0</v>
      </c>
      <c r="S99">
        <f>'GS &gt; 50 OLS Model'!$B$8*F99</f>
        <v>121818919.42227095</v>
      </c>
      <c r="T99">
        <f>'GS &gt; 50 OLS Model'!$B$9*G99</f>
        <v>-14869422.172863634</v>
      </c>
      <c r="U99">
        <f>'GS &gt; 50 OLS Model'!$B$10*H99</f>
        <v>0</v>
      </c>
      <c r="V99">
        <f>'GS &gt; 50 OLS Model'!$B$11*I99</f>
        <v>0</v>
      </c>
      <c r="W99">
        <f>'GS &gt; 50 OLS Model'!$B$12*J99</f>
        <v>0</v>
      </c>
      <c r="X99">
        <f>'GS &gt; 50 OLS Model'!$B$13*K99</f>
        <v>0</v>
      </c>
      <c r="Y99">
        <f>'GS &gt; 50 OLS Model'!$B$14*L99</f>
        <v>0</v>
      </c>
      <c r="Z99">
        <f>'GS &gt; 50 OLS Model'!$B$15*M99</f>
        <v>32122292.385539908</v>
      </c>
      <c r="AA99">
        <f>'GS &gt; 50 OLS Model'!$B$16*N99</f>
        <v>12552224.97159702</v>
      </c>
      <c r="AB99">
        <f t="shared" si="9"/>
        <v>83503244.240948394</v>
      </c>
      <c r="AC99" s="26">
        <f t="shared" ca="1" si="10"/>
        <v>4.1897244043566503E-3</v>
      </c>
    </row>
    <row r="100" spans="1:29">
      <c r="A100" s="28">
        <f>'Monthly Data'!A100</f>
        <v>42430</v>
      </c>
      <c r="B100">
        <f t="shared" si="6"/>
        <v>2016</v>
      </c>
      <c r="C100">
        <f ca="1">'Monthly Data'!O100</f>
        <v>82620214.015487328</v>
      </c>
      <c r="D100">
        <f>'Monthly Data'!AX100</f>
        <v>350.9</v>
      </c>
      <c r="E100">
        <f>'Monthly Data'!AY100</f>
        <v>0</v>
      </c>
      <c r="F100">
        <f>'Monthly Data'!BB100</f>
        <v>634257.80000000005</v>
      </c>
      <c r="G100">
        <f>'Monthly Data'!BC100</f>
        <v>99</v>
      </c>
      <c r="H100">
        <f>'Monthly Data'!BG100</f>
        <v>0</v>
      </c>
      <c r="I100">
        <f>'Monthly Data'!BI100</f>
        <v>0</v>
      </c>
      <c r="J100">
        <f>'Monthly Data'!BK100</f>
        <v>0</v>
      </c>
      <c r="K100">
        <f>'Monthly Data'!BL100</f>
        <v>0</v>
      </c>
      <c r="L100">
        <f>'Monthly Data'!BM100</f>
        <v>0</v>
      </c>
      <c r="M100">
        <f>'Monthly Data'!BS100</f>
        <v>31</v>
      </c>
      <c r="N100">
        <f>'Monthly Data'!BT100</f>
        <v>21</v>
      </c>
      <c r="P100">
        <f>'GS &gt; 50 OLS Model'!$B$5</f>
        <v>-80678906.326298103</v>
      </c>
      <c r="Q100">
        <f>'GS &gt; 50 OLS Model'!$B$6*D100</f>
        <v>8632027.2450742833</v>
      </c>
      <c r="R100">
        <f>'GS &gt; 50 OLS Model'!$B$7*E100</f>
        <v>0</v>
      </c>
      <c r="S100">
        <f>'GS &gt; 50 OLS Model'!$B$8*F100</f>
        <v>121818919.42227095</v>
      </c>
      <c r="T100">
        <f>'GS &gt; 50 OLS Model'!$B$9*G100</f>
        <v>-15021150.970545918</v>
      </c>
      <c r="U100">
        <f>'GS &gt; 50 OLS Model'!$B$10*H100</f>
        <v>0</v>
      </c>
      <c r="V100">
        <f>'GS &gt; 50 OLS Model'!$B$11*I100</f>
        <v>0</v>
      </c>
      <c r="W100">
        <f>'GS &gt; 50 OLS Model'!$B$12*J100</f>
        <v>0</v>
      </c>
      <c r="X100">
        <f>'GS &gt; 50 OLS Model'!$B$13*K100</f>
        <v>0</v>
      </c>
      <c r="Y100">
        <f>'GS &gt; 50 OLS Model'!$B$14*L100</f>
        <v>0</v>
      </c>
      <c r="Z100">
        <f>'GS &gt; 50 OLS Model'!$B$15*M100</f>
        <v>34337622.894887492</v>
      </c>
      <c r="AA100">
        <f>'GS &gt; 50 OLS Model'!$B$16*N100</f>
        <v>13179836.220176872</v>
      </c>
      <c r="AB100">
        <f t="shared" si="9"/>
        <v>82268348.485565588</v>
      </c>
      <c r="AC100" s="26">
        <f t="shared" ca="1" si="10"/>
        <v>4.2588310150804302E-3</v>
      </c>
    </row>
    <row r="101" spans="1:29">
      <c r="A101" s="28">
        <f>'Monthly Data'!A101</f>
        <v>42461</v>
      </c>
      <c r="B101">
        <f t="shared" si="6"/>
        <v>2016</v>
      </c>
      <c r="C101">
        <f ca="1">'Monthly Data'!O101</f>
        <v>76969494.488034636</v>
      </c>
      <c r="D101">
        <f>'Monthly Data'!AX101</f>
        <v>315.20000000000005</v>
      </c>
      <c r="E101">
        <f>'Monthly Data'!AY101</f>
        <v>0</v>
      </c>
      <c r="F101">
        <f>'Monthly Data'!BB101</f>
        <v>634257.80000000005</v>
      </c>
      <c r="G101">
        <f>'Monthly Data'!BC101</f>
        <v>100</v>
      </c>
      <c r="H101">
        <f>'Monthly Data'!BG101</f>
        <v>1</v>
      </c>
      <c r="I101">
        <f>'Monthly Data'!BI101</f>
        <v>0</v>
      </c>
      <c r="J101">
        <f>'Monthly Data'!BK101</f>
        <v>0</v>
      </c>
      <c r="K101">
        <f>'Monthly Data'!BL101</f>
        <v>0</v>
      </c>
      <c r="L101">
        <f>'Monthly Data'!BM101</f>
        <v>0</v>
      </c>
      <c r="M101">
        <f>'Monthly Data'!BS101</f>
        <v>30</v>
      </c>
      <c r="N101">
        <f>'Monthly Data'!BT101</f>
        <v>21</v>
      </c>
      <c r="P101">
        <f>'GS &gt; 50 OLS Model'!$B$5</f>
        <v>-80678906.326298103</v>
      </c>
      <c r="Q101">
        <f>'GS &gt; 50 OLS Model'!$B$6*D101</f>
        <v>7753818.7165785534</v>
      </c>
      <c r="R101">
        <f>'GS &gt; 50 OLS Model'!$B$7*E101</f>
        <v>0</v>
      </c>
      <c r="S101">
        <f>'GS &gt; 50 OLS Model'!$B$8*F101</f>
        <v>121818919.42227095</v>
      </c>
      <c r="T101">
        <f>'GS &gt; 50 OLS Model'!$B$9*G101</f>
        <v>-15172879.768228199</v>
      </c>
      <c r="U101">
        <f>'GS &gt; 50 OLS Model'!$B$10*H101</f>
        <v>-1451998.11688088</v>
      </c>
      <c r="V101">
        <f>'GS &gt; 50 OLS Model'!$B$11*I101</f>
        <v>0</v>
      </c>
      <c r="W101">
        <f>'GS &gt; 50 OLS Model'!$B$12*J101</f>
        <v>0</v>
      </c>
      <c r="X101">
        <f>'GS &gt; 50 OLS Model'!$B$13*K101</f>
        <v>0</v>
      </c>
      <c r="Y101">
        <f>'GS &gt; 50 OLS Model'!$B$14*L101</f>
        <v>0</v>
      </c>
      <c r="Z101">
        <f>'GS &gt; 50 OLS Model'!$B$15*M101</f>
        <v>33229957.640213698</v>
      </c>
      <c r="AA101">
        <f>'GS &gt; 50 OLS Model'!$B$16*N101</f>
        <v>13179836.220176872</v>
      </c>
      <c r="AB101">
        <f t="shared" si="9"/>
        <v>78678747.787832901</v>
      </c>
      <c r="AC101" s="26">
        <f t="shared" ca="1" si="10"/>
        <v>2.2206892628922989E-2</v>
      </c>
    </row>
    <row r="102" spans="1:29">
      <c r="A102" s="28">
        <f>'Monthly Data'!A102</f>
        <v>42491</v>
      </c>
      <c r="B102">
        <f t="shared" si="6"/>
        <v>2016</v>
      </c>
      <c r="C102">
        <f ca="1">'Monthly Data'!O102</f>
        <v>79885437.080991775</v>
      </c>
      <c r="D102">
        <f>'Monthly Data'!AX102</f>
        <v>110.9</v>
      </c>
      <c r="E102">
        <f>'Monthly Data'!AY102</f>
        <v>47</v>
      </c>
      <c r="F102">
        <f>'Monthly Data'!BB102</f>
        <v>634257.80000000005</v>
      </c>
      <c r="G102">
        <f>'Monthly Data'!BC102</f>
        <v>101</v>
      </c>
      <c r="H102">
        <f>'Monthly Data'!BG102</f>
        <v>0</v>
      </c>
      <c r="I102">
        <f>'Monthly Data'!BI102</f>
        <v>0</v>
      </c>
      <c r="J102">
        <f>'Monthly Data'!BK102</f>
        <v>0</v>
      </c>
      <c r="K102">
        <f>'Monthly Data'!BL102</f>
        <v>0</v>
      </c>
      <c r="L102">
        <f>'Monthly Data'!BM102</f>
        <v>0</v>
      </c>
      <c r="M102">
        <f>'Monthly Data'!BS102</f>
        <v>31</v>
      </c>
      <c r="N102">
        <f>'Monthly Data'!BT102</f>
        <v>21</v>
      </c>
      <c r="P102">
        <f>'GS &gt; 50 OLS Model'!$B$5</f>
        <v>-80678906.326298103</v>
      </c>
      <c r="Q102">
        <f>'GS &gt; 50 OLS Model'!$B$6*D102</f>
        <v>2728104.3644307153</v>
      </c>
      <c r="R102">
        <f>'GS &gt; 50 OLS Model'!$B$7*E102</f>
        <v>3449515.2526004626</v>
      </c>
      <c r="S102">
        <f>'GS &gt; 50 OLS Model'!$B$8*F102</f>
        <v>121818919.42227095</v>
      </c>
      <c r="T102">
        <f>'GS &gt; 50 OLS Model'!$B$9*G102</f>
        <v>-15324608.565910481</v>
      </c>
      <c r="U102">
        <f>'GS &gt; 50 OLS Model'!$B$10*H102</f>
        <v>0</v>
      </c>
      <c r="V102">
        <f>'GS &gt; 50 OLS Model'!$B$11*I102</f>
        <v>0</v>
      </c>
      <c r="W102">
        <f>'GS &gt; 50 OLS Model'!$B$12*J102</f>
        <v>0</v>
      </c>
      <c r="X102">
        <f>'GS &gt; 50 OLS Model'!$B$13*K102</f>
        <v>0</v>
      </c>
      <c r="Y102">
        <f>'GS &gt; 50 OLS Model'!$B$14*L102</f>
        <v>0</v>
      </c>
      <c r="Z102">
        <f>'GS &gt; 50 OLS Model'!$B$15*M102</f>
        <v>34337622.894887492</v>
      </c>
      <c r="AA102">
        <f>'GS &gt; 50 OLS Model'!$B$16*N102</f>
        <v>13179836.220176872</v>
      </c>
      <c r="AB102">
        <f t="shared" si="9"/>
        <v>79510483.262157902</v>
      </c>
      <c r="AC102" s="26">
        <f t="shared" ca="1" si="10"/>
        <v>4.6936442051850593E-3</v>
      </c>
    </row>
    <row r="103" spans="1:29">
      <c r="A103" s="28">
        <f>'Monthly Data'!A103</f>
        <v>42522</v>
      </c>
      <c r="B103">
        <f t="shared" si="6"/>
        <v>2016</v>
      </c>
      <c r="C103">
        <f ca="1">'Monthly Data'!O103</f>
        <v>84108563.980985105</v>
      </c>
      <c r="D103">
        <f>'Monthly Data'!AX103</f>
        <v>5.6</v>
      </c>
      <c r="E103">
        <f>'Monthly Data'!AY103</f>
        <v>127.2</v>
      </c>
      <c r="F103">
        <f>'Monthly Data'!BB103</f>
        <v>634257.80000000005</v>
      </c>
      <c r="G103">
        <f>'Monthly Data'!BC103</f>
        <v>102</v>
      </c>
      <c r="H103">
        <f>'Monthly Data'!BG103</f>
        <v>0</v>
      </c>
      <c r="I103">
        <f>'Monthly Data'!BI103</f>
        <v>1</v>
      </c>
      <c r="J103">
        <f>'Monthly Data'!BK103</f>
        <v>0</v>
      </c>
      <c r="K103">
        <f>'Monthly Data'!BL103</f>
        <v>0</v>
      </c>
      <c r="L103">
        <f>'Monthly Data'!BM103</f>
        <v>0</v>
      </c>
      <c r="M103">
        <f>'Monthly Data'!BS103</f>
        <v>30</v>
      </c>
      <c r="N103">
        <f>'Monthly Data'!BT103</f>
        <v>22</v>
      </c>
      <c r="P103">
        <f>'GS &gt; 50 OLS Model'!$B$5</f>
        <v>-80678906.326298103</v>
      </c>
      <c r="Q103">
        <f>'GS &gt; 50 OLS Model'!$B$6*D103</f>
        <v>137758.20054834991</v>
      </c>
      <c r="R103">
        <f>'GS &gt; 50 OLS Model'!$B$7*E103</f>
        <v>9335709.3644846566</v>
      </c>
      <c r="S103">
        <f>'GS &gt; 50 OLS Model'!$B$8*F103</f>
        <v>121818919.42227095</v>
      </c>
      <c r="T103">
        <f>'GS &gt; 50 OLS Model'!$B$9*G103</f>
        <v>-15476337.363592763</v>
      </c>
      <c r="U103">
        <f>'GS &gt; 50 OLS Model'!$B$10*H103</f>
        <v>0</v>
      </c>
      <c r="V103">
        <f>'GS &gt; 50 OLS Model'!$B$11*I103</f>
        <v>1416617.5357142601</v>
      </c>
      <c r="W103">
        <f>'GS &gt; 50 OLS Model'!$B$12*J103</f>
        <v>0</v>
      </c>
      <c r="X103">
        <f>'GS &gt; 50 OLS Model'!$B$13*K103</f>
        <v>0</v>
      </c>
      <c r="Y103">
        <f>'GS &gt; 50 OLS Model'!$B$14*L103</f>
        <v>0</v>
      </c>
      <c r="Z103">
        <f>'GS &gt; 50 OLS Model'!$B$15*M103</f>
        <v>33229957.640213698</v>
      </c>
      <c r="AA103">
        <f>'GS &gt; 50 OLS Model'!$B$16*N103</f>
        <v>13807447.468756722</v>
      </c>
      <c r="AB103">
        <f t="shared" si="9"/>
        <v>83591165.942097768</v>
      </c>
      <c r="AC103" s="26">
        <f t="shared" ca="1" si="10"/>
        <v>6.151550025325696E-3</v>
      </c>
    </row>
    <row r="104" spans="1:29">
      <c r="A104" s="28">
        <f>'Monthly Data'!A104</f>
        <v>42552</v>
      </c>
      <c r="B104">
        <f t="shared" si="6"/>
        <v>2016</v>
      </c>
      <c r="C104">
        <f ca="1">'Monthly Data'!O104</f>
        <v>89208055.874293894</v>
      </c>
      <c r="D104">
        <f>'Monthly Data'!AX104</f>
        <v>0</v>
      </c>
      <c r="E104">
        <f>'Monthly Data'!AY104</f>
        <v>213.1</v>
      </c>
      <c r="F104">
        <f>'Monthly Data'!BB104</f>
        <v>634257.80000000005</v>
      </c>
      <c r="G104">
        <f>'Monthly Data'!BC104</f>
        <v>103</v>
      </c>
      <c r="H104">
        <f>'Monthly Data'!BG104</f>
        <v>0</v>
      </c>
      <c r="I104">
        <f>'Monthly Data'!BI104</f>
        <v>0</v>
      </c>
      <c r="J104">
        <f>'Monthly Data'!BK104</f>
        <v>0</v>
      </c>
      <c r="K104">
        <f>'Monthly Data'!BL104</f>
        <v>0</v>
      </c>
      <c r="L104">
        <f>'Monthly Data'!BM104</f>
        <v>0</v>
      </c>
      <c r="M104">
        <f>'Monthly Data'!BS104</f>
        <v>31</v>
      </c>
      <c r="N104">
        <f>'Monthly Data'!BT104</f>
        <v>20</v>
      </c>
      <c r="P104">
        <f>'GS &gt; 50 OLS Model'!$B$5</f>
        <v>-80678906.326298103</v>
      </c>
      <c r="Q104">
        <f>'GS &gt; 50 OLS Model'!$B$6*D104</f>
        <v>0</v>
      </c>
      <c r="R104">
        <f>'GS &gt; 50 OLS Model'!$B$7*E104</f>
        <v>15640248.943173585</v>
      </c>
      <c r="S104">
        <f>'GS &gt; 50 OLS Model'!$B$8*F104</f>
        <v>121818919.42227095</v>
      </c>
      <c r="T104">
        <f>'GS &gt; 50 OLS Model'!$B$9*G104</f>
        <v>-15628066.161275046</v>
      </c>
      <c r="U104">
        <f>'GS &gt; 50 OLS Model'!$B$10*H104</f>
        <v>0</v>
      </c>
      <c r="V104">
        <f>'GS &gt; 50 OLS Model'!$B$11*I104</f>
        <v>0</v>
      </c>
      <c r="W104">
        <f>'GS &gt; 50 OLS Model'!$B$12*J104</f>
        <v>0</v>
      </c>
      <c r="X104">
        <f>'GS &gt; 50 OLS Model'!$B$13*K104</f>
        <v>0</v>
      </c>
      <c r="Y104">
        <f>'GS &gt; 50 OLS Model'!$B$14*L104</f>
        <v>0</v>
      </c>
      <c r="Z104">
        <f>'GS &gt; 50 OLS Model'!$B$15*M104</f>
        <v>34337622.894887492</v>
      </c>
      <c r="AA104">
        <f>'GS &gt; 50 OLS Model'!$B$16*N104</f>
        <v>12552224.97159702</v>
      </c>
      <c r="AB104">
        <f t="shared" si="9"/>
        <v>88042043.744355902</v>
      </c>
      <c r="AC104" s="26">
        <f t="shared" ca="1" si="10"/>
        <v>1.3070704416886507E-2</v>
      </c>
    </row>
    <row r="105" spans="1:29">
      <c r="A105" s="28">
        <f>'Monthly Data'!A105</f>
        <v>42583</v>
      </c>
      <c r="B105">
        <f t="shared" si="6"/>
        <v>2016</v>
      </c>
      <c r="C105">
        <f ca="1">'Monthly Data'!O105</f>
        <v>92081052.006418362</v>
      </c>
      <c r="D105">
        <f>'Monthly Data'!AX105</f>
        <v>0</v>
      </c>
      <c r="E105">
        <f>'Monthly Data'!AY105</f>
        <v>219</v>
      </c>
      <c r="F105">
        <f>'Monthly Data'!BB105</f>
        <v>634257.80000000005</v>
      </c>
      <c r="G105">
        <f>'Monthly Data'!BC105</f>
        <v>104</v>
      </c>
      <c r="H105">
        <f>'Monthly Data'!BG105</f>
        <v>0</v>
      </c>
      <c r="I105">
        <f>'Monthly Data'!BI105</f>
        <v>0</v>
      </c>
      <c r="J105">
        <f>'Monthly Data'!BK105</f>
        <v>1</v>
      </c>
      <c r="K105">
        <f>'Monthly Data'!BL105</f>
        <v>0</v>
      </c>
      <c r="L105">
        <f>'Monthly Data'!BM105</f>
        <v>0</v>
      </c>
      <c r="M105">
        <f>'Monthly Data'!BS105</f>
        <v>31</v>
      </c>
      <c r="N105">
        <f>'Monthly Data'!BT105</f>
        <v>22</v>
      </c>
      <c r="P105">
        <f>'GS &gt; 50 OLS Model'!$B$5</f>
        <v>-80678906.326298103</v>
      </c>
      <c r="Q105">
        <f>'GS &gt; 50 OLS Model'!$B$6*D105</f>
        <v>0</v>
      </c>
      <c r="R105">
        <f>'GS &gt; 50 OLS Model'!$B$7*E105</f>
        <v>16073273.198287262</v>
      </c>
      <c r="S105">
        <f>'GS &gt; 50 OLS Model'!$B$8*F105</f>
        <v>121818919.42227095</v>
      </c>
      <c r="T105">
        <f>'GS &gt; 50 OLS Model'!$B$9*G105</f>
        <v>-15779794.958957328</v>
      </c>
      <c r="U105">
        <f>'GS &gt; 50 OLS Model'!$B$10*H105</f>
        <v>0</v>
      </c>
      <c r="V105">
        <f>'GS &gt; 50 OLS Model'!$B$11*I105</f>
        <v>0</v>
      </c>
      <c r="W105">
        <f>'GS &gt; 50 OLS Model'!$B$12*J105</f>
        <v>3108600.9961055499</v>
      </c>
      <c r="X105">
        <f>'GS &gt; 50 OLS Model'!$B$13*K105</f>
        <v>0</v>
      </c>
      <c r="Y105">
        <f>'GS &gt; 50 OLS Model'!$B$14*L105</f>
        <v>0</v>
      </c>
      <c r="Z105">
        <f>'GS &gt; 50 OLS Model'!$B$15*M105</f>
        <v>34337622.894887492</v>
      </c>
      <c r="AA105">
        <f>'GS &gt; 50 OLS Model'!$B$16*N105</f>
        <v>13807447.468756722</v>
      </c>
      <c r="AB105">
        <f t="shared" si="9"/>
        <v>92687162.695052549</v>
      </c>
      <c r="AC105" s="26">
        <f t="shared" ca="1" si="10"/>
        <v>6.5823605989203835E-3</v>
      </c>
    </row>
    <row r="106" spans="1:29">
      <c r="A106" s="28">
        <f>'Monthly Data'!A106</f>
        <v>42614</v>
      </c>
      <c r="B106">
        <f t="shared" si="6"/>
        <v>2016</v>
      </c>
      <c r="C106">
        <f ca="1">'Monthly Data'!O106</f>
        <v>82625134.428336576</v>
      </c>
      <c r="D106">
        <f>'Monthly Data'!AX106</f>
        <v>8</v>
      </c>
      <c r="E106">
        <f>'Monthly Data'!AY106</f>
        <v>90.1</v>
      </c>
      <c r="F106">
        <f>'Monthly Data'!BB106</f>
        <v>634257.80000000005</v>
      </c>
      <c r="G106">
        <f>'Monthly Data'!BC106</f>
        <v>105</v>
      </c>
      <c r="H106">
        <f>'Monthly Data'!BG106</f>
        <v>0</v>
      </c>
      <c r="I106">
        <f>'Monthly Data'!BI106</f>
        <v>0</v>
      </c>
      <c r="J106">
        <f>'Monthly Data'!BK106</f>
        <v>0</v>
      </c>
      <c r="K106">
        <f>'Monthly Data'!BL106</f>
        <v>1</v>
      </c>
      <c r="L106">
        <f>'Monthly Data'!BM106</f>
        <v>0</v>
      </c>
      <c r="M106">
        <f>'Monthly Data'!BS106</f>
        <v>30</v>
      </c>
      <c r="N106">
        <f>'Monthly Data'!BT106</f>
        <v>21</v>
      </c>
      <c r="P106">
        <f>'GS &gt; 50 OLS Model'!$B$5</f>
        <v>-80678906.326298103</v>
      </c>
      <c r="Q106">
        <f>'GS &gt; 50 OLS Model'!$B$6*D106</f>
        <v>196797.42935478559</v>
      </c>
      <c r="R106">
        <f>'GS &gt; 50 OLS Model'!$B$7*E106</f>
        <v>6612794.1331766313</v>
      </c>
      <c r="S106">
        <f>'GS &gt; 50 OLS Model'!$B$8*F106</f>
        <v>121818919.42227095</v>
      </c>
      <c r="T106">
        <f>'GS &gt; 50 OLS Model'!$B$9*G106</f>
        <v>-15931523.756639609</v>
      </c>
      <c r="U106">
        <f>'GS &gt; 50 OLS Model'!$B$10*H106</f>
        <v>0</v>
      </c>
      <c r="V106">
        <f>'GS &gt; 50 OLS Model'!$B$11*I106</f>
        <v>0</v>
      </c>
      <c r="W106">
        <f>'GS &gt; 50 OLS Model'!$B$12*J106</f>
        <v>0</v>
      </c>
      <c r="X106">
        <f>'GS &gt; 50 OLS Model'!$B$13*K106</f>
        <v>3297905.0316017698</v>
      </c>
      <c r="Y106">
        <f>'GS &gt; 50 OLS Model'!$B$14*L106</f>
        <v>0</v>
      </c>
      <c r="Z106">
        <f>'GS &gt; 50 OLS Model'!$B$15*M106</f>
        <v>33229957.640213698</v>
      </c>
      <c r="AA106">
        <f>'GS &gt; 50 OLS Model'!$B$16*N106</f>
        <v>13179836.220176872</v>
      </c>
      <c r="AB106">
        <f t="shared" si="9"/>
        <v>81725779.793857008</v>
      </c>
      <c r="AC106" s="26">
        <f t="shared" ca="1" si="10"/>
        <v>1.0884758502385331E-2</v>
      </c>
    </row>
    <row r="107" spans="1:29">
      <c r="A107" s="28">
        <f>'Monthly Data'!A107</f>
        <v>42644</v>
      </c>
      <c r="B107">
        <f t="shared" si="6"/>
        <v>2016</v>
      </c>
      <c r="C107">
        <f ca="1">'Monthly Data'!O107</f>
        <v>79761867.387980133</v>
      </c>
      <c r="D107">
        <f>'Monthly Data'!AX107</f>
        <v>146</v>
      </c>
      <c r="E107">
        <f>'Monthly Data'!AY107</f>
        <v>22.7</v>
      </c>
      <c r="F107">
        <f>'Monthly Data'!BB107</f>
        <v>634257.80000000005</v>
      </c>
      <c r="G107">
        <f>'Monthly Data'!BC107</f>
        <v>106</v>
      </c>
      <c r="H107">
        <f>'Monthly Data'!BG107</f>
        <v>0</v>
      </c>
      <c r="I107">
        <f>'Monthly Data'!BI107</f>
        <v>0</v>
      </c>
      <c r="J107">
        <f>'Monthly Data'!BK107</f>
        <v>0</v>
      </c>
      <c r="K107">
        <f>'Monthly Data'!BL107</f>
        <v>0</v>
      </c>
      <c r="L107">
        <f>'Monthly Data'!BM107</f>
        <v>1</v>
      </c>
      <c r="M107">
        <f>'Monthly Data'!BS107</f>
        <v>31</v>
      </c>
      <c r="N107">
        <f>'Monthly Data'!BT107</f>
        <v>20</v>
      </c>
      <c r="P107">
        <f>'GS &gt; 50 OLS Model'!$B$5</f>
        <v>-80678906.326298103</v>
      </c>
      <c r="Q107">
        <f>'GS &gt; 50 OLS Model'!$B$6*D107</f>
        <v>3591553.0857248371</v>
      </c>
      <c r="R107">
        <f>'GS &gt; 50 OLS Model'!$B$7*E107</f>
        <v>1666042.4730644787</v>
      </c>
      <c r="S107">
        <f>'GS &gt; 50 OLS Model'!$B$8*F107</f>
        <v>121818919.42227095</v>
      </c>
      <c r="T107">
        <f>'GS &gt; 50 OLS Model'!$B$9*G107</f>
        <v>-16083252.554321891</v>
      </c>
      <c r="U107">
        <f>'GS &gt; 50 OLS Model'!$B$10*H107</f>
        <v>0</v>
      </c>
      <c r="V107">
        <f>'GS &gt; 50 OLS Model'!$B$11*I107</f>
        <v>0</v>
      </c>
      <c r="W107">
        <f>'GS &gt; 50 OLS Model'!$B$12*J107</f>
        <v>0</v>
      </c>
      <c r="X107">
        <f>'GS &gt; 50 OLS Model'!$B$13*K107</f>
        <v>0</v>
      </c>
      <c r="Y107">
        <f>'GS &gt; 50 OLS Model'!$B$14*L107</f>
        <v>1577525.1305396601</v>
      </c>
      <c r="Z107">
        <f>'GS &gt; 50 OLS Model'!$B$15*M107</f>
        <v>34337622.894887492</v>
      </c>
      <c r="AA107">
        <f>'GS &gt; 50 OLS Model'!$B$16*N107</f>
        <v>12552224.97159702</v>
      </c>
      <c r="AB107">
        <f t="shared" si="9"/>
        <v>78781729.097464442</v>
      </c>
      <c r="AC107" s="26">
        <f t="shared" ca="1" si="10"/>
        <v>1.2288306713633875E-2</v>
      </c>
    </row>
    <row r="108" spans="1:29">
      <c r="A108" s="28">
        <f>'Monthly Data'!A108</f>
        <v>42675</v>
      </c>
      <c r="B108">
        <f t="shared" si="6"/>
        <v>2016</v>
      </c>
      <c r="C108">
        <f ca="1">'Monthly Data'!O108</f>
        <v>79632729.527031347</v>
      </c>
      <c r="D108">
        <f>'Monthly Data'!AX108</f>
        <v>290.7</v>
      </c>
      <c r="E108">
        <f>'Monthly Data'!AY108</f>
        <v>0</v>
      </c>
      <c r="F108">
        <f>'Monthly Data'!BB108</f>
        <v>634257.80000000005</v>
      </c>
      <c r="G108">
        <f>'Monthly Data'!BC108</f>
        <v>107</v>
      </c>
      <c r="H108">
        <f>'Monthly Data'!BG108</f>
        <v>0</v>
      </c>
      <c r="I108">
        <f>'Monthly Data'!BI108</f>
        <v>0</v>
      </c>
      <c r="J108">
        <f>'Monthly Data'!BK108</f>
        <v>0</v>
      </c>
      <c r="K108">
        <f>'Monthly Data'!BL108</f>
        <v>0</v>
      </c>
      <c r="L108">
        <f>'Monthly Data'!BM108</f>
        <v>0</v>
      </c>
      <c r="M108">
        <f>'Monthly Data'!BS108</f>
        <v>30</v>
      </c>
      <c r="N108">
        <f>'Monthly Data'!BT108</f>
        <v>22</v>
      </c>
      <c r="P108">
        <f>'GS &gt; 50 OLS Model'!$B$5</f>
        <v>-80678906.326298103</v>
      </c>
      <c r="Q108">
        <f>'GS &gt; 50 OLS Model'!$B$6*D108</f>
        <v>7151126.5891795214</v>
      </c>
      <c r="R108">
        <f>'GS &gt; 50 OLS Model'!$B$7*E108</f>
        <v>0</v>
      </c>
      <c r="S108">
        <f>'GS &gt; 50 OLS Model'!$B$8*F108</f>
        <v>121818919.42227095</v>
      </c>
      <c r="T108">
        <f>'GS &gt; 50 OLS Model'!$B$9*G108</f>
        <v>-16234981.352004172</v>
      </c>
      <c r="U108">
        <f>'GS &gt; 50 OLS Model'!$B$10*H108</f>
        <v>0</v>
      </c>
      <c r="V108">
        <f>'GS &gt; 50 OLS Model'!$B$11*I108</f>
        <v>0</v>
      </c>
      <c r="W108">
        <f>'GS &gt; 50 OLS Model'!$B$12*J108</f>
        <v>0</v>
      </c>
      <c r="X108">
        <f>'GS &gt; 50 OLS Model'!$B$13*K108</f>
        <v>0</v>
      </c>
      <c r="Y108">
        <f>'GS &gt; 50 OLS Model'!$B$14*L108</f>
        <v>0</v>
      </c>
      <c r="Z108">
        <f>'GS &gt; 50 OLS Model'!$B$15*M108</f>
        <v>33229957.640213698</v>
      </c>
      <c r="AA108">
        <f>'GS &gt; 50 OLS Model'!$B$16*N108</f>
        <v>13807447.468756722</v>
      </c>
      <c r="AB108">
        <f t="shared" si="9"/>
        <v>79093563.442118615</v>
      </c>
      <c r="AC108" s="26">
        <f t="shared" ca="1" si="10"/>
        <v>6.7706593521915156E-3</v>
      </c>
    </row>
    <row r="109" spans="1:29">
      <c r="A109" s="28">
        <f>'Monthly Data'!A109</f>
        <v>42705</v>
      </c>
      <c r="B109">
        <f t="shared" si="6"/>
        <v>2016</v>
      </c>
      <c r="C109">
        <f ca="1">'Monthly Data'!O109</f>
        <v>85703762.977146074</v>
      </c>
      <c r="D109">
        <f>'Monthly Data'!AX109</f>
        <v>581.1</v>
      </c>
      <c r="E109">
        <f>'Monthly Data'!AY109</f>
        <v>0</v>
      </c>
      <c r="F109">
        <f>'Monthly Data'!BB109</f>
        <v>634257.80000000005</v>
      </c>
      <c r="G109">
        <f>'Monthly Data'!BC109</f>
        <v>108</v>
      </c>
      <c r="H109">
        <f>'Monthly Data'!BG109</f>
        <v>0</v>
      </c>
      <c r="I109">
        <f>'Monthly Data'!BI109</f>
        <v>0</v>
      </c>
      <c r="J109">
        <f>'Monthly Data'!BK109</f>
        <v>0</v>
      </c>
      <c r="K109">
        <f>'Monthly Data'!BL109</f>
        <v>0</v>
      </c>
      <c r="L109">
        <f>'Monthly Data'!BM109</f>
        <v>0</v>
      </c>
      <c r="M109">
        <f>'Monthly Data'!BS109</f>
        <v>31</v>
      </c>
      <c r="N109">
        <f>'Monthly Data'!BT109</f>
        <v>20</v>
      </c>
      <c r="P109">
        <f>'GS &gt; 50 OLS Model'!$B$5</f>
        <v>-80678906.326298103</v>
      </c>
      <c r="Q109">
        <f>'GS &gt; 50 OLS Model'!$B$6*D109</f>
        <v>14294873.274758238</v>
      </c>
      <c r="R109">
        <f>'GS &gt; 50 OLS Model'!$B$7*E109</f>
        <v>0</v>
      </c>
      <c r="S109">
        <f>'GS &gt; 50 OLS Model'!$B$8*F109</f>
        <v>121818919.42227095</v>
      </c>
      <c r="T109">
        <f>'GS &gt; 50 OLS Model'!$B$9*G109</f>
        <v>-16386710.149686456</v>
      </c>
      <c r="U109">
        <f>'GS &gt; 50 OLS Model'!$B$10*H109</f>
        <v>0</v>
      </c>
      <c r="V109">
        <f>'GS &gt; 50 OLS Model'!$B$11*I109</f>
        <v>0</v>
      </c>
      <c r="W109">
        <f>'GS &gt; 50 OLS Model'!$B$12*J109</f>
        <v>0</v>
      </c>
      <c r="X109">
        <f>'GS &gt; 50 OLS Model'!$B$13*K109</f>
        <v>0</v>
      </c>
      <c r="Y109">
        <f>'GS &gt; 50 OLS Model'!$B$14*L109</f>
        <v>0</v>
      </c>
      <c r="Z109">
        <f>'GS &gt; 50 OLS Model'!$B$15*M109</f>
        <v>34337622.894887492</v>
      </c>
      <c r="AA109">
        <f>'GS &gt; 50 OLS Model'!$B$16*N109</f>
        <v>12552224.97159702</v>
      </c>
      <c r="AB109">
        <f t="shared" si="9"/>
        <v>85938024.087529138</v>
      </c>
      <c r="AC109" s="26">
        <f t="shared" ca="1" si="10"/>
        <v>2.7333818521542872E-3</v>
      </c>
    </row>
    <row r="110" spans="1:29" s="137" customFormat="1">
      <c r="A110" s="138">
        <f>'Monthly Data'!A110</f>
        <v>42736</v>
      </c>
      <c r="B110" s="137">
        <f t="shared" ref="B110:B121" si="11">YEAR(A110)</f>
        <v>2017</v>
      </c>
      <c r="C110" s="137">
        <f ca="1">'Monthly Data'!O110</f>
        <v>89452615.289801002</v>
      </c>
      <c r="D110" s="137">
        <f>'Monthly Data'!AX110</f>
        <v>570.4</v>
      </c>
      <c r="E110" s="137">
        <f>'Monthly Data'!AY110</f>
        <v>0</v>
      </c>
      <c r="F110" s="137">
        <f>'Monthly Data'!BB110</f>
        <v>651932.30000000005</v>
      </c>
      <c r="G110" s="137">
        <f>'Monthly Data'!BC110</f>
        <v>109</v>
      </c>
      <c r="H110" s="137">
        <f>'Monthly Data'!BG110</f>
        <v>0</v>
      </c>
      <c r="I110" s="137">
        <f>'Monthly Data'!BI110</f>
        <v>0</v>
      </c>
      <c r="J110" s="137">
        <f>'Monthly Data'!BK110</f>
        <v>0</v>
      </c>
      <c r="K110" s="137">
        <f>'Monthly Data'!BL110</f>
        <v>0</v>
      </c>
      <c r="L110" s="137">
        <f>'Monthly Data'!BM110</f>
        <v>0</v>
      </c>
      <c r="M110" s="137">
        <f>'Monthly Data'!BS110</f>
        <v>31</v>
      </c>
      <c r="N110" s="137">
        <f>'Monthly Data'!BT110</f>
        <v>22</v>
      </c>
      <c r="P110" s="137">
        <f>'GS &gt; 50 OLS Model'!$B$5</f>
        <v>-80678906.326298103</v>
      </c>
      <c r="Q110" s="137">
        <f>'GS &gt; 50 OLS Model'!$B$6*D110</f>
        <v>14031656.712996213</v>
      </c>
      <c r="R110" s="137">
        <f>'GS &gt; 50 OLS Model'!$B$7*E110</f>
        <v>0</v>
      </c>
      <c r="S110" s="137">
        <f>'GS &gt; 50 OLS Model'!$B$8*F110</f>
        <v>125213577.70054349</v>
      </c>
      <c r="T110" s="137">
        <f>'GS &gt; 50 OLS Model'!$B$9*G110</f>
        <v>-16538438.947368737</v>
      </c>
      <c r="U110" s="137">
        <f>'GS &gt; 50 OLS Model'!$B$10*H110</f>
        <v>0</v>
      </c>
      <c r="V110" s="137">
        <f>'GS &gt; 50 OLS Model'!$B$11*I110</f>
        <v>0</v>
      </c>
      <c r="W110" s="137">
        <f>'GS &gt; 50 OLS Model'!$B$12*J110</f>
        <v>0</v>
      </c>
      <c r="X110" s="137">
        <f>'GS &gt; 50 OLS Model'!$B$13*K110</f>
        <v>0</v>
      </c>
      <c r="Y110" s="137">
        <f>'GS &gt; 50 OLS Model'!$B$14*L110</f>
        <v>0</v>
      </c>
      <c r="Z110" s="137">
        <f>'GS &gt; 50 OLS Model'!$B$15*M110</f>
        <v>34337622.894887492</v>
      </c>
      <c r="AA110" s="137">
        <f>'GS &gt; 50 OLS Model'!$B$16*N110</f>
        <v>13807447.468756722</v>
      </c>
      <c r="AB110" s="137">
        <f t="shared" si="9"/>
        <v>90172959.503517076</v>
      </c>
      <c r="AC110" s="26">
        <f t="shared" ca="1" si="10"/>
        <v>8.0528021610364858E-3</v>
      </c>
    </row>
    <row r="111" spans="1:29" s="137" customFormat="1">
      <c r="A111" s="138">
        <f>'Monthly Data'!A111</f>
        <v>42767</v>
      </c>
      <c r="B111" s="137">
        <f t="shared" si="11"/>
        <v>2017</v>
      </c>
      <c r="C111" s="137">
        <f ca="1">'Monthly Data'!O111</f>
        <v>79369250.509801</v>
      </c>
      <c r="D111" s="137">
        <f>'Monthly Data'!AX111</f>
        <v>411.8</v>
      </c>
      <c r="E111" s="137">
        <f>'Monthly Data'!AY111</f>
        <v>0</v>
      </c>
      <c r="F111" s="137">
        <f>'Monthly Data'!BB111</f>
        <v>651932.30000000005</v>
      </c>
      <c r="G111" s="137">
        <f>'Monthly Data'!BC111</f>
        <v>110</v>
      </c>
      <c r="H111" s="137">
        <f>'Monthly Data'!BG111</f>
        <v>0</v>
      </c>
      <c r="I111" s="137">
        <f>'Monthly Data'!BI111</f>
        <v>0</v>
      </c>
      <c r="J111" s="137">
        <f>'Monthly Data'!BK111</f>
        <v>0</v>
      </c>
      <c r="K111" s="137">
        <f>'Monthly Data'!BL111</f>
        <v>0</v>
      </c>
      <c r="L111" s="137">
        <f>'Monthly Data'!BM111</f>
        <v>0</v>
      </c>
      <c r="M111" s="137">
        <f>'Monthly Data'!BS111</f>
        <v>28</v>
      </c>
      <c r="N111" s="137">
        <f>'Monthly Data'!BT111</f>
        <v>19</v>
      </c>
      <c r="P111" s="137">
        <f>'GS &gt; 50 OLS Model'!$B$5</f>
        <v>-80678906.326298103</v>
      </c>
      <c r="Q111" s="137">
        <f>'GS &gt; 50 OLS Model'!$B$6*D111</f>
        <v>10130147.676037589</v>
      </c>
      <c r="R111" s="137">
        <f>'GS &gt; 50 OLS Model'!$B$7*E111</f>
        <v>0</v>
      </c>
      <c r="S111" s="137">
        <f>'GS &gt; 50 OLS Model'!$B$8*F111</f>
        <v>125213577.70054349</v>
      </c>
      <c r="T111" s="137">
        <f>'GS &gt; 50 OLS Model'!$B$9*G111</f>
        <v>-16690167.745051019</v>
      </c>
      <c r="U111" s="137">
        <f>'GS &gt; 50 OLS Model'!$B$10*H111</f>
        <v>0</v>
      </c>
      <c r="V111" s="137">
        <f>'GS &gt; 50 OLS Model'!$B$11*I111</f>
        <v>0</v>
      </c>
      <c r="W111" s="137">
        <f>'GS &gt; 50 OLS Model'!$B$12*J111</f>
        <v>0</v>
      </c>
      <c r="X111" s="137">
        <f>'GS &gt; 50 OLS Model'!$B$13*K111</f>
        <v>0</v>
      </c>
      <c r="Y111" s="137">
        <f>'GS &gt; 50 OLS Model'!$B$14*L111</f>
        <v>0</v>
      </c>
      <c r="Z111" s="137">
        <f>'GS &gt; 50 OLS Model'!$B$15*M111</f>
        <v>31014627.130866118</v>
      </c>
      <c r="AA111" s="137">
        <f>'GS &gt; 50 OLS Model'!$B$16*N111</f>
        <v>11924613.723017169</v>
      </c>
      <c r="AB111" s="137">
        <f t="shared" si="9"/>
        <v>80913892.159115255</v>
      </c>
      <c r="AC111" s="26">
        <f t="shared" ca="1" si="10"/>
        <v>1.9461461956523235E-2</v>
      </c>
    </row>
    <row r="112" spans="1:29" s="137" customFormat="1">
      <c r="A112" s="138">
        <f>'Monthly Data'!A112</f>
        <v>42795</v>
      </c>
      <c r="B112" s="137">
        <f t="shared" si="11"/>
        <v>2017</v>
      </c>
      <c r="C112" s="137">
        <f ca="1">'Monthly Data'!O112</f>
        <v>85130613.079801008</v>
      </c>
      <c r="D112" s="137">
        <f>'Monthly Data'!AX112</f>
        <v>469.7</v>
      </c>
      <c r="E112" s="137">
        <f>'Monthly Data'!AY112</f>
        <v>0</v>
      </c>
      <c r="F112" s="137">
        <f>'Monthly Data'!BB112</f>
        <v>651932.30000000005</v>
      </c>
      <c r="G112" s="137">
        <f>'Monthly Data'!BC112</f>
        <v>111</v>
      </c>
      <c r="H112" s="137">
        <f>'Monthly Data'!BG112</f>
        <v>0</v>
      </c>
      <c r="I112" s="137">
        <f>'Monthly Data'!BI112</f>
        <v>0</v>
      </c>
      <c r="J112" s="137">
        <f>'Monthly Data'!BK112</f>
        <v>0</v>
      </c>
      <c r="K112" s="137">
        <f>'Monthly Data'!BL112</f>
        <v>0</v>
      </c>
      <c r="L112" s="137">
        <f>'Monthly Data'!BM112</f>
        <v>0</v>
      </c>
      <c r="M112" s="137">
        <f>'Monthly Data'!BS112</f>
        <v>31</v>
      </c>
      <c r="N112" s="137">
        <f>'Monthly Data'!BT112</f>
        <v>23</v>
      </c>
      <c r="P112" s="137">
        <f>'GS &gt; 50 OLS Model'!$B$5</f>
        <v>-80678906.326298103</v>
      </c>
      <c r="Q112" s="137">
        <f>'GS &gt; 50 OLS Model'!$B$6*D112</f>
        <v>11554469.070992848</v>
      </c>
      <c r="R112" s="137">
        <f>'GS &gt; 50 OLS Model'!$B$7*E112</f>
        <v>0</v>
      </c>
      <c r="S112" s="137">
        <f>'GS &gt; 50 OLS Model'!$B$8*F112</f>
        <v>125213577.70054349</v>
      </c>
      <c r="T112" s="137">
        <f>'GS &gt; 50 OLS Model'!$B$9*G112</f>
        <v>-16841896.5427333</v>
      </c>
      <c r="U112" s="137">
        <f>'GS &gt; 50 OLS Model'!$B$10*H112</f>
        <v>0</v>
      </c>
      <c r="V112" s="137">
        <f>'GS &gt; 50 OLS Model'!$B$11*I112</f>
        <v>0</v>
      </c>
      <c r="W112" s="137">
        <f>'GS &gt; 50 OLS Model'!$B$12*J112</f>
        <v>0</v>
      </c>
      <c r="X112" s="137">
        <f>'GS &gt; 50 OLS Model'!$B$13*K112</f>
        <v>0</v>
      </c>
      <c r="Y112" s="137">
        <f>'GS &gt; 50 OLS Model'!$B$14*L112</f>
        <v>0</v>
      </c>
      <c r="Z112" s="137">
        <f>'GS &gt; 50 OLS Model'!$B$15*M112</f>
        <v>34337622.894887492</v>
      </c>
      <c r="AA112" s="137">
        <f>'GS &gt; 50 OLS Model'!$B$16*N112</f>
        <v>14435058.717336573</v>
      </c>
      <c r="AB112" s="137">
        <f t="shared" si="9"/>
        <v>88019925.514728993</v>
      </c>
      <c r="AC112" s="26">
        <f t="shared" ca="1" si="10"/>
        <v>3.3939758336047197E-2</v>
      </c>
    </row>
    <row r="113" spans="1:29" s="137" customFormat="1">
      <c r="A113" s="138">
        <f>'Monthly Data'!A113</f>
        <v>42826</v>
      </c>
      <c r="B113" s="137">
        <f t="shared" si="11"/>
        <v>2017</v>
      </c>
      <c r="C113" s="137">
        <f ca="1">'Monthly Data'!O113</f>
        <v>75264677.349801004</v>
      </c>
      <c r="D113" s="137">
        <f>'Monthly Data'!AX113</f>
        <v>177.1</v>
      </c>
      <c r="E113" s="137">
        <f>'Monthly Data'!AY113</f>
        <v>6.1</v>
      </c>
      <c r="F113" s="137">
        <f>'Monthly Data'!BB113</f>
        <v>651932.30000000005</v>
      </c>
      <c r="G113" s="137">
        <f>'Monthly Data'!BC113</f>
        <v>112</v>
      </c>
      <c r="H113" s="137">
        <f>'Monthly Data'!BG113</f>
        <v>1</v>
      </c>
      <c r="I113" s="137">
        <f>'Monthly Data'!BI113</f>
        <v>0</v>
      </c>
      <c r="J113" s="137">
        <f>'Monthly Data'!BK113</f>
        <v>0</v>
      </c>
      <c r="K113" s="137">
        <f>'Monthly Data'!BL113</f>
        <v>0</v>
      </c>
      <c r="L113" s="137">
        <f>'Monthly Data'!BM113</f>
        <v>0</v>
      </c>
      <c r="M113" s="137">
        <f>'Monthly Data'!BS113</f>
        <v>30</v>
      </c>
      <c r="N113" s="137">
        <f>'Monthly Data'!BT113</f>
        <v>19</v>
      </c>
      <c r="P113" s="137">
        <f>'GS &gt; 50 OLS Model'!$B$5</f>
        <v>-80678906.326298103</v>
      </c>
      <c r="Q113" s="137">
        <f>'GS &gt; 50 OLS Model'!$B$6*D113</f>
        <v>4356603.0923415655</v>
      </c>
      <c r="R113" s="137">
        <f>'GS &gt; 50 OLS Model'!$B$7*E113</f>
        <v>447703.04342261318</v>
      </c>
      <c r="S113" s="137">
        <f>'GS &gt; 50 OLS Model'!$B$8*F113</f>
        <v>125213577.70054349</v>
      </c>
      <c r="T113" s="137">
        <f>'GS &gt; 50 OLS Model'!$B$9*G113</f>
        <v>-16993625.340415582</v>
      </c>
      <c r="U113" s="137">
        <f>'GS &gt; 50 OLS Model'!$B$10*H113</f>
        <v>-1451998.11688088</v>
      </c>
      <c r="V113" s="137">
        <f>'GS &gt; 50 OLS Model'!$B$11*I113</f>
        <v>0</v>
      </c>
      <c r="W113" s="137">
        <f>'GS &gt; 50 OLS Model'!$B$12*J113</f>
        <v>0</v>
      </c>
      <c r="X113" s="137">
        <f>'GS &gt; 50 OLS Model'!$B$13*K113</f>
        <v>0</v>
      </c>
      <c r="Y113" s="137">
        <f>'GS &gt; 50 OLS Model'!$B$14*L113</f>
        <v>0</v>
      </c>
      <c r="Z113" s="137">
        <f>'GS &gt; 50 OLS Model'!$B$15*M113</f>
        <v>33229957.640213698</v>
      </c>
      <c r="AA113" s="137">
        <f>'GS &gt; 50 OLS Model'!$B$16*N113</f>
        <v>11924613.723017169</v>
      </c>
      <c r="AB113" s="137">
        <f t="shared" si="9"/>
        <v>76047925.41594398</v>
      </c>
      <c r="AC113" s="26">
        <f t="shared" ca="1" si="10"/>
        <v>1.0406582393261893E-2</v>
      </c>
    </row>
    <row r="114" spans="1:29" s="137" customFormat="1">
      <c r="A114" s="138">
        <f>'Monthly Data'!A114</f>
        <v>42856</v>
      </c>
      <c r="B114" s="137">
        <f t="shared" si="11"/>
        <v>2017</v>
      </c>
      <c r="C114" s="137">
        <f ca="1">'Monthly Data'!O114</f>
        <v>78986166.629801005</v>
      </c>
      <c r="D114" s="137">
        <f>'Monthly Data'!AX114</f>
        <v>124.4</v>
      </c>
      <c r="E114" s="137">
        <f>'Monthly Data'!AY114</f>
        <v>28.5</v>
      </c>
      <c r="F114" s="137">
        <f>'Monthly Data'!BB114</f>
        <v>651932.30000000005</v>
      </c>
      <c r="G114" s="137">
        <f>'Monthly Data'!BC114</f>
        <v>113</v>
      </c>
      <c r="H114" s="137">
        <f>'Monthly Data'!BG114</f>
        <v>0</v>
      </c>
      <c r="I114" s="137">
        <f>'Monthly Data'!BI114</f>
        <v>0</v>
      </c>
      <c r="J114" s="137">
        <f>'Monthly Data'!BK114</f>
        <v>0</v>
      </c>
      <c r="K114" s="137">
        <f>'Monthly Data'!BL114</f>
        <v>0</v>
      </c>
      <c r="L114" s="137">
        <f>'Monthly Data'!BM114</f>
        <v>0</v>
      </c>
      <c r="M114" s="137">
        <f>'Monthly Data'!BS114</f>
        <v>31</v>
      </c>
      <c r="N114" s="137">
        <f>'Monthly Data'!BT114</f>
        <v>22</v>
      </c>
      <c r="P114" s="137">
        <f>'GS &gt; 50 OLS Model'!$B$5</f>
        <v>-80678906.326298103</v>
      </c>
      <c r="Q114" s="137">
        <f>'GS &gt; 50 OLS Model'!$B$6*D114</f>
        <v>3060200.0264669163</v>
      </c>
      <c r="R114" s="137">
        <f>'GS &gt; 50 OLS Model'!$B$7*E114</f>
        <v>2091727.3340236847</v>
      </c>
      <c r="S114" s="137">
        <f>'GS &gt; 50 OLS Model'!$B$8*F114</f>
        <v>125213577.70054349</v>
      </c>
      <c r="T114" s="137">
        <f>'GS &gt; 50 OLS Model'!$B$9*G114</f>
        <v>-17145354.138097864</v>
      </c>
      <c r="U114" s="137">
        <f>'GS &gt; 50 OLS Model'!$B$10*H114</f>
        <v>0</v>
      </c>
      <c r="V114" s="137">
        <f>'GS &gt; 50 OLS Model'!$B$11*I114</f>
        <v>0</v>
      </c>
      <c r="W114" s="137">
        <f>'GS &gt; 50 OLS Model'!$B$12*J114</f>
        <v>0</v>
      </c>
      <c r="X114" s="137">
        <f>'GS &gt; 50 OLS Model'!$B$13*K114</f>
        <v>0</v>
      </c>
      <c r="Y114" s="137">
        <f>'GS &gt; 50 OLS Model'!$B$14*L114</f>
        <v>0</v>
      </c>
      <c r="Z114" s="137">
        <f>'GS &gt; 50 OLS Model'!$B$15*M114</f>
        <v>34337622.894887492</v>
      </c>
      <c r="AA114" s="137">
        <f>'GS &gt; 50 OLS Model'!$B$16*N114</f>
        <v>13807447.468756722</v>
      </c>
      <c r="AB114" s="137">
        <f t="shared" si="9"/>
        <v>80686314.960282341</v>
      </c>
      <c r="AC114" s="26">
        <f t="shared" ca="1" si="10"/>
        <v>2.1524634034333294E-2</v>
      </c>
    </row>
    <row r="115" spans="1:29" s="137" customFormat="1">
      <c r="A115" s="138">
        <f>'Monthly Data'!A115</f>
        <v>42887</v>
      </c>
      <c r="B115" s="137">
        <f t="shared" si="11"/>
        <v>2017</v>
      </c>
      <c r="C115" s="137">
        <f ca="1">'Monthly Data'!O115</f>
        <v>82979146.239801005</v>
      </c>
      <c r="D115" s="137">
        <f>'Monthly Data'!AX115</f>
        <v>2.9</v>
      </c>
      <c r="E115" s="137">
        <f>'Monthly Data'!AY115</f>
        <v>128.1</v>
      </c>
      <c r="F115" s="137">
        <f>'Monthly Data'!BB115</f>
        <v>651932.30000000005</v>
      </c>
      <c r="G115" s="137">
        <f>'Monthly Data'!BC115</f>
        <v>114</v>
      </c>
      <c r="H115" s="137">
        <f>'Monthly Data'!BG115</f>
        <v>0</v>
      </c>
      <c r="I115" s="137">
        <f>'Monthly Data'!BI115</f>
        <v>1</v>
      </c>
      <c r="J115" s="137">
        <f>'Monthly Data'!BK115</f>
        <v>0</v>
      </c>
      <c r="K115" s="137">
        <f>'Monthly Data'!BL115</f>
        <v>0</v>
      </c>
      <c r="L115" s="137">
        <f>'Monthly Data'!BM115</f>
        <v>0</v>
      </c>
      <c r="M115" s="137">
        <f>'Monthly Data'!BS115</f>
        <v>30</v>
      </c>
      <c r="N115" s="137">
        <f>'Monthly Data'!BT115</f>
        <v>22</v>
      </c>
      <c r="P115" s="137">
        <f>'GS &gt; 50 OLS Model'!$B$5</f>
        <v>-80678906.326298103</v>
      </c>
      <c r="Q115" s="137">
        <f>'GS &gt; 50 OLS Model'!$B$6*D115</f>
        <v>71339.068141109776</v>
      </c>
      <c r="R115" s="137">
        <f>'GS &gt; 50 OLS Model'!$B$7*E115</f>
        <v>9401763.9118748773</v>
      </c>
      <c r="S115" s="137">
        <f>'GS &gt; 50 OLS Model'!$B$8*F115</f>
        <v>125213577.70054349</v>
      </c>
      <c r="T115" s="137">
        <f>'GS &gt; 50 OLS Model'!$B$9*G115</f>
        <v>-17297082.935780145</v>
      </c>
      <c r="U115" s="137">
        <f>'GS &gt; 50 OLS Model'!$B$10*H115</f>
        <v>0</v>
      </c>
      <c r="V115" s="137">
        <f>'GS &gt; 50 OLS Model'!$B$11*I115</f>
        <v>1416617.5357142601</v>
      </c>
      <c r="W115" s="137">
        <f>'GS &gt; 50 OLS Model'!$B$12*J115</f>
        <v>0</v>
      </c>
      <c r="X115" s="137">
        <f>'GS &gt; 50 OLS Model'!$B$13*K115</f>
        <v>0</v>
      </c>
      <c r="Y115" s="137">
        <f>'GS &gt; 50 OLS Model'!$B$14*L115</f>
        <v>0</v>
      </c>
      <c r="Z115" s="137">
        <f>'GS &gt; 50 OLS Model'!$B$15*M115</f>
        <v>33229957.640213698</v>
      </c>
      <c r="AA115" s="137">
        <f>'GS &gt; 50 OLS Model'!$B$16*N115</f>
        <v>13807447.468756722</v>
      </c>
      <c r="AB115" s="137">
        <f t="shared" si="9"/>
        <v>85164714.063165903</v>
      </c>
      <c r="AC115" s="26">
        <f t="shared" ca="1" si="10"/>
        <v>2.6338760066882797E-2</v>
      </c>
    </row>
    <row r="116" spans="1:29" s="137" customFormat="1">
      <c r="A116" s="138">
        <f>'Monthly Data'!A116</f>
        <v>42917</v>
      </c>
      <c r="B116" s="137">
        <f t="shared" si="11"/>
        <v>2017</v>
      </c>
      <c r="C116" s="137">
        <f ca="1">'Monthly Data'!O116</f>
        <v>86438186.809800997</v>
      </c>
      <c r="D116" s="137">
        <f>'Monthly Data'!AX116</f>
        <v>0</v>
      </c>
      <c r="E116" s="137">
        <f>'Monthly Data'!AY116</f>
        <v>179.5</v>
      </c>
      <c r="F116" s="137">
        <f>'Monthly Data'!BB116</f>
        <v>651932.30000000005</v>
      </c>
      <c r="G116" s="137">
        <f>'Monthly Data'!BC116</f>
        <v>115</v>
      </c>
      <c r="H116" s="137">
        <f>'Monthly Data'!BG116</f>
        <v>0</v>
      </c>
      <c r="I116" s="137">
        <f>'Monthly Data'!BI116</f>
        <v>0</v>
      </c>
      <c r="J116" s="137">
        <f>'Monthly Data'!BK116</f>
        <v>0</v>
      </c>
      <c r="K116" s="137">
        <f>'Monthly Data'!BL116</f>
        <v>0</v>
      </c>
      <c r="L116" s="137">
        <f>'Monthly Data'!BM116</f>
        <v>0</v>
      </c>
      <c r="M116" s="137">
        <f>'Monthly Data'!BS116</f>
        <v>31</v>
      </c>
      <c r="N116" s="137">
        <f>'Monthly Data'!BT116</f>
        <v>20</v>
      </c>
      <c r="P116" s="137">
        <f>'GS &gt; 50 OLS Model'!$B$5</f>
        <v>-80678906.326298103</v>
      </c>
      <c r="Q116" s="137">
        <f>'GS &gt; 50 OLS Model'!$B$6*D116</f>
        <v>0</v>
      </c>
      <c r="R116" s="137">
        <f>'GS &gt; 50 OLS Model'!$B$7*E116</f>
        <v>13174212.507271979</v>
      </c>
      <c r="S116" s="137">
        <f>'GS &gt; 50 OLS Model'!$B$8*F116</f>
        <v>125213577.70054349</v>
      </c>
      <c r="T116" s="137">
        <f>'GS &gt; 50 OLS Model'!$B$9*G116</f>
        <v>-17448811.733462431</v>
      </c>
      <c r="U116" s="137">
        <f>'GS &gt; 50 OLS Model'!$B$10*H116</f>
        <v>0</v>
      </c>
      <c r="V116" s="137">
        <f>'GS &gt; 50 OLS Model'!$B$11*I116</f>
        <v>0</v>
      </c>
      <c r="W116" s="137">
        <f>'GS &gt; 50 OLS Model'!$B$12*J116</f>
        <v>0</v>
      </c>
      <c r="X116" s="137">
        <f>'GS &gt; 50 OLS Model'!$B$13*K116</f>
        <v>0</v>
      </c>
      <c r="Y116" s="137">
        <f>'GS &gt; 50 OLS Model'!$B$14*L116</f>
        <v>0</v>
      </c>
      <c r="Z116" s="137">
        <f>'GS &gt; 50 OLS Model'!$B$15*M116</f>
        <v>34337622.894887492</v>
      </c>
      <c r="AA116" s="137">
        <f>'GS &gt; 50 OLS Model'!$B$16*N116</f>
        <v>12552224.97159702</v>
      </c>
      <c r="AB116" s="137">
        <f t="shared" si="9"/>
        <v>87149920.01453945</v>
      </c>
      <c r="AC116" s="26">
        <f t="shared" ca="1" si="10"/>
        <v>8.2340135882830838E-3</v>
      </c>
    </row>
    <row r="117" spans="1:29" s="137" customFormat="1">
      <c r="A117" s="138">
        <f>'Monthly Data'!A117</f>
        <v>42948</v>
      </c>
      <c r="B117" s="137">
        <f t="shared" si="11"/>
        <v>2017</v>
      </c>
      <c r="C117" s="137">
        <f ca="1">'Monthly Data'!O117</f>
        <v>86020553.329801008</v>
      </c>
      <c r="D117" s="137">
        <f>'Monthly Data'!AX117</f>
        <v>1.9</v>
      </c>
      <c r="E117" s="137">
        <f>'Monthly Data'!AY117</f>
        <v>121.4</v>
      </c>
      <c r="F117" s="137">
        <f>'Monthly Data'!BB117</f>
        <v>651932.30000000005</v>
      </c>
      <c r="G117" s="137">
        <f>'Monthly Data'!BC117</f>
        <v>116</v>
      </c>
      <c r="H117" s="137">
        <f>'Monthly Data'!BG117</f>
        <v>0</v>
      </c>
      <c r="I117" s="137">
        <f>'Monthly Data'!BI117</f>
        <v>0</v>
      </c>
      <c r="J117" s="137">
        <f>'Monthly Data'!BK117</f>
        <v>1</v>
      </c>
      <c r="K117" s="137">
        <f>'Monthly Data'!BL117</f>
        <v>0</v>
      </c>
      <c r="L117" s="137">
        <f>'Monthly Data'!BM117</f>
        <v>0</v>
      </c>
      <c r="M117" s="137">
        <f>'Monthly Data'!BS117</f>
        <v>31</v>
      </c>
      <c r="N117" s="137">
        <f>'Monthly Data'!BT117</f>
        <v>22</v>
      </c>
      <c r="P117" s="137">
        <f>'GS &gt; 50 OLS Model'!$B$5</f>
        <v>-80678906.326298103</v>
      </c>
      <c r="Q117" s="137">
        <f>'GS &gt; 50 OLS Model'!$B$6*D117</f>
        <v>46739.389471761577</v>
      </c>
      <c r="R117" s="137">
        <f>'GS &gt; 50 OLS Model'!$B$7*E117</f>
        <v>8910024.5035254508</v>
      </c>
      <c r="S117" s="137">
        <f>'GS &gt; 50 OLS Model'!$B$8*F117</f>
        <v>125213577.70054349</v>
      </c>
      <c r="T117" s="137">
        <f>'GS &gt; 50 OLS Model'!$B$9*G117</f>
        <v>-17600540.531144712</v>
      </c>
      <c r="U117" s="137">
        <f>'GS &gt; 50 OLS Model'!$B$10*H117</f>
        <v>0</v>
      </c>
      <c r="V117" s="137">
        <f>'GS &gt; 50 OLS Model'!$B$11*I117</f>
        <v>0</v>
      </c>
      <c r="W117" s="137">
        <f>'GS &gt; 50 OLS Model'!$B$12*J117</f>
        <v>3108600.9961055499</v>
      </c>
      <c r="X117" s="137">
        <f>'GS &gt; 50 OLS Model'!$B$13*K117</f>
        <v>0</v>
      </c>
      <c r="Y117" s="137">
        <f>'GS &gt; 50 OLS Model'!$B$14*L117</f>
        <v>0</v>
      </c>
      <c r="Z117" s="137">
        <f>'GS &gt; 50 OLS Model'!$B$15*M117</f>
        <v>34337622.894887492</v>
      </c>
      <c r="AA117" s="137">
        <f>'GS &gt; 50 OLS Model'!$B$16*N117</f>
        <v>13807447.468756722</v>
      </c>
      <c r="AB117" s="137">
        <f t="shared" si="9"/>
        <v>87144566.095847651</v>
      </c>
      <c r="AC117" s="26">
        <f t="shared" ca="1" si="10"/>
        <v>1.306679302256057E-2</v>
      </c>
    </row>
    <row r="118" spans="1:29" s="137" customFormat="1">
      <c r="A118" s="138">
        <f>'Monthly Data'!A118</f>
        <v>42979</v>
      </c>
      <c r="B118" s="137">
        <f t="shared" si="11"/>
        <v>2017</v>
      </c>
      <c r="C118" s="137">
        <f ca="1">'Monthly Data'!O118</f>
        <v>80922821.089800999</v>
      </c>
      <c r="D118" s="137">
        <f>'Monthly Data'!AX118</f>
        <v>27.4</v>
      </c>
      <c r="E118" s="137">
        <f>'Monthly Data'!AY118</f>
        <v>80.7</v>
      </c>
      <c r="F118" s="137">
        <f>'Monthly Data'!BB118</f>
        <v>651932.30000000005</v>
      </c>
      <c r="G118" s="137">
        <f>'Monthly Data'!BC118</f>
        <v>117</v>
      </c>
      <c r="H118" s="137">
        <f>'Monthly Data'!BG118</f>
        <v>0</v>
      </c>
      <c r="I118" s="137">
        <f>'Monthly Data'!BI118</f>
        <v>0</v>
      </c>
      <c r="J118" s="137">
        <f>'Monthly Data'!BK118</f>
        <v>0</v>
      </c>
      <c r="K118" s="137">
        <f>'Monthly Data'!BL118</f>
        <v>1</v>
      </c>
      <c r="L118" s="137">
        <f>'Monthly Data'!BM118</f>
        <v>0</v>
      </c>
      <c r="M118" s="137">
        <f>'Monthly Data'!BS118</f>
        <v>30</v>
      </c>
      <c r="N118" s="137">
        <f>'Monthly Data'!BT118</f>
        <v>20</v>
      </c>
      <c r="P118" s="137">
        <f>'GS &gt; 50 OLS Model'!$B$5</f>
        <v>-80678906.326298103</v>
      </c>
      <c r="Q118" s="137">
        <f>'GS &gt; 50 OLS Model'!$B$6*D118</f>
        <v>674031.19554014062</v>
      </c>
      <c r="R118" s="137">
        <f>'GS &gt; 50 OLS Model'!$B$7*E118</f>
        <v>5922891.082656539</v>
      </c>
      <c r="S118" s="137">
        <f>'GS &gt; 50 OLS Model'!$B$8*F118</f>
        <v>125213577.70054349</v>
      </c>
      <c r="T118" s="137">
        <f>'GS &gt; 50 OLS Model'!$B$9*G118</f>
        <v>-17752269.328826994</v>
      </c>
      <c r="U118" s="137">
        <f>'GS &gt; 50 OLS Model'!$B$10*H118</f>
        <v>0</v>
      </c>
      <c r="V118" s="137">
        <f>'GS &gt; 50 OLS Model'!$B$11*I118</f>
        <v>0</v>
      </c>
      <c r="W118" s="137">
        <f>'GS &gt; 50 OLS Model'!$B$12*J118</f>
        <v>0</v>
      </c>
      <c r="X118" s="137">
        <f>'GS &gt; 50 OLS Model'!$B$13*K118</f>
        <v>3297905.0316017698</v>
      </c>
      <c r="Y118" s="137">
        <f>'GS &gt; 50 OLS Model'!$B$14*L118</f>
        <v>0</v>
      </c>
      <c r="Z118" s="137">
        <f>'GS &gt; 50 OLS Model'!$B$15*M118</f>
        <v>33229957.640213698</v>
      </c>
      <c r="AA118" s="137">
        <f>'GS &gt; 50 OLS Model'!$B$16*N118</f>
        <v>12552224.97159702</v>
      </c>
      <c r="AB118" s="137">
        <f t="shared" si="9"/>
        <v>82459411.96702756</v>
      </c>
      <c r="AC118" s="26">
        <f t="shared" ca="1" si="10"/>
        <v>1.8988350338421698E-2</v>
      </c>
    </row>
    <row r="119" spans="1:29" s="137" customFormat="1">
      <c r="A119" s="138">
        <f>'Monthly Data'!A119</f>
        <v>43009</v>
      </c>
      <c r="B119" s="137">
        <f t="shared" si="11"/>
        <v>2017</v>
      </c>
      <c r="C119" s="137">
        <f ca="1">'Monthly Data'!O119</f>
        <v>79895134.919800997</v>
      </c>
      <c r="D119" s="137">
        <f>'Monthly Data'!AX119</f>
        <v>124.6</v>
      </c>
      <c r="E119" s="137">
        <f>'Monthly Data'!AY119</f>
        <v>24.9</v>
      </c>
      <c r="F119" s="137">
        <f>'Monthly Data'!BB119</f>
        <v>651932.30000000005</v>
      </c>
      <c r="G119" s="137">
        <f>'Monthly Data'!BC119</f>
        <v>118</v>
      </c>
      <c r="H119" s="137">
        <f>'Monthly Data'!BG119</f>
        <v>0</v>
      </c>
      <c r="I119" s="137">
        <f>'Monthly Data'!BI119</f>
        <v>0</v>
      </c>
      <c r="J119" s="137">
        <f>'Monthly Data'!BK119</f>
        <v>0</v>
      </c>
      <c r="K119" s="137">
        <f>'Monthly Data'!BL119</f>
        <v>0</v>
      </c>
      <c r="L119" s="137">
        <f>'Monthly Data'!BM119</f>
        <v>1</v>
      </c>
      <c r="M119" s="137">
        <f>'Monthly Data'!BS119</f>
        <v>31</v>
      </c>
      <c r="N119" s="137">
        <f>'Monthly Data'!BT119</f>
        <v>21</v>
      </c>
      <c r="P119" s="137">
        <f>'GS &gt; 50 OLS Model'!$B$5</f>
        <v>-80678906.326298103</v>
      </c>
      <c r="Q119" s="137">
        <f>'GS &gt; 50 OLS Model'!$B$6*D119</f>
        <v>3065119.9622007855</v>
      </c>
      <c r="R119" s="137">
        <f>'GS &gt; 50 OLS Model'!$B$7*E119</f>
        <v>1827509.1444627983</v>
      </c>
      <c r="S119" s="137">
        <f>'GS &gt; 50 OLS Model'!$B$8*F119</f>
        <v>125213577.70054349</v>
      </c>
      <c r="T119" s="137">
        <f>'GS &gt; 50 OLS Model'!$B$9*G119</f>
        <v>-17903998.126509275</v>
      </c>
      <c r="U119" s="137">
        <f>'GS &gt; 50 OLS Model'!$B$10*H119</f>
        <v>0</v>
      </c>
      <c r="V119" s="137">
        <f>'GS &gt; 50 OLS Model'!$B$11*I119</f>
        <v>0</v>
      </c>
      <c r="W119" s="137">
        <f>'GS &gt; 50 OLS Model'!$B$12*J119</f>
        <v>0</v>
      </c>
      <c r="X119" s="137">
        <f>'GS &gt; 50 OLS Model'!$B$13*K119</f>
        <v>0</v>
      </c>
      <c r="Y119" s="137">
        <f>'GS &gt; 50 OLS Model'!$B$14*L119</f>
        <v>1577525.1305396601</v>
      </c>
      <c r="Z119" s="137">
        <f>'GS &gt; 50 OLS Model'!$B$15*M119</f>
        <v>34337622.894887492</v>
      </c>
      <c r="AA119" s="137">
        <f>'GS &gt; 50 OLS Model'!$B$16*N119</f>
        <v>13179836.220176872</v>
      </c>
      <c r="AB119" s="137">
        <f t="shared" si="9"/>
        <v>80618286.600003719</v>
      </c>
      <c r="AC119" s="26">
        <f t="shared" ca="1" si="10"/>
        <v>9.0512605170342923E-3</v>
      </c>
    </row>
    <row r="120" spans="1:29" s="137" customFormat="1">
      <c r="A120" s="138">
        <f>'Monthly Data'!A120</f>
        <v>43040</v>
      </c>
      <c r="B120" s="137">
        <f t="shared" si="11"/>
        <v>2017</v>
      </c>
      <c r="C120" s="137">
        <f ca="1">'Monthly Data'!O120</f>
        <v>81623489.689801008</v>
      </c>
      <c r="D120" s="137">
        <f>'Monthly Data'!AX120</f>
        <v>379.5</v>
      </c>
      <c r="E120" s="137">
        <f>'Monthly Data'!AY120</f>
        <v>0</v>
      </c>
      <c r="F120" s="137">
        <f>'Monthly Data'!BB120</f>
        <v>651932.30000000005</v>
      </c>
      <c r="G120" s="137">
        <f>'Monthly Data'!BC120</f>
        <v>119</v>
      </c>
      <c r="H120" s="137">
        <f>'Monthly Data'!BG120</f>
        <v>0</v>
      </c>
      <c r="I120" s="137">
        <f>'Monthly Data'!BI120</f>
        <v>0</v>
      </c>
      <c r="J120" s="137">
        <f>'Monthly Data'!BK120</f>
        <v>0</v>
      </c>
      <c r="K120" s="137">
        <f>'Monthly Data'!BL120</f>
        <v>0</v>
      </c>
      <c r="L120" s="137">
        <f>'Monthly Data'!BM120</f>
        <v>0</v>
      </c>
      <c r="M120" s="137">
        <f>'Monthly Data'!BS120</f>
        <v>30</v>
      </c>
      <c r="N120" s="137">
        <f>'Monthly Data'!BT120</f>
        <v>22</v>
      </c>
      <c r="P120" s="137">
        <f>'GS &gt; 50 OLS Model'!$B$5</f>
        <v>-80678906.326298103</v>
      </c>
      <c r="Q120" s="137">
        <f>'GS &gt; 50 OLS Model'!$B$6*D120</f>
        <v>9335578.0550176408</v>
      </c>
      <c r="R120" s="137">
        <f>'GS &gt; 50 OLS Model'!$B$7*E120</f>
        <v>0</v>
      </c>
      <c r="S120" s="137">
        <f>'GS &gt; 50 OLS Model'!$B$8*F120</f>
        <v>125213577.70054349</v>
      </c>
      <c r="T120" s="137">
        <f>'GS &gt; 50 OLS Model'!$B$9*G120</f>
        <v>-18055726.924191557</v>
      </c>
      <c r="U120" s="137">
        <f>'GS &gt; 50 OLS Model'!$B$10*H120</f>
        <v>0</v>
      </c>
      <c r="V120" s="137">
        <f>'GS &gt; 50 OLS Model'!$B$11*I120</f>
        <v>0</v>
      </c>
      <c r="W120" s="137">
        <f>'GS &gt; 50 OLS Model'!$B$12*J120</f>
        <v>0</v>
      </c>
      <c r="X120" s="137">
        <f>'GS &gt; 50 OLS Model'!$B$13*K120</f>
        <v>0</v>
      </c>
      <c r="Y120" s="137">
        <f>'GS &gt; 50 OLS Model'!$B$14*L120</f>
        <v>0</v>
      </c>
      <c r="Z120" s="137">
        <f>'GS &gt; 50 OLS Model'!$B$15*M120</f>
        <v>33229957.640213698</v>
      </c>
      <c r="AA120" s="137">
        <f>'GS &gt; 50 OLS Model'!$B$16*N120</f>
        <v>13807447.468756722</v>
      </c>
      <c r="AB120" s="137">
        <f t="shared" si="9"/>
        <v>82851927.61404188</v>
      </c>
      <c r="AC120" s="26">
        <f t="shared" ca="1" si="10"/>
        <v>1.5050053960071835E-2</v>
      </c>
    </row>
    <row r="121" spans="1:29" s="137" customFormat="1">
      <c r="A121" s="138">
        <f>'Monthly Data'!A121</f>
        <v>43070</v>
      </c>
      <c r="B121" s="137">
        <f t="shared" si="11"/>
        <v>2017</v>
      </c>
      <c r="C121" s="137">
        <f ca="1">'Monthly Data'!O121</f>
        <v>86732874.189801008</v>
      </c>
      <c r="D121" s="137">
        <f>'Monthly Data'!AX121</f>
        <v>634.4</v>
      </c>
      <c r="E121" s="137">
        <f>'Monthly Data'!AY121</f>
        <v>0</v>
      </c>
      <c r="F121" s="137">
        <f>'Monthly Data'!BB121</f>
        <v>651932.30000000005</v>
      </c>
      <c r="G121" s="137">
        <f>'Monthly Data'!BC121</f>
        <v>120</v>
      </c>
      <c r="H121" s="137">
        <f>'Monthly Data'!BG121</f>
        <v>0</v>
      </c>
      <c r="I121" s="137">
        <f>'Monthly Data'!BI121</f>
        <v>0</v>
      </c>
      <c r="J121" s="137">
        <f>'Monthly Data'!BK121</f>
        <v>0</v>
      </c>
      <c r="K121" s="137">
        <f>'Monthly Data'!BL121</f>
        <v>0</v>
      </c>
      <c r="L121" s="137">
        <f>'Monthly Data'!BM121</f>
        <v>0</v>
      </c>
      <c r="M121" s="137">
        <f>'Monthly Data'!BS121</f>
        <v>31</v>
      </c>
      <c r="N121" s="137">
        <f>'Monthly Data'!BT121</f>
        <v>19</v>
      </c>
      <c r="P121" s="137">
        <f>'GS &gt; 50 OLS Model'!$B$5</f>
        <v>-80678906.326298103</v>
      </c>
      <c r="Q121" s="137">
        <f>'GS &gt; 50 OLS Model'!$B$6*D121</f>
        <v>15606036.147834497</v>
      </c>
      <c r="R121" s="137">
        <f>'GS &gt; 50 OLS Model'!$B$7*E121</f>
        <v>0</v>
      </c>
      <c r="S121" s="137">
        <f>'GS &gt; 50 OLS Model'!$B$8*F121</f>
        <v>125213577.70054349</v>
      </c>
      <c r="T121" s="137">
        <f>'GS &gt; 50 OLS Model'!$B$9*G121</f>
        <v>-18207455.721873838</v>
      </c>
      <c r="U121" s="137">
        <f>'GS &gt; 50 OLS Model'!$B$10*H121</f>
        <v>0</v>
      </c>
      <c r="V121" s="137">
        <f>'GS &gt; 50 OLS Model'!$B$11*I121</f>
        <v>0</v>
      </c>
      <c r="W121" s="137">
        <f>'GS &gt; 50 OLS Model'!$B$12*J121</f>
        <v>0</v>
      </c>
      <c r="X121" s="137">
        <f>'GS &gt; 50 OLS Model'!$B$13*K121</f>
        <v>0</v>
      </c>
      <c r="Y121" s="137">
        <f>'GS &gt; 50 OLS Model'!$B$14*L121</f>
        <v>0</v>
      </c>
      <c r="Z121" s="137">
        <f>'GS &gt; 50 OLS Model'!$B$15*M121</f>
        <v>34337622.894887492</v>
      </c>
      <c r="AA121" s="137">
        <f>'GS &gt; 50 OLS Model'!$B$16*N121</f>
        <v>11924613.723017169</v>
      </c>
      <c r="AB121" s="137">
        <f t="shared" si="9"/>
        <v>88195488.418110713</v>
      </c>
      <c r="AC121" s="26">
        <f t="shared" ca="1" si="10"/>
        <v>1.686343548478526E-2</v>
      </c>
    </row>
    <row r="122" spans="1:29">
      <c r="AC122" s="24">
        <f ca="1">AVERAGE(AC2:AC121)</f>
        <v>1.4689911040550469E-2</v>
      </c>
    </row>
    <row r="123" spans="1:29">
      <c r="E123" s="137"/>
    </row>
    <row r="125" spans="1:29">
      <c r="AC125" s="2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E19"/>
  <sheetViews>
    <sheetView workbookViewId="0">
      <selection sqref="A1:E20"/>
    </sheetView>
  </sheetViews>
  <sheetFormatPr defaultRowHeight="12.75"/>
  <sheetData>
    <row r="1" spans="1:5">
      <c r="A1" t="s">
        <v>253</v>
      </c>
    </row>
    <row r="2" spans="1:5">
      <c r="A2" t="s">
        <v>123</v>
      </c>
    </row>
    <row r="4" spans="1:5">
      <c r="B4" t="s">
        <v>88</v>
      </c>
      <c r="C4" t="s">
        <v>89</v>
      </c>
      <c r="D4" t="s">
        <v>90</v>
      </c>
      <c r="E4" t="s">
        <v>91</v>
      </c>
    </row>
    <row r="5" spans="1:5">
      <c r="A5" t="s">
        <v>92</v>
      </c>
      <c r="B5">
        <v>-8216912.5571975103</v>
      </c>
      <c r="C5">
        <v>2688477.5449903701</v>
      </c>
      <c r="D5">
        <v>-3.05634412774199</v>
      </c>
      <c r="E5" s="20">
        <v>2.7963232529947101E-3</v>
      </c>
    </row>
    <row r="6" spans="1:5">
      <c r="A6" t="s">
        <v>78</v>
      </c>
      <c r="B6">
        <v>-13431.1535243905</v>
      </c>
      <c r="C6">
        <v>2313.9561670113799</v>
      </c>
      <c r="D6">
        <v>-5.8044113868145102</v>
      </c>
      <c r="E6" s="20">
        <v>6.0134100144899895E-8</v>
      </c>
    </row>
    <row r="7" spans="1:5">
      <c r="A7" t="s">
        <v>76</v>
      </c>
      <c r="B7">
        <v>1221.8223510118301</v>
      </c>
      <c r="C7">
        <v>390.59264788826903</v>
      </c>
      <c r="D7">
        <v>3.12812429424257</v>
      </c>
      <c r="E7" s="20">
        <v>2.2379976185621501E-3</v>
      </c>
    </row>
    <row r="8" spans="1:5">
      <c r="A8" t="s">
        <v>79</v>
      </c>
      <c r="B8">
        <v>340077.83791221399</v>
      </c>
      <c r="C8">
        <v>96445.273881315996</v>
      </c>
      <c r="D8">
        <v>3.52612237205846</v>
      </c>
      <c r="E8">
        <v>6.1031635800389895E-4</v>
      </c>
    </row>
    <row r="9" spans="1:5">
      <c r="A9" t="s">
        <v>80</v>
      </c>
      <c r="B9">
        <v>424185.12562792399</v>
      </c>
      <c r="C9">
        <v>96775.590060777104</v>
      </c>
      <c r="D9">
        <v>4.3831830460710899</v>
      </c>
      <c r="E9" s="20">
        <v>2.6328070944771501E-5</v>
      </c>
    </row>
    <row r="10" spans="1:5">
      <c r="A10" t="s">
        <v>83</v>
      </c>
      <c r="B10">
        <v>205410.51909741401</v>
      </c>
      <c r="C10">
        <v>61719.501561970799</v>
      </c>
      <c r="D10">
        <v>3.3281299086831901</v>
      </c>
      <c r="E10" s="20">
        <v>1.1806699187963401E-3</v>
      </c>
    </row>
    <row r="11" spans="1:5">
      <c r="A11" t="s">
        <v>93</v>
      </c>
      <c r="B11">
        <v>151639.01176676399</v>
      </c>
      <c r="C11">
        <v>33163.3409169691</v>
      </c>
      <c r="D11">
        <v>4.5724890066541404</v>
      </c>
      <c r="E11" s="20">
        <v>1.24065537761343E-5</v>
      </c>
    </row>
    <row r="13" spans="1:5">
      <c r="A13" t="s">
        <v>94</v>
      </c>
      <c r="B13">
        <v>3966275.7337389099</v>
      </c>
      <c r="C13" t="s">
        <v>95</v>
      </c>
      <c r="D13">
        <v>410324.68925524602</v>
      </c>
    </row>
    <row r="14" spans="1:5">
      <c r="A14" t="s">
        <v>96</v>
      </c>
      <c r="B14">
        <v>8954101002998.3809</v>
      </c>
      <c r="C14" t="s">
        <v>97</v>
      </c>
      <c r="D14">
        <v>281495.70491384302</v>
      </c>
    </row>
    <row r="15" spans="1:5">
      <c r="A15" t="s">
        <v>98</v>
      </c>
      <c r="B15">
        <v>0.55309035344657898</v>
      </c>
      <c r="C15" t="s">
        <v>99</v>
      </c>
      <c r="D15" s="20">
        <v>0.52936063770038</v>
      </c>
    </row>
    <row r="16" spans="1:5">
      <c r="A16" t="s">
        <v>204</v>
      </c>
      <c r="B16">
        <v>23.307921568136599</v>
      </c>
      <c r="C16" t="s">
        <v>101</v>
      </c>
      <c r="D16" s="20">
        <v>9.1411757023471601E-18</v>
      </c>
    </row>
    <row r="17" spans="1:4">
      <c r="A17" t="s">
        <v>102</v>
      </c>
      <c r="B17">
        <v>-1672.41108477125</v>
      </c>
      <c r="C17" t="s">
        <v>103</v>
      </c>
      <c r="D17">
        <v>3358.82216954249</v>
      </c>
    </row>
    <row r="18" spans="1:4">
      <c r="A18" t="s">
        <v>104</v>
      </c>
      <c r="B18">
        <v>3378.3346117419701</v>
      </c>
      <c r="C18" t="s">
        <v>105</v>
      </c>
      <c r="D18">
        <v>3366.74626235913</v>
      </c>
    </row>
    <row r="19" spans="1:4">
      <c r="A19" t="s">
        <v>106</v>
      </c>
      <c r="B19">
        <v>0.27474551930048702</v>
      </c>
      <c r="C19" t="s">
        <v>107</v>
      </c>
      <c r="D19">
        <v>1.44255411689646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S136"/>
  <sheetViews>
    <sheetView topLeftCell="H1" workbookViewId="0">
      <selection activeCell="S122" sqref="S122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4" width="6" bestFit="1" customWidth="1"/>
    <col min="5" max="5" width="13.6640625" customWidth="1"/>
    <col min="6" max="8" width="10.1640625" style="137" bestFit="1" customWidth="1"/>
    <col min="11" max="11" width="12.6640625" bestFit="1" customWidth="1"/>
    <col min="12" max="13" width="12" bestFit="1" customWidth="1"/>
    <col min="14" max="14" width="12" style="137" customWidth="1"/>
    <col min="15" max="15" width="12.6640625" bestFit="1" customWidth="1"/>
    <col min="16" max="16" width="12.6640625" style="137" bestFit="1" customWidth="1"/>
    <col min="17" max="17" width="12.6640625" customWidth="1"/>
    <col min="18" max="18" width="12" bestFit="1" customWidth="1"/>
    <col min="19" max="19" width="16.5" customWidth="1"/>
  </cols>
  <sheetData>
    <row r="1" spans="1:19">
      <c r="A1" t="s">
        <v>125</v>
      </c>
      <c r="B1" t="s">
        <v>126</v>
      </c>
      <c r="C1" t="str">
        <f>'Monthly Data'!U1</f>
        <v>Intermediate_NO_CDM</v>
      </c>
      <c r="D1" t="str">
        <f>'Monthly Data'!BC1</f>
        <v>Trend</v>
      </c>
      <c r="E1" t="str">
        <f>'Monthly Data'!AZ1</f>
        <v>Ont_Empl</v>
      </c>
      <c r="F1" s="137" t="str">
        <f>'Monthly Data'!BI1</f>
        <v>Jun</v>
      </c>
      <c r="G1" s="137" t="str">
        <f>'Monthly Data'!BJ1</f>
        <v>Jul</v>
      </c>
      <c r="H1" s="137" t="str">
        <f>'Monthly Data'!BQ1</f>
        <v>Fall</v>
      </c>
      <c r="I1" t="str">
        <f>'Monthly Data'!BS1</f>
        <v>Month Days</v>
      </c>
      <c r="K1" t="s">
        <v>92</v>
      </c>
      <c r="L1" t="str">
        <f t="shared" ref="L1:Q1" si="0">D1</f>
        <v>Trend</v>
      </c>
      <c r="M1" t="str">
        <f t="shared" si="0"/>
        <v>Ont_Empl</v>
      </c>
      <c r="N1" s="137" t="str">
        <f t="shared" si="0"/>
        <v>Jun</v>
      </c>
      <c r="O1" t="str">
        <f t="shared" si="0"/>
        <v>Jul</v>
      </c>
      <c r="P1" s="137" t="str">
        <f t="shared" si="0"/>
        <v>Fall</v>
      </c>
      <c r="Q1" t="str">
        <f t="shared" si="0"/>
        <v>Month Days</v>
      </c>
      <c r="R1" t="s">
        <v>127</v>
      </c>
      <c r="S1" t="s">
        <v>128</v>
      </c>
    </row>
    <row r="2" spans="1:19">
      <c r="A2" s="28">
        <f>'Monthly Data'!A2</f>
        <v>39448</v>
      </c>
      <c r="B2">
        <f t="shared" ref="B2:B54" si="1">YEAR(A2)</f>
        <v>2008</v>
      </c>
      <c r="C2">
        <f ca="1">'Monthly Data'!U2</f>
        <v>4599829.4719500002</v>
      </c>
      <c r="D2">
        <f>'Monthly Data'!BC2</f>
        <v>1</v>
      </c>
      <c r="E2">
        <f>'Monthly Data'!AZ2</f>
        <v>6578.2</v>
      </c>
      <c r="F2" s="137">
        <f>'Monthly Data'!BI2</f>
        <v>0</v>
      </c>
      <c r="G2" s="137">
        <f>'Monthly Data'!BJ2</f>
        <v>0</v>
      </c>
      <c r="H2" s="137">
        <f>'Monthly Data'!BQ2</f>
        <v>0</v>
      </c>
      <c r="I2">
        <f>'Monthly Data'!BS2</f>
        <v>31</v>
      </c>
      <c r="K2">
        <f>'Intermediate OLS Model'!$B$5</f>
        <v>-8216912.5571975103</v>
      </c>
      <c r="L2">
        <f>'Intermediate OLS Model'!$B$6*D2</f>
        <v>-13431.1535243905</v>
      </c>
      <c r="M2">
        <f>'Intermediate OLS Model'!$B$7*E2</f>
        <v>8037391.7894260203</v>
      </c>
      <c r="N2" s="137">
        <f>F2*'Intermediate OLS Model'!$B$8</f>
        <v>0</v>
      </c>
      <c r="O2" s="137">
        <f>G2*'Intermediate OLS Model'!$B$9</f>
        <v>0</v>
      </c>
      <c r="P2" s="137">
        <f>H2*'Intermediate OLS Model'!$B$10</f>
        <v>0</v>
      </c>
      <c r="Q2">
        <f>'Intermediate OLS Model'!$B$11*I2</f>
        <v>4700809.3647696832</v>
      </c>
      <c r="R2">
        <f t="shared" ref="R2:R33" si="2">SUM(K2:Q2)</f>
        <v>4507857.4434738029</v>
      </c>
      <c r="S2" s="26">
        <f t="shared" ref="S2:S33" ca="1" si="3">ABS(R2-C2)/C2</f>
        <v>1.9994660462316592E-2</v>
      </c>
    </row>
    <row r="3" spans="1:19">
      <c r="A3" s="28">
        <f>'Monthly Data'!A3</f>
        <v>39479</v>
      </c>
      <c r="B3">
        <f t="shared" si="1"/>
        <v>2008</v>
      </c>
      <c r="C3">
        <f ca="1">'Monthly Data'!U3</f>
        <v>4556470.8254500004</v>
      </c>
      <c r="D3">
        <f>'Monthly Data'!BC3</f>
        <v>2</v>
      </c>
      <c r="E3">
        <f>'Monthly Data'!AZ3</f>
        <v>6591.7</v>
      </c>
      <c r="F3" s="137">
        <f>'Monthly Data'!BI3</f>
        <v>0</v>
      </c>
      <c r="G3" s="137">
        <f>'Monthly Data'!BJ3</f>
        <v>0</v>
      </c>
      <c r="H3" s="137">
        <f>'Monthly Data'!BQ3</f>
        <v>0</v>
      </c>
      <c r="I3">
        <f>'Monthly Data'!BS3</f>
        <v>29</v>
      </c>
      <c r="K3">
        <f>'Intermediate OLS Model'!$B$5</f>
        <v>-8216912.5571975103</v>
      </c>
      <c r="L3" s="137">
        <f>'Intermediate OLS Model'!$B$6*D3</f>
        <v>-26862.307048781</v>
      </c>
      <c r="M3" s="137">
        <f>'Intermediate OLS Model'!$B$7*E3</f>
        <v>8053886.39116468</v>
      </c>
      <c r="N3" s="137">
        <f>F3*'Intermediate OLS Model'!$B$8</f>
        <v>0</v>
      </c>
      <c r="O3" s="137">
        <f>G3*'Intermediate OLS Model'!$B$9</f>
        <v>0</v>
      </c>
      <c r="P3" s="137">
        <f>H3*'Intermediate OLS Model'!$B$10</f>
        <v>0</v>
      </c>
      <c r="Q3" s="137">
        <f>'Intermediate OLS Model'!$B$11*I3</f>
        <v>4397531.3412361555</v>
      </c>
      <c r="R3">
        <f t="shared" si="2"/>
        <v>4207642.8681545444</v>
      </c>
      <c r="S3" s="26">
        <f t="shared" ca="1" si="3"/>
        <v>7.6556609415139948E-2</v>
      </c>
    </row>
    <row r="4" spans="1:19">
      <c r="A4" s="28">
        <f>'Monthly Data'!A4</f>
        <v>39508</v>
      </c>
      <c r="B4">
        <f t="shared" si="1"/>
        <v>2008</v>
      </c>
      <c r="C4">
        <f ca="1">'Monthly Data'!U4</f>
        <v>4740805.8346499996</v>
      </c>
      <c r="D4">
        <f>'Monthly Data'!BC4</f>
        <v>3</v>
      </c>
      <c r="E4">
        <f>'Monthly Data'!AZ4</f>
        <v>6603.7</v>
      </c>
      <c r="F4" s="137">
        <f>'Monthly Data'!BI4</f>
        <v>0</v>
      </c>
      <c r="G4" s="137">
        <f>'Monthly Data'!BJ4</f>
        <v>0</v>
      </c>
      <c r="H4" s="137">
        <f>'Monthly Data'!BQ4</f>
        <v>0</v>
      </c>
      <c r="I4">
        <f>'Monthly Data'!BS4</f>
        <v>31</v>
      </c>
      <c r="K4">
        <f>'Intermediate OLS Model'!$B$5</f>
        <v>-8216912.5571975103</v>
      </c>
      <c r="L4" s="137">
        <f>'Intermediate OLS Model'!$B$6*D4</f>
        <v>-40293.460573171498</v>
      </c>
      <c r="M4" s="137">
        <f>'Intermediate OLS Model'!$B$7*E4</f>
        <v>8068548.259376822</v>
      </c>
      <c r="N4" s="137">
        <f>F4*'Intermediate OLS Model'!$B$8</f>
        <v>0</v>
      </c>
      <c r="O4" s="137">
        <f>G4*'Intermediate OLS Model'!$B$9</f>
        <v>0</v>
      </c>
      <c r="P4" s="137">
        <f>H4*'Intermediate OLS Model'!$B$10</f>
        <v>0</v>
      </c>
      <c r="Q4" s="137">
        <f>'Intermediate OLS Model'!$B$11*I4</f>
        <v>4700809.3647696832</v>
      </c>
      <c r="R4">
        <f t="shared" si="2"/>
        <v>4512151.6063758237</v>
      </c>
      <c r="S4" s="26">
        <f t="shared" ca="1" si="3"/>
        <v>4.823108902772788E-2</v>
      </c>
    </row>
    <row r="5" spans="1:19">
      <c r="A5" s="28">
        <f>'Monthly Data'!A5</f>
        <v>39539</v>
      </c>
      <c r="B5">
        <f t="shared" si="1"/>
        <v>2008</v>
      </c>
      <c r="C5">
        <f ca="1">'Monthly Data'!U5</f>
        <v>4245300.1642500004</v>
      </c>
      <c r="D5">
        <f>'Monthly Data'!BC5</f>
        <v>4</v>
      </c>
      <c r="E5">
        <f>'Monthly Data'!AZ5</f>
        <v>6618.5</v>
      </c>
      <c r="F5" s="137">
        <f>'Monthly Data'!BI5</f>
        <v>0</v>
      </c>
      <c r="G5" s="137">
        <f>'Monthly Data'!BJ5</f>
        <v>0</v>
      </c>
      <c r="H5" s="137">
        <f>'Monthly Data'!BQ5</f>
        <v>0</v>
      </c>
      <c r="I5">
        <f>'Monthly Data'!BS5</f>
        <v>30</v>
      </c>
      <c r="K5">
        <f>'Intermediate OLS Model'!$B$5</f>
        <v>-8216912.5571975103</v>
      </c>
      <c r="L5" s="137">
        <f>'Intermediate OLS Model'!$B$6*D5</f>
        <v>-53724.614097562</v>
      </c>
      <c r="M5" s="137">
        <f>'Intermediate OLS Model'!$B$7*E5</f>
        <v>8086631.2301717969</v>
      </c>
      <c r="N5" s="137">
        <f>F5*'Intermediate OLS Model'!$B$8</f>
        <v>0</v>
      </c>
      <c r="O5" s="137">
        <f>G5*'Intermediate OLS Model'!$B$9</f>
        <v>0</v>
      </c>
      <c r="P5" s="137">
        <f>H5*'Intermediate OLS Model'!$B$10</f>
        <v>0</v>
      </c>
      <c r="Q5" s="137">
        <f>'Intermediate OLS Model'!$B$11*I5</f>
        <v>4549170.3530029198</v>
      </c>
      <c r="R5">
        <f t="shared" si="2"/>
        <v>4365164.4118796447</v>
      </c>
      <c r="S5" s="26">
        <f t="shared" ca="1" si="3"/>
        <v>2.823457541095219E-2</v>
      </c>
    </row>
    <row r="6" spans="1:19">
      <c r="A6" s="28">
        <f>'Monthly Data'!A6</f>
        <v>39569</v>
      </c>
      <c r="B6">
        <f t="shared" si="1"/>
        <v>2008</v>
      </c>
      <c r="C6">
        <f ca="1">'Monthly Data'!U6</f>
        <v>4381350.2270999998</v>
      </c>
      <c r="D6">
        <f>'Monthly Data'!BC6</f>
        <v>5</v>
      </c>
      <c r="E6">
        <f>'Monthly Data'!AZ6</f>
        <v>6622.3</v>
      </c>
      <c r="F6" s="137">
        <f>'Monthly Data'!BI6</f>
        <v>0</v>
      </c>
      <c r="G6" s="137">
        <f>'Monthly Data'!BJ6</f>
        <v>0</v>
      </c>
      <c r="H6" s="137">
        <f>'Monthly Data'!BQ6</f>
        <v>0</v>
      </c>
      <c r="I6">
        <f>'Monthly Data'!BS6</f>
        <v>31</v>
      </c>
      <c r="K6">
        <f>'Intermediate OLS Model'!$B$5</f>
        <v>-8216912.5571975103</v>
      </c>
      <c r="L6" s="137">
        <f>'Intermediate OLS Model'!$B$6*D6</f>
        <v>-67155.767621952502</v>
      </c>
      <c r="M6" s="137">
        <f>'Intermediate OLS Model'!$B$7*E6</f>
        <v>8091274.155105642</v>
      </c>
      <c r="N6" s="137">
        <f>F6*'Intermediate OLS Model'!$B$8</f>
        <v>0</v>
      </c>
      <c r="O6" s="137">
        <f>G6*'Intermediate OLS Model'!$B$9</f>
        <v>0</v>
      </c>
      <c r="P6" s="137">
        <f>H6*'Intermediate OLS Model'!$B$10</f>
        <v>0</v>
      </c>
      <c r="Q6" s="137">
        <f>'Intermediate OLS Model'!$B$11*I6</f>
        <v>4700809.3647696832</v>
      </c>
      <c r="R6">
        <f t="shared" si="2"/>
        <v>4508015.1950558629</v>
      </c>
      <c r="S6" s="26">
        <f t="shared" ca="1" si="3"/>
        <v>2.8910030330924309E-2</v>
      </c>
    </row>
    <row r="7" spans="1:19">
      <c r="A7" s="28">
        <f>'Monthly Data'!A7</f>
        <v>39600</v>
      </c>
      <c r="B7">
        <f t="shared" si="1"/>
        <v>2008</v>
      </c>
      <c r="C7">
        <f ca="1">'Monthly Data'!U7</f>
        <v>4257465.1847999999</v>
      </c>
      <c r="D7">
        <f>'Monthly Data'!BC7</f>
        <v>6</v>
      </c>
      <c r="E7">
        <f>'Monthly Data'!AZ7</f>
        <v>6620.3</v>
      </c>
      <c r="F7" s="137">
        <f>'Monthly Data'!BI7</f>
        <v>1</v>
      </c>
      <c r="G7" s="137">
        <f>'Monthly Data'!BJ7</f>
        <v>0</v>
      </c>
      <c r="H7" s="137">
        <f>'Monthly Data'!BQ7</f>
        <v>0</v>
      </c>
      <c r="I7">
        <f>'Monthly Data'!BS7</f>
        <v>30</v>
      </c>
      <c r="K7">
        <f>'Intermediate OLS Model'!$B$5</f>
        <v>-8216912.5571975103</v>
      </c>
      <c r="L7" s="137">
        <f>'Intermediate OLS Model'!$B$6*D7</f>
        <v>-80586.921146342997</v>
      </c>
      <c r="M7" s="137">
        <f>'Intermediate OLS Model'!$B$7*E7</f>
        <v>8088830.5104036191</v>
      </c>
      <c r="N7" s="137">
        <f>F7*'Intermediate OLS Model'!$B$8</f>
        <v>340077.83791221399</v>
      </c>
      <c r="O7" s="137">
        <f>G7*'Intermediate OLS Model'!$B$9</f>
        <v>0</v>
      </c>
      <c r="P7" s="137">
        <f>H7*'Intermediate OLS Model'!$B$10</f>
        <v>0</v>
      </c>
      <c r="Q7" s="137">
        <f>'Intermediate OLS Model'!$B$11*I7</f>
        <v>4549170.3530029198</v>
      </c>
      <c r="R7">
        <f t="shared" si="2"/>
        <v>4680579.2229748992</v>
      </c>
      <c r="S7" s="26">
        <f t="shared" ca="1" si="3"/>
        <v>9.938167895899673E-2</v>
      </c>
    </row>
    <row r="8" spans="1:19">
      <c r="A8" s="28">
        <f>'Monthly Data'!A8</f>
        <v>39630</v>
      </c>
      <c r="B8">
        <f t="shared" si="1"/>
        <v>2008</v>
      </c>
      <c r="C8">
        <f ca="1">'Monthly Data'!U8</f>
        <v>4932480.0648499997</v>
      </c>
      <c r="D8">
        <f>'Monthly Data'!BC8</f>
        <v>7</v>
      </c>
      <c r="E8">
        <f>'Monthly Data'!AZ8</f>
        <v>6611.6</v>
      </c>
      <c r="F8" s="137">
        <f>'Monthly Data'!BI8</f>
        <v>0</v>
      </c>
      <c r="G8" s="137">
        <f>'Monthly Data'!BJ8</f>
        <v>1</v>
      </c>
      <c r="H8" s="137">
        <f>'Monthly Data'!BQ8</f>
        <v>0</v>
      </c>
      <c r="I8">
        <f>'Monthly Data'!BS8</f>
        <v>31</v>
      </c>
      <c r="K8">
        <f>'Intermediate OLS Model'!$B$5</f>
        <v>-8216912.5571975103</v>
      </c>
      <c r="L8" s="137">
        <f>'Intermediate OLS Model'!$B$6*D8</f>
        <v>-94018.074670733506</v>
      </c>
      <c r="M8" s="137">
        <f>'Intermediate OLS Model'!$B$7*E8</f>
        <v>8078200.6559498161</v>
      </c>
      <c r="N8" s="137">
        <f>F8*'Intermediate OLS Model'!$B$8</f>
        <v>0</v>
      </c>
      <c r="O8" s="137">
        <f>G8*'Intermediate OLS Model'!$B$9</f>
        <v>424185.12562792399</v>
      </c>
      <c r="P8" s="137">
        <f>H8*'Intermediate OLS Model'!$B$10</f>
        <v>0</v>
      </c>
      <c r="Q8" s="137">
        <f>'Intermediate OLS Model'!$B$11*I8</f>
        <v>4700809.3647696832</v>
      </c>
      <c r="R8">
        <f t="shared" si="2"/>
        <v>4892264.5144791789</v>
      </c>
      <c r="S8" s="26">
        <f t="shared" ca="1" si="3"/>
        <v>8.1532109287995227E-3</v>
      </c>
    </row>
    <row r="9" spans="1:19">
      <c r="A9" s="28">
        <f>'Monthly Data'!A9</f>
        <v>39661</v>
      </c>
      <c r="B9">
        <f t="shared" si="1"/>
        <v>2008</v>
      </c>
      <c r="C9">
        <f ca="1">'Monthly Data'!U9</f>
        <v>4641225.8382999999</v>
      </c>
      <c r="D9">
        <f>'Monthly Data'!BC9</f>
        <v>8</v>
      </c>
      <c r="E9">
        <f>'Monthly Data'!AZ9</f>
        <v>6603.5</v>
      </c>
      <c r="F9" s="137">
        <f>'Monthly Data'!BI9</f>
        <v>0</v>
      </c>
      <c r="G9" s="137">
        <f>'Monthly Data'!BJ9</f>
        <v>0</v>
      </c>
      <c r="H9" s="137">
        <f>'Monthly Data'!BQ9</f>
        <v>0</v>
      </c>
      <c r="I9">
        <f>'Monthly Data'!BS9</f>
        <v>31</v>
      </c>
      <c r="K9">
        <f>'Intermediate OLS Model'!$B$5</f>
        <v>-8216912.5571975103</v>
      </c>
      <c r="L9" s="137">
        <f>'Intermediate OLS Model'!$B$6*D9</f>
        <v>-107449.228195124</v>
      </c>
      <c r="M9" s="137">
        <f>'Intermediate OLS Model'!$B$7*E9</f>
        <v>8068303.8949066196</v>
      </c>
      <c r="N9" s="137">
        <f>F9*'Intermediate OLS Model'!$B$8</f>
        <v>0</v>
      </c>
      <c r="O9" s="137">
        <f>G9*'Intermediate OLS Model'!$B$9</f>
        <v>0</v>
      </c>
      <c r="P9" s="137">
        <f>H9*'Intermediate OLS Model'!$B$10</f>
        <v>0</v>
      </c>
      <c r="Q9" s="137">
        <f>'Intermediate OLS Model'!$B$11*I9</f>
        <v>4700809.3647696832</v>
      </c>
      <c r="R9">
        <f t="shared" si="2"/>
        <v>4444751.4742836682</v>
      </c>
      <c r="S9" s="26">
        <f t="shared" ca="1" si="3"/>
        <v>4.2332429160201537E-2</v>
      </c>
    </row>
    <row r="10" spans="1:19">
      <c r="A10" s="28">
        <f>'Monthly Data'!A10</f>
        <v>39692</v>
      </c>
      <c r="B10">
        <f t="shared" si="1"/>
        <v>2008</v>
      </c>
      <c r="C10">
        <f ca="1">'Monthly Data'!U10</f>
        <v>4646561.3876</v>
      </c>
      <c r="D10">
        <f>'Monthly Data'!BC10</f>
        <v>9</v>
      </c>
      <c r="E10">
        <f>'Monthly Data'!AZ10</f>
        <v>6614.5</v>
      </c>
      <c r="F10" s="137">
        <f>'Monthly Data'!BI10</f>
        <v>0</v>
      </c>
      <c r="G10" s="137">
        <f>'Monthly Data'!BJ10</f>
        <v>0</v>
      </c>
      <c r="H10" s="137">
        <f>'Monthly Data'!BQ10</f>
        <v>1</v>
      </c>
      <c r="I10">
        <f>'Monthly Data'!BS10</f>
        <v>30</v>
      </c>
      <c r="K10">
        <f>'Intermediate OLS Model'!$B$5</f>
        <v>-8216912.5571975103</v>
      </c>
      <c r="L10" s="137">
        <f>'Intermediate OLS Model'!$B$6*D10</f>
        <v>-120880.38171951449</v>
      </c>
      <c r="M10" s="137">
        <f>'Intermediate OLS Model'!$B$7*E10</f>
        <v>8081743.9407677501</v>
      </c>
      <c r="N10" s="137">
        <f>F10*'Intermediate OLS Model'!$B$8</f>
        <v>0</v>
      </c>
      <c r="O10" s="137">
        <f>G10*'Intermediate OLS Model'!$B$9</f>
        <v>0</v>
      </c>
      <c r="P10" s="137">
        <f>H10*'Intermediate OLS Model'!$B$10</f>
        <v>205410.51909741401</v>
      </c>
      <c r="Q10" s="137">
        <f>'Intermediate OLS Model'!$B$11*I10</f>
        <v>4549170.3530029198</v>
      </c>
      <c r="R10">
        <f t="shared" si="2"/>
        <v>4498531.8739510588</v>
      </c>
      <c r="S10" s="26">
        <f t="shared" ca="1" si="3"/>
        <v>3.1857862470940052E-2</v>
      </c>
    </row>
    <row r="11" spans="1:19">
      <c r="A11" s="28">
        <f>'Monthly Data'!A11</f>
        <v>39722</v>
      </c>
      <c r="B11">
        <f t="shared" si="1"/>
        <v>2008</v>
      </c>
      <c r="C11">
        <f ca="1">'Monthly Data'!U11</f>
        <v>4417429.4239499997</v>
      </c>
      <c r="D11">
        <f>'Monthly Data'!BC11</f>
        <v>10</v>
      </c>
      <c r="E11">
        <f>'Monthly Data'!AZ11</f>
        <v>6632.3</v>
      </c>
      <c r="F11" s="137">
        <f>'Monthly Data'!BI11</f>
        <v>0</v>
      </c>
      <c r="G11" s="137">
        <f>'Monthly Data'!BJ11</f>
        <v>0</v>
      </c>
      <c r="H11" s="137">
        <f>'Monthly Data'!BQ11</f>
        <v>1</v>
      </c>
      <c r="I11">
        <f>'Monthly Data'!BS11</f>
        <v>31</v>
      </c>
      <c r="K11">
        <f>'Intermediate OLS Model'!$B$5</f>
        <v>-8216912.5571975103</v>
      </c>
      <c r="L11" s="137">
        <f>'Intermediate OLS Model'!$B$6*D11</f>
        <v>-134311.535243905</v>
      </c>
      <c r="M11" s="137">
        <f>'Intermediate OLS Model'!$B$7*E11</f>
        <v>8103492.3786157602</v>
      </c>
      <c r="N11" s="137">
        <f>F11*'Intermediate OLS Model'!$B$8</f>
        <v>0</v>
      </c>
      <c r="O11" s="137">
        <f>G11*'Intermediate OLS Model'!$B$9</f>
        <v>0</v>
      </c>
      <c r="P11" s="137">
        <f>H11*'Intermediate OLS Model'!$B$10</f>
        <v>205410.51909741401</v>
      </c>
      <c r="Q11" s="137">
        <f>'Intermediate OLS Model'!$B$11*I11</f>
        <v>4700809.3647696832</v>
      </c>
      <c r="R11">
        <f t="shared" si="2"/>
        <v>4658488.1700414419</v>
      </c>
      <c r="S11" s="26">
        <f t="shared" ca="1" si="3"/>
        <v>5.4569914526419537E-2</v>
      </c>
    </row>
    <row r="12" spans="1:19">
      <c r="A12" s="28">
        <f>'Monthly Data'!A12</f>
        <v>39753</v>
      </c>
      <c r="B12">
        <f t="shared" si="1"/>
        <v>2008</v>
      </c>
      <c r="C12">
        <f ca="1">'Monthly Data'!U12</f>
        <v>4095477.9544500001</v>
      </c>
      <c r="D12">
        <f>'Monthly Data'!BC12</f>
        <v>11</v>
      </c>
      <c r="E12">
        <f>'Monthly Data'!AZ12</f>
        <v>6616.9</v>
      </c>
      <c r="F12" s="137">
        <f>'Monthly Data'!BI12</f>
        <v>0</v>
      </c>
      <c r="G12" s="137">
        <f>'Monthly Data'!BJ12</f>
        <v>0</v>
      </c>
      <c r="H12" s="137">
        <f>'Monthly Data'!BQ12</f>
        <v>1</v>
      </c>
      <c r="I12">
        <f>'Monthly Data'!BS12</f>
        <v>30</v>
      </c>
      <c r="K12">
        <f>'Intermediate OLS Model'!$B$5</f>
        <v>-8216912.5571975103</v>
      </c>
      <c r="L12" s="137">
        <f>'Intermediate OLS Model'!$B$6*D12</f>
        <v>-147742.68876829551</v>
      </c>
      <c r="M12" s="137">
        <f>'Intermediate OLS Model'!$B$7*E12</f>
        <v>8084676.314410178</v>
      </c>
      <c r="N12" s="137">
        <f>F12*'Intermediate OLS Model'!$B$8</f>
        <v>0</v>
      </c>
      <c r="O12" s="137">
        <f>G12*'Intermediate OLS Model'!$B$9</f>
        <v>0</v>
      </c>
      <c r="P12" s="137">
        <f>H12*'Intermediate OLS Model'!$B$10</f>
        <v>205410.51909741401</v>
      </c>
      <c r="Q12" s="137">
        <f>'Intermediate OLS Model'!$B$11*I12</f>
        <v>4549170.3530029198</v>
      </c>
      <c r="R12">
        <f t="shared" si="2"/>
        <v>4474601.9405447058</v>
      </c>
      <c r="S12" s="26">
        <f t="shared" ca="1" si="3"/>
        <v>9.2571365372083908E-2</v>
      </c>
    </row>
    <row r="13" spans="1:19">
      <c r="A13" s="28">
        <f>'Monthly Data'!A13</f>
        <v>39783</v>
      </c>
      <c r="B13">
        <f t="shared" si="1"/>
        <v>2008</v>
      </c>
      <c r="C13">
        <f ca="1">'Monthly Data'!U13</f>
        <v>4310184.0932999998</v>
      </c>
      <c r="D13">
        <f>'Monthly Data'!BC13</f>
        <v>12</v>
      </c>
      <c r="E13">
        <f>'Monthly Data'!AZ13</f>
        <v>6598.1</v>
      </c>
      <c r="F13" s="137">
        <f>'Monthly Data'!BI13</f>
        <v>0</v>
      </c>
      <c r="G13" s="137">
        <f>'Monthly Data'!BJ13</f>
        <v>0</v>
      </c>
      <c r="H13" s="137">
        <f>'Monthly Data'!BQ13</f>
        <v>0</v>
      </c>
      <c r="I13">
        <f>'Monthly Data'!BS13</f>
        <v>31</v>
      </c>
      <c r="K13">
        <f>'Intermediate OLS Model'!$B$5</f>
        <v>-8216912.5571975103</v>
      </c>
      <c r="L13" s="137">
        <f>'Intermediate OLS Model'!$B$6*D13</f>
        <v>-161173.84229268599</v>
      </c>
      <c r="M13" s="137">
        <f>'Intermediate OLS Model'!$B$7*E13</f>
        <v>8061706.0542111564</v>
      </c>
      <c r="N13" s="137">
        <f>F13*'Intermediate OLS Model'!$B$8</f>
        <v>0</v>
      </c>
      <c r="O13" s="137">
        <f>G13*'Intermediate OLS Model'!$B$9</f>
        <v>0</v>
      </c>
      <c r="P13" s="137">
        <f>H13*'Intermediate OLS Model'!$B$10</f>
        <v>0</v>
      </c>
      <c r="Q13" s="137">
        <f>'Intermediate OLS Model'!$B$11*I13</f>
        <v>4700809.3647696832</v>
      </c>
      <c r="R13">
        <f t="shared" si="2"/>
        <v>4384429.0194906434</v>
      </c>
      <c r="S13" s="26">
        <f t="shared" ca="1" si="3"/>
        <v>1.7225465219932064E-2</v>
      </c>
    </row>
    <row r="14" spans="1:19">
      <c r="A14" s="28">
        <f>'Monthly Data'!A14</f>
        <v>39814</v>
      </c>
      <c r="B14">
        <f t="shared" si="1"/>
        <v>2009</v>
      </c>
      <c r="C14">
        <f ca="1">'Monthly Data'!U14</f>
        <v>4415320.5250500003</v>
      </c>
      <c r="D14">
        <f>'Monthly Data'!BC14</f>
        <v>13</v>
      </c>
      <c r="E14">
        <f>'Monthly Data'!AZ14</f>
        <v>6541.6</v>
      </c>
      <c r="F14" s="137">
        <f>'Monthly Data'!BI14</f>
        <v>0</v>
      </c>
      <c r="G14" s="137">
        <f>'Monthly Data'!BJ14</f>
        <v>0</v>
      </c>
      <c r="H14" s="137">
        <f>'Monthly Data'!BQ14</f>
        <v>0</v>
      </c>
      <c r="I14">
        <f>'Monthly Data'!BS14</f>
        <v>31</v>
      </c>
      <c r="K14">
        <f>'Intermediate OLS Model'!$B$5</f>
        <v>-8216912.5571975103</v>
      </c>
      <c r="L14" s="137">
        <f>'Intermediate OLS Model'!$B$6*D14</f>
        <v>-174604.9958170765</v>
      </c>
      <c r="M14" s="137">
        <f>'Intermediate OLS Model'!$B$7*E14</f>
        <v>7992673.0913789878</v>
      </c>
      <c r="N14" s="137">
        <f>F14*'Intermediate OLS Model'!$B$8</f>
        <v>0</v>
      </c>
      <c r="O14" s="137">
        <f>G14*'Intermediate OLS Model'!$B$9</f>
        <v>0</v>
      </c>
      <c r="P14" s="137">
        <f>H14*'Intermediate OLS Model'!$B$10</f>
        <v>0</v>
      </c>
      <c r="Q14" s="137">
        <f>'Intermediate OLS Model'!$B$11*I14</f>
        <v>4700809.3647696832</v>
      </c>
      <c r="R14">
        <f t="shared" si="2"/>
        <v>4301964.9031340834</v>
      </c>
      <c r="S14" s="26">
        <f t="shared" ca="1" si="3"/>
        <v>2.5673248696850438E-2</v>
      </c>
    </row>
    <row r="15" spans="1:19">
      <c r="A15" s="28">
        <f>'Monthly Data'!A15</f>
        <v>39845</v>
      </c>
      <c r="B15">
        <f t="shared" si="1"/>
        <v>2009</v>
      </c>
      <c r="C15">
        <f ca="1">'Monthly Data'!U15</f>
        <v>4063549.3825500002</v>
      </c>
      <c r="D15">
        <f>'Monthly Data'!BC15</f>
        <v>14</v>
      </c>
      <c r="E15">
        <f>'Monthly Data'!AZ15</f>
        <v>6506</v>
      </c>
      <c r="F15" s="137">
        <f>'Monthly Data'!BI15</f>
        <v>0</v>
      </c>
      <c r="G15" s="137">
        <f>'Monthly Data'!BJ15</f>
        <v>0</v>
      </c>
      <c r="H15" s="137">
        <f>'Monthly Data'!BQ15</f>
        <v>0</v>
      </c>
      <c r="I15">
        <f>'Monthly Data'!BS15</f>
        <v>28</v>
      </c>
      <c r="K15">
        <f>'Intermediate OLS Model'!$B$5</f>
        <v>-8216912.5571975103</v>
      </c>
      <c r="L15" s="137">
        <f>'Intermediate OLS Model'!$B$6*D15</f>
        <v>-188036.14934146701</v>
      </c>
      <c r="M15" s="137">
        <f>'Intermediate OLS Model'!$B$7*E15</f>
        <v>7949176.2156829666</v>
      </c>
      <c r="N15" s="137">
        <f>F15*'Intermediate OLS Model'!$B$8</f>
        <v>0</v>
      </c>
      <c r="O15" s="137">
        <f>G15*'Intermediate OLS Model'!$B$9</f>
        <v>0</v>
      </c>
      <c r="P15" s="137">
        <f>H15*'Intermediate OLS Model'!$B$10</f>
        <v>0</v>
      </c>
      <c r="Q15" s="137">
        <f>'Intermediate OLS Model'!$B$11*I15</f>
        <v>4245892.3294693921</v>
      </c>
      <c r="R15">
        <f t="shared" si="2"/>
        <v>3790119.8386133816</v>
      </c>
      <c r="S15" s="26">
        <f t="shared" ca="1" si="3"/>
        <v>6.7288352667941073E-2</v>
      </c>
    </row>
    <row r="16" spans="1:19">
      <c r="A16" s="28">
        <f>'Monthly Data'!A16</f>
        <v>39873</v>
      </c>
      <c r="B16">
        <f t="shared" si="1"/>
        <v>2009</v>
      </c>
      <c r="C16">
        <f ca="1">'Monthly Data'!U16</f>
        <v>4547876.9075999996</v>
      </c>
      <c r="D16">
        <f>'Monthly Data'!BC16</f>
        <v>15</v>
      </c>
      <c r="E16">
        <f>'Monthly Data'!AZ16</f>
        <v>6466.8</v>
      </c>
      <c r="F16" s="137">
        <f>'Monthly Data'!BI16</f>
        <v>0</v>
      </c>
      <c r="G16" s="137">
        <f>'Monthly Data'!BJ16</f>
        <v>0</v>
      </c>
      <c r="H16" s="137">
        <f>'Monthly Data'!BQ16</f>
        <v>0</v>
      </c>
      <c r="I16">
        <f>'Monthly Data'!BS16</f>
        <v>31</v>
      </c>
      <c r="K16">
        <f>'Intermediate OLS Model'!$B$5</f>
        <v>-8216912.5571975103</v>
      </c>
      <c r="L16" s="137">
        <f>'Intermediate OLS Model'!$B$6*D16</f>
        <v>-201467.30286585749</v>
      </c>
      <c r="M16" s="137">
        <f>'Intermediate OLS Model'!$B$7*E16</f>
        <v>7901280.7795233028</v>
      </c>
      <c r="N16" s="137">
        <f>F16*'Intermediate OLS Model'!$B$8</f>
        <v>0</v>
      </c>
      <c r="O16" s="137">
        <f>G16*'Intermediate OLS Model'!$B$9</f>
        <v>0</v>
      </c>
      <c r="P16" s="137">
        <f>H16*'Intermediate OLS Model'!$B$10</f>
        <v>0</v>
      </c>
      <c r="Q16" s="137">
        <f>'Intermediate OLS Model'!$B$11*I16</f>
        <v>4700809.3647696832</v>
      </c>
      <c r="R16">
        <f t="shared" si="2"/>
        <v>4183710.2842296176</v>
      </c>
      <c r="S16" s="26">
        <f t="shared" ca="1" si="3"/>
        <v>8.0073984140120361E-2</v>
      </c>
    </row>
    <row r="17" spans="1:19">
      <c r="A17" s="28">
        <f>'Monthly Data'!A17</f>
        <v>39904</v>
      </c>
      <c r="B17">
        <f t="shared" si="1"/>
        <v>2009</v>
      </c>
      <c r="C17">
        <f ca="1">'Monthly Data'!U17</f>
        <v>4092154.0065000001</v>
      </c>
      <c r="D17">
        <f>'Monthly Data'!BC17</f>
        <v>16</v>
      </c>
      <c r="E17">
        <f>'Monthly Data'!AZ17</f>
        <v>6445.5</v>
      </c>
      <c r="F17" s="137">
        <f>'Monthly Data'!BI17</f>
        <v>0</v>
      </c>
      <c r="G17" s="137">
        <f>'Monthly Data'!BJ17</f>
        <v>0</v>
      </c>
      <c r="H17" s="137">
        <f>'Monthly Data'!BQ17</f>
        <v>0</v>
      </c>
      <c r="I17">
        <f>'Monthly Data'!BS17</f>
        <v>30</v>
      </c>
      <c r="K17">
        <f>'Intermediate OLS Model'!$B$5</f>
        <v>-8216912.5571975103</v>
      </c>
      <c r="L17" s="137">
        <f>'Intermediate OLS Model'!$B$6*D17</f>
        <v>-214898.456390248</v>
      </c>
      <c r="M17" s="137">
        <f>'Intermediate OLS Model'!$B$7*E17</f>
        <v>7875255.9634467503</v>
      </c>
      <c r="N17" s="137">
        <f>F17*'Intermediate OLS Model'!$B$8</f>
        <v>0</v>
      </c>
      <c r="O17" s="137">
        <f>G17*'Intermediate OLS Model'!$B$9</f>
        <v>0</v>
      </c>
      <c r="P17" s="137">
        <f>H17*'Intermediate OLS Model'!$B$10</f>
        <v>0</v>
      </c>
      <c r="Q17" s="137">
        <f>'Intermediate OLS Model'!$B$11*I17</f>
        <v>4549170.3530029198</v>
      </c>
      <c r="R17">
        <f t="shared" si="2"/>
        <v>3992615.3028619122</v>
      </c>
      <c r="S17" s="26">
        <f t="shared" ca="1" si="3"/>
        <v>2.4324280923929093E-2</v>
      </c>
    </row>
    <row r="18" spans="1:19">
      <c r="A18" s="28">
        <f>'Monthly Data'!A18</f>
        <v>39934</v>
      </c>
      <c r="B18">
        <f t="shared" si="1"/>
        <v>2009</v>
      </c>
      <c r="C18">
        <f ca="1">'Monthly Data'!U18</f>
        <v>4275362.9309440004</v>
      </c>
      <c r="D18">
        <f>'Monthly Data'!BC18</f>
        <v>17</v>
      </c>
      <c r="E18">
        <f>'Monthly Data'!AZ18</f>
        <v>6420.3</v>
      </c>
      <c r="F18" s="137">
        <f>'Monthly Data'!BI18</f>
        <v>0</v>
      </c>
      <c r="G18" s="137">
        <f>'Monthly Data'!BJ18</f>
        <v>0</v>
      </c>
      <c r="H18" s="137">
        <f>'Monthly Data'!BQ18</f>
        <v>0</v>
      </c>
      <c r="I18">
        <f>'Monthly Data'!BS18</f>
        <v>31</v>
      </c>
      <c r="K18">
        <f>'Intermediate OLS Model'!$B$5</f>
        <v>-8216912.5571975103</v>
      </c>
      <c r="L18" s="137">
        <f>'Intermediate OLS Model'!$B$6*D18</f>
        <v>-228329.60991463851</v>
      </c>
      <c r="M18" s="137">
        <f>'Intermediate OLS Model'!$B$7*E18</f>
        <v>7844466.0402012523</v>
      </c>
      <c r="N18" s="137">
        <f>F18*'Intermediate OLS Model'!$B$8</f>
        <v>0</v>
      </c>
      <c r="O18" s="137">
        <f>G18*'Intermediate OLS Model'!$B$9</f>
        <v>0</v>
      </c>
      <c r="P18" s="137">
        <f>H18*'Intermediate OLS Model'!$B$10</f>
        <v>0</v>
      </c>
      <c r="Q18" s="137">
        <f>'Intermediate OLS Model'!$B$11*I18</f>
        <v>4700809.3647696832</v>
      </c>
      <c r="R18">
        <f t="shared" si="2"/>
        <v>4100033.2378587862</v>
      </c>
      <c r="S18" s="26">
        <f t="shared" ca="1" si="3"/>
        <v>4.1009312172358973E-2</v>
      </c>
    </row>
    <row r="19" spans="1:19">
      <c r="A19" s="28">
        <f>'Monthly Data'!A19</f>
        <v>39965</v>
      </c>
      <c r="B19">
        <f t="shared" si="1"/>
        <v>2009</v>
      </c>
      <c r="C19">
        <f ca="1">'Monthly Data'!U19</f>
        <v>4339364.1067150002</v>
      </c>
      <c r="D19">
        <f>'Monthly Data'!BC19</f>
        <v>18</v>
      </c>
      <c r="E19">
        <f>'Monthly Data'!AZ19</f>
        <v>6393.2</v>
      </c>
      <c r="F19" s="137">
        <f>'Monthly Data'!BI19</f>
        <v>1</v>
      </c>
      <c r="G19" s="137">
        <f>'Monthly Data'!BJ19</f>
        <v>0</v>
      </c>
      <c r="H19" s="137">
        <f>'Monthly Data'!BQ19</f>
        <v>0</v>
      </c>
      <c r="I19">
        <f>'Monthly Data'!BS19</f>
        <v>30</v>
      </c>
      <c r="K19">
        <f>'Intermediate OLS Model'!$B$5</f>
        <v>-8216912.5571975103</v>
      </c>
      <c r="L19" s="137">
        <f>'Intermediate OLS Model'!$B$6*D19</f>
        <v>-241760.76343902899</v>
      </c>
      <c r="M19" s="137">
        <f>'Intermediate OLS Model'!$B$7*E19</f>
        <v>7811354.6544888318</v>
      </c>
      <c r="N19" s="137">
        <f>F19*'Intermediate OLS Model'!$B$8</f>
        <v>340077.83791221399</v>
      </c>
      <c r="O19" s="137">
        <f>G19*'Intermediate OLS Model'!$B$9</f>
        <v>0</v>
      </c>
      <c r="P19" s="137">
        <f>H19*'Intermediate OLS Model'!$B$10</f>
        <v>0</v>
      </c>
      <c r="Q19" s="137">
        <f>'Intermediate OLS Model'!$B$11*I19</f>
        <v>4549170.3530029198</v>
      </c>
      <c r="R19">
        <f t="shared" si="2"/>
        <v>4241929.5247674268</v>
      </c>
      <c r="S19" s="26">
        <f t="shared" ca="1" si="3"/>
        <v>2.2453654395305792E-2</v>
      </c>
    </row>
    <row r="20" spans="1:19">
      <c r="A20" s="28">
        <f>'Monthly Data'!A20</f>
        <v>39995</v>
      </c>
      <c r="B20">
        <f t="shared" si="1"/>
        <v>2009</v>
      </c>
      <c r="C20">
        <f ca="1">'Monthly Data'!U20</f>
        <v>4830360.0326429997</v>
      </c>
      <c r="D20">
        <f>'Monthly Data'!BC20</f>
        <v>19</v>
      </c>
      <c r="E20">
        <f>'Monthly Data'!AZ20</f>
        <v>6390.2</v>
      </c>
      <c r="F20" s="137">
        <f>'Monthly Data'!BI20</f>
        <v>0</v>
      </c>
      <c r="G20" s="137">
        <f>'Monthly Data'!BJ20</f>
        <v>1</v>
      </c>
      <c r="H20" s="137">
        <f>'Monthly Data'!BQ20</f>
        <v>0</v>
      </c>
      <c r="I20">
        <f>'Monthly Data'!BS20</f>
        <v>31</v>
      </c>
      <c r="K20">
        <f>'Intermediate OLS Model'!$B$5</f>
        <v>-8216912.5571975103</v>
      </c>
      <c r="L20" s="137">
        <f>'Intermediate OLS Model'!$B$6*D20</f>
        <v>-255191.9169634195</v>
      </c>
      <c r="M20" s="137">
        <f>'Intermediate OLS Model'!$B$7*E20</f>
        <v>7807689.1874357965</v>
      </c>
      <c r="N20" s="137">
        <f>F20*'Intermediate OLS Model'!$B$8</f>
        <v>0</v>
      </c>
      <c r="O20" s="137">
        <f>G20*'Intermediate OLS Model'!$B$9</f>
        <v>424185.12562792399</v>
      </c>
      <c r="P20" s="137">
        <f>H20*'Intermediate OLS Model'!$B$10</f>
        <v>0</v>
      </c>
      <c r="Q20" s="137">
        <f>'Intermediate OLS Model'!$B$11*I20</f>
        <v>4700809.3647696832</v>
      </c>
      <c r="R20">
        <f t="shared" si="2"/>
        <v>4460579.2036724733</v>
      </c>
      <c r="S20" s="26">
        <f t="shared" ca="1" si="3"/>
        <v>7.6553471474505294E-2</v>
      </c>
    </row>
    <row r="21" spans="1:19">
      <c r="A21" s="28">
        <f>'Monthly Data'!A21</f>
        <v>40026</v>
      </c>
      <c r="B21">
        <f t="shared" si="1"/>
        <v>2009</v>
      </c>
      <c r="C21">
        <f ca="1">'Monthly Data'!U21</f>
        <v>4185937.0571420002</v>
      </c>
      <c r="D21">
        <f>'Monthly Data'!BC21</f>
        <v>20</v>
      </c>
      <c r="E21">
        <f>'Monthly Data'!AZ21</f>
        <v>6401</v>
      </c>
      <c r="F21" s="137">
        <f>'Monthly Data'!BI21</f>
        <v>0</v>
      </c>
      <c r="G21" s="137">
        <f>'Monthly Data'!BJ21</f>
        <v>0</v>
      </c>
      <c r="H21" s="137">
        <f>'Monthly Data'!BQ21</f>
        <v>0</v>
      </c>
      <c r="I21">
        <f>'Monthly Data'!BS21</f>
        <v>31</v>
      </c>
      <c r="K21">
        <f>'Intermediate OLS Model'!$B$5</f>
        <v>-8216912.5571975103</v>
      </c>
      <c r="L21" s="137">
        <f>'Intermediate OLS Model'!$B$6*D21</f>
        <v>-268623.07048781001</v>
      </c>
      <c r="M21" s="137">
        <f>'Intermediate OLS Model'!$B$7*E21</f>
        <v>7820884.8688267246</v>
      </c>
      <c r="N21" s="137">
        <f>F21*'Intermediate OLS Model'!$B$8</f>
        <v>0</v>
      </c>
      <c r="O21" s="137">
        <f>G21*'Intermediate OLS Model'!$B$9</f>
        <v>0</v>
      </c>
      <c r="P21" s="137">
        <f>H21*'Intermediate OLS Model'!$B$10</f>
        <v>0</v>
      </c>
      <c r="Q21" s="137">
        <f>'Intermediate OLS Model'!$B$11*I21</f>
        <v>4700809.3647696832</v>
      </c>
      <c r="R21">
        <f t="shared" si="2"/>
        <v>4036158.6059110882</v>
      </c>
      <c r="S21" s="26">
        <f t="shared" ca="1" si="3"/>
        <v>3.5781343385314801E-2</v>
      </c>
    </row>
    <row r="22" spans="1:19">
      <c r="A22" s="28">
        <f>'Monthly Data'!A22</f>
        <v>40057</v>
      </c>
      <c r="B22">
        <f t="shared" si="1"/>
        <v>2009</v>
      </c>
      <c r="C22">
        <f ca="1">'Monthly Data'!U22</f>
        <v>4066294.1067980002</v>
      </c>
      <c r="D22">
        <f>'Monthly Data'!BC22</f>
        <v>21</v>
      </c>
      <c r="E22">
        <f>'Monthly Data'!AZ22</f>
        <v>6421.2</v>
      </c>
      <c r="F22" s="137">
        <f>'Monthly Data'!BI22</f>
        <v>0</v>
      </c>
      <c r="G22" s="137">
        <f>'Monthly Data'!BJ22</f>
        <v>0</v>
      </c>
      <c r="H22" s="137">
        <f>'Monthly Data'!BQ22</f>
        <v>1</v>
      </c>
      <c r="I22">
        <f>'Monthly Data'!BS22</f>
        <v>30</v>
      </c>
      <c r="K22">
        <f>'Intermediate OLS Model'!$B$5</f>
        <v>-8216912.5571975103</v>
      </c>
      <c r="L22" s="137">
        <f>'Intermediate OLS Model'!$B$6*D22</f>
        <v>-282054.22401220049</v>
      </c>
      <c r="M22" s="137">
        <f>'Intermediate OLS Model'!$B$7*E22</f>
        <v>7845565.6803171625</v>
      </c>
      <c r="N22" s="137">
        <f>F22*'Intermediate OLS Model'!$B$8</f>
        <v>0</v>
      </c>
      <c r="O22" s="137">
        <f>G22*'Intermediate OLS Model'!$B$9</f>
        <v>0</v>
      </c>
      <c r="P22" s="137">
        <f>H22*'Intermediate OLS Model'!$B$10</f>
        <v>205410.51909741401</v>
      </c>
      <c r="Q22" s="137">
        <f>'Intermediate OLS Model'!$B$11*I22</f>
        <v>4549170.3530029198</v>
      </c>
      <c r="R22">
        <f t="shared" si="2"/>
        <v>4101179.7712077852</v>
      </c>
      <c r="S22" s="26">
        <f t="shared" ca="1" si="3"/>
        <v>8.5792280375055693E-3</v>
      </c>
    </row>
    <row r="23" spans="1:19">
      <c r="A23" s="28">
        <f>'Monthly Data'!A23</f>
        <v>40087</v>
      </c>
      <c r="B23">
        <f t="shared" si="1"/>
        <v>2009</v>
      </c>
      <c r="C23">
        <f ca="1">'Monthly Data'!U23</f>
        <v>4216044.9663699996</v>
      </c>
      <c r="D23">
        <f>'Monthly Data'!BC23</f>
        <v>22</v>
      </c>
      <c r="E23">
        <f>'Monthly Data'!AZ23</f>
        <v>6438.2</v>
      </c>
      <c r="F23" s="137">
        <f>'Monthly Data'!BI23</f>
        <v>0</v>
      </c>
      <c r="G23" s="137">
        <f>'Monthly Data'!BJ23</f>
        <v>0</v>
      </c>
      <c r="H23" s="137">
        <f>'Monthly Data'!BQ23</f>
        <v>1</v>
      </c>
      <c r="I23">
        <f>'Monthly Data'!BS23</f>
        <v>31</v>
      </c>
      <c r="K23">
        <f>'Intermediate OLS Model'!$B$5</f>
        <v>-8216912.5571975103</v>
      </c>
      <c r="L23" s="137">
        <f>'Intermediate OLS Model'!$B$6*D23</f>
        <v>-295485.37753659103</v>
      </c>
      <c r="M23" s="137">
        <f>'Intermediate OLS Model'!$B$7*E23</f>
        <v>7866336.6602843637</v>
      </c>
      <c r="N23" s="137">
        <f>F23*'Intermediate OLS Model'!$B$8</f>
        <v>0</v>
      </c>
      <c r="O23" s="137">
        <f>G23*'Intermediate OLS Model'!$B$9</f>
        <v>0</v>
      </c>
      <c r="P23" s="137">
        <f>H23*'Intermediate OLS Model'!$B$10</f>
        <v>205410.51909741401</v>
      </c>
      <c r="Q23" s="137">
        <f>'Intermediate OLS Model'!$B$11*I23</f>
        <v>4700809.3647696832</v>
      </c>
      <c r="R23">
        <f t="shared" si="2"/>
        <v>4260158.6094173603</v>
      </c>
      <c r="S23" s="26">
        <f t="shared" ca="1" si="3"/>
        <v>1.0463276221966484E-2</v>
      </c>
    </row>
    <row r="24" spans="1:19">
      <c r="A24" s="28">
        <f>'Monthly Data'!A24</f>
        <v>40118</v>
      </c>
      <c r="B24">
        <f t="shared" si="1"/>
        <v>2009</v>
      </c>
      <c r="C24">
        <f ca="1">'Monthly Data'!U24</f>
        <v>4135261.855149</v>
      </c>
      <c r="D24">
        <f>'Monthly Data'!BC24</f>
        <v>23</v>
      </c>
      <c r="E24">
        <f>'Monthly Data'!AZ24</f>
        <v>6454</v>
      </c>
      <c r="F24" s="137">
        <f>'Monthly Data'!BI24</f>
        <v>0</v>
      </c>
      <c r="G24" s="137">
        <f>'Monthly Data'!BJ24</f>
        <v>0</v>
      </c>
      <c r="H24" s="137">
        <f>'Monthly Data'!BQ24</f>
        <v>1</v>
      </c>
      <c r="I24">
        <f>'Monthly Data'!BS24</f>
        <v>30</v>
      </c>
      <c r="K24">
        <f>'Intermediate OLS Model'!$B$5</f>
        <v>-8216912.5571975103</v>
      </c>
      <c r="L24" s="137">
        <f>'Intermediate OLS Model'!$B$6*D24</f>
        <v>-308916.53106098151</v>
      </c>
      <c r="M24" s="137">
        <f>'Intermediate OLS Model'!$B$7*E24</f>
        <v>7885641.4534303509</v>
      </c>
      <c r="N24" s="137">
        <f>F24*'Intermediate OLS Model'!$B$8</f>
        <v>0</v>
      </c>
      <c r="O24" s="137">
        <f>G24*'Intermediate OLS Model'!$B$9</f>
        <v>0</v>
      </c>
      <c r="P24" s="137">
        <f>H24*'Intermediate OLS Model'!$B$10</f>
        <v>205410.51909741401</v>
      </c>
      <c r="Q24" s="137">
        <f>'Intermediate OLS Model'!$B$11*I24</f>
        <v>4549170.3530029198</v>
      </c>
      <c r="R24">
        <f t="shared" si="2"/>
        <v>4114393.2372721927</v>
      </c>
      <c r="S24" s="26">
        <f t="shared" ca="1" si="3"/>
        <v>5.0465045764448452E-3</v>
      </c>
    </row>
    <row r="25" spans="1:19">
      <c r="A25" s="28">
        <f>'Monthly Data'!A25</f>
        <v>40148</v>
      </c>
      <c r="B25">
        <f t="shared" si="1"/>
        <v>2009</v>
      </c>
      <c r="C25">
        <f ca="1">'Monthly Data'!U25</f>
        <v>4139276.0675209998</v>
      </c>
      <c r="D25">
        <f>'Monthly Data'!BC25</f>
        <v>24</v>
      </c>
      <c r="E25">
        <f>'Monthly Data'!AZ25</f>
        <v>6458.5</v>
      </c>
      <c r="F25" s="137">
        <f>'Monthly Data'!BI25</f>
        <v>0</v>
      </c>
      <c r="G25" s="137">
        <f>'Monthly Data'!BJ25</f>
        <v>0</v>
      </c>
      <c r="H25" s="137">
        <f>'Monthly Data'!BQ25</f>
        <v>0</v>
      </c>
      <c r="I25">
        <f>'Monthly Data'!BS25</f>
        <v>31</v>
      </c>
      <c r="K25">
        <f>'Intermediate OLS Model'!$B$5</f>
        <v>-8216912.5571975103</v>
      </c>
      <c r="L25" s="137">
        <f>'Intermediate OLS Model'!$B$6*D25</f>
        <v>-322347.68458537199</v>
      </c>
      <c r="M25" s="137">
        <f>'Intermediate OLS Model'!$B$7*E25</f>
        <v>7891139.6540099047</v>
      </c>
      <c r="N25" s="137">
        <f>F25*'Intermediate OLS Model'!$B$8</f>
        <v>0</v>
      </c>
      <c r="O25" s="137">
        <f>G25*'Intermediate OLS Model'!$B$9</f>
        <v>0</v>
      </c>
      <c r="P25" s="137">
        <f>H25*'Intermediate OLS Model'!$B$10</f>
        <v>0</v>
      </c>
      <c r="Q25" s="137">
        <f>'Intermediate OLS Model'!$B$11*I25</f>
        <v>4700809.3647696832</v>
      </c>
      <c r="R25">
        <f t="shared" si="2"/>
        <v>4052688.7769967066</v>
      </c>
      <c r="S25" s="26">
        <f t="shared" ca="1" si="3"/>
        <v>2.0918462337823743E-2</v>
      </c>
    </row>
    <row r="26" spans="1:19">
      <c r="A26" s="28">
        <f>'Monthly Data'!A26</f>
        <v>40179</v>
      </c>
      <c r="B26">
        <f t="shared" si="1"/>
        <v>2010</v>
      </c>
      <c r="C26">
        <f ca="1">'Monthly Data'!U26</f>
        <v>3680290.2110469998</v>
      </c>
      <c r="D26">
        <f>'Monthly Data'!BC26</f>
        <v>25</v>
      </c>
      <c r="E26">
        <f>'Monthly Data'!AZ26</f>
        <v>6466.9</v>
      </c>
      <c r="F26" s="137">
        <f>'Monthly Data'!BI26</f>
        <v>0</v>
      </c>
      <c r="G26" s="137">
        <f>'Monthly Data'!BJ26</f>
        <v>0</v>
      </c>
      <c r="H26" s="137">
        <f>'Monthly Data'!BQ26</f>
        <v>0</v>
      </c>
      <c r="I26">
        <f>'Monthly Data'!BS26</f>
        <v>31</v>
      </c>
      <c r="K26">
        <f>'Intermediate OLS Model'!$B$5</f>
        <v>-8216912.5571975103</v>
      </c>
      <c r="L26" s="137">
        <f>'Intermediate OLS Model'!$B$6*D26</f>
        <v>-335778.83810976252</v>
      </c>
      <c r="M26" s="137">
        <f>'Intermediate OLS Model'!$B$7*E26</f>
        <v>7901402.9617584031</v>
      </c>
      <c r="N26" s="137">
        <f>F26*'Intermediate OLS Model'!$B$8</f>
        <v>0</v>
      </c>
      <c r="O26" s="137">
        <f>G26*'Intermediate OLS Model'!$B$9</f>
        <v>0</v>
      </c>
      <c r="P26" s="137">
        <f>H26*'Intermediate OLS Model'!$B$10</f>
        <v>0</v>
      </c>
      <c r="Q26" s="137">
        <f>'Intermediate OLS Model'!$B$11*I26</f>
        <v>4700809.3647696832</v>
      </c>
      <c r="R26">
        <f t="shared" si="2"/>
        <v>4049520.9312208137</v>
      </c>
      <c r="S26" s="26">
        <f t="shared" ca="1" si="3"/>
        <v>0.10032652290993432</v>
      </c>
    </row>
    <row r="27" spans="1:19">
      <c r="A27" s="28">
        <f>'Monthly Data'!A27</f>
        <v>40210</v>
      </c>
      <c r="B27">
        <f t="shared" si="1"/>
        <v>2010</v>
      </c>
      <c r="C27">
        <f ca="1">'Monthly Data'!U27</f>
        <v>3458917.2119789999</v>
      </c>
      <c r="D27">
        <f>'Monthly Data'!BC27</f>
        <v>26</v>
      </c>
      <c r="E27">
        <f>'Monthly Data'!AZ27</f>
        <v>6471</v>
      </c>
      <c r="F27" s="137">
        <f>'Monthly Data'!BI27</f>
        <v>0</v>
      </c>
      <c r="G27" s="137">
        <f>'Monthly Data'!BJ27</f>
        <v>0</v>
      </c>
      <c r="H27" s="137">
        <f>'Monthly Data'!BQ27</f>
        <v>0</v>
      </c>
      <c r="I27">
        <f>'Monthly Data'!BS27</f>
        <v>28</v>
      </c>
      <c r="K27">
        <f>'Intermediate OLS Model'!$B$5</f>
        <v>-8216912.5571975103</v>
      </c>
      <c r="L27" s="137">
        <f>'Intermediate OLS Model'!$B$6*D27</f>
        <v>-349209.991634153</v>
      </c>
      <c r="M27" s="137">
        <f>'Intermediate OLS Model'!$B$7*E27</f>
        <v>7906412.433397552</v>
      </c>
      <c r="N27" s="137">
        <f>F27*'Intermediate OLS Model'!$B$8</f>
        <v>0</v>
      </c>
      <c r="O27" s="137">
        <f>G27*'Intermediate OLS Model'!$B$9</f>
        <v>0</v>
      </c>
      <c r="P27" s="137">
        <f>H27*'Intermediate OLS Model'!$B$10</f>
        <v>0</v>
      </c>
      <c r="Q27" s="137">
        <f>'Intermediate OLS Model'!$B$11*I27</f>
        <v>4245892.3294693921</v>
      </c>
      <c r="R27">
        <f t="shared" si="2"/>
        <v>3586182.21403528</v>
      </c>
      <c r="S27" s="26">
        <f t="shared" ca="1" si="3"/>
        <v>3.679330676534643E-2</v>
      </c>
    </row>
    <row r="28" spans="1:19">
      <c r="A28" s="28">
        <f>'Monthly Data'!A28</f>
        <v>40238</v>
      </c>
      <c r="B28">
        <f t="shared" si="1"/>
        <v>2010</v>
      </c>
      <c r="C28">
        <f ca="1">'Monthly Data'!U28</f>
        <v>3961328.3825309998</v>
      </c>
      <c r="D28">
        <f>'Monthly Data'!BC28</f>
        <v>27</v>
      </c>
      <c r="E28">
        <f>'Monthly Data'!AZ28</f>
        <v>6477.5</v>
      </c>
      <c r="F28" s="137">
        <f>'Monthly Data'!BI28</f>
        <v>0</v>
      </c>
      <c r="G28" s="137">
        <f>'Monthly Data'!BJ28</f>
        <v>0</v>
      </c>
      <c r="H28" s="137">
        <f>'Monthly Data'!BQ28</f>
        <v>0</v>
      </c>
      <c r="I28">
        <f>'Monthly Data'!BS28</f>
        <v>31</v>
      </c>
      <c r="K28">
        <f>'Intermediate OLS Model'!$B$5</f>
        <v>-8216912.5571975103</v>
      </c>
      <c r="L28" s="137">
        <f>'Intermediate OLS Model'!$B$6*D28</f>
        <v>-362641.14515854348</v>
      </c>
      <c r="M28" s="137">
        <f>'Intermediate OLS Model'!$B$7*E28</f>
        <v>7914354.2786791287</v>
      </c>
      <c r="N28" s="137">
        <f>F28*'Intermediate OLS Model'!$B$8</f>
        <v>0</v>
      </c>
      <c r="O28" s="137">
        <f>G28*'Intermediate OLS Model'!$B$9</f>
        <v>0</v>
      </c>
      <c r="P28" s="137">
        <f>H28*'Intermediate OLS Model'!$B$10</f>
        <v>0</v>
      </c>
      <c r="Q28" s="137">
        <f>'Intermediate OLS Model'!$B$11*I28</f>
        <v>4700809.3647696832</v>
      </c>
      <c r="R28">
        <f t="shared" si="2"/>
        <v>4035609.9410927584</v>
      </c>
      <c r="S28" s="26">
        <f t="shared" ca="1" si="3"/>
        <v>1.8751679080515438E-2</v>
      </c>
    </row>
    <row r="29" spans="1:19">
      <c r="A29" s="28">
        <f>'Monthly Data'!A29</f>
        <v>40269</v>
      </c>
      <c r="B29">
        <f t="shared" si="1"/>
        <v>2010</v>
      </c>
      <c r="C29">
        <f ca="1">'Monthly Data'!U29</f>
        <v>3819290.2417009999</v>
      </c>
      <c r="D29">
        <f>'Monthly Data'!BC29</f>
        <v>28</v>
      </c>
      <c r="E29">
        <f>'Monthly Data'!AZ29</f>
        <v>6485</v>
      </c>
      <c r="F29" s="137">
        <f>'Monthly Data'!BI29</f>
        <v>0</v>
      </c>
      <c r="G29" s="137">
        <f>'Monthly Data'!BJ29</f>
        <v>0</v>
      </c>
      <c r="H29" s="137">
        <f>'Monthly Data'!BQ29</f>
        <v>0</v>
      </c>
      <c r="I29">
        <f>'Monthly Data'!BS29</f>
        <v>30</v>
      </c>
      <c r="K29">
        <f>'Intermediate OLS Model'!$B$5</f>
        <v>-8216912.5571975103</v>
      </c>
      <c r="L29" s="137">
        <f>'Intermediate OLS Model'!$B$6*D29</f>
        <v>-376072.29868293402</v>
      </c>
      <c r="M29" s="137">
        <f>'Intermediate OLS Model'!$B$7*E29</f>
        <v>7923517.9463117179</v>
      </c>
      <c r="N29" s="137">
        <f>F29*'Intermediate OLS Model'!$B$8</f>
        <v>0</v>
      </c>
      <c r="O29" s="137">
        <f>G29*'Intermediate OLS Model'!$B$9</f>
        <v>0</v>
      </c>
      <c r="P29" s="137">
        <f>H29*'Intermediate OLS Model'!$B$10</f>
        <v>0</v>
      </c>
      <c r="Q29" s="137">
        <f>'Intermediate OLS Model'!$B$11*I29</f>
        <v>4549170.3530029198</v>
      </c>
      <c r="R29">
        <f t="shared" si="2"/>
        <v>3879703.4434341928</v>
      </c>
      <c r="S29" s="26">
        <f t="shared" ca="1" si="3"/>
        <v>1.5817913253507183E-2</v>
      </c>
    </row>
    <row r="30" spans="1:19">
      <c r="A30" s="28">
        <f>'Monthly Data'!A30</f>
        <v>40299</v>
      </c>
      <c r="B30">
        <f t="shared" si="1"/>
        <v>2010</v>
      </c>
      <c r="C30">
        <f ca="1">'Monthly Data'!U30</f>
        <v>4025317.4492390002</v>
      </c>
      <c r="D30">
        <f>'Monthly Data'!BC30</f>
        <v>29</v>
      </c>
      <c r="E30">
        <f>'Monthly Data'!AZ30</f>
        <v>6506.8</v>
      </c>
      <c r="F30" s="137">
        <f>'Monthly Data'!BI30</f>
        <v>0</v>
      </c>
      <c r="G30" s="137">
        <f>'Monthly Data'!BJ30</f>
        <v>0</v>
      </c>
      <c r="H30" s="137">
        <f>'Monthly Data'!BQ30</f>
        <v>0</v>
      </c>
      <c r="I30">
        <f>'Monthly Data'!BS30</f>
        <v>31</v>
      </c>
      <c r="K30">
        <f>'Intermediate OLS Model'!$B$5</f>
        <v>-8216912.5571975103</v>
      </c>
      <c r="L30" s="137">
        <f>'Intermediate OLS Model'!$B$6*D30</f>
        <v>-389503.4522073245</v>
      </c>
      <c r="M30" s="137">
        <f>'Intermediate OLS Model'!$B$7*E30</f>
        <v>7950153.6735637756</v>
      </c>
      <c r="N30" s="137">
        <f>F30*'Intermediate OLS Model'!$B$8</f>
        <v>0</v>
      </c>
      <c r="O30" s="137">
        <f>G30*'Intermediate OLS Model'!$B$9</f>
        <v>0</v>
      </c>
      <c r="P30" s="137">
        <f>H30*'Intermediate OLS Model'!$B$10</f>
        <v>0</v>
      </c>
      <c r="Q30" s="137">
        <f>'Intermediate OLS Model'!$B$11*I30</f>
        <v>4700809.3647696832</v>
      </c>
      <c r="R30">
        <f t="shared" si="2"/>
        <v>4044547.0289286245</v>
      </c>
      <c r="S30" s="26">
        <f t="shared" ca="1" si="3"/>
        <v>4.7771585550997154E-3</v>
      </c>
    </row>
    <row r="31" spans="1:19">
      <c r="A31" s="28">
        <f>'Monthly Data'!A31</f>
        <v>40330</v>
      </c>
      <c r="B31">
        <f t="shared" si="1"/>
        <v>2010</v>
      </c>
      <c r="C31">
        <f ca="1">'Monthly Data'!U31</f>
        <v>4225303.8981990004</v>
      </c>
      <c r="D31">
        <f>'Monthly Data'!BC31</f>
        <v>30</v>
      </c>
      <c r="E31">
        <f>'Monthly Data'!AZ31</f>
        <v>6540.8</v>
      </c>
      <c r="F31" s="137">
        <f>'Monthly Data'!BI31</f>
        <v>1</v>
      </c>
      <c r="G31" s="137">
        <f>'Monthly Data'!BJ31</f>
        <v>0</v>
      </c>
      <c r="H31" s="137">
        <f>'Monthly Data'!BQ31</f>
        <v>0</v>
      </c>
      <c r="I31">
        <f>'Monthly Data'!BS31</f>
        <v>30</v>
      </c>
      <c r="K31">
        <f>'Intermediate OLS Model'!$B$5</f>
        <v>-8216912.5571975103</v>
      </c>
      <c r="L31" s="137">
        <f>'Intermediate OLS Model'!$B$6*D31</f>
        <v>-402934.60573171498</v>
      </c>
      <c r="M31" s="137">
        <f>'Intermediate OLS Model'!$B$7*E31</f>
        <v>7991695.6334981779</v>
      </c>
      <c r="N31" s="137">
        <f>F31*'Intermediate OLS Model'!$B$8</f>
        <v>340077.83791221399</v>
      </c>
      <c r="O31" s="137">
        <f>G31*'Intermediate OLS Model'!$B$9</f>
        <v>0</v>
      </c>
      <c r="P31" s="137">
        <f>H31*'Intermediate OLS Model'!$B$10</f>
        <v>0</v>
      </c>
      <c r="Q31" s="137">
        <f>'Intermediate OLS Model'!$B$11*I31</f>
        <v>4549170.3530029198</v>
      </c>
      <c r="R31">
        <f t="shared" si="2"/>
        <v>4261096.661484086</v>
      </c>
      <c r="S31" s="26">
        <f t="shared" ca="1" si="3"/>
        <v>8.4710506385923898E-3</v>
      </c>
    </row>
    <row r="32" spans="1:19">
      <c r="A32" s="28">
        <f>'Monthly Data'!A32</f>
        <v>40360</v>
      </c>
      <c r="B32">
        <f t="shared" si="1"/>
        <v>2010</v>
      </c>
      <c r="C32">
        <f ca="1">'Monthly Data'!U32</f>
        <v>4362344.081638</v>
      </c>
      <c r="D32">
        <f>'Monthly Data'!BC32</f>
        <v>31</v>
      </c>
      <c r="E32">
        <f>'Monthly Data'!AZ32</f>
        <v>6561</v>
      </c>
      <c r="F32" s="137">
        <f>'Monthly Data'!BI32</f>
        <v>0</v>
      </c>
      <c r="G32" s="137">
        <f>'Monthly Data'!BJ32</f>
        <v>1</v>
      </c>
      <c r="H32" s="137">
        <f>'Monthly Data'!BQ32</f>
        <v>0</v>
      </c>
      <c r="I32">
        <f>'Monthly Data'!BS32</f>
        <v>31</v>
      </c>
      <c r="K32">
        <f>'Intermediate OLS Model'!$B$5</f>
        <v>-8216912.5571975103</v>
      </c>
      <c r="L32" s="137">
        <f>'Intermediate OLS Model'!$B$6*D32</f>
        <v>-416365.75925610552</v>
      </c>
      <c r="M32" s="137">
        <f>'Intermediate OLS Model'!$B$7*E32</f>
        <v>8016376.4449886167</v>
      </c>
      <c r="N32" s="137">
        <f>F32*'Intermediate OLS Model'!$B$8</f>
        <v>0</v>
      </c>
      <c r="O32" s="137">
        <f>G32*'Intermediate OLS Model'!$B$9</f>
        <v>424185.12562792399</v>
      </c>
      <c r="P32" s="137">
        <f>H32*'Intermediate OLS Model'!$B$10</f>
        <v>0</v>
      </c>
      <c r="Q32" s="137">
        <f>'Intermediate OLS Model'!$B$11*I32</f>
        <v>4700809.3647696832</v>
      </c>
      <c r="R32">
        <f t="shared" si="2"/>
        <v>4508092.6189326085</v>
      </c>
      <c r="S32" s="26">
        <f t="shared" ca="1" si="3"/>
        <v>3.3410600944591695E-2</v>
      </c>
    </row>
    <row r="33" spans="1:19">
      <c r="A33" s="28">
        <f>'Monthly Data'!A33</f>
        <v>40391</v>
      </c>
      <c r="B33">
        <f t="shared" si="1"/>
        <v>2010</v>
      </c>
      <c r="C33">
        <f ca="1">'Monthly Data'!U33</f>
        <v>4421103.6722379997</v>
      </c>
      <c r="D33">
        <f>'Monthly Data'!BC33</f>
        <v>32</v>
      </c>
      <c r="E33">
        <f>'Monthly Data'!AZ33</f>
        <v>6568.9</v>
      </c>
      <c r="F33" s="137">
        <f>'Monthly Data'!BI33</f>
        <v>0</v>
      </c>
      <c r="G33" s="137">
        <f>'Monthly Data'!BJ33</f>
        <v>0</v>
      </c>
      <c r="H33" s="137">
        <f>'Monthly Data'!BQ33</f>
        <v>0</v>
      </c>
      <c r="I33">
        <f>'Monthly Data'!BS33</f>
        <v>31</v>
      </c>
      <c r="K33">
        <f>'Intermediate OLS Model'!$B$5</f>
        <v>-8216912.5571975103</v>
      </c>
      <c r="L33" s="137">
        <f>'Intermediate OLS Model'!$B$6*D33</f>
        <v>-429796.912780496</v>
      </c>
      <c r="M33" s="137">
        <f>'Intermediate OLS Model'!$B$7*E33</f>
        <v>8026028.8415616099</v>
      </c>
      <c r="N33" s="137">
        <f>F33*'Intermediate OLS Model'!$B$8</f>
        <v>0</v>
      </c>
      <c r="O33" s="137">
        <f>G33*'Intermediate OLS Model'!$B$9</f>
        <v>0</v>
      </c>
      <c r="P33" s="137">
        <f>H33*'Intermediate OLS Model'!$B$10</f>
        <v>0</v>
      </c>
      <c r="Q33" s="137">
        <f>'Intermediate OLS Model'!$B$11*I33</f>
        <v>4700809.3647696832</v>
      </c>
      <c r="R33">
        <f t="shared" si="2"/>
        <v>4080128.7363532865</v>
      </c>
      <c r="S33" s="26">
        <f t="shared" ca="1" si="3"/>
        <v>7.7124392722532298E-2</v>
      </c>
    </row>
    <row r="34" spans="1:19">
      <c r="A34" s="28">
        <f>'Monthly Data'!A34</f>
        <v>40422</v>
      </c>
      <c r="B34">
        <f t="shared" si="1"/>
        <v>2010</v>
      </c>
      <c r="C34">
        <f ca="1">'Monthly Data'!U34</f>
        <v>4336552.6475419998</v>
      </c>
      <c r="D34">
        <f>'Monthly Data'!BC34</f>
        <v>33</v>
      </c>
      <c r="E34">
        <f>'Monthly Data'!AZ34</f>
        <v>6556</v>
      </c>
      <c r="F34" s="137">
        <f>'Monthly Data'!BI34</f>
        <v>0</v>
      </c>
      <c r="G34" s="137">
        <f>'Monthly Data'!BJ34</f>
        <v>0</v>
      </c>
      <c r="H34" s="137">
        <f>'Monthly Data'!BQ34</f>
        <v>1</v>
      </c>
      <c r="I34">
        <f>'Monthly Data'!BS34</f>
        <v>30</v>
      </c>
      <c r="K34">
        <f>'Intermediate OLS Model'!$B$5</f>
        <v>-8216912.5571975103</v>
      </c>
      <c r="L34" s="137">
        <f>'Intermediate OLS Model'!$B$6*D34</f>
        <v>-443228.06630488648</v>
      </c>
      <c r="M34" s="137">
        <f>'Intermediate OLS Model'!$B$7*E34</f>
        <v>8010267.3332335576</v>
      </c>
      <c r="N34" s="137">
        <f>F34*'Intermediate OLS Model'!$B$8</f>
        <v>0</v>
      </c>
      <c r="O34" s="137">
        <f>G34*'Intermediate OLS Model'!$B$9</f>
        <v>0</v>
      </c>
      <c r="P34" s="137">
        <f>H34*'Intermediate OLS Model'!$B$10</f>
        <v>205410.51909741401</v>
      </c>
      <c r="Q34" s="137">
        <f>'Intermediate OLS Model'!$B$11*I34</f>
        <v>4549170.3530029198</v>
      </c>
      <c r="R34">
        <f t="shared" ref="R34:R65" si="4">SUM(K34:Q34)</f>
        <v>4104707.5818314953</v>
      </c>
      <c r="S34" s="26">
        <f t="shared" ref="S34:S65" ca="1" si="5">ABS(R34-C34)/C34</f>
        <v>5.3462988819452377E-2</v>
      </c>
    </row>
    <row r="35" spans="1:19">
      <c r="A35" s="28">
        <f>'Monthly Data'!A35</f>
        <v>40452</v>
      </c>
      <c r="B35">
        <f t="shared" si="1"/>
        <v>2010</v>
      </c>
      <c r="C35">
        <f ca="1">'Monthly Data'!U35</f>
        <v>4409060.9406300001</v>
      </c>
      <c r="D35">
        <f>'Monthly Data'!BC35</f>
        <v>34</v>
      </c>
      <c r="E35">
        <f>'Monthly Data'!AZ35</f>
        <v>6551.6</v>
      </c>
      <c r="F35" s="137">
        <f>'Monthly Data'!BI35</f>
        <v>0</v>
      </c>
      <c r="G35" s="137">
        <f>'Monthly Data'!BJ35</f>
        <v>0</v>
      </c>
      <c r="H35" s="137">
        <f>'Monthly Data'!BQ35</f>
        <v>1</v>
      </c>
      <c r="I35">
        <f>'Monthly Data'!BS35</f>
        <v>31</v>
      </c>
      <c r="K35">
        <f>'Intermediate OLS Model'!$B$5</f>
        <v>-8216912.5571975103</v>
      </c>
      <c r="L35" s="137">
        <f>'Intermediate OLS Model'!$B$6*D35</f>
        <v>-456659.21982927702</v>
      </c>
      <c r="M35" s="137">
        <f>'Intermediate OLS Model'!$B$7*E35</f>
        <v>8004891.314889106</v>
      </c>
      <c r="N35" s="137">
        <f>F35*'Intermediate OLS Model'!$B$8</f>
        <v>0</v>
      </c>
      <c r="O35" s="137">
        <f>G35*'Intermediate OLS Model'!$B$9</f>
        <v>0</v>
      </c>
      <c r="P35" s="137">
        <f>H35*'Intermediate OLS Model'!$B$10</f>
        <v>205410.51909741401</v>
      </c>
      <c r="Q35" s="137">
        <f>'Intermediate OLS Model'!$B$11*I35</f>
        <v>4700809.3647696832</v>
      </c>
      <c r="R35">
        <f t="shared" si="4"/>
        <v>4237539.4217294157</v>
      </c>
      <c r="S35" s="26">
        <f t="shared" ca="1" si="5"/>
        <v>3.8902052207986974E-2</v>
      </c>
    </row>
    <row r="36" spans="1:19">
      <c r="A36" s="28">
        <f>'Monthly Data'!A36</f>
        <v>40483</v>
      </c>
      <c r="B36">
        <f t="shared" si="1"/>
        <v>2010</v>
      </c>
      <c r="C36">
        <f ca="1">'Monthly Data'!U36</f>
        <v>4233860.37414</v>
      </c>
      <c r="D36">
        <f>'Monthly Data'!BC36</f>
        <v>35</v>
      </c>
      <c r="E36">
        <f>'Monthly Data'!AZ36</f>
        <v>6555.7</v>
      </c>
      <c r="F36" s="137">
        <f>'Monthly Data'!BI36</f>
        <v>0</v>
      </c>
      <c r="G36" s="137">
        <f>'Monthly Data'!BJ36</f>
        <v>0</v>
      </c>
      <c r="H36" s="137">
        <f>'Monthly Data'!BQ36</f>
        <v>1</v>
      </c>
      <c r="I36">
        <f>'Monthly Data'!BS36</f>
        <v>30</v>
      </c>
      <c r="K36">
        <f>'Intermediate OLS Model'!$B$5</f>
        <v>-8216912.5571975103</v>
      </c>
      <c r="L36" s="137">
        <f>'Intermediate OLS Model'!$B$6*D36</f>
        <v>-470090.3733536675</v>
      </c>
      <c r="M36" s="137">
        <f>'Intermediate OLS Model'!$B$7*E36</f>
        <v>8009900.7865282539</v>
      </c>
      <c r="N36" s="137">
        <f>F36*'Intermediate OLS Model'!$B$8</f>
        <v>0</v>
      </c>
      <c r="O36" s="137">
        <f>G36*'Intermediate OLS Model'!$B$9</f>
        <v>0</v>
      </c>
      <c r="P36" s="137">
        <f>H36*'Intermediate OLS Model'!$B$10</f>
        <v>205410.51909741401</v>
      </c>
      <c r="Q36" s="137">
        <f>'Intermediate OLS Model'!$B$11*I36</f>
        <v>4549170.3530029198</v>
      </c>
      <c r="R36">
        <f t="shared" si="4"/>
        <v>4077478.7280774107</v>
      </c>
      <c r="S36" s="26">
        <f t="shared" ca="1" si="5"/>
        <v>3.6935947868699887E-2</v>
      </c>
    </row>
    <row r="37" spans="1:19">
      <c r="A37" s="28">
        <f>'Monthly Data'!A37</f>
        <v>40513</v>
      </c>
      <c r="B37">
        <f t="shared" si="1"/>
        <v>2010</v>
      </c>
      <c r="C37">
        <f ca="1">'Monthly Data'!U37</f>
        <v>4138518.7720019999</v>
      </c>
      <c r="D37">
        <f>'Monthly Data'!BC37</f>
        <v>36</v>
      </c>
      <c r="E37">
        <f>'Monthly Data'!AZ37</f>
        <v>6578.3</v>
      </c>
      <c r="F37" s="137">
        <f>'Monthly Data'!BI37</f>
        <v>0</v>
      </c>
      <c r="G37" s="137">
        <f>'Monthly Data'!BJ37</f>
        <v>0</v>
      </c>
      <c r="H37" s="137">
        <f>'Monthly Data'!BQ37</f>
        <v>0</v>
      </c>
      <c r="I37">
        <f>'Monthly Data'!BS37</f>
        <v>31</v>
      </c>
      <c r="K37">
        <f>'Intermediate OLS Model'!$B$5</f>
        <v>-8216912.5571975103</v>
      </c>
      <c r="L37" s="137">
        <f>'Intermediate OLS Model'!$B$6*D37</f>
        <v>-483521.52687805798</v>
      </c>
      <c r="M37" s="137">
        <f>'Intermediate OLS Model'!$B$7*E37</f>
        <v>8037513.9716611216</v>
      </c>
      <c r="N37" s="137">
        <f>F37*'Intermediate OLS Model'!$B$8</f>
        <v>0</v>
      </c>
      <c r="O37" s="137">
        <f>G37*'Intermediate OLS Model'!$B$9</f>
        <v>0</v>
      </c>
      <c r="P37" s="137">
        <f>H37*'Intermediate OLS Model'!$B$10</f>
        <v>0</v>
      </c>
      <c r="Q37" s="137">
        <f>'Intermediate OLS Model'!$B$11*I37</f>
        <v>4700809.3647696832</v>
      </c>
      <c r="R37">
        <f t="shared" si="4"/>
        <v>4037889.2523552366</v>
      </c>
      <c r="S37" s="26">
        <f t="shared" ca="1" si="5"/>
        <v>2.4315346912896572E-2</v>
      </c>
    </row>
    <row r="38" spans="1:19">
      <c r="A38" s="28">
        <f>'Monthly Data'!A38</f>
        <v>40544</v>
      </c>
      <c r="B38">
        <f t="shared" si="1"/>
        <v>2011</v>
      </c>
      <c r="C38">
        <f ca="1">'Monthly Data'!U38</f>
        <v>4225575.7611889997</v>
      </c>
      <c r="D38">
        <f>'Monthly Data'!BC38</f>
        <v>37</v>
      </c>
      <c r="E38">
        <f>'Monthly Data'!AZ38</f>
        <v>6606.3</v>
      </c>
      <c r="F38" s="137">
        <f>'Monthly Data'!BI38</f>
        <v>0</v>
      </c>
      <c r="G38" s="137">
        <f>'Monthly Data'!BJ38</f>
        <v>0</v>
      </c>
      <c r="H38" s="137">
        <f>'Monthly Data'!BQ38</f>
        <v>0</v>
      </c>
      <c r="I38">
        <f>'Monthly Data'!BS38</f>
        <v>31</v>
      </c>
      <c r="K38">
        <f>'Intermediate OLS Model'!$B$5</f>
        <v>-8216912.5571975103</v>
      </c>
      <c r="L38" s="137">
        <f>'Intermediate OLS Model'!$B$6*D38</f>
        <v>-496952.68040244852</v>
      </c>
      <c r="M38" s="137">
        <f>'Intermediate OLS Model'!$B$7*E38</f>
        <v>8071724.9974894533</v>
      </c>
      <c r="N38" s="137">
        <f>F38*'Intermediate OLS Model'!$B$8</f>
        <v>0</v>
      </c>
      <c r="O38" s="137">
        <f>G38*'Intermediate OLS Model'!$B$9</f>
        <v>0</v>
      </c>
      <c r="P38" s="137">
        <f>H38*'Intermediate OLS Model'!$B$10</f>
        <v>0</v>
      </c>
      <c r="Q38" s="137">
        <f>'Intermediate OLS Model'!$B$11*I38</f>
        <v>4700809.3647696832</v>
      </c>
      <c r="R38">
        <f t="shared" si="4"/>
        <v>4058669.1246591769</v>
      </c>
      <c r="S38" s="26">
        <f t="shared" ca="1" si="5"/>
        <v>3.9499146616379294E-2</v>
      </c>
    </row>
    <row r="39" spans="1:19">
      <c r="A39" s="28">
        <f>'Monthly Data'!A39</f>
        <v>40575</v>
      </c>
      <c r="B39">
        <f t="shared" si="1"/>
        <v>2011</v>
      </c>
      <c r="C39">
        <f ca="1">'Monthly Data'!U39</f>
        <v>3677829.2420740002</v>
      </c>
      <c r="D39">
        <f>'Monthly Data'!BC39</f>
        <v>38</v>
      </c>
      <c r="E39">
        <f>'Monthly Data'!AZ39</f>
        <v>6619.5</v>
      </c>
      <c r="F39" s="137">
        <f>'Monthly Data'!BI39</f>
        <v>0</v>
      </c>
      <c r="G39" s="137">
        <f>'Monthly Data'!BJ39</f>
        <v>0</v>
      </c>
      <c r="H39" s="137">
        <f>'Monthly Data'!BQ39</f>
        <v>0</v>
      </c>
      <c r="I39">
        <f>'Monthly Data'!BS39</f>
        <v>28</v>
      </c>
      <c r="K39">
        <f>'Intermediate OLS Model'!$B$5</f>
        <v>-8216912.5571975103</v>
      </c>
      <c r="L39" s="137">
        <f>'Intermediate OLS Model'!$B$6*D39</f>
        <v>-510383.833926839</v>
      </c>
      <c r="M39" s="137">
        <f>'Intermediate OLS Model'!$B$7*E39</f>
        <v>8087853.0525228092</v>
      </c>
      <c r="N39" s="137">
        <f>F39*'Intermediate OLS Model'!$B$8</f>
        <v>0</v>
      </c>
      <c r="O39" s="137">
        <f>G39*'Intermediate OLS Model'!$B$9</f>
        <v>0</v>
      </c>
      <c r="P39" s="137">
        <f>H39*'Intermediate OLS Model'!$B$10</f>
        <v>0</v>
      </c>
      <c r="Q39" s="137">
        <f>'Intermediate OLS Model'!$B$11*I39</f>
        <v>4245892.3294693921</v>
      </c>
      <c r="R39">
        <f t="shared" si="4"/>
        <v>3606448.9908678522</v>
      </c>
      <c r="S39" s="26">
        <f t="shared" ca="1" si="5"/>
        <v>1.9408255932484571E-2</v>
      </c>
    </row>
    <row r="40" spans="1:19">
      <c r="A40" s="28">
        <f>'Monthly Data'!A40</f>
        <v>40603</v>
      </c>
      <c r="B40">
        <f t="shared" si="1"/>
        <v>2011</v>
      </c>
      <c r="C40">
        <f ca="1">'Monthly Data'!U40</f>
        <v>4008991.4056159998</v>
      </c>
      <c r="D40">
        <f>'Monthly Data'!BC40</f>
        <v>39</v>
      </c>
      <c r="E40">
        <f>'Monthly Data'!AZ40</f>
        <v>6628.6</v>
      </c>
      <c r="F40" s="137">
        <f>'Monthly Data'!BI40</f>
        <v>0</v>
      </c>
      <c r="G40" s="137">
        <f>'Monthly Data'!BJ40</f>
        <v>0</v>
      </c>
      <c r="H40" s="137">
        <f>'Monthly Data'!BQ40</f>
        <v>0</v>
      </c>
      <c r="I40">
        <f>'Monthly Data'!BS40</f>
        <v>31</v>
      </c>
      <c r="K40">
        <f>'Intermediate OLS Model'!$B$5</f>
        <v>-8216912.5571975103</v>
      </c>
      <c r="L40" s="137">
        <f>'Intermediate OLS Model'!$B$6*D40</f>
        <v>-523814.98745122948</v>
      </c>
      <c r="M40" s="137">
        <f>'Intermediate OLS Model'!$B$7*E40</f>
        <v>8098971.6359170172</v>
      </c>
      <c r="N40" s="137">
        <f>F40*'Intermediate OLS Model'!$B$8</f>
        <v>0</v>
      </c>
      <c r="O40" s="137">
        <f>G40*'Intermediate OLS Model'!$B$9</f>
        <v>0</v>
      </c>
      <c r="P40" s="137">
        <f>H40*'Intermediate OLS Model'!$B$10</f>
        <v>0</v>
      </c>
      <c r="Q40" s="137">
        <f>'Intermediate OLS Model'!$B$11*I40</f>
        <v>4700809.3647696832</v>
      </c>
      <c r="R40">
        <f t="shared" si="4"/>
        <v>4059053.45603796</v>
      </c>
      <c r="S40" s="26">
        <f t="shared" ca="1" si="5"/>
        <v>1.2487442689907169E-2</v>
      </c>
    </row>
    <row r="41" spans="1:19">
      <c r="A41" s="28">
        <f>'Monthly Data'!A41</f>
        <v>40634</v>
      </c>
      <c r="B41">
        <f t="shared" si="1"/>
        <v>2011</v>
      </c>
      <c r="C41">
        <f ca="1">'Monthly Data'!U41</f>
        <v>3911881.7842620001</v>
      </c>
      <c r="D41">
        <f>'Monthly Data'!BC41</f>
        <v>40</v>
      </c>
      <c r="E41">
        <f>'Monthly Data'!AZ41</f>
        <v>6635.5</v>
      </c>
      <c r="F41" s="137">
        <f>'Monthly Data'!BI41</f>
        <v>0</v>
      </c>
      <c r="G41" s="137">
        <f>'Monthly Data'!BJ41</f>
        <v>0</v>
      </c>
      <c r="H41" s="137">
        <f>'Monthly Data'!BQ41</f>
        <v>0</v>
      </c>
      <c r="I41">
        <f>'Monthly Data'!BS41</f>
        <v>30</v>
      </c>
      <c r="K41">
        <f>'Intermediate OLS Model'!$B$5</f>
        <v>-8216912.5571975103</v>
      </c>
      <c r="L41" s="137">
        <f>'Intermediate OLS Model'!$B$6*D41</f>
        <v>-537246.14097562002</v>
      </c>
      <c r="M41" s="137">
        <f>'Intermediate OLS Model'!$B$7*E41</f>
        <v>8107402.210138998</v>
      </c>
      <c r="N41" s="137">
        <f>F41*'Intermediate OLS Model'!$B$8</f>
        <v>0</v>
      </c>
      <c r="O41" s="137">
        <f>G41*'Intermediate OLS Model'!$B$9</f>
        <v>0</v>
      </c>
      <c r="P41" s="137">
        <f>H41*'Intermediate OLS Model'!$B$10</f>
        <v>0</v>
      </c>
      <c r="Q41" s="137">
        <f>'Intermediate OLS Model'!$B$11*I41</f>
        <v>4549170.3530029198</v>
      </c>
      <c r="R41">
        <f t="shared" si="4"/>
        <v>3902413.8649687879</v>
      </c>
      <c r="S41" s="26">
        <f t="shared" ca="1" si="5"/>
        <v>2.4202979065734774E-3</v>
      </c>
    </row>
    <row r="42" spans="1:19">
      <c r="A42" s="28">
        <f>'Monthly Data'!A42</f>
        <v>40664</v>
      </c>
      <c r="B42">
        <f t="shared" si="1"/>
        <v>2011</v>
      </c>
      <c r="C42">
        <f ca="1">'Monthly Data'!U42</f>
        <v>4672710.2646949999</v>
      </c>
      <c r="D42">
        <f>'Monthly Data'!BC42</f>
        <v>41</v>
      </c>
      <c r="E42">
        <f>'Monthly Data'!AZ42</f>
        <v>6645.8</v>
      </c>
      <c r="F42" s="137">
        <f>'Monthly Data'!BI42</f>
        <v>0</v>
      </c>
      <c r="G42" s="137">
        <f>'Monthly Data'!BJ42</f>
        <v>0</v>
      </c>
      <c r="H42" s="137">
        <f>'Monthly Data'!BQ42</f>
        <v>0</v>
      </c>
      <c r="I42">
        <f>'Monthly Data'!BS42</f>
        <v>31</v>
      </c>
      <c r="K42">
        <f>'Intermediate OLS Model'!$B$5</f>
        <v>-8216912.5571975103</v>
      </c>
      <c r="L42" s="137">
        <f>'Intermediate OLS Model'!$B$6*D42</f>
        <v>-550677.29450001055</v>
      </c>
      <c r="M42" s="137">
        <f>'Intermediate OLS Model'!$B$7*E42</f>
        <v>8119986.9803544208</v>
      </c>
      <c r="N42" s="137">
        <f>F42*'Intermediate OLS Model'!$B$8</f>
        <v>0</v>
      </c>
      <c r="O42" s="137">
        <f>G42*'Intermediate OLS Model'!$B$9</f>
        <v>0</v>
      </c>
      <c r="P42" s="137">
        <f>H42*'Intermediate OLS Model'!$B$10</f>
        <v>0</v>
      </c>
      <c r="Q42" s="137">
        <f>'Intermediate OLS Model'!$B$11*I42</f>
        <v>4700809.3647696832</v>
      </c>
      <c r="R42">
        <f t="shared" si="4"/>
        <v>4053206.4934265828</v>
      </c>
      <c r="S42" s="26">
        <f t="shared" ca="1" si="5"/>
        <v>0.13257911066070641</v>
      </c>
    </row>
    <row r="43" spans="1:19">
      <c r="A43" s="28">
        <f>'Monthly Data'!A43</f>
        <v>40695</v>
      </c>
      <c r="B43">
        <f t="shared" si="1"/>
        <v>2011</v>
      </c>
      <c r="C43">
        <f ca="1">'Monthly Data'!U43</f>
        <v>4411205.0579040004</v>
      </c>
      <c r="D43">
        <f>'Monthly Data'!BC43</f>
        <v>42</v>
      </c>
      <c r="E43">
        <f>'Monthly Data'!AZ43</f>
        <v>6662</v>
      </c>
      <c r="F43" s="137">
        <f>'Monthly Data'!BI43</f>
        <v>1</v>
      </c>
      <c r="G43" s="137">
        <f>'Monthly Data'!BJ43</f>
        <v>0</v>
      </c>
      <c r="H43" s="137">
        <f>'Monthly Data'!BQ43</f>
        <v>0</v>
      </c>
      <c r="I43">
        <f>'Monthly Data'!BS43</f>
        <v>30</v>
      </c>
      <c r="K43">
        <f>'Intermediate OLS Model'!$B$5</f>
        <v>-8216912.5571975103</v>
      </c>
      <c r="L43" s="137">
        <f>'Intermediate OLS Model'!$B$6*D43</f>
        <v>-564108.44802440098</v>
      </c>
      <c r="M43" s="137">
        <f>'Intermediate OLS Model'!$B$7*E43</f>
        <v>8139780.5024408121</v>
      </c>
      <c r="N43" s="137">
        <f>F43*'Intermediate OLS Model'!$B$8</f>
        <v>340077.83791221399</v>
      </c>
      <c r="O43" s="137">
        <f>G43*'Intermediate OLS Model'!$B$9</f>
        <v>0</v>
      </c>
      <c r="P43" s="137">
        <f>H43*'Intermediate OLS Model'!$B$10</f>
        <v>0</v>
      </c>
      <c r="Q43" s="137">
        <f>'Intermediate OLS Model'!$B$11*I43</f>
        <v>4549170.3530029198</v>
      </c>
      <c r="R43">
        <f t="shared" si="4"/>
        <v>4248007.6881340351</v>
      </c>
      <c r="S43" s="26">
        <f t="shared" ca="1" si="5"/>
        <v>3.6996096900448583E-2</v>
      </c>
    </row>
    <row r="44" spans="1:19">
      <c r="A44" s="28">
        <f>'Monthly Data'!A44</f>
        <v>40725</v>
      </c>
      <c r="B44">
        <f t="shared" si="1"/>
        <v>2011</v>
      </c>
      <c r="C44">
        <f ca="1">'Monthly Data'!U44</f>
        <v>4410294.6933960002</v>
      </c>
      <c r="D44">
        <f>'Monthly Data'!BC44</f>
        <v>43</v>
      </c>
      <c r="E44">
        <f>'Monthly Data'!AZ44</f>
        <v>6665.8</v>
      </c>
      <c r="F44" s="137">
        <f>'Monthly Data'!BI44</f>
        <v>0</v>
      </c>
      <c r="G44" s="137">
        <f>'Monthly Data'!BJ44</f>
        <v>1</v>
      </c>
      <c r="H44" s="137">
        <f>'Monthly Data'!BQ44</f>
        <v>0</v>
      </c>
      <c r="I44">
        <f>'Monthly Data'!BS44</f>
        <v>31</v>
      </c>
      <c r="K44">
        <f>'Intermediate OLS Model'!$B$5</f>
        <v>-8216912.5571975103</v>
      </c>
      <c r="L44" s="137">
        <f>'Intermediate OLS Model'!$B$6*D44</f>
        <v>-577539.60154879151</v>
      </c>
      <c r="M44" s="137">
        <f>'Intermediate OLS Model'!$B$7*E44</f>
        <v>8144423.4273746572</v>
      </c>
      <c r="N44" s="137">
        <f>F44*'Intermediate OLS Model'!$B$8</f>
        <v>0</v>
      </c>
      <c r="O44" s="137">
        <f>G44*'Intermediate OLS Model'!$B$9</f>
        <v>424185.12562792399</v>
      </c>
      <c r="P44" s="137">
        <f>H44*'Intermediate OLS Model'!$B$10</f>
        <v>0</v>
      </c>
      <c r="Q44" s="137">
        <f>'Intermediate OLS Model'!$B$11*I44</f>
        <v>4700809.3647696832</v>
      </c>
      <c r="R44">
        <f t="shared" si="4"/>
        <v>4474965.7590259621</v>
      </c>
      <c r="S44" s="26">
        <f t="shared" ca="1" si="5"/>
        <v>1.4663660849421403E-2</v>
      </c>
    </row>
    <row r="45" spans="1:19">
      <c r="A45" s="28">
        <f>'Monthly Data'!A45</f>
        <v>40756</v>
      </c>
      <c r="B45">
        <f t="shared" si="1"/>
        <v>2011</v>
      </c>
      <c r="C45">
        <f ca="1">'Monthly Data'!U45</f>
        <v>3989309.9328839998</v>
      </c>
      <c r="D45">
        <f>'Monthly Data'!BC45</f>
        <v>44</v>
      </c>
      <c r="E45">
        <f>'Monthly Data'!AZ45</f>
        <v>6677.5</v>
      </c>
      <c r="F45" s="137">
        <f>'Monthly Data'!BI45</f>
        <v>0</v>
      </c>
      <c r="G45" s="137">
        <f>'Monthly Data'!BJ45</f>
        <v>0</v>
      </c>
      <c r="H45" s="137">
        <f>'Monthly Data'!BQ45</f>
        <v>0</v>
      </c>
      <c r="I45">
        <f>'Monthly Data'!BS45</f>
        <v>31</v>
      </c>
      <c r="K45">
        <f>'Intermediate OLS Model'!$B$5</f>
        <v>-8216912.5571975103</v>
      </c>
      <c r="L45" s="137">
        <f>'Intermediate OLS Model'!$B$6*D45</f>
        <v>-590970.75507318205</v>
      </c>
      <c r="M45" s="137">
        <f>'Intermediate OLS Model'!$B$7*E45</f>
        <v>8158718.7488814956</v>
      </c>
      <c r="N45" s="137">
        <f>F45*'Intermediate OLS Model'!$B$8</f>
        <v>0</v>
      </c>
      <c r="O45" s="137">
        <f>G45*'Intermediate OLS Model'!$B$9</f>
        <v>0</v>
      </c>
      <c r="P45" s="137">
        <f>H45*'Intermediate OLS Model'!$B$10</f>
        <v>0</v>
      </c>
      <c r="Q45" s="137">
        <f>'Intermediate OLS Model'!$B$11*I45</f>
        <v>4700809.3647696832</v>
      </c>
      <c r="R45">
        <f t="shared" si="4"/>
        <v>4051644.8013804872</v>
      </c>
      <c r="S45" s="26">
        <f t="shared" ca="1" si="5"/>
        <v>1.5625476472173602E-2</v>
      </c>
    </row>
    <row r="46" spans="1:19">
      <c r="A46" s="28">
        <f>'Monthly Data'!A46</f>
        <v>40787</v>
      </c>
      <c r="B46">
        <f t="shared" si="1"/>
        <v>2011</v>
      </c>
      <c r="C46">
        <f ca="1">'Monthly Data'!U46</f>
        <v>3961994.71691</v>
      </c>
      <c r="D46">
        <f>'Monthly Data'!BC46</f>
        <v>45</v>
      </c>
      <c r="E46">
        <f>'Monthly Data'!AZ46</f>
        <v>6674.4</v>
      </c>
      <c r="F46" s="137">
        <f>'Monthly Data'!BI46</f>
        <v>0</v>
      </c>
      <c r="G46" s="137">
        <f>'Monthly Data'!BJ46</f>
        <v>0</v>
      </c>
      <c r="H46" s="137">
        <f>'Monthly Data'!BQ46</f>
        <v>1</v>
      </c>
      <c r="I46">
        <f>'Monthly Data'!BS46</f>
        <v>30</v>
      </c>
      <c r="K46">
        <f>'Intermediate OLS Model'!$B$5</f>
        <v>-8216912.5571975103</v>
      </c>
      <c r="L46" s="137">
        <f>'Intermediate OLS Model'!$B$6*D46</f>
        <v>-604401.90859757247</v>
      </c>
      <c r="M46" s="137">
        <f>'Intermediate OLS Model'!$B$7*E46</f>
        <v>8154931.0995933581</v>
      </c>
      <c r="N46" s="137">
        <f>F46*'Intermediate OLS Model'!$B$8</f>
        <v>0</v>
      </c>
      <c r="O46" s="137">
        <f>G46*'Intermediate OLS Model'!$B$9</f>
        <v>0</v>
      </c>
      <c r="P46" s="137">
        <f>H46*'Intermediate OLS Model'!$B$10</f>
        <v>205410.51909741401</v>
      </c>
      <c r="Q46" s="137">
        <f>'Intermediate OLS Model'!$B$11*I46</f>
        <v>4549170.3530029198</v>
      </c>
      <c r="R46">
        <f t="shared" si="4"/>
        <v>4088197.5058986088</v>
      </c>
      <c r="S46" s="26">
        <f t="shared" ca="1" si="5"/>
        <v>3.1853346106184538E-2</v>
      </c>
    </row>
    <row r="47" spans="1:19">
      <c r="A47" s="28">
        <f>'Monthly Data'!A47</f>
        <v>40817</v>
      </c>
      <c r="B47">
        <f t="shared" si="1"/>
        <v>2011</v>
      </c>
      <c r="C47">
        <f ca="1">'Monthly Data'!U47</f>
        <v>4046724.6678829999</v>
      </c>
      <c r="D47">
        <f>'Monthly Data'!BC47</f>
        <v>46</v>
      </c>
      <c r="E47">
        <f>'Monthly Data'!AZ47</f>
        <v>6668.1</v>
      </c>
      <c r="F47" s="137">
        <f>'Monthly Data'!BI47</f>
        <v>0</v>
      </c>
      <c r="G47" s="137">
        <f>'Monthly Data'!BJ47</f>
        <v>0</v>
      </c>
      <c r="H47" s="137">
        <f>'Monthly Data'!BQ47</f>
        <v>1</v>
      </c>
      <c r="I47">
        <f>'Monthly Data'!BS47</f>
        <v>31</v>
      </c>
      <c r="K47">
        <f>'Intermediate OLS Model'!$B$5</f>
        <v>-8216912.5571975103</v>
      </c>
      <c r="L47" s="137">
        <f>'Intermediate OLS Model'!$B$6*D47</f>
        <v>-617833.06212196301</v>
      </c>
      <c r="M47" s="137">
        <f>'Intermediate OLS Model'!$B$7*E47</f>
        <v>8147233.6187819848</v>
      </c>
      <c r="N47" s="137">
        <f>F47*'Intermediate OLS Model'!$B$8</f>
        <v>0</v>
      </c>
      <c r="O47" s="137">
        <f>G47*'Intermediate OLS Model'!$B$9</f>
        <v>0</v>
      </c>
      <c r="P47" s="137">
        <f>H47*'Intermediate OLS Model'!$B$10</f>
        <v>205410.51909741401</v>
      </c>
      <c r="Q47" s="137">
        <f>'Intermediate OLS Model'!$B$11*I47</f>
        <v>4700809.3647696832</v>
      </c>
      <c r="R47">
        <f t="shared" si="4"/>
        <v>4218707.8833296094</v>
      </c>
      <c r="S47" s="26">
        <f t="shared" ca="1" si="5"/>
        <v>4.249936172123632E-2</v>
      </c>
    </row>
    <row r="48" spans="1:19">
      <c r="A48" s="28">
        <f>'Monthly Data'!A48</f>
        <v>40848</v>
      </c>
      <c r="B48">
        <f t="shared" si="1"/>
        <v>2011</v>
      </c>
      <c r="C48">
        <f ca="1">'Monthly Data'!U48</f>
        <v>3772717.8805010002</v>
      </c>
      <c r="D48">
        <f>'Monthly Data'!BC48</f>
        <v>47</v>
      </c>
      <c r="E48">
        <f>'Monthly Data'!AZ48</f>
        <v>6662.8</v>
      </c>
      <c r="F48" s="137">
        <f>'Monthly Data'!BI48</f>
        <v>0</v>
      </c>
      <c r="G48" s="137">
        <f>'Monthly Data'!BJ48</f>
        <v>0</v>
      </c>
      <c r="H48" s="137">
        <f>'Monthly Data'!BQ48</f>
        <v>1</v>
      </c>
      <c r="I48">
        <f>'Monthly Data'!BS48</f>
        <v>30</v>
      </c>
      <c r="K48">
        <f>'Intermediate OLS Model'!$B$5</f>
        <v>-8216912.5571975103</v>
      </c>
      <c r="L48" s="137">
        <f>'Intermediate OLS Model'!$B$6*D48</f>
        <v>-631264.21564635355</v>
      </c>
      <c r="M48" s="137">
        <f>'Intermediate OLS Model'!$B$7*E48</f>
        <v>8140757.960321621</v>
      </c>
      <c r="N48" s="137">
        <f>F48*'Intermediate OLS Model'!$B$8</f>
        <v>0</v>
      </c>
      <c r="O48" s="137">
        <f>G48*'Intermediate OLS Model'!$B$9</f>
        <v>0</v>
      </c>
      <c r="P48" s="137">
        <f>H48*'Intermediate OLS Model'!$B$10</f>
        <v>205410.51909741401</v>
      </c>
      <c r="Q48" s="137">
        <f>'Intermediate OLS Model'!$B$11*I48</f>
        <v>4549170.3530029198</v>
      </c>
      <c r="R48">
        <f t="shared" si="4"/>
        <v>4047162.0595780909</v>
      </c>
      <c r="S48" s="26">
        <f t="shared" ca="1" si="5"/>
        <v>7.2744421334956996E-2</v>
      </c>
    </row>
    <row r="49" spans="1:19">
      <c r="A49" s="28">
        <f>'Monthly Data'!A49</f>
        <v>40878</v>
      </c>
      <c r="B49">
        <f t="shared" si="1"/>
        <v>2011</v>
      </c>
      <c r="C49">
        <f ca="1">'Monthly Data'!U49</f>
        <v>3705335.743148</v>
      </c>
      <c r="D49">
        <f>'Monthly Data'!BC49</f>
        <v>48</v>
      </c>
      <c r="E49">
        <f>'Monthly Data'!AZ49</f>
        <v>6667.5</v>
      </c>
      <c r="F49" s="137">
        <f>'Monthly Data'!BI49</f>
        <v>0</v>
      </c>
      <c r="G49" s="137">
        <f>'Monthly Data'!BJ49</f>
        <v>0</v>
      </c>
      <c r="H49" s="137">
        <f>'Monthly Data'!BQ49</f>
        <v>0</v>
      </c>
      <c r="I49">
        <f>'Monthly Data'!BS49</f>
        <v>31</v>
      </c>
      <c r="K49">
        <f>'Intermediate OLS Model'!$B$5</f>
        <v>-8216912.5571975103</v>
      </c>
      <c r="L49" s="137">
        <f>'Intermediate OLS Model'!$B$6*D49</f>
        <v>-644695.36917074397</v>
      </c>
      <c r="M49" s="137">
        <f>'Intermediate OLS Model'!$B$7*E49</f>
        <v>8146500.5253713764</v>
      </c>
      <c r="N49" s="137">
        <f>F49*'Intermediate OLS Model'!$B$8</f>
        <v>0</v>
      </c>
      <c r="O49" s="137">
        <f>G49*'Intermediate OLS Model'!$B$9</f>
        <v>0</v>
      </c>
      <c r="P49" s="137">
        <f>H49*'Intermediate OLS Model'!$B$10</f>
        <v>0</v>
      </c>
      <c r="Q49" s="137">
        <f>'Intermediate OLS Model'!$B$11*I49</f>
        <v>4700809.3647696832</v>
      </c>
      <c r="R49">
        <f t="shared" si="4"/>
        <v>3985701.9637728045</v>
      </c>
      <c r="S49" s="26">
        <f t="shared" ca="1" si="5"/>
        <v>7.5665537500418087E-2</v>
      </c>
    </row>
    <row r="50" spans="1:19">
      <c r="A50" s="28">
        <f>'Monthly Data'!A50</f>
        <v>40909</v>
      </c>
      <c r="B50">
        <f t="shared" si="1"/>
        <v>2012</v>
      </c>
      <c r="C50">
        <f ca="1">'Monthly Data'!U50</f>
        <v>3676968.9810556835</v>
      </c>
      <c r="D50">
        <f>'Monthly Data'!BC50</f>
        <v>49</v>
      </c>
      <c r="E50">
        <f>'Monthly Data'!AZ50</f>
        <v>6673.6</v>
      </c>
      <c r="F50" s="137">
        <f>'Monthly Data'!BI50</f>
        <v>0</v>
      </c>
      <c r="G50" s="137">
        <f>'Monthly Data'!BJ50</f>
        <v>0</v>
      </c>
      <c r="H50" s="137">
        <f>'Monthly Data'!BQ50</f>
        <v>0</v>
      </c>
      <c r="I50">
        <f>'Monthly Data'!BS50</f>
        <v>31</v>
      </c>
      <c r="K50">
        <f>'Intermediate OLS Model'!$B$5</f>
        <v>-8216912.5571975103</v>
      </c>
      <c r="L50" s="137">
        <f>'Intermediate OLS Model'!$B$6*D50</f>
        <v>-658126.52269513451</v>
      </c>
      <c r="M50" s="137">
        <f>'Intermediate OLS Model'!$B$7*E50</f>
        <v>8153953.6417125491</v>
      </c>
      <c r="N50" s="137">
        <f>F50*'Intermediate OLS Model'!$B$8</f>
        <v>0</v>
      </c>
      <c r="O50" s="137">
        <f>G50*'Intermediate OLS Model'!$B$9</f>
        <v>0</v>
      </c>
      <c r="P50" s="137">
        <f>H50*'Intermediate OLS Model'!$B$10</f>
        <v>0</v>
      </c>
      <c r="Q50" s="137">
        <f>'Intermediate OLS Model'!$B$11*I50</f>
        <v>4700809.3647696832</v>
      </c>
      <c r="R50">
        <f t="shared" si="4"/>
        <v>3979723.9265895877</v>
      </c>
      <c r="S50" s="26">
        <f t="shared" ca="1" si="5"/>
        <v>8.2338183186680347E-2</v>
      </c>
    </row>
    <row r="51" spans="1:19">
      <c r="A51" s="28">
        <f>'Monthly Data'!A51</f>
        <v>40940</v>
      </c>
      <c r="B51">
        <f t="shared" si="1"/>
        <v>2012</v>
      </c>
      <c r="C51">
        <f ca="1">'Monthly Data'!U51</f>
        <v>3497416.8930946835</v>
      </c>
      <c r="D51">
        <f>'Monthly Data'!BC51</f>
        <v>50</v>
      </c>
      <c r="E51">
        <f>'Monthly Data'!AZ51</f>
        <v>6670.7</v>
      </c>
      <c r="F51" s="137">
        <f>'Monthly Data'!BI51</f>
        <v>0</v>
      </c>
      <c r="G51" s="137">
        <f>'Monthly Data'!BJ51</f>
        <v>0</v>
      </c>
      <c r="H51" s="137">
        <f>'Monthly Data'!BQ51</f>
        <v>0</v>
      </c>
      <c r="I51">
        <f>'Monthly Data'!BS51</f>
        <v>29</v>
      </c>
      <c r="K51">
        <f>'Intermediate OLS Model'!$B$5</f>
        <v>-8216912.5571975103</v>
      </c>
      <c r="L51" s="137">
        <f>'Intermediate OLS Model'!$B$6*D51</f>
        <v>-671557.67621952505</v>
      </c>
      <c r="M51" s="137">
        <f>'Intermediate OLS Model'!$B$7*E51</f>
        <v>8150410.3568946142</v>
      </c>
      <c r="N51" s="137">
        <f>F51*'Intermediate OLS Model'!$B$8</f>
        <v>0</v>
      </c>
      <c r="O51" s="137">
        <f>G51*'Intermediate OLS Model'!$B$9</f>
        <v>0</v>
      </c>
      <c r="P51" s="137">
        <f>H51*'Intermediate OLS Model'!$B$10</f>
        <v>0</v>
      </c>
      <c r="Q51" s="137">
        <f>'Intermediate OLS Model'!$B$11*I51</f>
        <v>4397531.3412361555</v>
      </c>
      <c r="R51">
        <f t="shared" si="4"/>
        <v>3659471.4647137336</v>
      </c>
      <c r="S51" s="26">
        <f t="shared" ca="1" si="5"/>
        <v>4.6335503193517313E-2</v>
      </c>
    </row>
    <row r="52" spans="1:19">
      <c r="A52" s="28">
        <f>'Monthly Data'!A52</f>
        <v>40969</v>
      </c>
      <c r="B52">
        <f t="shared" si="1"/>
        <v>2012</v>
      </c>
      <c r="C52">
        <f ca="1">'Monthly Data'!U52</f>
        <v>3797437.6184126833</v>
      </c>
      <c r="D52">
        <f>'Monthly Data'!BC52</f>
        <v>51</v>
      </c>
      <c r="E52">
        <f>'Monthly Data'!AZ52</f>
        <v>6674</v>
      </c>
      <c r="F52" s="137">
        <f>'Monthly Data'!BI52</f>
        <v>0</v>
      </c>
      <c r="G52" s="137">
        <f>'Monthly Data'!BJ52</f>
        <v>0</v>
      </c>
      <c r="H52" s="137">
        <f>'Monthly Data'!BQ52</f>
        <v>0</v>
      </c>
      <c r="I52">
        <f>'Monthly Data'!BS52</f>
        <v>31</v>
      </c>
      <c r="K52">
        <f>'Intermediate OLS Model'!$B$5</f>
        <v>-8216912.5571975103</v>
      </c>
      <c r="L52" s="137">
        <f>'Intermediate OLS Model'!$B$6*D52</f>
        <v>-684988.82974391547</v>
      </c>
      <c r="M52" s="137">
        <f>'Intermediate OLS Model'!$B$7*E52</f>
        <v>8154442.3706529541</v>
      </c>
      <c r="N52" s="137">
        <f>F52*'Intermediate OLS Model'!$B$8</f>
        <v>0</v>
      </c>
      <c r="O52" s="137">
        <f>G52*'Intermediate OLS Model'!$B$9</f>
        <v>0</v>
      </c>
      <c r="P52" s="137">
        <f>H52*'Intermediate OLS Model'!$B$10</f>
        <v>0</v>
      </c>
      <c r="Q52" s="137">
        <f>'Intermediate OLS Model'!$B$11*I52</f>
        <v>4700809.3647696832</v>
      </c>
      <c r="R52">
        <f t="shared" si="4"/>
        <v>3953350.3484812118</v>
      </c>
      <c r="S52" s="26">
        <f t="shared" ca="1" si="5"/>
        <v>4.1057351228773992E-2</v>
      </c>
    </row>
    <row r="53" spans="1:19">
      <c r="A53" s="28">
        <f>'Monthly Data'!A53</f>
        <v>41000</v>
      </c>
      <c r="B53">
        <f t="shared" si="1"/>
        <v>2012</v>
      </c>
      <c r="C53">
        <f ca="1">'Monthly Data'!U53</f>
        <v>3517504.1996336835</v>
      </c>
      <c r="D53">
        <f>'Monthly Data'!BC53</f>
        <v>52</v>
      </c>
      <c r="E53">
        <f>'Monthly Data'!AZ53</f>
        <v>6685.8</v>
      </c>
      <c r="F53" s="137">
        <f>'Monthly Data'!BI53</f>
        <v>0</v>
      </c>
      <c r="G53" s="137">
        <f>'Monthly Data'!BJ53</f>
        <v>0</v>
      </c>
      <c r="H53" s="137">
        <f>'Monthly Data'!BQ53</f>
        <v>0</v>
      </c>
      <c r="I53">
        <f>'Monthly Data'!BS53</f>
        <v>30</v>
      </c>
      <c r="K53">
        <f>'Intermediate OLS Model'!$B$5</f>
        <v>-8216912.5571975103</v>
      </c>
      <c r="L53" s="137">
        <f>'Intermediate OLS Model'!$B$6*D53</f>
        <v>-698419.98326830601</v>
      </c>
      <c r="M53" s="137">
        <f>'Intermediate OLS Model'!$B$7*E53</f>
        <v>8168859.8743948936</v>
      </c>
      <c r="N53" s="137">
        <f>F53*'Intermediate OLS Model'!$B$8</f>
        <v>0</v>
      </c>
      <c r="O53" s="137">
        <f>G53*'Intermediate OLS Model'!$B$9</f>
        <v>0</v>
      </c>
      <c r="P53" s="137">
        <f>H53*'Intermediate OLS Model'!$B$10</f>
        <v>0</v>
      </c>
      <c r="Q53" s="137">
        <f>'Intermediate OLS Model'!$B$11*I53</f>
        <v>4549170.3530029198</v>
      </c>
      <c r="R53">
        <f t="shared" si="4"/>
        <v>3802697.6869319966</v>
      </c>
      <c r="S53" s="26">
        <f t="shared" ca="1" si="5"/>
        <v>8.1078364406221154E-2</v>
      </c>
    </row>
    <row r="54" spans="1:19">
      <c r="A54" s="28">
        <f>'Monthly Data'!A54</f>
        <v>41030</v>
      </c>
      <c r="B54">
        <f t="shared" si="1"/>
        <v>2012</v>
      </c>
      <c r="C54">
        <f ca="1">'Monthly Data'!U54</f>
        <v>4044937.4375086837</v>
      </c>
      <c r="D54">
        <f>'Monthly Data'!BC54</f>
        <v>53</v>
      </c>
      <c r="E54">
        <f>'Monthly Data'!AZ54</f>
        <v>6690.1</v>
      </c>
      <c r="F54" s="137">
        <f>'Monthly Data'!BI54</f>
        <v>0</v>
      </c>
      <c r="G54" s="137">
        <f>'Monthly Data'!BJ54</f>
        <v>0</v>
      </c>
      <c r="H54" s="137">
        <f>'Monthly Data'!BQ54</f>
        <v>0</v>
      </c>
      <c r="I54">
        <f>'Monthly Data'!BS54</f>
        <v>31</v>
      </c>
      <c r="K54">
        <f>'Intermediate OLS Model'!$B$5</f>
        <v>-8216912.5571975103</v>
      </c>
      <c r="L54" s="137">
        <f>'Intermediate OLS Model'!$B$6*D54</f>
        <v>-711851.13679269655</v>
      </c>
      <c r="M54" s="137">
        <f>'Intermediate OLS Model'!$B$7*E54</f>
        <v>8174113.710504245</v>
      </c>
      <c r="N54" s="137">
        <f>F54*'Intermediate OLS Model'!$B$8</f>
        <v>0</v>
      </c>
      <c r="O54" s="137">
        <f>G54*'Intermediate OLS Model'!$B$9</f>
        <v>0</v>
      </c>
      <c r="P54" s="137">
        <f>H54*'Intermediate OLS Model'!$B$10</f>
        <v>0</v>
      </c>
      <c r="Q54" s="137">
        <f>'Intermediate OLS Model'!$B$11*I54</f>
        <v>4700809.3647696832</v>
      </c>
      <c r="R54">
        <f t="shared" si="4"/>
        <v>3946159.3812837219</v>
      </c>
      <c r="S54" s="26">
        <f t="shared" ca="1" si="5"/>
        <v>2.4420169100513981E-2</v>
      </c>
    </row>
    <row r="55" spans="1:19">
      <c r="A55" s="28">
        <f>'Monthly Data'!A55</f>
        <v>41061</v>
      </c>
      <c r="B55">
        <f t="shared" ref="B55:B109" si="6">YEAR(A55)</f>
        <v>2012</v>
      </c>
      <c r="C55">
        <f ca="1">'Monthly Data'!U55</f>
        <v>4101522.8000286836</v>
      </c>
      <c r="D55">
        <f>'Monthly Data'!BC55</f>
        <v>54</v>
      </c>
      <c r="E55">
        <f>'Monthly Data'!AZ55</f>
        <v>6693.3</v>
      </c>
      <c r="F55" s="137">
        <f>'Monthly Data'!BI55</f>
        <v>1</v>
      </c>
      <c r="G55" s="137">
        <f>'Monthly Data'!BJ55</f>
        <v>0</v>
      </c>
      <c r="H55" s="137">
        <f>'Monthly Data'!BQ55</f>
        <v>0</v>
      </c>
      <c r="I55">
        <f>'Monthly Data'!BS55</f>
        <v>30</v>
      </c>
      <c r="K55">
        <f>'Intermediate OLS Model'!$B$5</f>
        <v>-8216912.5571975103</v>
      </c>
      <c r="L55" s="137">
        <f>'Intermediate OLS Model'!$B$6*D55</f>
        <v>-725282.29031708697</v>
      </c>
      <c r="M55" s="137">
        <f>'Intermediate OLS Model'!$B$7*E55</f>
        <v>8178023.5420274828</v>
      </c>
      <c r="N55" s="137">
        <f>F55*'Intermediate OLS Model'!$B$8</f>
        <v>340077.83791221399</v>
      </c>
      <c r="O55" s="137">
        <f>G55*'Intermediate OLS Model'!$B$9</f>
        <v>0</v>
      </c>
      <c r="P55" s="137">
        <f>H55*'Intermediate OLS Model'!$B$10</f>
        <v>0</v>
      </c>
      <c r="Q55" s="137">
        <f>'Intermediate OLS Model'!$B$11*I55</f>
        <v>4549170.3530029198</v>
      </c>
      <c r="R55">
        <f t="shared" si="4"/>
        <v>4125076.8854280189</v>
      </c>
      <c r="S55" s="26">
        <f t="shared" ca="1" si="5"/>
        <v>5.7427659305393907E-3</v>
      </c>
    </row>
    <row r="56" spans="1:19">
      <c r="A56" s="28">
        <f>'Monthly Data'!A56</f>
        <v>41091</v>
      </c>
      <c r="B56">
        <f t="shared" si="6"/>
        <v>2012</v>
      </c>
      <c r="C56">
        <f ca="1">'Monthly Data'!U56</f>
        <v>4189025.0907676835</v>
      </c>
      <c r="D56">
        <f>'Monthly Data'!BC56</f>
        <v>55</v>
      </c>
      <c r="E56">
        <f>'Monthly Data'!AZ56</f>
        <v>6694.6</v>
      </c>
      <c r="F56" s="137">
        <f>'Monthly Data'!BI56</f>
        <v>0</v>
      </c>
      <c r="G56" s="137">
        <f>'Monthly Data'!BJ56</f>
        <v>1</v>
      </c>
      <c r="H56" s="137">
        <f>'Monthly Data'!BQ56</f>
        <v>0</v>
      </c>
      <c r="I56">
        <f>'Monthly Data'!BS56</f>
        <v>31</v>
      </c>
      <c r="K56">
        <f>'Intermediate OLS Model'!$B$5</f>
        <v>-8216912.5571975103</v>
      </c>
      <c r="L56" s="137">
        <f>'Intermediate OLS Model'!$B$6*D56</f>
        <v>-738713.44384147751</v>
      </c>
      <c r="M56" s="137">
        <f>'Intermediate OLS Model'!$B$7*E56</f>
        <v>8179611.9110837979</v>
      </c>
      <c r="N56" s="137">
        <f>F56*'Intermediate OLS Model'!$B$8</f>
        <v>0</v>
      </c>
      <c r="O56" s="137">
        <f>G56*'Intermediate OLS Model'!$B$9</f>
        <v>424185.12562792399</v>
      </c>
      <c r="P56" s="137">
        <f>H56*'Intermediate OLS Model'!$B$10</f>
        <v>0</v>
      </c>
      <c r="Q56" s="137">
        <f>'Intermediate OLS Model'!$B$11*I56</f>
        <v>4700809.3647696832</v>
      </c>
      <c r="R56">
        <f t="shared" si="4"/>
        <v>4348980.4004424177</v>
      </c>
      <c r="S56" s="26">
        <f t="shared" ca="1" si="5"/>
        <v>3.818437612781659E-2</v>
      </c>
    </row>
    <row r="57" spans="1:19">
      <c r="A57" s="28">
        <f>'Monthly Data'!A57</f>
        <v>41122</v>
      </c>
      <c r="B57">
        <f t="shared" si="6"/>
        <v>2012</v>
      </c>
      <c r="C57">
        <f ca="1">'Monthly Data'!U57</f>
        <v>4037293.3264716836</v>
      </c>
      <c r="D57">
        <f>'Monthly Data'!BC57</f>
        <v>56</v>
      </c>
      <c r="E57">
        <f>'Monthly Data'!AZ57</f>
        <v>6703.3</v>
      </c>
      <c r="F57" s="137">
        <f>'Monthly Data'!BI57</f>
        <v>0</v>
      </c>
      <c r="G57" s="137">
        <f>'Monthly Data'!BJ57</f>
        <v>0</v>
      </c>
      <c r="H57" s="137">
        <f>'Monthly Data'!BQ57</f>
        <v>0</v>
      </c>
      <c r="I57">
        <f>'Monthly Data'!BS57</f>
        <v>31</v>
      </c>
      <c r="K57">
        <f>'Intermediate OLS Model'!$B$5</f>
        <v>-8216912.5571975103</v>
      </c>
      <c r="L57" s="137">
        <f>'Intermediate OLS Model'!$B$6*D57</f>
        <v>-752144.59736586805</v>
      </c>
      <c r="M57" s="137">
        <f>'Intermediate OLS Model'!$B$7*E57</f>
        <v>8190241.765537601</v>
      </c>
      <c r="N57" s="137">
        <f>F57*'Intermediate OLS Model'!$B$8</f>
        <v>0</v>
      </c>
      <c r="O57" s="137">
        <f>G57*'Intermediate OLS Model'!$B$9</f>
        <v>0</v>
      </c>
      <c r="P57" s="137">
        <f>H57*'Intermediate OLS Model'!$B$10</f>
        <v>0</v>
      </c>
      <c r="Q57" s="137">
        <f>'Intermediate OLS Model'!$B$11*I57</f>
        <v>4700809.3647696832</v>
      </c>
      <c r="R57">
        <f t="shared" si="4"/>
        <v>3921993.9757439056</v>
      </c>
      <c r="S57" s="26">
        <f t="shared" ca="1" si="5"/>
        <v>2.8558576601750565E-2</v>
      </c>
    </row>
    <row r="58" spans="1:19">
      <c r="A58" s="28">
        <f>'Monthly Data'!A58</f>
        <v>41153</v>
      </c>
      <c r="B58">
        <f t="shared" si="6"/>
        <v>2012</v>
      </c>
      <c r="C58">
        <f ca="1">'Monthly Data'!U58</f>
        <v>3505149.0576776834</v>
      </c>
      <c r="D58">
        <f>'Monthly Data'!BC58</f>
        <v>57</v>
      </c>
      <c r="E58">
        <f>'Monthly Data'!AZ58</f>
        <v>6707.4</v>
      </c>
      <c r="F58" s="137">
        <f>'Monthly Data'!BI58</f>
        <v>0</v>
      </c>
      <c r="G58" s="137">
        <f>'Monthly Data'!BJ58</f>
        <v>0</v>
      </c>
      <c r="H58" s="137">
        <f>'Monthly Data'!BQ58</f>
        <v>1</v>
      </c>
      <c r="I58">
        <f>'Monthly Data'!BS58</f>
        <v>30</v>
      </c>
      <c r="K58">
        <f>'Intermediate OLS Model'!$B$5</f>
        <v>-8216912.5571975103</v>
      </c>
      <c r="L58" s="137">
        <f>'Intermediate OLS Model'!$B$6*D58</f>
        <v>-765575.75089025847</v>
      </c>
      <c r="M58" s="137">
        <f>'Intermediate OLS Model'!$B$7*E58</f>
        <v>8195251.237176748</v>
      </c>
      <c r="N58" s="137">
        <f>F58*'Intermediate OLS Model'!$B$8</f>
        <v>0</v>
      </c>
      <c r="O58" s="137">
        <f>G58*'Intermediate OLS Model'!$B$9</f>
        <v>0</v>
      </c>
      <c r="P58" s="137">
        <f>H58*'Intermediate OLS Model'!$B$10</f>
        <v>205410.51909741401</v>
      </c>
      <c r="Q58" s="137">
        <f>'Intermediate OLS Model'!$B$11*I58</f>
        <v>4549170.3530029198</v>
      </c>
      <c r="R58">
        <f t="shared" si="4"/>
        <v>3967343.8011893136</v>
      </c>
      <c r="S58" s="26">
        <f t="shared" ca="1" si="5"/>
        <v>0.13186165150358961</v>
      </c>
    </row>
    <row r="59" spans="1:19">
      <c r="A59" s="28">
        <f>'Monthly Data'!A59</f>
        <v>41183</v>
      </c>
      <c r="B59">
        <f t="shared" si="6"/>
        <v>2012</v>
      </c>
      <c r="C59">
        <f ca="1">'Monthly Data'!U59</f>
        <v>3665713.2215106837</v>
      </c>
      <c r="D59">
        <f>'Monthly Data'!BC59</f>
        <v>58</v>
      </c>
      <c r="E59">
        <f>'Monthly Data'!AZ59</f>
        <v>6710</v>
      </c>
      <c r="F59" s="137">
        <f>'Monthly Data'!BI59</f>
        <v>0</v>
      </c>
      <c r="G59" s="137">
        <f>'Monthly Data'!BJ59</f>
        <v>0</v>
      </c>
      <c r="H59" s="137">
        <f>'Monthly Data'!BQ59</f>
        <v>1</v>
      </c>
      <c r="I59">
        <f>'Monthly Data'!BS59</f>
        <v>31</v>
      </c>
      <c r="K59">
        <f>'Intermediate OLS Model'!$B$5</f>
        <v>-8216912.5571975103</v>
      </c>
      <c r="L59" s="137">
        <f>'Intermediate OLS Model'!$B$6*D59</f>
        <v>-779006.90441464901</v>
      </c>
      <c r="M59" s="137">
        <f>'Intermediate OLS Model'!$B$7*E59</f>
        <v>8198427.9752893792</v>
      </c>
      <c r="N59" s="137">
        <f>F59*'Intermediate OLS Model'!$B$8</f>
        <v>0</v>
      </c>
      <c r="O59" s="137">
        <f>G59*'Intermediate OLS Model'!$B$9</f>
        <v>0</v>
      </c>
      <c r="P59" s="137">
        <f>H59*'Intermediate OLS Model'!$B$10</f>
        <v>205410.51909741401</v>
      </c>
      <c r="Q59" s="137">
        <f>'Intermediate OLS Model'!$B$11*I59</f>
        <v>4700809.3647696832</v>
      </c>
      <c r="R59">
        <f t="shared" si="4"/>
        <v>4108728.3975443169</v>
      </c>
      <c r="S59" s="26">
        <f t="shared" ca="1" si="5"/>
        <v>0.12085374639619559</v>
      </c>
    </row>
    <row r="60" spans="1:19">
      <c r="A60" s="28">
        <f>'Monthly Data'!A60</f>
        <v>41214</v>
      </c>
      <c r="B60">
        <f t="shared" si="6"/>
        <v>2012</v>
      </c>
      <c r="C60">
        <f ca="1">'Monthly Data'!U60</f>
        <v>4332336.8526676828</v>
      </c>
      <c r="D60">
        <f>'Monthly Data'!BC60</f>
        <v>59</v>
      </c>
      <c r="E60">
        <f>'Monthly Data'!AZ60</f>
        <v>6722.4</v>
      </c>
      <c r="F60" s="137">
        <f>'Monthly Data'!BI60</f>
        <v>0</v>
      </c>
      <c r="G60" s="137">
        <f>'Monthly Data'!BJ60</f>
        <v>0</v>
      </c>
      <c r="H60" s="137">
        <f>'Monthly Data'!BQ60</f>
        <v>1</v>
      </c>
      <c r="I60">
        <f>'Monthly Data'!BS60</f>
        <v>30</v>
      </c>
      <c r="K60">
        <f>'Intermediate OLS Model'!$B$5</f>
        <v>-8216912.5571975103</v>
      </c>
      <c r="L60" s="137">
        <f>'Intermediate OLS Model'!$B$6*D60</f>
        <v>-792438.05793903954</v>
      </c>
      <c r="M60" s="137">
        <f>'Intermediate OLS Model'!$B$7*E60</f>
        <v>8213578.5724419262</v>
      </c>
      <c r="N60" s="137">
        <f>F60*'Intermediate OLS Model'!$B$8</f>
        <v>0</v>
      </c>
      <c r="O60" s="137">
        <f>G60*'Intermediate OLS Model'!$B$9</f>
        <v>0</v>
      </c>
      <c r="P60" s="137">
        <f>H60*'Intermediate OLS Model'!$B$10</f>
        <v>205410.51909741401</v>
      </c>
      <c r="Q60" s="137">
        <f>'Intermediate OLS Model'!$B$11*I60</f>
        <v>4549170.3530029198</v>
      </c>
      <c r="R60">
        <f t="shared" si="4"/>
        <v>3958808.829405711</v>
      </c>
      <c r="S60" s="26">
        <f t="shared" ca="1" si="5"/>
        <v>8.6218601176399262E-2</v>
      </c>
    </row>
    <row r="61" spans="1:19">
      <c r="A61" s="28">
        <f>'Monthly Data'!A61</f>
        <v>41244</v>
      </c>
      <c r="B61">
        <f t="shared" si="6"/>
        <v>2012</v>
      </c>
      <c r="C61">
        <f ca="1">'Monthly Data'!U61</f>
        <v>3431298.8417096836</v>
      </c>
      <c r="D61">
        <f>'Monthly Data'!BC61</f>
        <v>60</v>
      </c>
      <c r="E61">
        <f>'Monthly Data'!AZ61</f>
        <v>6740.6</v>
      </c>
      <c r="F61" s="137">
        <f>'Monthly Data'!BI61</f>
        <v>0</v>
      </c>
      <c r="G61" s="137">
        <f>'Monthly Data'!BJ61</f>
        <v>0</v>
      </c>
      <c r="H61" s="137">
        <f>'Monthly Data'!BQ61</f>
        <v>0</v>
      </c>
      <c r="I61">
        <f>'Monthly Data'!BS61</f>
        <v>31</v>
      </c>
      <c r="K61">
        <f>'Intermediate OLS Model'!$B$5</f>
        <v>-8216912.5571975103</v>
      </c>
      <c r="L61" s="137">
        <f>'Intermediate OLS Model'!$B$6*D61</f>
        <v>-805869.21146342997</v>
      </c>
      <c r="M61" s="137">
        <f>'Intermediate OLS Model'!$B$7*E61</f>
        <v>8235815.7392303422</v>
      </c>
      <c r="N61" s="137">
        <f>F61*'Intermediate OLS Model'!$B$8</f>
        <v>0</v>
      </c>
      <c r="O61" s="137">
        <f>G61*'Intermediate OLS Model'!$B$9</f>
        <v>0</v>
      </c>
      <c r="P61" s="137">
        <f>H61*'Intermediate OLS Model'!$B$10</f>
        <v>0</v>
      </c>
      <c r="Q61" s="137">
        <f>'Intermediate OLS Model'!$B$11*I61</f>
        <v>4700809.3647696832</v>
      </c>
      <c r="R61">
        <f t="shared" si="4"/>
        <v>3913843.3353390852</v>
      </c>
      <c r="S61" s="26">
        <f t="shared" ca="1" si="5"/>
        <v>0.1406302732259159</v>
      </c>
    </row>
    <row r="62" spans="1:19">
      <c r="A62" s="28">
        <f>'Monthly Data'!A62</f>
        <v>41275</v>
      </c>
      <c r="B62">
        <f t="shared" si="6"/>
        <v>2013</v>
      </c>
      <c r="C62">
        <f ca="1">'Monthly Data'!U62</f>
        <v>3650792.2621592293</v>
      </c>
      <c r="D62">
        <f>'Monthly Data'!BC62</f>
        <v>61</v>
      </c>
      <c r="E62">
        <f>'Monthly Data'!AZ62</f>
        <v>6758.8</v>
      </c>
      <c r="F62" s="137">
        <f>'Monthly Data'!BI62</f>
        <v>0</v>
      </c>
      <c r="G62" s="137">
        <f>'Monthly Data'!BJ62</f>
        <v>0</v>
      </c>
      <c r="H62" s="137">
        <f>'Monthly Data'!BQ62</f>
        <v>0</v>
      </c>
      <c r="I62">
        <f>'Monthly Data'!BS62</f>
        <v>31</v>
      </c>
      <c r="K62">
        <f>'Intermediate OLS Model'!$B$5</f>
        <v>-8216912.5571975103</v>
      </c>
      <c r="L62" s="137">
        <f>'Intermediate OLS Model'!$B$6*D62</f>
        <v>-819300.3649878205</v>
      </c>
      <c r="M62" s="137">
        <f>'Intermediate OLS Model'!$B$7*E62</f>
        <v>8258052.9060187573</v>
      </c>
      <c r="N62" s="137">
        <f>F62*'Intermediate OLS Model'!$B$8</f>
        <v>0</v>
      </c>
      <c r="O62" s="137">
        <f>G62*'Intermediate OLS Model'!$B$9</f>
        <v>0</v>
      </c>
      <c r="P62" s="137">
        <f>H62*'Intermediate OLS Model'!$B$10</f>
        <v>0</v>
      </c>
      <c r="Q62" s="137">
        <f>'Intermediate OLS Model'!$B$11*I62</f>
        <v>4700809.3647696832</v>
      </c>
      <c r="R62">
        <f t="shared" si="4"/>
        <v>3922649.3486031089</v>
      </c>
      <c r="S62" s="26">
        <f t="shared" ca="1" si="5"/>
        <v>7.4465230262949045E-2</v>
      </c>
    </row>
    <row r="63" spans="1:19">
      <c r="A63" s="28">
        <f>'Monthly Data'!A63</f>
        <v>41306</v>
      </c>
      <c r="B63">
        <f t="shared" si="6"/>
        <v>2013</v>
      </c>
      <c r="C63">
        <f ca="1">'Monthly Data'!U63</f>
        <v>3160249.3168802294</v>
      </c>
      <c r="D63">
        <f>'Monthly Data'!BC63</f>
        <v>62</v>
      </c>
      <c r="E63">
        <f>'Monthly Data'!AZ63</f>
        <v>6775.5</v>
      </c>
      <c r="F63" s="137">
        <f>'Monthly Data'!BI63</f>
        <v>0</v>
      </c>
      <c r="G63" s="137">
        <f>'Monthly Data'!BJ63</f>
        <v>0</v>
      </c>
      <c r="H63" s="137">
        <f>'Monthly Data'!BQ63</f>
        <v>0</v>
      </c>
      <c r="I63">
        <f>'Monthly Data'!BS63</f>
        <v>28</v>
      </c>
      <c r="K63">
        <f>'Intermediate OLS Model'!$B$5</f>
        <v>-8216912.5571975103</v>
      </c>
      <c r="L63" s="137">
        <f>'Intermediate OLS Model'!$B$6*D63</f>
        <v>-832731.51851221104</v>
      </c>
      <c r="M63" s="137">
        <f>'Intermediate OLS Model'!$B$7*E63</f>
        <v>8278457.3392806547</v>
      </c>
      <c r="N63" s="137">
        <f>F63*'Intermediate OLS Model'!$B$8</f>
        <v>0</v>
      </c>
      <c r="O63" s="137">
        <f>G63*'Intermediate OLS Model'!$B$9</f>
        <v>0</v>
      </c>
      <c r="P63" s="137">
        <f>H63*'Intermediate OLS Model'!$B$10</f>
        <v>0</v>
      </c>
      <c r="Q63" s="137">
        <f>'Intermediate OLS Model'!$B$11*I63</f>
        <v>4245892.3294693921</v>
      </c>
      <c r="R63">
        <f t="shared" si="4"/>
        <v>3474705.5930403257</v>
      </c>
      <c r="S63" s="26">
        <f t="shared" ca="1" si="5"/>
        <v>9.9503629185346928E-2</v>
      </c>
    </row>
    <row r="64" spans="1:19">
      <c r="A64" s="28">
        <f>'Monthly Data'!A64</f>
        <v>41334</v>
      </c>
      <c r="B64">
        <f t="shared" si="6"/>
        <v>2013</v>
      </c>
      <c r="C64">
        <f ca="1">'Monthly Data'!U64</f>
        <v>2795571.2968722293</v>
      </c>
      <c r="D64">
        <f>'Monthly Data'!BC64</f>
        <v>63</v>
      </c>
      <c r="E64">
        <f>'Monthly Data'!AZ64</f>
        <v>6781.1</v>
      </c>
      <c r="F64" s="137">
        <f>'Monthly Data'!BI64</f>
        <v>0</v>
      </c>
      <c r="G64" s="137">
        <f>'Monthly Data'!BJ64</f>
        <v>0</v>
      </c>
      <c r="H64" s="137">
        <f>'Monthly Data'!BQ64</f>
        <v>0</v>
      </c>
      <c r="I64">
        <f>'Monthly Data'!BS64</f>
        <v>31</v>
      </c>
      <c r="K64">
        <f>'Intermediate OLS Model'!$B$5</f>
        <v>-8216912.5571975103</v>
      </c>
      <c r="L64" s="137">
        <f>'Intermediate OLS Model'!$B$6*D64</f>
        <v>-846162.67203660146</v>
      </c>
      <c r="M64" s="137">
        <f>'Intermediate OLS Model'!$B$7*E64</f>
        <v>8285299.5444463212</v>
      </c>
      <c r="N64" s="137">
        <f>F64*'Intermediate OLS Model'!$B$8</f>
        <v>0</v>
      </c>
      <c r="O64" s="137">
        <f>G64*'Intermediate OLS Model'!$B$9</f>
        <v>0</v>
      </c>
      <c r="P64" s="137">
        <f>H64*'Intermediate OLS Model'!$B$10</f>
        <v>0</v>
      </c>
      <c r="Q64" s="137">
        <f>'Intermediate OLS Model'!$B$11*I64</f>
        <v>4700809.3647696832</v>
      </c>
      <c r="R64">
        <f t="shared" si="4"/>
        <v>3923033.679981892</v>
      </c>
      <c r="S64" s="26">
        <f t="shared" ca="1" si="5"/>
        <v>0.40330303304054599</v>
      </c>
    </row>
    <row r="65" spans="1:19">
      <c r="A65" s="28">
        <f>'Monthly Data'!A65</f>
        <v>41365</v>
      </c>
      <c r="B65">
        <f t="shared" si="6"/>
        <v>2013</v>
      </c>
      <c r="C65">
        <f ca="1">'Monthly Data'!U65</f>
        <v>3642488.5188232292</v>
      </c>
      <c r="D65">
        <f>'Monthly Data'!BC65</f>
        <v>64</v>
      </c>
      <c r="E65">
        <f>'Monthly Data'!AZ65</f>
        <v>6788.9</v>
      </c>
      <c r="F65" s="137">
        <f>'Monthly Data'!BI65</f>
        <v>0</v>
      </c>
      <c r="G65" s="137">
        <f>'Monthly Data'!BJ65</f>
        <v>0</v>
      </c>
      <c r="H65" s="137">
        <f>'Monthly Data'!BQ65</f>
        <v>0</v>
      </c>
      <c r="I65">
        <f>'Monthly Data'!BS65</f>
        <v>30</v>
      </c>
      <c r="K65">
        <f>'Intermediate OLS Model'!$B$5</f>
        <v>-8216912.5571975103</v>
      </c>
      <c r="L65" s="137">
        <f>'Intermediate OLS Model'!$B$6*D65</f>
        <v>-859593.825560992</v>
      </c>
      <c r="M65" s="137">
        <f>'Intermediate OLS Model'!$B$7*E65</f>
        <v>8294829.7587842122</v>
      </c>
      <c r="N65" s="137">
        <f>F65*'Intermediate OLS Model'!$B$8</f>
        <v>0</v>
      </c>
      <c r="O65" s="137">
        <f>G65*'Intermediate OLS Model'!$B$9</f>
        <v>0</v>
      </c>
      <c r="P65" s="137">
        <f>H65*'Intermediate OLS Model'!$B$10</f>
        <v>0</v>
      </c>
      <c r="Q65" s="137">
        <f>'Intermediate OLS Model'!$B$11*I65</f>
        <v>4549170.3530029198</v>
      </c>
      <c r="R65">
        <f t="shared" si="4"/>
        <v>3767493.7290286301</v>
      </c>
      <c r="S65" s="26">
        <f t="shared" ca="1" si="5"/>
        <v>3.4318628475948083E-2</v>
      </c>
    </row>
    <row r="66" spans="1:19">
      <c r="A66" s="28">
        <f>'Monthly Data'!A66</f>
        <v>41395</v>
      </c>
      <c r="B66">
        <f t="shared" si="6"/>
        <v>2013</v>
      </c>
      <c r="C66">
        <f ca="1">'Monthly Data'!U66</f>
        <v>4167859.4824122293</v>
      </c>
      <c r="D66">
        <f>'Monthly Data'!BC66</f>
        <v>65</v>
      </c>
      <c r="E66">
        <f>'Monthly Data'!AZ66</f>
        <v>6801.1</v>
      </c>
      <c r="F66" s="137">
        <f>'Monthly Data'!BI66</f>
        <v>0</v>
      </c>
      <c r="G66" s="137">
        <f>'Monthly Data'!BJ66</f>
        <v>0</v>
      </c>
      <c r="H66" s="137">
        <f>'Monthly Data'!BQ66</f>
        <v>0</v>
      </c>
      <c r="I66">
        <f>'Monthly Data'!BS66</f>
        <v>31</v>
      </c>
      <c r="K66">
        <f>'Intermediate OLS Model'!$B$5</f>
        <v>-8216912.5571975103</v>
      </c>
      <c r="L66" s="137">
        <f>'Intermediate OLS Model'!$B$6*D66</f>
        <v>-873024.97908538254</v>
      </c>
      <c r="M66" s="137">
        <f>'Intermediate OLS Model'!$B$7*E66</f>
        <v>8309735.9914665576</v>
      </c>
      <c r="N66" s="137">
        <f>F66*'Intermediate OLS Model'!$B$8</f>
        <v>0</v>
      </c>
      <c r="O66" s="137">
        <f>G66*'Intermediate OLS Model'!$B$9</f>
        <v>0</v>
      </c>
      <c r="P66" s="137">
        <f>H66*'Intermediate OLS Model'!$B$10</f>
        <v>0</v>
      </c>
      <c r="Q66" s="137">
        <f>'Intermediate OLS Model'!$B$11*I66</f>
        <v>4700809.3647696832</v>
      </c>
      <c r="R66">
        <f t="shared" ref="R66:R97" si="7">SUM(K66:Q66)</f>
        <v>3920607.8199533476</v>
      </c>
      <c r="S66" s="26">
        <f t="shared" ref="S66:S97" ca="1" si="8">ABS(R66-C66)/C66</f>
        <v>5.9323416132969063E-2</v>
      </c>
    </row>
    <row r="67" spans="1:19">
      <c r="A67" s="28">
        <f>'Monthly Data'!A67</f>
        <v>41426</v>
      </c>
      <c r="B67">
        <f t="shared" si="6"/>
        <v>2013</v>
      </c>
      <c r="C67">
        <f ca="1">'Monthly Data'!U67</f>
        <v>4054002.5970822293</v>
      </c>
      <c r="D67">
        <f>'Monthly Data'!BC67</f>
        <v>66</v>
      </c>
      <c r="E67">
        <f>'Monthly Data'!AZ67</f>
        <v>6815.2</v>
      </c>
      <c r="F67" s="137">
        <f>'Monthly Data'!BI67</f>
        <v>1</v>
      </c>
      <c r="G67" s="137">
        <f>'Monthly Data'!BJ67</f>
        <v>0</v>
      </c>
      <c r="H67" s="137">
        <f>'Monthly Data'!BQ67</f>
        <v>0</v>
      </c>
      <c r="I67">
        <f>'Monthly Data'!BS67</f>
        <v>30</v>
      </c>
      <c r="K67">
        <f>'Intermediate OLS Model'!$B$5</f>
        <v>-8216912.5571975103</v>
      </c>
      <c r="L67" s="137">
        <f>'Intermediate OLS Model'!$B$6*D67</f>
        <v>-886456.13260977296</v>
      </c>
      <c r="M67" s="137">
        <f>'Intermediate OLS Model'!$B$7*E67</f>
        <v>8326963.6866158238</v>
      </c>
      <c r="N67" s="137">
        <f>F67*'Intermediate OLS Model'!$B$8</f>
        <v>340077.83791221399</v>
      </c>
      <c r="O67" s="137">
        <f>G67*'Intermediate OLS Model'!$B$9</f>
        <v>0</v>
      </c>
      <c r="P67" s="137">
        <f>H67*'Intermediate OLS Model'!$B$10</f>
        <v>0</v>
      </c>
      <c r="Q67" s="137">
        <f>'Intermediate OLS Model'!$B$11*I67</f>
        <v>4549170.3530029198</v>
      </c>
      <c r="R67">
        <f t="shared" si="7"/>
        <v>4112843.1877236748</v>
      </c>
      <c r="S67" s="26">
        <f t="shared" ca="1" si="8"/>
        <v>1.4514196582852358E-2</v>
      </c>
    </row>
    <row r="68" spans="1:19">
      <c r="A68" s="28">
        <f>'Monthly Data'!A68</f>
        <v>41456</v>
      </c>
      <c r="B68">
        <f t="shared" si="6"/>
        <v>2013</v>
      </c>
      <c r="C68">
        <f ca="1">'Monthly Data'!U68</f>
        <v>4267179.141496229</v>
      </c>
      <c r="D68">
        <f>'Monthly Data'!BC68</f>
        <v>67</v>
      </c>
      <c r="E68">
        <f>'Monthly Data'!AZ68</f>
        <v>6826.2</v>
      </c>
      <c r="F68" s="137">
        <f>'Monthly Data'!BI68</f>
        <v>0</v>
      </c>
      <c r="G68" s="137">
        <f>'Monthly Data'!BJ68</f>
        <v>1</v>
      </c>
      <c r="H68" s="137">
        <f>'Monthly Data'!BQ68</f>
        <v>0</v>
      </c>
      <c r="I68">
        <f>'Monthly Data'!BS68</f>
        <v>31</v>
      </c>
      <c r="K68">
        <f>'Intermediate OLS Model'!$B$5</f>
        <v>-8216912.5571975103</v>
      </c>
      <c r="L68" s="137">
        <f>'Intermediate OLS Model'!$B$6*D68</f>
        <v>-899887.2861341635</v>
      </c>
      <c r="M68" s="137">
        <f>'Intermediate OLS Model'!$B$7*E68</f>
        <v>8340403.7324769543</v>
      </c>
      <c r="N68" s="137">
        <f>F68*'Intermediate OLS Model'!$B$8</f>
        <v>0</v>
      </c>
      <c r="O68" s="137">
        <f>G68*'Intermediate OLS Model'!$B$9</f>
        <v>424185.12562792399</v>
      </c>
      <c r="P68" s="137">
        <f>H68*'Intermediate OLS Model'!$B$10</f>
        <v>0</v>
      </c>
      <c r="Q68" s="137">
        <f>'Intermediate OLS Model'!$B$11*I68</f>
        <v>4700809.3647696832</v>
      </c>
      <c r="R68">
        <f t="shared" si="7"/>
        <v>4348598.3795428872</v>
      </c>
      <c r="S68" s="26">
        <f t="shared" ca="1" si="8"/>
        <v>1.9080342152710671E-2</v>
      </c>
    </row>
    <row r="69" spans="1:19">
      <c r="A69" s="28">
        <f>'Monthly Data'!A69</f>
        <v>41487</v>
      </c>
      <c r="B69">
        <f t="shared" si="6"/>
        <v>2013</v>
      </c>
      <c r="C69">
        <f ca="1">'Monthly Data'!U69</f>
        <v>3913373.0792622296</v>
      </c>
      <c r="D69">
        <f>'Monthly Data'!BC69</f>
        <v>68</v>
      </c>
      <c r="E69">
        <f>'Monthly Data'!AZ69</f>
        <v>6833.9</v>
      </c>
      <c r="F69" s="137">
        <f>'Monthly Data'!BI69</f>
        <v>0</v>
      </c>
      <c r="G69" s="137">
        <f>'Monthly Data'!BJ69</f>
        <v>0</v>
      </c>
      <c r="H69" s="137">
        <f>'Monthly Data'!BQ69</f>
        <v>0</v>
      </c>
      <c r="I69">
        <f>'Monthly Data'!BS69</f>
        <v>31</v>
      </c>
      <c r="K69">
        <f>'Intermediate OLS Model'!$B$5</f>
        <v>-8216912.5571975103</v>
      </c>
      <c r="L69" s="137">
        <f>'Intermediate OLS Model'!$B$6*D69</f>
        <v>-913318.43965855404</v>
      </c>
      <c r="M69" s="137">
        <f>'Intermediate OLS Model'!$B$7*E69</f>
        <v>8349811.764579745</v>
      </c>
      <c r="N69" s="137">
        <f>F69*'Intermediate OLS Model'!$B$8</f>
        <v>0</v>
      </c>
      <c r="O69" s="137">
        <f>G69*'Intermediate OLS Model'!$B$9</f>
        <v>0</v>
      </c>
      <c r="P69" s="137">
        <f>H69*'Intermediate OLS Model'!$B$10</f>
        <v>0</v>
      </c>
      <c r="Q69" s="137">
        <f>'Intermediate OLS Model'!$B$11*I69</f>
        <v>4700809.3647696832</v>
      </c>
      <c r="R69">
        <f t="shared" si="7"/>
        <v>3920390.1324933646</v>
      </c>
      <c r="S69" s="26">
        <f t="shared" ca="1" si="8"/>
        <v>1.7930959019266069E-3</v>
      </c>
    </row>
    <row r="70" spans="1:19">
      <c r="A70" s="28">
        <f>'Monthly Data'!A70</f>
        <v>41518</v>
      </c>
      <c r="B70">
        <f t="shared" si="6"/>
        <v>2013</v>
      </c>
      <c r="C70">
        <f ca="1">'Monthly Data'!U70</f>
        <v>4476539.753896229</v>
      </c>
      <c r="D70">
        <f>'Monthly Data'!BC70</f>
        <v>69</v>
      </c>
      <c r="E70">
        <f>'Monthly Data'!AZ70</f>
        <v>6843.3</v>
      </c>
      <c r="F70" s="137">
        <f>'Monthly Data'!BI70</f>
        <v>0</v>
      </c>
      <c r="G70" s="137">
        <f>'Monthly Data'!BJ70</f>
        <v>0</v>
      </c>
      <c r="H70" s="137">
        <f>'Monthly Data'!BQ70</f>
        <v>1</v>
      </c>
      <c r="I70">
        <f>'Monthly Data'!BS70</f>
        <v>30</v>
      </c>
      <c r="K70">
        <f>'Intermediate OLS Model'!$B$5</f>
        <v>-8216912.5571975103</v>
      </c>
      <c r="L70" s="137">
        <f>'Intermediate OLS Model'!$B$6*D70</f>
        <v>-926749.59318294446</v>
      </c>
      <c r="M70" s="137">
        <f>'Intermediate OLS Model'!$B$7*E70</f>
        <v>8361296.8946792567</v>
      </c>
      <c r="N70" s="137">
        <f>F70*'Intermediate OLS Model'!$B$8</f>
        <v>0</v>
      </c>
      <c r="O70" s="137">
        <f>G70*'Intermediate OLS Model'!$B$9</f>
        <v>0</v>
      </c>
      <c r="P70" s="137">
        <f>H70*'Intermediate OLS Model'!$B$10</f>
        <v>205410.51909741401</v>
      </c>
      <c r="Q70" s="137">
        <f>'Intermediate OLS Model'!$B$11*I70</f>
        <v>4549170.3530029198</v>
      </c>
      <c r="R70">
        <f t="shared" si="7"/>
        <v>3972215.6163991354</v>
      </c>
      <c r="S70" s="26">
        <f t="shared" ca="1" si="8"/>
        <v>0.11265936755239286</v>
      </c>
    </row>
    <row r="71" spans="1:19">
      <c r="A71" s="28">
        <f>'Monthly Data'!A71</f>
        <v>41548</v>
      </c>
      <c r="B71">
        <f t="shared" si="6"/>
        <v>2013</v>
      </c>
      <c r="C71">
        <f ca="1">'Monthly Data'!U71</f>
        <v>4212272.7133522294</v>
      </c>
      <c r="D71">
        <f>'Monthly Data'!BC71</f>
        <v>70</v>
      </c>
      <c r="E71">
        <f>'Monthly Data'!AZ71</f>
        <v>6850.3</v>
      </c>
      <c r="F71" s="137">
        <f>'Monthly Data'!BI71</f>
        <v>0</v>
      </c>
      <c r="G71" s="137">
        <f>'Monthly Data'!BJ71</f>
        <v>0</v>
      </c>
      <c r="H71" s="137">
        <f>'Monthly Data'!BQ71</f>
        <v>1</v>
      </c>
      <c r="I71">
        <f>'Monthly Data'!BS71</f>
        <v>31</v>
      </c>
      <c r="K71">
        <f>'Intermediate OLS Model'!$B$5</f>
        <v>-8216912.5571975103</v>
      </c>
      <c r="L71" s="137">
        <f>'Intermediate OLS Model'!$B$6*D71</f>
        <v>-940180.746707335</v>
      </c>
      <c r="M71" s="137">
        <f>'Intermediate OLS Model'!$B$7*E71</f>
        <v>8369849.6511363396</v>
      </c>
      <c r="N71" s="137">
        <f>F71*'Intermediate OLS Model'!$B$8</f>
        <v>0</v>
      </c>
      <c r="O71" s="137">
        <f>G71*'Intermediate OLS Model'!$B$9</f>
        <v>0</v>
      </c>
      <c r="P71" s="137">
        <f>H71*'Intermediate OLS Model'!$B$10</f>
        <v>205410.51909741401</v>
      </c>
      <c r="Q71" s="137">
        <f>'Intermediate OLS Model'!$B$11*I71</f>
        <v>4700809.3647696832</v>
      </c>
      <c r="R71">
        <f t="shared" si="7"/>
        <v>4118976.2310985923</v>
      </c>
      <c r="S71" s="26">
        <f t="shared" ca="1" si="8"/>
        <v>2.2148727920180064E-2</v>
      </c>
    </row>
    <row r="72" spans="1:19">
      <c r="A72" s="28">
        <f>'Monthly Data'!A72</f>
        <v>41579</v>
      </c>
      <c r="B72">
        <f t="shared" si="6"/>
        <v>2013</v>
      </c>
      <c r="C72">
        <f ca="1">'Monthly Data'!U72</f>
        <v>3811378.5648942296</v>
      </c>
      <c r="D72">
        <f>'Monthly Data'!BC72</f>
        <v>71</v>
      </c>
      <c r="E72">
        <f>'Monthly Data'!AZ72</f>
        <v>6854</v>
      </c>
      <c r="F72" s="137">
        <f>'Monthly Data'!BI72</f>
        <v>0</v>
      </c>
      <c r="G72" s="137">
        <f>'Monthly Data'!BJ72</f>
        <v>0</v>
      </c>
      <c r="H72" s="137">
        <f>'Monthly Data'!BQ72</f>
        <v>1</v>
      </c>
      <c r="I72">
        <f>'Monthly Data'!BS72</f>
        <v>30</v>
      </c>
      <c r="K72">
        <f>'Intermediate OLS Model'!$B$5</f>
        <v>-8216912.5571975103</v>
      </c>
      <c r="L72" s="137">
        <f>'Intermediate OLS Model'!$B$6*D72</f>
        <v>-953611.90023172554</v>
      </c>
      <c r="M72" s="137">
        <f>'Intermediate OLS Model'!$B$7*E72</f>
        <v>8374370.3938350836</v>
      </c>
      <c r="N72" s="137">
        <f>F72*'Intermediate OLS Model'!$B$8</f>
        <v>0</v>
      </c>
      <c r="O72" s="137">
        <f>G72*'Intermediate OLS Model'!$B$9</f>
        <v>0</v>
      </c>
      <c r="P72" s="137">
        <f>H72*'Intermediate OLS Model'!$B$10</f>
        <v>205410.51909741401</v>
      </c>
      <c r="Q72" s="137">
        <f>'Intermediate OLS Model'!$B$11*I72</f>
        <v>4549170.3530029198</v>
      </c>
      <c r="R72">
        <f t="shared" si="7"/>
        <v>3958426.8085061815</v>
      </c>
      <c r="S72" s="26">
        <f t="shared" ca="1" si="8"/>
        <v>3.858137970507073E-2</v>
      </c>
    </row>
    <row r="73" spans="1:19">
      <c r="A73" s="28">
        <f>'Monthly Data'!A73</f>
        <v>41609</v>
      </c>
      <c r="B73">
        <f t="shared" si="6"/>
        <v>2013</v>
      </c>
      <c r="C73">
        <f ca="1">'Monthly Data'!U73</f>
        <v>3578441.9494242296</v>
      </c>
      <c r="D73">
        <f>'Monthly Data'!BC73</f>
        <v>72</v>
      </c>
      <c r="E73">
        <f>'Monthly Data'!AZ73</f>
        <v>6850.4</v>
      </c>
      <c r="F73" s="137">
        <f>'Monthly Data'!BI73</f>
        <v>0</v>
      </c>
      <c r="G73" s="137">
        <f>'Monthly Data'!BJ73</f>
        <v>0</v>
      </c>
      <c r="H73" s="137">
        <f>'Monthly Data'!BQ73</f>
        <v>0</v>
      </c>
      <c r="I73">
        <f>'Monthly Data'!BS73</f>
        <v>31</v>
      </c>
      <c r="K73">
        <f>'Intermediate OLS Model'!$B$5</f>
        <v>-8216912.5571975103</v>
      </c>
      <c r="L73" s="137">
        <f>'Intermediate OLS Model'!$B$6*D73</f>
        <v>-967043.05375611596</v>
      </c>
      <c r="M73" s="137">
        <f>'Intermediate OLS Model'!$B$7*E73</f>
        <v>8369971.8333714399</v>
      </c>
      <c r="N73" s="137">
        <f>F73*'Intermediate OLS Model'!$B$8</f>
        <v>0</v>
      </c>
      <c r="O73" s="137">
        <f>G73*'Intermediate OLS Model'!$B$9</f>
        <v>0</v>
      </c>
      <c r="P73" s="137">
        <f>H73*'Intermediate OLS Model'!$B$10</f>
        <v>0</v>
      </c>
      <c r="Q73" s="137">
        <f>'Intermediate OLS Model'!$B$11*I73</f>
        <v>4700809.3647696832</v>
      </c>
      <c r="R73">
        <f t="shared" si="7"/>
        <v>3886825.5871874979</v>
      </c>
      <c r="S73" s="26">
        <f t="shared" ca="1" si="8"/>
        <v>8.6178186518545363E-2</v>
      </c>
    </row>
    <row r="74" spans="1:19">
      <c r="A74" s="28">
        <f>'Monthly Data'!A74</f>
        <v>41640</v>
      </c>
      <c r="B74">
        <f t="shared" si="6"/>
        <v>2014</v>
      </c>
      <c r="C74">
        <f ca="1">'Monthly Data'!U74</f>
        <v>3977286.2197341081</v>
      </c>
      <c r="D74">
        <f>'Monthly Data'!BC74</f>
        <v>73</v>
      </c>
      <c r="E74">
        <f>'Monthly Data'!AZ74</f>
        <v>6848.3</v>
      </c>
      <c r="F74" s="137">
        <f>'Monthly Data'!BI74</f>
        <v>0</v>
      </c>
      <c r="G74" s="137">
        <f>'Monthly Data'!BJ74</f>
        <v>0</v>
      </c>
      <c r="H74" s="137">
        <f>'Monthly Data'!BQ74</f>
        <v>0</v>
      </c>
      <c r="I74">
        <f>'Monthly Data'!BS74</f>
        <v>31</v>
      </c>
      <c r="K74">
        <f>'Intermediate OLS Model'!$B$5</f>
        <v>-8216912.5571975103</v>
      </c>
      <c r="L74" s="137">
        <f>'Intermediate OLS Model'!$B$6*D74</f>
        <v>-980474.2072805065</v>
      </c>
      <c r="M74" s="137">
        <f>'Intermediate OLS Model'!$B$7*E74</f>
        <v>8367406.0064343158</v>
      </c>
      <c r="N74" s="137">
        <f>F74*'Intermediate OLS Model'!$B$8</f>
        <v>0</v>
      </c>
      <c r="O74" s="137">
        <f>G74*'Intermediate OLS Model'!$B$9</f>
        <v>0</v>
      </c>
      <c r="P74" s="137">
        <f>H74*'Intermediate OLS Model'!$B$10</f>
        <v>0</v>
      </c>
      <c r="Q74" s="137">
        <f>'Intermediate OLS Model'!$B$11*I74</f>
        <v>4700809.3647696832</v>
      </c>
      <c r="R74">
        <f t="shared" si="7"/>
        <v>3870828.6067259824</v>
      </c>
      <c r="S74" s="26">
        <f t="shared" ca="1" si="8"/>
        <v>2.6766394754271079E-2</v>
      </c>
    </row>
    <row r="75" spans="1:19">
      <c r="A75" s="28">
        <f>'Monthly Data'!A75</f>
        <v>41671</v>
      </c>
      <c r="B75">
        <f t="shared" si="6"/>
        <v>2014</v>
      </c>
      <c r="C75">
        <f ca="1">'Monthly Data'!U75</f>
        <v>3319296.860103108</v>
      </c>
      <c r="D75">
        <f>'Monthly Data'!BC75</f>
        <v>74</v>
      </c>
      <c r="E75">
        <f>'Monthly Data'!AZ75</f>
        <v>6850</v>
      </c>
      <c r="F75" s="137">
        <f>'Monthly Data'!BI75</f>
        <v>0</v>
      </c>
      <c r="G75" s="137">
        <f>'Monthly Data'!BJ75</f>
        <v>0</v>
      </c>
      <c r="H75" s="137">
        <f>'Monthly Data'!BQ75</f>
        <v>0</v>
      </c>
      <c r="I75">
        <f>'Monthly Data'!BS75</f>
        <v>28</v>
      </c>
      <c r="K75">
        <f>'Intermediate OLS Model'!$B$5</f>
        <v>-8216912.5571975103</v>
      </c>
      <c r="L75" s="137">
        <f>'Intermediate OLS Model'!$B$6*D75</f>
        <v>-993905.36080489703</v>
      </c>
      <c r="M75" s="137">
        <f>'Intermediate OLS Model'!$B$7*E75</f>
        <v>8369483.1044310359</v>
      </c>
      <c r="N75" s="137">
        <f>F75*'Intermediate OLS Model'!$B$8</f>
        <v>0</v>
      </c>
      <c r="O75" s="137">
        <f>G75*'Intermediate OLS Model'!$B$9</f>
        <v>0</v>
      </c>
      <c r="P75" s="137">
        <f>H75*'Intermediate OLS Model'!$B$10</f>
        <v>0</v>
      </c>
      <c r="Q75" s="137">
        <f>'Intermediate OLS Model'!$B$11*I75</f>
        <v>4245892.3294693921</v>
      </c>
      <c r="R75">
        <f t="shared" si="7"/>
        <v>3404557.51589802</v>
      </c>
      <c r="S75" s="26">
        <f t="shared" ca="1" si="8"/>
        <v>2.5686360511986129E-2</v>
      </c>
    </row>
    <row r="76" spans="1:19">
      <c r="A76" s="28">
        <f>'Monthly Data'!A76</f>
        <v>41699</v>
      </c>
      <c r="B76">
        <f t="shared" si="6"/>
        <v>2014</v>
      </c>
      <c r="C76">
        <f ca="1">'Monthly Data'!U76</f>
        <v>3885375.2901031082</v>
      </c>
      <c r="D76">
        <f>'Monthly Data'!BC76</f>
        <v>75</v>
      </c>
      <c r="E76">
        <f>'Monthly Data'!AZ76</f>
        <v>6856.4</v>
      </c>
      <c r="F76" s="137">
        <f>'Monthly Data'!BI76</f>
        <v>0</v>
      </c>
      <c r="G76" s="137">
        <f>'Monthly Data'!BJ76</f>
        <v>0</v>
      </c>
      <c r="H76" s="137">
        <f>'Monthly Data'!BQ76</f>
        <v>0</v>
      </c>
      <c r="I76">
        <f>'Monthly Data'!BS76</f>
        <v>31</v>
      </c>
      <c r="K76">
        <f>'Intermediate OLS Model'!$B$5</f>
        <v>-8216912.5571975103</v>
      </c>
      <c r="L76" s="137">
        <f>'Intermediate OLS Model'!$B$6*D76</f>
        <v>-1007336.5143292875</v>
      </c>
      <c r="M76" s="137">
        <f>'Intermediate OLS Model'!$B$7*E76</f>
        <v>8377302.7674775114</v>
      </c>
      <c r="N76" s="137">
        <f>F76*'Intermediate OLS Model'!$B$8</f>
        <v>0</v>
      </c>
      <c r="O76" s="137">
        <f>G76*'Intermediate OLS Model'!$B$9</f>
        <v>0</v>
      </c>
      <c r="P76" s="137">
        <f>H76*'Intermediate OLS Model'!$B$10</f>
        <v>0</v>
      </c>
      <c r="Q76" s="137">
        <f>'Intermediate OLS Model'!$B$11*I76</f>
        <v>4700809.3647696832</v>
      </c>
      <c r="R76">
        <f t="shared" si="7"/>
        <v>3853863.0607203972</v>
      </c>
      <c r="S76" s="26">
        <f t="shared" ca="1" si="8"/>
        <v>8.110472484596138E-3</v>
      </c>
    </row>
    <row r="77" spans="1:19">
      <c r="A77" s="28">
        <f>'Monthly Data'!A77</f>
        <v>41730</v>
      </c>
      <c r="B77">
        <f t="shared" si="6"/>
        <v>2014</v>
      </c>
      <c r="C77">
        <f ca="1">'Monthly Data'!U77</f>
        <v>3911958.4601031081</v>
      </c>
      <c r="D77">
        <f>'Monthly Data'!BC77</f>
        <v>76</v>
      </c>
      <c r="E77">
        <f>'Monthly Data'!AZ77</f>
        <v>6869.6</v>
      </c>
      <c r="F77" s="137">
        <f>'Monthly Data'!BI77</f>
        <v>0</v>
      </c>
      <c r="G77" s="137">
        <f>'Monthly Data'!BJ77</f>
        <v>0</v>
      </c>
      <c r="H77" s="137">
        <f>'Monthly Data'!BQ77</f>
        <v>0</v>
      </c>
      <c r="I77">
        <f>'Monthly Data'!BS77</f>
        <v>30</v>
      </c>
      <c r="K77">
        <f>'Intermediate OLS Model'!$B$5</f>
        <v>-8216912.5571975103</v>
      </c>
      <c r="L77" s="137">
        <f>'Intermediate OLS Model'!$B$6*D77</f>
        <v>-1020767.667853678</v>
      </c>
      <c r="M77" s="137">
        <f>'Intermediate OLS Model'!$B$7*E77</f>
        <v>8393430.8225108683</v>
      </c>
      <c r="N77" s="137">
        <f>F77*'Intermediate OLS Model'!$B$8</f>
        <v>0</v>
      </c>
      <c r="O77" s="137">
        <f>G77*'Intermediate OLS Model'!$B$9</f>
        <v>0</v>
      </c>
      <c r="P77" s="137">
        <f>H77*'Intermediate OLS Model'!$B$10</f>
        <v>0</v>
      </c>
      <c r="Q77" s="137">
        <f>'Intermediate OLS Model'!$B$11*I77</f>
        <v>4549170.3530029198</v>
      </c>
      <c r="R77">
        <f t="shared" si="7"/>
        <v>3704920.9504625993</v>
      </c>
      <c r="S77" s="26">
        <f t="shared" ca="1" si="8"/>
        <v>5.2924260764019432E-2</v>
      </c>
    </row>
    <row r="78" spans="1:19">
      <c r="A78" s="28">
        <f>'Monthly Data'!A78</f>
        <v>41760</v>
      </c>
      <c r="B78">
        <f t="shared" si="6"/>
        <v>2014</v>
      </c>
      <c r="C78">
        <f ca="1">'Monthly Data'!U78</f>
        <v>3824996.2101031081</v>
      </c>
      <c r="D78">
        <f>'Monthly Data'!BC78</f>
        <v>77</v>
      </c>
      <c r="E78">
        <f>'Monthly Data'!AZ78</f>
        <v>6870.6</v>
      </c>
      <c r="F78" s="137">
        <f>'Monthly Data'!BI78</f>
        <v>0</v>
      </c>
      <c r="G78" s="137">
        <f>'Monthly Data'!BJ78</f>
        <v>0</v>
      </c>
      <c r="H78" s="137">
        <f>'Monthly Data'!BQ78</f>
        <v>0</v>
      </c>
      <c r="I78">
        <f>'Monthly Data'!BS78</f>
        <v>31</v>
      </c>
      <c r="K78">
        <f>'Intermediate OLS Model'!$B$5</f>
        <v>-8216912.5571975103</v>
      </c>
      <c r="L78" s="137">
        <f>'Intermediate OLS Model'!$B$6*D78</f>
        <v>-1034198.8213780685</v>
      </c>
      <c r="M78" s="137">
        <f>'Intermediate OLS Model'!$B$7*E78</f>
        <v>8394652.6448618807</v>
      </c>
      <c r="N78" s="137">
        <f>F78*'Intermediate OLS Model'!$B$8</f>
        <v>0</v>
      </c>
      <c r="O78" s="137">
        <f>G78*'Intermediate OLS Model'!$B$9</f>
        <v>0</v>
      </c>
      <c r="P78" s="137">
        <f>H78*'Intermediate OLS Model'!$B$10</f>
        <v>0</v>
      </c>
      <c r="Q78" s="137">
        <f>'Intermediate OLS Model'!$B$11*I78</f>
        <v>4700809.3647696832</v>
      </c>
      <c r="R78">
        <f t="shared" si="7"/>
        <v>3844350.6310559856</v>
      </c>
      <c r="S78" s="26">
        <f t="shared" ca="1" si="8"/>
        <v>5.0599843476330586E-3</v>
      </c>
    </row>
    <row r="79" spans="1:19">
      <c r="A79" s="28">
        <f>'Monthly Data'!A79</f>
        <v>41791</v>
      </c>
      <c r="B79">
        <f t="shared" si="6"/>
        <v>2014</v>
      </c>
      <c r="C79">
        <f ca="1">'Monthly Data'!U79</f>
        <v>4134163.2601031079</v>
      </c>
      <c r="D79">
        <f>'Monthly Data'!BC79</f>
        <v>78</v>
      </c>
      <c r="E79">
        <f>'Monthly Data'!AZ79</f>
        <v>6865.4</v>
      </c>
      <c r="F79" s="137">
        <f>'Monthly Data'!BI79</f>
        <v>1</v>
      </c>
      <c r="G79" s="137">
        <f>'Monthly Data'!BJ79</f>
        <v>0</v>
      </c>
      <c r="H79" s="137">
        <f>'Monthly Data'!BQ79</f>
        <v>0</v>
      </c>
      <c r="I79">
        <f>'Monthly Data'!BS79</f>
        <v>30</v>
      </c>
      <c r="K79">
        <f>'Intermediate OLS Model'!$B$5</f>
        <v>-8216912.5571975103</v>
      </c>
      <c r="L79" s="137">
        <f>'Intermediate OLS Model'!$B$6*D79</f>
        <v>-1047629.974902459</v>
      </c>
      <c r="M79" s="137">
        <f>'Intermediate OLS Model'!$B$7*E79</f>
        <v>8388299.1686366173</v>
      </c>
      <c r="N79" s="137">
        <f>F79*'Intermediate OLS Model'!$B$8</f>
        <v>340077.83791221399</v>
      </c>
      <c r="O79" s="137">
        <f>G79*'Intermediate OLS Model'!$B$9</f>
        <v>0</v>
      </c>
      <c r="P79" s="137">
        <f>H79*'Intermediate OLS Model'!$B$10</f>
        <v>0</v>
      </c>
      <c r="Q79" s="137">
        <f>'Intermediate OLS Model'!$B$11*I79</f>
        <v>4549170.3530029198</v>
      </c>
      <c r="R79">
        <f t="shared" si="7"/>
        <v>4013004.8274517814</v>
      </c>
      <c r="S79" s="26">
        <f t="shared" ca="1" si="8"/>
        <v>2.9306639585468326E-2</v>
      </c>
    </row>
    <row r="80" spans="1:19">
      <c r="A80" s="28">
        <f>'Monthly Data'!A80</f>
        <v>41821</v>
      </c>
      <c r="B80">
        <f t="shared" si="6"/>
        <v>2014</v>
      </c>
      <c r="C80">
        <f ca="1">'Monthly Data'!U80</f>
        <v>4416922.860103108</v>
      </c>
      <c r="D80">
        <f>'Monthly Data'!BC80</f>
        <v>79</v>
      </c>
      <c r="E80">
        <f>'Monthly Data'!AZ80</f>
        <v>6864.4</v>
      </c>
      <c r="F80" s="137">
        <f>'Monthly Data'!BI80</f>
        <v>0</v>
      </c>
      <c r="G80" s="137">
        <f>'Monthly Data'!BJ80</f>
        <v>1</v>
      </c>
      <c r="H80" s="137">
        <f>'Monthly Data'!BQ80</f>
        <v>0</v>
      </c>
      <c r="I80">
        <f>'Monthly Data'!BS80</f>
        <v>31</v>
      </c>
      <c r="K80">
        <f>'Intermediate OLS Model'!$B$5</f>
        <v>-8216912.5571975103</v>
      </c>
      <c r="L80" s="137">
        <f>'Intermediate OLS Model'!$B$6*D80</f>
        <v>-1061061.1284268496</v>
      </c>
      <c r="M80" s="137">
        <f>'Intermediate OLS Model'!$B$7*E80</f>
        <v>8387077.3462856058</v>
      </c>
      <c r="N80" s="137">
        <f>F80*'Intermediate OLS Model'!$B$8</f>
        <v>0</v>
      </c>
      <c r="O80" s="137">
        <f>G80*'Intermediate OLS Model'!$B$9</f>
        <v>424185.12562792399</v>
      </c>
      <c r="P80" s="137">
        <f>H80*'Intermediate OLS Model'!$B$10</f>
        <v>0</v>
      </c>
      <c r="Q80" s="137">
        <f>'Intermediate OLS Model'!$B$11*I80</f>
        <v>4700809.3647696832</v>
      </c>
      <c r="R80">
        <f t="shared" si="7"/>
        <v>4234098.1510588536</v>
      </c>
      <c r="S80" s="26">
        <f t="shared" ca="1" si="8"/>
        <v>4.1391872766368971E-2</v>
      </c>
    </row>
    <row r="81" spans="1:19">
      <c r="A81" s="28">
        <f>'Monthly Data'!A81</f>
        <v>41852</v>
      </c>
      <c r="B81">
        <f t="shared" si="6"/>
        <v>2014</v>
      </c>
      <c r="C81">
        <f ca="1">'Monthly Data'!U81</f>
        <v>4004879.6001031082</v>
      </c>
      <c r="D81">
        <f>'Monthly Data'!BC81</f>
        <v>80</v>
      </c>
      <c r="E81">
        <f>'Monthly Data'!AZ81</f>
        <v>6869.9</v>
      </c>
      <c r="F81" s="137">
        <f>'Monthly Data'!BI81</f>
        <v>0</v>
      </c>
      <c r="G81" s="137">
        <f>'Monthly Data'!BJ81</f>
        <v>0</v>
      </c>
      <c r="H81" s="137">
        <f>'Monthly Data'!BQ81</f>
        <v>0</v>
      </c>
      <c r="I81">
        <f>'Monthly Data'!BS81</f>
        <v>31</v>
      </c>
      <c r="K81">
        <f>'Intermediate OLS Model'!$B$5</f>
        <v>-8216912.5571975103</v>
      </c>
      <c r="L81" s="137">
        <f>'Intermediate OLS Model'!$B$6*D81</f>
        <v>-1074492.28195124</v>
      </c>
      <c r="M81" s="137">
        <f>'Intermediate OLS Model'!$B$7*E81</f>
        <v>8393797.3692161702</v>
      </c>
      <c r="N81" s="137">
        <f>F81*'Intermediate OLS Model'!$B$8</f>
        <v>0</v>
      </c>
      <c r="O81" s="137">
        <f>G81*'Intermediate OLS Model'!$B$9</f>
        <v>0</v>
      </c>
      <c r="P81" s="137">
        <f>H81*'Intermediate OLS Model'!$B$10</f>
        <v>0</v>
      </c>
      <c r="Q81" s="137">
        <f>'Intermediate OLS Model'!$B$11*I81</f>
        <v>4700809.3647696832</v>
      </c>
      <c r="R81">
        <f t="shared" si="7"/>
        <v>3803201.8948371029</v>
      </c>
      <c r="S81" s="26">
        <f t="shared" ca="1" si="8"/>
        <v>5.0357994597593651E-2</v>
      </c>
    </row>
    <row r="82" spans="1:19">
      <c r="A82" s="28">
        <f>'Monthly Data'!A82</f>
        <v>41883</v>
      </c>
      <c r="B82">
        <f t="shared" si="6"/>
        <v>2014</v>
      </c>
      <c r="C82">
        <f ca="1">'Monthly Data'!U82</f>
        <v>4146273.0001031081</v>
      </c>
      <c r="D82">
        <f>'Monthly Data'!BC82</f>
        <v>81</v>
      </c>
      <c r="E82">
        <f>'Monthly Data'!AZ82</f>
        <v>6884.5</v>
      </c>
      <c r="F82" s="137">
        <f>'Monthly Data'!BI82</f>
        <v>0</v>
      </c>
      <c r="G82" s="137">
        <f>'Monthly Data'!BJ82</f>
        <v>0</v>
      </c>
      <c r="H82" s="137">
        <f>'Monthly Data'!BQ82</f>
        <v>1</v>
      </c>
      <c r="I82">
        <f>'Monthly Data'!BS82</f>
        <v>30</v>
      </c>
      <c r="K82">
        <f>'Intermediate OLS Model'!$B$5</f>
        <v>-8216912.5571975103</v>
      </c>
      <c r="L82" s="137">
        <f>'Intermediate OLS Model'!$B$6*D82</f>
        <v>-1087923.4354756305</v>
      </c>
      <c r="M82" s="137">
        <f>'Intermediate OLS Model'!$B$7*E82</f>
        <v>8411635.9755409434</v>
      </c>
      <c r="N82" s="137">
        <f>F82*'Intermediate OLS Model'!$B$8</f>
        <v>0</v>
      </c>
      <c r="O82" s="137">
        <f>G82*'Intermediate OLS Model'!$B$9</f>
        <v>0</v>
      </c>
      <c r="P82" s="137">
        <f>H82*'Intermediate OLS Model'!$B$10</f>
        <v>205410.51909741401</v>
      </c>
      <c r="Q82" s="137">
        <f>'Intermediate OLS Model'!$B$11*I82</f>
        <v>4549170.3530029198</v>
      </c>
      <c r="R82">
        <f t="shared" si="7"/>
        <v>3861380.8549681371</v>
      </c>
      <c r="S82" s="26">
        <f t="shared" ca="1" si="8"/>
        <v>6.8710416590486545E-2</v>
      </c>
    </row>
    <row r="83" spans="1:19">
      <c r="A83" s="28">
        <f>'Monthly Data'!A83</f>
        <v>41913</v>
      </c>
      <c r="B83">
        <f t="shared" si="6"/>
        <v>2014</v>
      </c>
      <c r="C83">
        <f ca="1">'Monthly Data'!U83</f>
        <v>4193404.650103108</v>
      </c>
      <c r="D83">
        <f>'Monthly Data'!BC83</f>
        <v>82</v>
      </c>
      <c r="E83">
        <f>'Monthly Data'!AZ83</f>
        <v>6901.5</v>
      </c>
      <c r="F83" s="137">
        <f>'Monthly Data'!BI83</f>
        <v>0</v>
      </c>
      <c r="G83" s="137">
        <f>'Monthly Data'!BJ83</f>
        <v>0</v>
      </c>
      <c r="H83" s="137">
        <f>'Monthly Data'!BQ83</f>
        <v>1</v>
      </c>
      <c r="I83">
        <f>'Monthly Data'!BS83</f>
        <v>31</v>
      </c>
      <c r="K83">
        <f>'Intermediate OLS Model'!$B$5</f>
        <v>-8216912.5571975103</v>
      </c>
      <c r="L83" s="137">
        <f>'Intermediate OLS Model'!$B$6*D83</f>
        <v>-1101354.5890000211</v>
      </c>
      <c r="M83" s="137">
        <f>'Intermediate OLS Model'!$B$7*E83</f>
        <v>8432406.9555081446</v>
      </c>
      <c r="N83" s="137">
        <f>F83*'Intermediate OLS Model'!$B$8</f>
        <v>0</v>
      </c>
      <c r="O83" s="137">
        <f>G83*'Intermediate OLS Model'!$B$9</f>
        <v>0</v>
      </c>
      <c r="P83" s="137">
        <f>H83*'Intermediate OLS Model'!$B$10</f>
        <v>205410.51909741401</v>
      </c>
      <c r="Q83" s="137">
        <f>'Intermediate OLS Model'!$B$11*I83</f>
        <v>4700809.3647696832</v>
      </c>
      <c r="R83">
        <f t="shared" si="7"/>
        <v>4020359.6931777103</v>
      </c>
      <c r="S83" s="26">
        <f t="shared" ca="1" si="8"/>
        <v>4.1265981073670743E-2</v>
      </c>
    </row>
    <row r="84" spans="1:19">
      <c r="A84" s="28">
        <f>'Monthly Data'!A84</f>
        <v>41944</v>
      </c>
      <c r="B84">
        <f t="shared" si="6"/>
        <v>2014</v>
      </c>
      <c r="C84">
        <f ca="1">'Monthly Data'!U84</f>
        <v>3890694.840103108</v>
      </c>
      <c r="D84">
        <f>'Monthly Data'!BC84</f>
        <v>83</v>
      </c>
      <c r="E84">
        <f>'Monthly Data'!AZ84</f>
        <v>6907.5</v>
      </c>
      <c r="F84" s="137">
        <f>'Monthly Data'!BI84</f>
        <v>0</v>
      </c>
      <c r="G84" s="137">
        <f>'Monthly Data'!BJ84</f>
        <v>0</v>
      </c>
      <c r="H84" s="137">
        <f>'Monthly Data'!BQ84</f>
        <v>1</v>
      </c>
      <c r="I84">
        <f>'Monthly Data'!BS84</f>
        <v>30</v>
      </c>
      <c r="K84">
        <f>'Intermediate OLS Model'!$B$5</f>
        <v>-8216912.5571975103</v>
      </c>
      <c r="L84" s="137">
        <f>'Intermediate OLS Model'!$B$6*D84</f>
        <v>-1114785.7425244115</v>
      </c>
      <c r="M84" s="137">
        <f>'Intermediate OLS Model'!$B$7*E84</f>
        <v>8439737.889614217</v>
      </c>
      <c r="N84" s="137">
        <f>F84*'Intermediate OLS Model'!$B$8</f>
        <v>0</v>
      </c>
      <c r="O84" s="137">
        <f>G84*'Intermediate OLS Model'!$B$9</f>
        <v>0</v>
      </c>
      <c r="P84" s="137">
        <f>H84*'Intermediate OLS Model'!$B$10</f>
        <v>205410.51909741401</v>
      </c>
      <c r="Q84" s="137">
        <f>'Intermediate OLS Model'!$B$11*I84</f>
        <v>4549170.3530029198</v>
      </c>
      <c r="R84">
        <f t="shared" si="7"/>
        <v>3862620.4619926279</v>
      </c>
      <c r="S84" s="26">
        <f t="shared" ca="1" si="8"/>
        <v>7.2157748845026416E-3</v>
      </c>
    </row>
    <row r="85" spans="1:19">
      <c r="A85" s="28">
        <f>'Monthly Data'!A85</f>
        <v>41974</v>
      </c>
      <c r="B85">
        <f t="shared" si="6"/>
        <v>2014</v>
      </c>
      <c r="C85">
        <f ca="1">'Monthly Data'!U85</f>
        <v>3891709.5801031082</v>
      </c>
      <c r="D85">
        <f>'Monthly Data'!BC85</f>
        <v>84</v>
      </c>
      <c r="E85">
        <f>'Monthly Data'!AZ85</f>
        <v>6903.1</v>
      </c>
      <c r="F85" s="137">
        <f>'Monthly Data'!BI85</f>
        <v>0</v>
      </c>
      <c r="G85" s="137">
        <f>'Monthly Data'!BJ85</f>
        <v>0</v>
      </c>
      <c r="H85" s="137">
        <f>'Monthly Data'!BQ85</f>
        <v>0</v>
      </c>
      <c r="I85">
        <f>'Monthly Data'!BS85</f>
        <v>31</v>
      </c>
      <c r="K85">
        <f>'Intermediate OLS Model'!$B$5</f>
        <v>-8216912.5571975103</v>
      </c>
      <c r="L85" s="137">
        <f>'Intermediate OLS Model'!$B$6*D85</f>
        <v>-1128216.896048802</v>
      </c>
      <c r="M85" s="137">
        <f>'Intermediate OLS Model'!$B$7*E85</f>
        <v>8434361.8712697644</v>
      </c>
      <c r="N85" s="137">
        <f>F85*'Intermediate OLS Model'!$B$8</f>
        <v>0</v>
      </c>
      <c r="O85" s="137">
        <f>G85*'Intermediate OLS Model'!$B$9</f>
        <v>0</v>
      </c>
      <c r="P85" s="137">
        <f>H85*'Intermediate OLS Model'!$B$10</f>
        <v>0</v>
      </c>
      <c r="Q85" s="137">
        <f>'Intermediate OLS Model'!$B$11*I85</f>
        <v>4700809.3647696832</v>
      </c>
      <c r="R85">
        <f t="shared" si="7"/>
        <v>3790041.7827931354</v>
      </c>
      <c r="S85" s="26">
        <f t="shared" ca="1" si="8"/>
        <v>2.6124199459734401E-2</v>
      </c>
    </row>
    <row r="86" spans="1:19">
      <c r="A86" s="28">
        <f>'Monthly Data'!A86</f>
        <v>42005</v>
      </c>
      <c r="B86">
        <f t="shared" si="6"/>
        <v>2015</v>
      </c>
      <c r="C86">
        <f ca="1">'Monthly Data'!U86</f>
        <v>4093961.0032661795</v>
      </c>
      <c r="D86">
        <f>'Monthly Data'!BC86</f>
        <v>85</v>
      </c>
      <c r="E86">
        <f>'Monthly Data'!AZ86</f>
        <v>6885.7</v>
      </c>
      <c r="F86" s="137">
        <f>'Monthly Data'!BI86</f>
        <v>0</v>
      </c>
      <c r="G86" s="137">
        <f>'Monthly Data'!BJ86</f>
        <v>0</v>
      </c>
      <c r="H86" s="137">
        <f>'Monthly Data'!BQ86</f>
        <v>0</v>
      </c>
      <c r="I86">
        <f>'Monthly Data'!BS86</f>
        <v>31</v>
      </c>
      <c r="K86">
        <f>'Intermediate OLS Model'!$B$5</f>
        <v>-8216912.5571975103</v>
      </c>
      <c r="L86" s="137">
        <f>'Intermediate OLS Model'!$B$6*D86</f>
        <v>-1141648.0495731926</v>
      </c>
      <c r="M86" s="137">
        <f>'Intermediate OLS Model'!$B$7*E86</f>
        <v>8413102.1623621583</v>
      </c>
      <c r="N86" s="137">
        <f>F86*'Intermediate OLS Model'!$B$8</f>
        <v>0</v>
      </c>
      <c r="O86" s="137">
        <f>G86*'Intermediate OLS Model'!$B$9</f>
        <v>0</v>
      </c>
      <c r="P86" s="137">
        <f>H86*'Intermediate OLS Model'!$B$10</f>
        <v>0</v>
      </c>
      <c r="Q86" s="137">
        <f>'Intermediate OLS Model'!$B$11*I86</f>
        <v>4700809.3647696832</v>
      </c>
      <c r="R86">
        <f t="shared" si="7"/>
        <v>3755350.9203611379</v>
      </c>
      <c r="S86" s="26">
        <f t="shared" ca="1" si="8"/>
        <v>8.2709650295861872E-2</v>
      </c>
    </row>
    <row r="87" spans="1:19">
      <c r="A87" s="28">
        <f>'Monthly Data'!A87</f>
        <v>42036</v>
      </c>
      <c r="B87">
        <f t="shared" si="6"/>
        <v>2015</v>
      </c>
      <c r="C87">
        <f ca="1">'Monthly Data'!U87</f>
        <v>3523842.6232661791</v>
      </c>
      <c r="D87">
        <f>'Monthly Data'!BC87</f>
        <v>86</v>
      </c>
      <c r="E87">
        <f>'Monthly Data'!AZ87</f>
        <v>6885.3</v>
      </c>
      <c r="F87" s="137">
        <f>'Monthly Data'!BI87</f>
        <v>0</v>
      </c>
      <c r="G87" s="137">
        <f>'Monthly Data'!BJ87</f>
        <v>0</v>
      </c>
      <c r="H87" s="137">
        <f>'Monthly Data'!BQ87</f>
        <v>0</v>
      </c>
      <c r="I87">
        <f>'Monthly Data'!BS87</f>
        <v>28</v>
      </c>
      <c r="K87">
        <f>'Intermediate OLS Model'!$B$5</f>
        <v>-8216912.5571975103</v>
      </c>
      <c r="L87" s="137">
        <f>'Intermediate OLS Model'!$B$6*D87</f>
        <v>-1155079.203097583</v>
      </c>
      <c r="M87" s="137">
        <f>'Intermediate OLS Model'!$B$7*E87</f>
        <v>8412613.4334217533</v>
      </c>
      <c r="N87" s="137">
        <f>F87*'Intermediate OLS Model'!$B$8</f>
        <v>0</v>
      </c>
      <c r="O87" s="137">
        <f>G87*'Intermediate OLS Model'!$B$9</f>
        <v>0</v>
      </c>
      <c r="P87" s="137">
        <f>H87*'Intermediate OLS Model'!$B$10</f>
        <v>0</v>
      </c>
      <c r="Q87" s="137">
        <f>'Intermediate OLS Model'!$B$11*I87</f>
        <v>4245892.3294693921</v>
      </c>
      <c r="R87">
        <f t="shared" si="7"/>
        <v>3286514.0025960524</v>
      </c>
      <c r="S87" s="26">
        <f t="shared" ca="1" si="8"/>
        <v>6.7349381355218299E-2</v>
      </c>
    </row>
    <row r="88" spans="1:19">
      <c r="A88" s="28">
        <f>'Monthly Data'!A88</f>
        <v>42064</v>
      </c>
      <c r="B88">
        <f t="shared" si="6"/>
        <v>2015</v>
      </c>
      <c r="C88">
        <f ca="1">'Monthly Data'!U88</f>
        <v>3811662.5532661793</v>
      </c>
      <c r="D88">
        <f>'Monthly Data'!BC88</f>
        <v>87</v>
      </c>
      <c r="E88">
        <f>'Monthly Data'!AZ88</f>
        <v>6892.1</v>
      </c>
      <c r="F88" s="137">
        <f>'Monthly Data'!BI88</f>
        <v>0</v>
      </c>
      <c r="G88" s="137">
        <f>'Monthly Data'!BJ88</f>
        <v>0</v>
      </c>
      <c r="H88" s="137">
        <f>'Monthly Data'!BQ88</f>
        <v>0</v>
      </c>
      <c r="I88">
        <f>'Monthly Data'!BS88</f>
        <v>31</v>
      </c>
      <c r="K88">
        <f>'Intermediate OLS Model'!$B$5</f>
        <v>-8216912.5571975103</v>
      </c>
      <c r="L88" s="137">
        <f>'Intermediate OLS Model'!$B$6*D88</f>
        <v>-1168510.3566219734</v>
      </c>
      <c r="M88" s="137">
        <f>'Intermediate OLS Model'!$B$7*E88</f>
        <v>8420921.8254086338</v>
      </c>
      <c r="N88" s="137">
        <f>F88*'Intermediate OLS Model'!$B$8</f>
        <v>0</v>
      </c>
      <c r="O88" s="137">
        <f>G88*'Intermediate OLS Model'!$B$9</f>
        <v>0</v>
      </c>
      <c r="P88" s="137">
        <f>H88*'Intermediate OLS Model'!$B$10</f>
        <v>0</v>
      </c>
      <c r="Q88" s="137">
        <f>'Intermediate OLS Model'!$B$11*I88</f>
        <v>4700809.3647696832</v>
      </c>
      <c r="R88">
        <f t="shared" si="7"/>
        <v>3736308.2763588326</v>
      </c>
      <c r="S88" s="26">
        <f t="shared" ca="1" si="8"/>
        <v>1.976939874773969E-2</v>
      </c>
    </row>
    <row r="89" spans="1:19">
      <c r="A89" s="28">
        <f>'Monthly Data'!A89</f>
        <v>42095</v>
      </c>
      <c r="B89">
        <f t="shared" si="6"/>
        <v>2015</v>
      </c>
      <c r="C89">
        <f ca="1">'Monthly Data'!U89</f>
        <v>3577372.4732661792</v>
      </c>
      <c r="D89">
        <f>'Monthly Data'!BC89</f>
        <v>88</v>
      </c>
      <c r="E89">
        <f>'Monthly Data'!AZ89</f>
        <v>6897.3</v>
      </c>
      <c r="F89" s="137">
        <f>'Monthly Data'!BI89</f>
        <v>0</v>
      </c>
      <c r="G89" s="137">
        <f>'Monthly Data'!BJ89</f>
        <v>0</v>
      </c>
      <c r="H89" s="137">
        <f>'Monthly Data'!BQ89</f>
        <v>0</v>
      </c>
      <c r="I89">
        <f>'Monthly Data'!BS89</f>
        <v>30</v>
      </c>
      <c r="K89">
        <f>'Intermediate OLS Model'!$B$5</f>
        <v>-8216912.5571975103</v>
      </c>
      <c r="L89" s="137">
        <f>'Intermediate OLS Model'!$B$6*D89</f>
        <v>-1181941.5101463641</v>
      </c>
      <c r="M89" s="137">
        <f>'Intermediate OLS Model'!$B$7*E89</f>
        <v>8427275.3016338963</v>
      </c>
      <c r="N89" s="137">
        <f>F89*'Intermediate OLS Model'!$B$8</f>
        <v>0</v>
      </c>
      <c r="O89" s="137">
        <f>G89*'Intermediate OLS Model'!$B$9</f>
        <v>0</v>
      </c>
      <c r="P89" s="137">
        <f>H89*'Intermediate OLS Model'!$B$10</f>
        <v>0</v>
      </c>
      <c r="Q89" s="137">
        <f>'Intermediate OLS Model'!$B$11*I89</f>
        <v>4549170.3530029198</v>
      </c>
      <c r="R89">
        <f t="shared" si="7"/>
        <v>3577591.5872929422</v>
      </c>
      <c r="S89" s="26">
        <f t="shared" ca="1" si="8"/>
        <v>6.1249989594445921E-5</v>
      </c>
    </row>
    <row r="90" spans="1:19">
      <c r="A90" s="28">
        <f>'Monthly Data'!A90</f>
        <v>42125</v>
      </c>
      <c r="B90">
        <f t="shared" si="6"/>
        <v>2015</v>
      </c>
      <c r="C90">
        <f ca="1">'Monthly Data'!U90</f>
        <v>3991285.1132661793</v>
      </c>
      <c r="D90">
        <f>'Monthly Data'!BC90</f>
        <v>89</v>
      </c>
      <c r="E90">
        <f>'Monthly Data'!AZ90</f>
        <v>6906.5</v>
      </c>
      <c r="F90" s="137">
        <f>'Monthly Data'!BI90</f>
        <v>0</v>
      </c>
      <c r="G90" s="137">
        <f>'Monthly Data'!BJ90</f>
        <v>0</v>
      </c>
      <c r="H90" s="137">
        <f>'Monthly Data'!BQ90</f>
        <v>0</v>
      </c>
      <c r="I90">
        <f>'Monthly Data'!BS90</f>
        <v>31</v>
      </c>
      <c r="K90">
        <f>'Intermediate OLS Model'!$B$5</f>
        <v>-8216912.5571975103</v>
      </c>
      <c r="L90" s="137">
        <f>'Intermediate OLS Model'!$B$6*D90</f>
        <v>-1195372.6636707545</v>
      </c>
      <c r="M90" s="137">
        <f>'Intermediate OLS Model'!$B$7*E90</f>
        <v>8438516.0672632046</v>
      </c>
      <c r="N90" s="137">
        <f>F90*'Intermediate OLS Model'!$B$8</f>
        <v>0</v>
      </c>
      <c r="O90" s="137">
        <f>G90*'Intermediate OLS Model'!$B$9</f>
        <v>0</v>
      </c>
      <c r="P90" s="137">
        <f>H90*'Intermediate OLS Model'!$B$10</f>
        <v>0</v>
      </c>
      <c r="Q90" s="137">
        <f>'Intermediate OLS Model'!$B$11*I90</f>
        <v>4700809.3647696832</v>
      </c>
      <c r="R90">
        <f t="shared" si="7"/>
        <v>3727040.2111646226</v>
      </c>
      <c r="S90" s="26">
        <f t="shared" ca="1" si="8"/>
        <v>6.6205468815861632E-2</v>
      </c>
    </row>
    <row r="91" spans="1:19">
      <c r="A91" s="28">
        <f>'Monthly Data'!A91</f>
        <v>42156</v>
      </c>
      <c r="B91">
        <f t="shared" si="6"/>
        <v>2015</v>
      </c>
      <c r="C91">
        <f ca="1">'Monthly Data'!U91</f>
        <v>3758112.9032661794</v>
      </c>
      <c r="D91">
        <f>'Monthly Data'!BC91</f>
        <v>90</v>
      </c>
      <c r="E91">
        <f>'Monthly Data'!AZ91</f>
        <v>6921.3</v>
      </c>
      <c r="F91" s="137">
        <f>'Monthly Data'!BI91</f>
        <v>1</v>
      </c>
      <c r="G91" s="137">
        <f>'Monthly Data'!BJ91</f>
        <v>0</v>
      </c>
      <c r="H91" s="137">
        <f>'Monthly Data'!BQ91</f>
        <v>0</v>
      </c>
      <c r="I91">
        <f>'Monthly Data'!BS91</f>
        <v>30</v>
      </c>
      <c r="K91">
        <f>'Intermediate OLS Model'!$B$5</f>
        <v>-8216912.5571975103</v>
      </c>
      <c r="L91" s="137">
        <f>'Intermediate OLS Model'!$B$6*D91</f>
        <v>-1208803.8171951449</v>
      </c>
      <c r="M91" s="137">
        <f>'Intermediate OLS Model'!$B$7*E91</f>
        <v>8456599.0380581804</v>
      </c>
      <c r="N91" s="137">
        <f>F91*'Intermediate OLS Model'!$B$8</f>
        <v>340077.83791221399</v>
      </c>
      <c r="O91" s="137">
        <f>G91*'Intermediate OLS Model'!$B$9</f>
        <v>0</v>
      </c>
      <c r="P91" s="137">
        <f>H91*'Intermediate OLS Model'!$B$10</f>
        <v>0</v>
      </c>
      <c r="Q91" s="137">
        <f>'Intermediate OLS Model'!$B$11*I91</f>
        <v>4549170.3530029198</v>
      </c>
      <c r="R91">
        <f t="shared" si="7"/>
        <v>3920130.8545806594</v>
      </c>
      <c r="S91" s="26">
        <f t="shared" ca="1" si="8"/>
        <v>4.3111517797581357E-2</v>
      </c>
    </row>
    <row r="92" spans="1:19">
      <c r="A92" s="28">
        <f>'Monthly Data'!A92</f>
        <v>42186</v>
      </c>
      <c r="B92">
        <f t="shared" si="6"/>
        <v>2015</v>
      </c>
      <c r="C92">
        <f ca="1">'Monthly Data'!U92</f>
        <v>4199678.1332661798</v>
      </c>
      <c r="D92">
        <f>'Monthly Data'!BC92</f>
        <v>91</v>
      </c>
      <c r="E92">
        <f>'Monthly Data'!AZ92</f>
        <v>6941.2</v>
      </c>
      <c r="F92" s="137">
        <f>'Monthly Data'!BI92</f>
        <v>0</v>
      </c>
      <c r="G92" s="137">
        <f>'Monthly Data'!BJ92</f>
        <v>1</v>
      </c>
      <c r="H92" s="137">
        <f>'Monthly Data'!BQ92</f>
        <v>0</v>
      </c>
      <c r="I92">
        <f>'Monthly Data'!BS92</f>
        <v>31</v>
      </c>
      <c r="K92">
        <f>'Intermediate OLS Model'!$B$5</f>
        <v>-8216912.5571975103</v>
      </c>
      <c r="L92" s="137">
        <f>'Intermediate OLS Model'!$B$6*D92</f>
        <v>-1222234.9707195356</v>
      </c>
      <c r="M92" s="137">
        <f>'Intermediate OLS Model'!$B$7*E92</f>
        <v>8480913.3028433137</v>
      </c>
      <c r="N92" s="137">
        <f>F92*'Intermediate OLS Model'!$B$8</f>
        <v>0</v>
      </c>
      <c r="O92" s="137">
        <f>G92*'Intermediate OLS Model'!$B$9</f>
        <v>424185.12562792399</v>
      </c>
      <c r="P92" s="137">
        <f>H92*'Intermediate OLS Model'!$B$10</f>
        <v>0</v>
      </c>
      <c r="Q92" s="137">
        <f>'Intermediate OLS Model'!$B$11*I92</f>
        <v>4700809.3647696832</v>
      </c>
      <c r="R92">
        <f t="shared" si="7"/>
        <v>4166760.2653238745</v>
      </c>
      <c r="S92" s="26">
        <f t="shared" ca="1" si="8"/>
        <v>7.8381882843731997E-3</v>
      </c>
    </row>
    <row r="93" spans="1:19">
      <c r="A93" s="28">
        <f>'Monthly Data'!A93</f>
        <v>42217</v>
      </c>
      <c r="B93">
        <f t="shared" si="6"/>
        <v>2015</v>
      </c>
      <c r="C93">
        <f ca="1">'Monthly Data'!U93</f>
        <v>3385911.6132661789</v>
      </c>
      <c r="D93">
        <f>'Monthly Data'!BC93</f>
        <v>92</v>
      </c>
      <c r="E93">
        <f>'Monthly Data'!AZ93</f>
        <v>6949.2</v>
      </c>
      <c r="F93" s="137">
        <f>'Monthly Data'!BI93</f>
        <v>0</v>
      </c>
      <c r="G93" s="137">
        <f>'Monthly Data'!BJ93</f>
        <v>0</v>
      </c>
      <c r="H93" s="137">
        <f>'Monthly Data'!BQ93</f>
        <v>0</v>
      </c>
      <c r="I93">
        <f>'Monthly Data'!BS93</f>
        <v>31</v>
      </c>
      <c r="K93">
        <f>'Intermediate OLS Model'!$B$5</f>
        <v>-8216912.5571975103</v>
      </c>
      <c r="L93" s="137">
        <f>'Intermediate OLS Model'!$B$6*D93</f>
        <v>-1235666.124243926</v>
      </c>
      <c r="M93" s="137">
        <f>'Intermediate OLS Model'!$B$7*E93</f>
        <v>8490687.881651409</v>
      </c>
      <c r="N93" s="137">
        <f>F93*'Intermediate OLS Model'!$B$8</f>
        <v>0</v>
      </c>
      <c r="O93" s="137">
        <f>G93*'Intermediate OLS Model'!$B$9</f>
        <v>0</v>
      </c>
      <c r="P93" s="137">
        <f>H93*'Intermediate OLS Model'!$B$10</f>
        <v>0</v>
      </c>
      <c r="Q93" s="137">
        <f>'Intermediate OLS Model'!$B$11*I93</f>
        <v>4700809.3647696832</v>
      </c>
      <c r="R93">
        <f t="shared" si="7"/>
        <v>3738918.5649796566</v>
      </c>
      <c r="S93" s="26">
        <f t="shared" ca="1" si="8"/>
        <v>0.10425758024231289</v>
      </c>
    </row>
    <row r="94" spans="1:19">
      <c r="A94" s="28">
        <f>'Monthly Data'!A94</f>
        <v>42248</v>
      </c>
      <c r="B94">
        <f t="shared" si="6"/>
        <v>2015</v>
      </c>
      <c r="C94">
        <f ca="1">'Monthly Data'!U94</f>
        <v>3774070.6732661794</v>
      </c>
      <c r="D94">
        <f>'Monthly Data'!BC94</f>
        <v>93</v>
      </c>
      <c r="E94">
        <f>'Monthly Data'!AZ94</f>
        <v>6941.1</v>
      </c>
      <c r="F94" s="137">
        <f>'Monthly Data'!BI94</f>
        <v>0</v>
      </c>
      <c r="G94" s="137">
        <f>'Monthly Data'!BJ94</f>
        <v>0</v>
      </c>
      <c r="H94" s="137">
        <f>'Monthly Data'!BQ94</f>
        <v>1</v>
      </c>
      <c r="I94">
        <f>'Monthly Data'!BS94</f>
        <v>30</v>
      </c>
      <c r="K94">
        <f>'Intermediate OLS Model'!$B$5</f>
        <v>-8216912.5571975103</v>
      </c>
      <c r="L94" s="137">
        <f>'Intermediate OLS Model'!$B$6*D94</f>
        <v>-1249097.2777683164</v>
      </c>
      <c r="M94" s="137">
        <f>'Intermediate OLS Model'!$B$7*E94</f>
        <v>8480791.1206082143</v>
      </c>
      <c r="N94" s="137">
        <f>F94*'Intermediate OLS Model'!$B$8</f>
        <v>0</v>
      </c>
      <c r="O94" s="137">
        <f>G94*'Intermediate OLS Model'!$B$9</f>
        <v>0</v>
      </c>
      <c r="P94" s="137">
        <f>H94*'Intermediate OLS Model'!$B$10</f>
        <v>205410.51909741401</v>
      </c>
      <c r="Q94" s="137">
        <f>'Intermediate OLS Model'!$B$11*I94</f>
        <v>4549170.3530029198</v>
      </c>
      <c r="R94">
        <f t="shared" si="7"/>
        <v>3769362.157742721</v>
      </c>
      <c r="S94" s="26">
        <f t="shared" ca="1" si="8"/>
        <v>1.2475960126585263E-3</v>
      </c>
    </row>
    <row r="95" spans="1:19">
      <c r="A95" s="28">
        <f>'Monthly Data'!A95</f>
        <v>42278</v>
      </c>
      <c r="B95">
        <f t="shared" si="6"/>
        <v>2015</v>
      </c>
      <c r="C95">
        <f ca="1">'Monthly Data'!U95</f>
        <v>3704194.3132661795</v>
      </c>
      <c r="D95">
        <f>'Monthly Data'!BC95</f>
        <v>94</v>
      </c>
      <c r="E95">
        <f>'Monthly Data'!AZ95</f>
        <v>6934.8</v>
      </c>
      <c r="F95" s="137">
        <f>'Monthly Data'!BI95</f>
        <v>0</v>
      </c>
      <c r="G95" s="137">
        <f>'Monthly Data'!BJ95</f>
        <v>0</v>
      </c>
      <c r="H95" s="137">
        <f>'Monthly Data'!BQ95</f>
        <v>1</v>
      </c>
      <c r="I95">
        <f>'Monthly Data'!BS95</f>
        <v>31</v>
      </c>
      <c r="K95">
        <f>'Intermediate OLS Model'!$B$5</f>
        <v>-8216912.5571975103</v>
      </c>
      <c r="L95" s="137">
        <f>'Intermediate OLS Model'!$B$6*D95</f>
        <v>-1262528.4312927071</v>
      </c>
      <c r="M95" s="137">
        <f>'Intermediate OLS Model'!$B$7*E95</f>
        <v>8473093.63979684</v>
      </c>
      <c r="N95" s="137">
        <f>F95*'Intermediate OLS Model'!$B$8</f>
        <v>0</v>
      </c>
      <c r="O95" s="137">
        <f>G95*'Intermediate OLS Model'!$B$9</f>
        <v>0</v>
      </c>
      <c r="P95" s="137">
        <f>H95*'Intermediate OLS Model'!$B$10</f>
        <v>205410.51909741401</v>
      </c>
      <c r="Q95" s="137">
        <f>'Intermediate OLS Model'!$B$11*I95</f>
        <v>4700809.3647696832</v>
      </c>
      <c r="R95">
        <f t="shared" si="7"/>
        <v>3899872.5351737207</v>
      </c>
      <c r="S95" s="26">
        <f t="shared" ca="1" si="8"/>
        <v>5.2826122324830624E-2</v>
      </c>
    </row>
    <row r="96" spans="1:19">
      <c r="A96" s="28">
        <f>'Monthly Data'!A96</f>
        <v>42309</v>
      </c>
      <c r="B96">
        <f t="shared" si="6"/>
        <v>2015</v>
      </c>
      <c r="C96">
        <f ca="1">'Monthly Data'!U96</f>
        <v>3527052.9232661789</v>
      </c>
      <c r="D96">
        <f>'Monthly Data'!BC96</f>
        <v>95</v>
      </c>
      <c r="E96">
        <f>'Monthly Data'!AZ96</f>
        <v>6928.3</v>
      </c>
      <c r="F96" s="137">
        <f>'Monthly Data'!BI96</f>
        <v>0</v>
      </c>
      <c r="G96" s="137">
        <f>'Monthly Data'!BJ96</f>
        <v>0</v>
      </c>
      <c r="H96" s="137">
        <f>'Monthly Data'!BQ96</f>
        <v>1</v>
      </c>
      <c r="I96">
        <f>'Monthly Data'!BS96</f>
        <v>30</v>
      </c>
      <c r="K96">
        <f>'Intermediate OLS Model'!$B$5</f>
        <v>-8216912.5571975103</v>
      </c>
      <c r="L96" s="137">
        <f>'Intermediate OLS Model'!$B$6*D96</f>
        <v>-1275959.5848170975</v>
      </c>
      <c r="M96" s="137">
        <f>'Intermediate OLS Model'!$B$7*E96</f>
        <v>8465151.7945152633</v>
      </c>
      <c r="N96" s="137">
        <f>F96*'Intermediate OLS Model'!$B$8</f>
        <v>0</v>
      </c>
      <c r="O96" s="137">
        <f>G96*'Intermediate OLS Model'!$B$9</f>
        <v>0</v>
      </c>
      <c r="P96" s="137">
        <f>H96*'Intermediate OLS Model'!$B$10</f>
        <v>205410.51909741401</v>
      </c>
      <c r="Q96" s="137">
        <f>'Intermediate OLS Model'!$B$11*I96</f>
        <v>4549170.3530029198</v>
      </c>
      <c r="R96">
        <f t="shared" si="7"/>
        <v>3726860.5246009892</v>
      </c>
      <c r="S96" s="26">
        <f t="shared" ca="1" si="8"/>
        <v>5.6650015092424857E-2</v>
      </c>
    </row>
    <row r="97" spans="1:19">
      <c r="A97" s="28">
        <f>'Monthly Data'!A97</f>
        <v>42339</v>
      </c>
      <c r="B97">
        <f t="shared" si="6"/>
        <v>2015</v>
      </c>
      <c r="C97">
        <f ca="1">'Monthly Data'!U97</f>
        <v>3267111.6732661794</v>
      </c>
      <c r="D97">
        <f>'Monthly Data'!BC97</f>
        <v>96</v>
      </c>
      <c r="E97">
        <f>'Monthly Data'!AZ97</f>
        <v>6942.8</v>
      </c>
      <c r="F97" s="137">
        <f>'Monthly Data'!BI97</f>
        <v>0</v>
      </c>
      <c r="G97" s="137">
        <f>'Monthly Data'!BJ97</f>
        <v>0</v>
      </c>
      <c r="H97" s="137">
        <f>'Monthly Data'!BQ97</f>
        <v>0</v>
      </c>
      <c r="I97">
        <f>'Monthly Data'!BS97</f>
        <v>31</v>
      </c>
      <c r="K97">
        <f>'Intermediate OLS Model'!$B$5</f>
        <v>-8216912.5571975103</v>
      </c>
      <c r="L97" s="137">
        <f>'Intermediate OLS Model'!$B$6*D97</f>
        <v>-1289390.7383414879</v>
      </c>
      <c r="M97" s="137">
        <f>'Intermediate OLS Model'!$B$7*E97</f>
        <v>8482868.2186049335</v>
      </c>
      <c r="N97" s="137">
        <f>F97*'Intermediate OLS Model'!$B$8</f>
        <v>0</v>
      </c>
      <c r="O97" s="137">
        <f>G97*'Intermediate OLS Model'!$B$9</f>
        <v>0</v>
      </c>
      <c r="P97" s="137">
        <f>H97*'Intermediate OLS Model'!$B$10</f>
        <v>0</v>
      </c>
      <c r="Q97" s="137">
        <f>'Intermediate OLS Model'!$B$11*I97</f>
        <v>4700809.3647696832</v>
      </c>
      <c r="R97">
        <f t="shared" si="7"/>
        <v>3677374.2878356175</v>
      </c>
      <c r="S97" s="26">
        <f t="shared" ca="1" si="8"/>
        <v>0.12557348985848796</v>
      </c>
    </row>
    <row r="98" spans="1:19">
      <c r="A98" s="28">
        <f>'Monthly Data'!A98</f>
        <v>42370</v>
      </c>
      <c r="B98">
        <f t="shared" si="6"/>
        <v>2016</v>
      </c>
      <c r="C98">
        <f ca="1">'Monthly Data'!U98</f>
        <v>3533933.7732470939</v>
      </c>
      <c r="D98">
        <f>'Monthly Data'!BC98</f>
        <v>97</v>
      </c>
      <c r="E98">
        <f>'Monthly Data'!AZ98</f>
        <v>6956.6</v>
      </c>
      <c r="F98" s="137">
        <f>'Monthly Data'!BI98</f>
        <v>0</v>
      </c>
      <c r="G98" s="137">
        <f>'Monthly Data'!BJ98</f>
        <v>0</v>
      </c>
      <c r="H98" s="137">
        <f>'Monthly Data'!BQ98</f>
        <v>0</v>
      </c>
      <c r="I98">
        <f>'Monthly Data'!BS98</f>
        <v>31</v>
      </c>
      <c r="K98">
        <f>'Intermediate OLS Model'!$B$5</f>
        <v>-8216912.5571975103</v>
      </c>
      <c r="L98" s="137">
        <f>'Intermediate OLS Model'!$B$6*D98</f>
        <v>-1302821.8918658786</v>
      </c>
      <c r="M98" s="137">
        <f>'Intermediate OLS Model'!$B$7*E98</f>
        <v>8499729.3670488968</v>
      </c>
      <c r="N98" s="137">
        <f>F98*'Intermediate OLS Model'!$B$8</f>
        <v>0</v>
      </c>
      <c r="O98" s="137">
        <f>G98*'Intermediate OLS Model'!$B$9</f>
        <v>0</v>
      </c>
      <c r="P98" s="137">
        <f>H98*'Intermediate OLS Model'!$B$10</f>
        <v>0</v>
      </c>
      <c r="Q98" s="137">
        <f>'Intermediate OLS Model'!$B$11*I98</f>
        <v>4700809.3647696832</v>
      </c>
      <c r="R98">
        <f t="shared" ref="R98:R109" si="9">SUM(K98:Q98)</f>
        <v>3680804.2827551914</v>
      </c>
      <c r="S98" s="26">
        <f t="shared" ref="S98:S121" ca="1" si="10">ABS(R98-C98)/C98</f>
        <v>4.1560062788937924E-2</v>
      </c>
    </row>
    <row r="99" spans="1:19">
      <c r="A99" s="28">
        <f>'Monthly Data'!A99</f>
        <v>42401</v>
      </c>
      <c r="B99">
        <f t="shared" si="6"/>
        <v>2016</v>
      </c>
      <c r="C99">
        <f ca="1">'Monthly Data'!U99</f>
        <v>3495480.8832470938</v>
      </c>
      <c r="D99">
        <f>'Monthly Data'!BC99</f>
        <v>98</v>
      </c>
      <c r="E99">
        <f>'Monthly Data'!AZ99</f>
        <v>6968.5</v>
      </c>
      <c r="F99" s="137">
        <f>'Monthly Data'!BI99</f>
        <v>0</v>
      </c>
      <c r="G99" s="137">
        <f>'Monthly Data'!BJ99</f>
        <v>0</v>
      </c>
      <c r="H99" s="137">
        <f>'Monthly Data'!BQ99</f>
        <v>0</v>
      </c>
      <c r="I99">
        <f>'Monthly Data'!BS99</f>
        <v>29</v>
      </c>
      <c r="K99">
        <f>'Intermediate OLS Model'!$B$5</f>
        <v>-8216912.5571975103</v>
      </c>
      <c r="L99" s="137">
        <f>'Intermediate OLS Model'!$B$6*D99</f>
        <v>-1316253.045390269</v>
      </c>
      <c r="M99" s="137">
        <f>'Intermediate OLS Model'!$B$7*E99</f>
        <v>8514269.0530259386</v>
      </c>
      <c r="N99" s="137">
        <f>F99*'Intermediate OLS Model'!$B$8</f>
        <v>0</v>
      </c>
      <c r="O99" s="137">
        <f>G99*'Intermediate OLS Model'!$B$9</f>
        <v>0</v>
      </c>
      <c r="P99" s="137">
        <f>H99*'Intermediate OLS Model'!$B$10</f>
        <v>0</v>
      </c>
      <c r="Q99" s="137">
        <f>'Intermediate OLS Model'!$B$11*I99</f>
        <v>4397531.3412361555</v>
      </c>
      <c r="R99">
        <f t="shared" si="9"/>
        <v>3378634.7916743141</v>
      </c>
      <c r="S99" s="26">
        <f t="shared" ca="1" si="10"/>
        <v>3.3427758719205648E-2</v>
      </c>
    </row>
    <row r="100" spans="1:19">
      <c r="A100" s="28">
        <f>'Monthly Data'!A100</f>
        <v>42430</v>
      </c>
      <c r="B100">
        <f t="shared" si="6"/>
        <v>2016</v>
      </c>
      <c r="C100">
        <f ca="1">'Monthly Data'!U100</f>
        <v>3636082.5632470935</v>
      </c>
      <c r="D100">
        <f>'Monthly Data'!BC100</f>
        <v>99</v>
      </c>
      <c r="E100">
        <f>'Monthly Data'!AZ100</f>
        <v>6975.7</v>
      </c>
      <c r="F100" s="137">
        <f>'Monthly Data'!BI100</f>
        <v>0</v>
      </c>
      <c r="G100" s="137">
        <f>'Monthly Data'!BJ100</f>
        <v>0</v>
      </c>
      <c r="H100" s="137">
        <f>'Monthly Data'!BQ100</f>
        <v>0</v>
      </c>
      <c r="I100">
        <f>'Monthly Data'!BS100</f>
        <v>31</v>
      </c>
      <c r="K100">
        <f>'Intermediate OLS Model'!$B$5</f>
        <v>-8216912.5571975103</v>
      </c>
      <c r="L100" s="137">
        <f>'Intermediate OLS Model'!$B$6*D100</f>
        <v>-1329684.1989146594</v>
      </c>
      <c r="M100" s="137">
        <f>'Intermediate OLS Model'!$B$7*E100</f>
        <v>8523066.1739532221</v>
      </c>
      <c r="N100" s="137">
        <f>F100*'Intermediate OLS Model'!$B$8</f>
        <v>0</v>
      </c>
      <c r="O100" s="137">
        <f>G100*'Intermediate OLS Model'!$B$9</f>
        <v>0</v>
      </c>
      <c r="P100" s="137">
        <f>H100*'Intermediate OLS Model'!$B$10</f>
        <v>0</v>
      </c>
      <c r="Q100" s="137">
        <f>'Intermediate OLS Model'!$B$11*I100</f>
        <v>4700809.3647696832</v>
      </c>
      <c r="R100">
        <f t="shared" si="9"/>
        <v>3677278.7826107359</v>
      </c>
      <c r="S100" s="26">
        <f t="shared" ca="1" si="10"/>
        <v>1.1329836065893221E-2</v>
      </c>
    </row>
    <row r="101" spans="1:19">
      <c r="A101" s="28">
        <f>'Monthly Data'!A101</f>
        <v>42461</v>
      </c>
      <c r="B101">
        <f t="shared" si="6"/>
        <v>2016</v>
      </c>
      <c r="C101">
        <f ca="1">'Monthly Data'!U101</f>
        <v>3430288.7432470941</v>
      </c>
      <c r="D101">
        <f>'Monthly Data'!BC101</f>
        <v>100</v>
      </c>
      <c r="E101">
        <f>'Monthly Data'!AZ101</f>
        <v>6979.7</v>
      </c>
      <c r="F101" s="137">
        <f>'Monthly Data'!BI101</f>
        <v>0</v>
      </c>
      <c r="G101" s="137">
        <f>'Monthly Data'!BJ101</f>
        <v>0</v>
      </c>
      <c r="H101" s="137">
        <f>'Monthly Data'!BQ101</f>
        <v>0</v>
      </c>
      <c r="I101">
        <f>'Monthly Data'!BS101</f>
        <v>30</v>
      </c>
      <c r="K101">
        <f>'Intermediate OLS Model'!$B$5</f>
        <v>-8216912.5571975103</v>
      </c>
      <c r="L101" s="137">
        <f>'Intermediate OLS Model'!$B$6*D101</f>
        <v>-1343115.3524390501</v>
      </c>
      <c r="M101" s="137">
        <f>'Intermediate OLS Model'!$B$7*E101</f>
        <v>8527953.4633572698</v>
      </c>
      <c r="N101" s="137">
        <f>F101*'Intermediate OLS Model'!$B$8</f>
        <v>0</v>
      </c>
      <c r="O101" s="137">
        <f>G101*'Intermediate OLS Model'!$B$9</f>
        <v>0</v>
      </c>
      <c r="P101" s="137">
        <f>H101*'Intermediate OLS Model'!$B$10</f>
        <v>0</v>
      </c>
      <c r="Q101" s="137">
        <f>'Intermediate OLS Model'!$B$11*I101</f>
        <v>4549170.3530029198</v>
      </c>
      <c r="R101">
        <f t="shared" si="9"/>
        <v>3517095.9067236288</v>
      </c>
      <c r="S101" s="26">
        <f t="shared" ca="1" si="10"/>
        <v>2.5306080617097972E-2</v>
      </c>
    </row>
    <row r="102" spans="1:19">
      <c r="A102" s="28">
        <f>'Monthly Data'!A102</f>
        <v>42491</v>
      </c>
      <c r="B102">
        <f t="shared" si="6"/>
        <v>2016</v>
      </c>
      <c r="C102">
        <f ca="1">'Monthly Data'!U102</f>
        <v>3783247.3232470937</v>
      </c>
      <c r="D102">
        <f>'Monthly Data'!BC102</f>
        <v>101</v>
      </c>
      <c r="E102">
        <f>'Monthly Data'!AZ102</f>
        <v>6990.5</v>
      </c>
      <c r="F102" s="137">
        <f>'Monthly Data'!BI102</f>
        <v>0</v>
      </c>
      <c r="G102" s="137">
        <f>'Monthly Data'!BJ102</f>
        <v>0</v>
      </c>
      <c r="H102" s="137">
        <f>'Monthly Data'!BQ102</f>
        <v>0</v>
      </c>
      <c r="I102">
        <f>'Monthly Data'!BS102</f>
        <v>31</v>
      </c>
      <c r="K102">
        <f>'Intermediate OLS Model'!$B$5</f>
        <v>-8216912.5571975103</v>
      </c>
      <c r="L102" s="137">
        <f>'Intermediate OLS Model'!$B$6*D102</f>
        <v>-1356546.5059634405</v>
      </c>
      <c r="M102" s="137">
        <f>'Intermediate OLS Model'!$B$7*E102</f>
        <v>8541149.1447481979</v>
      </c>
      <c r="N102" s="137">
        <f>F102*'Intermediate OLS Model'!$B$8</f>
        <v>0</v>
      </c>
      <c r="O102" s="137">
        <f>G102*'Intermediate OLS Model'!$B$9</f>
        <v>0</v>
      </c>
      <c r="P102" s="137">
        <f>H102*'Intermediate OLS Model'!$B$10</f>
        <v>0</v>
      </c>
      <c r="Q102" s="137">
        <f>'Intermediate OLS Model'!$B$11*I102</f>
        <v>4700809.3647696832</v>
      </c>
      <c r="R102">
        <f t="shared" si="9"/>
        <v>3668499.4463569308</v>
      </c>
      <c r="S102" s="26">
        <f t="shared" ca="1" si="10"/>
        <v>3.0330524833802535E-2</v>
      </c>
    </row>
    <row r="103" spans="1:19">
      <c r="A103" s="28">
        <f>'Monthly Data'!A103</f>
        <v>42522</v>
      </c>
      <c r="B103">
        <f t="shared" si="6"/>
        <v>2016</v>
      </c>
      <c r="C103">
        <f ca="1">'Monthly Data'!U103</f>
        <v>4068589.4732470941</v>
      </c>
      <c r="D103">
        <f>'Monthly Data'!BC103</f>
        <v>102</v>
      </c>
      <c r="E103">
        <f>'Monthly Data'!AZ103</f>
        <v>6998.8</v>
      </c>
      <c r="F103" s="137">
        <f>'Monthly Data'!BI103</f>
        <v>1</v>
      </c>
      <c r="G103" s="137">
        <f>'Monthly Data'!BJ103</f>
        <v>0</v>
      </c>
      <c r="H103" s="137">
        <f>'Monthly Data'!BQ103</f>
        <v>0</v>
      </c>
      <c r="I103">
        <f>'Monthly Data'!BS103</f>
        <v>30</v>
      </c>
      <c r="K103">
        <f>'Intermediate OLS Model'!$B$5</f>
        <v>-8216912.5571975103</v>
      </c>
      <c r="L103" s="137">
        <f>'Intermediate OLS Model'!$B$6*D103</f>
        <v>-1369977.6594878309</v>
      </c>
      <c r="M103" s="137">
        <f>'Intermediate OLS Model'!$B$7*E103</f>
        <v>8551290.2702615969</v>
      </c>
      <c r="N103" s="137">
        <f>F103*'Intermediate OLS Model'!$B$8</f>
        <v>340077.83791221399</v>
      </c>
      <c r="O103" s="137">
        <f>G103*'Intermediate OLS Model'!$B$9</f>
        <v>0</v>
      </c>
      <c r="P103" s="137">
        <f>H103*'Intermediate OLS Model'!$B$10</f>
        <v>0</v>
      </c>
      <c r="Q103" s="137">
        <f>'Intermediate OLS Model'!$B$11*I103</f>
        <v>4549170.3530029198</v>
      </c>
      <c r="R103">
        <f t="shared" si="9"/>
        <v>3853648.244491389</v>
      </c>
      <c r="S103" s="26">
        <f t="shared" ca="1" si="10"/>
        <v>5.2829421638394734E-2</v>
      </c>
    </row>
    <row r="104" spans="1:19">
      <c r="A104" s="28">
        <f>'Monthly Data'!A104</f>
        <v>42552</v>
      </c>
      <c r="B104">
        <f t="shared" si="6"/>
        <v>2016</v>
      </c>
      <c r="C104">
        <f ca="1">'Monthly Data'!U104</f>
        <v>3984566.7832470937</v>
      </c>
      <c r="D104">
        <f>'Monthly Data'!BC104</f>
        <v>103</v>
      </c>
      <c r="E104">
        <f>'Monthly Data'!AZ104</f>
        <v>6995</v>
      </c>
      <c r="F104" s="137">
        <f>'Monthly Data'!BI104</f>
        <v>0</v>
      </c>
      <c r="G104" s="137">
        <f>'Monthly Data'!BJ104</f>
        <v>1</v>
      </c>
      <c r="H104" s="137">
        <f>'Monthly Data'!BQ104</f>
        <v>0</v>
      </c>
      <c r="I104">
        <f>'Monthly Data'!BS104</f>
        <v>31</v>
      </c>
      <c r="K104">
        <f>'Intermediate OLS Model'!$B$5</f>
        <v>-8216912.5571975103</v>
      </c>
      <c r="L104" s="137">
        <f>'Intermediate OLS Model'!$B$6*D104</f>
        <v>-1383408.8130122216</v>
      </c>
      <c r="M104" s="137">
        <f>'Intermediate OLS Model'!$B$7*E104</f>
        <v>8546647.3453277517</v>
      </c>
      <c r="N104" s="137">
        <f>F104*'Intermediate OLS Model'!$B$8</f>
        <v>0</v>
      </c>
      <c r="O104" s="137">
        <f>G104*'Intermediate OLS Model'!$B$9</f>
        <v>424185.12562792399</v>
      </c>
      <c r="P104" s="137">
        <f>H104*'Intermediate OLS Model'!$B$10</f>
        <v>0</v>
      </c>
      <c r="Q104" s="137">
        <f>'Intermediate OLS Model'!$B$11*I104</f>
        <v>4700809.3647696832</v>
      </c>
      <c r="R104">
        <f t="shared" si="9"/>
        <v>4071320.4655156275</v>
      </c>
      <c r="S104" s="26">
        <f t="shared" ca="1" si="10"/>
        <v>2.1772425206495534E-2</v>
      </c>
    </row>
    <row r="105" spans="1:19">
      <c r="A105" s="28">
        <f>'Monthly Data'!A105</f>
        <v>42583</v>
      </c>
      <c r="B105">
        <f t="shared" si="6"/>
        <v>2016</v>
      </c>
      <c r="C105">
        <f ca="1">'Monthly Data'!U105</f>
        <v>3315041.8332470939</v>
      </c>
      <c r="D105">
        <f>'Monthly Data'!BC105</f>
        <v>104</v>
      </c>
      <c r="E105">
        <f>'Monthly Data'!AZ105</f>
        <v>6991</v>
      </c>
      <c r="F105" s="137">
        <f>'Monthly Data'!BI105</f>
        <v>0</v>
      </c>
      <c r="G105" s="137">
        <f>'Monthly Data'!BJ105</f>
        <v>0</v>
      </c>
      <c r="H105" s="137">
        <f>'Monthly Data'!BQ105</f>
        <v>0</v>
      </c>
      <c r="I105">
        <f>'Monthly Data'!BS105</f>
        <v>31</v>
      </c>
      <c r="K105">
        <f>'Intermediate OLS Model'!$B$5</f>
        <v>-8216912.5571975103</v>
      </c>
      <c r="L105" s="137">
        <f>'Intermediate OLS Model'!$B$6*D105</f>
        <v>-1396839.966536612</v>
      </c>
      <c r="M105" s="137">
        <f>'Intermediate OLS Model'!$B$7*E105</f>
        <v>8541760.0559237041</v>
      </c>
      <c r="N105" s="137">
        <f>F105*'Intermediate OLS Model'!$B$8</f>
        <v>0</v>
      </c>
      <c r="O105" s="137">
        <f>G105*'Intermediate OLS Model'!$B$9</f>
        <v>0</v>
      </c>
      <c r="P105" s="137">
        <f>H105*'Intermediate OLS Model'!$B$10</f>
        <v>0</v>
      </c>
      <c r="Q105" s="137">
        <f>'Intermediate OLS Model'!$B$11*I105</f>
        <v>4700809.3647696832</v>
      </c>
      <c r="R105">
        <f t="shared" si="9"/>
        <v>3628816.8969592648</v>
      </c>
      <c r="S105" s="26">
        <f t="shared" ca="1" si="10"/>
        <v>9.4651916776817002E-2</v>
      </c>
    </row>
    <row r="106" spans="1:19">
      <c r="A106" s="28">
        <f>'Monthly Data'!A106</f>
        <v>42614</v>
      </c>
      <c r="B106">
        <f t="shared" si="6"/>
        <v>2016</v>
      </c>
      <c r="C106">
        <f ca="1">'Monthly Data'!U106</f>
        <v>3610685.643247094</v>
      </c>
      <c r="D106">
        <f>'Monthly Data'!BC106</f>
        <v>105</v>
      </c>
      <c r="E106">
        <f>'Monthly Data'!AZ106</f>
        <v>6989.1</v>
      </c>
      <c r="F106" s="137">
        <f>'Monthly Data'!BI106</f>
        <v>0</v>
      </c>
      <c r="G106" s="137">
        <f>'Monthly Data'!BJ106</f>
        <v>0</v>
      </c>
      <c r="H106" s="137">
        <f>'Monthly Data'!BQ106</f>
        <v>1</v>
      </c>
      <c r="I106">
        <f>'Monthly Data'!BS106</f>
        <v>30</v>
      </c>
      <c r="K106">
        <f>'Intermediate OLS Model'!$B$5</f>
        <v>-8216912.5571975103</v>
      </c>
      <c r="L106" s="137">
        <f>'Intermediate OLS Model'!$B$6*D106</f>
        <v>-1410271.1200610024</v>
      </c>
      <c r="M106" s="137">
        <f>'Intermediate OLS Model'!$B$7*E106</f>
        <v>8539438.5934567824</v>
      </c>
      <c r="N106" s="137">
        <f>F106*'Intermediate OLS Model'!$B$8</f>
        <v>0</v>
      </c>
      <c r="O106" s="137">
        <f>G106*'Intermediate OLS Model'!$B$9</f>
        <v>0</v>
      </c>
      <c r="P106" s="137">
        <f>H106*'Intermediate OLS Model'!$B$10</f>
        <v>205410.51909741401</v>
      </c>
      <c r="Q106" s="137">
        <f>'Intermediate OLS Model'!$B$11*I106</f>
        <v>4549170.3530029198</v>
      </c>
      <c r="R106">
        <f t="shared" si="9"/>
        <v>3666835.7882986041</v>
      </c>
      <c r="S106" s="26">
        <f t="shared" ca="1" si="10"/>
        <v>1.5551103197401083E-2</v>
      </c>
    </row>
    <row r="107" spans="1:19">
      <c r="A107" s="28">
        <f>'Monthly Data'!A107</f>
        <v>42644</v>
      </c>
      <c r="B107">
        <f t="shared" si="6"/>
        <v>2016</v>
      </c>
      <c r="C107">
        <f ca="1">'Monthly Data'!U107</f>
        <v>3809029.3432470937</v>
      </c>
      <c r="D107">
        <f>'Monthly Data'!BC107</f>
        <v>106</v>
      </c>
      <c r="E107">
        <f>'Monthly Data'!AZ107</f>
        <v>7005.5</v>
      </c>
      <c r="F107" s="137">
        <f>'Monthly Data'!BI107</f>
        <v>0</v>
      </c>
      <c r="G107" s="137">
        <f>'Monthly Data'!BJ107</f>
        <v>0</v>
      </c>
      <c r="H107" s="137">
        <f>'Monthly Data'!BQ107</f>
        <v>1</v>
      </c>
      <c r="I107">
        <f>'Monthly Data'!BS107</f>
        <v>31</v>
      </c>
      <c r="K107">
        <f>'Intermediate OLS Model'!$B$5</f>
        <v>-8216912.5571975103</v>
      </c>
      <c r="L107" s="137">
        <f>'Intermediate OLS Model'!$B$6*D107</f>
        <v>-1423702.2735853931</v>
      </c>
      <c r="M107" s="137">
        <f>'Intermediate OLS Model'!$B$7*E107</f>
        <v>8559476.4800133761</v>
      </c>
      <c r="N107" s="137">
        <f>F107*'Intermediate OLS Model'!$B$8</f>
        <v>0</v>
      </c>
      <c r="O107" s="137">
        <f>G107*'Intermediate OLS Model'!$B$9</f>
        <v>0</v>
      </c>
      <c r="P107" s="137">
        <f>H107*'Intermediate OLS Model'!$B$10</f>
        <v>205410.51909741401</v>
      </c>
      <c r="Q107" s="137">
        <f>'Intermediate OLS Model'!$B$11*I107</f>
        <v>4700809.3647696832</v>
      </c>
      <c r="R107">
        <f t="shared" si="9"/>
        <v>3825081.5330975698</v>
      </c>
      <c r="S107" s="26">
        <f t="shared" ca="1" si="10"/>
        <v>4.2142468340220377E-3</v>
      </c>
    </row>
    <row r="108" spans="1:19">
      <c r="A108" s="28">
        <f>'Monthly Data'!A108</f>
        <v>42675</v>
      </c>
      <c r="B108">
        <f t="shared" si="6"/>
        <v>2016</v>
      </c>
      <c r="C108">
        <f ca="1">'Monthly Data'!U108</f>
        <v>3762256.7532470939</v>
      </c>
      <c r="D108">
        <f>'Monthly Data'!BC108</f>
        <v>107</v>
      </c>
      <c r="E108">
        <f>'Monthly Data'!AZ108</f>
        <v>7021.6</v>
      </c>
      <c r="F108" s="137">
        <f>'Monthly Data'!BI108</f>
        <v>0</v>
      </c>
      <c r="G108" s="137">
        <f>'Monthly Data'!BJ108</f>
        <v>0</v>
      </c>
      <c r="H108" s="137">
        <f>'Monthly Data'!BQ108</f>
        <v>1</v>
      </c>
      <c r="I108">
        <f>'Monthly Data'!BS108</f>
        <v>30</v>
      </c>
      <c r="K108">
        <f>'Intermediate OLS Model'!$B$5</f>
        <v>-8216912.5571975103</v>
      </c>
      <c r="L108" s="137">
        <f>'Intermediate OLS Model'!$B$6*D108</f>
        <v>-1437133.4271097835</v>
      </c>
      <c r="M108" s="137">
        <f>'Intermediate OLS Model'!$B$7*E108</f>
        <v>8579147.8198646661</v>
      </c>
      <c r="N108" s="137">
        <f>F108*'Intermediate OLS Model'!$B$8</f>
        <v>0</v>
      </c>
      <c r="O108" s="137">
        <f>G108*'Intermediate OLS Model'!$B$9</f>
        <v>0</v>
      </c>
      <c r="P108" s="137">
        <f>H108*'Intermediate OLS Model'!$B$10</f>
        <v>205410.51909741401</v>
      </c>
      <c r="Q108" s="137">
        <f>'Intermediate OLS Model'!$B$11*I108</f>
        <v>4549170.3530029198</v>
      </c>
      <c r="R108">
        <f t="shared" si="9"/>
        <v>3679682.7076577069</v>
      </c>
      <c r="S108" s="26">
        <f t="shared" ca="1" si="10"/>
        <v>2.1948009135240358E-2</v>
      </c>
    </row>
    <row r="109" spans="1:19">
      <c r="A109" s="28">
        <f>'Monthly Data'!A109</f>
        <v>42705</v>
      </c>
      <c r="B109">
        <f t="shared" si="6"/>
        <v>2016</v>
      </c>
      <c r="C109">
        <f ca="1">'Monthly Data'!U109</f>
        <v>4040160.4732470936</v>
      </c>
      <c r="D109">
        <f>'Monthly Data'!BC109</f>
        <v>108</v>
      </c>
      <c r="E109">
        <f>'Monthly Data'!AZ109</f>
        <v>7035.1</v>
      </c>
      <c r="F109" s="137">
        <f>'Monthly Data'!BI109</f>
        <v>0</v>
      </c>
      <c r="G109" s="137">
        <f>'Monthly Data'!BJ109</f>
        <v>0</v>
      </c>
      <c r="H109" s="137">
        <f>'Monthly Data'!BQ109</f>
        <v>0</v>
      </c>
      <c r="I109">
        <f>'Monthly Data'!BS109</f>
        <v>31</v>
      </c>
      <c r="K109">
        <f>'Intermediate OLS Model'!$B$5</f>
        <v>-8216912.5571975103</v>
      </c>
      <c r="L109" s="137">
        <f>'Intermediate OLS Model'!$B$6*D109</f>
        <v>-1450564.5806341739</v>
      </c>
      <c r="M109" s="137">
        <f>'Intermediate OLS Model'!$B$7*E109</f>
        <v>8595642.4216033258</v>
      </c>
      <c r="N109" s="137">
        <f>F109*'Intermediate OLS Model'!$B$8</f>
        <v>0</v>
      </c>
      <c r="O109" s="137">
        <f>G109*'Intermediate OLS Model'!$B$9</f>
        <v>0</v>
      </c>
      <c r="P109" s="137">
        <f>H109*'Intermediate OLS Model'!$B$10</f>
        <v>0</v>
      </c>
      <c r="Q109" s="137">
        <f>'Intermediate OLS Model'!$B$11*I109</f>
        <v>4700809.3647696832</v>
      </c>
      <c r="R109">
        <f t="shared" si="9"/>
        <v>3628974.6485413248</v>
      </c>
      <c r="S109" s="26">
        <f t="shared" ca="1" si="10"/>
        <v>0.1017746268814162</v>
      </c>
    </row>
    <row r="110" spans="1:19" s="137" customFormat="1">
      <c r="A110" s="138">
        <f>'Monthly Data'!A110</f>
        <v>42736</v>
      </c>
      <c r="B110" s="137">
        <f t="shared" ref="B110:B121" si="11">YEAR(A110)</f>
        <v>2017</v>
      </c>
      <c r="C110" s="137">
        <f ca="1">'Monthly Data'!U110</f>
        <v>4673482.8519639345</v>
      </c>
      <c r="D110" s="137">
        <f>'Monthly Data'!BC110</f>
        <v>109</v>
      </c>
      <c r="E110" s="137">
        <f>'Monthly Data'!AZ110</f>
        <v>7049.2</v>
      </c>
      <c r="F110" s="137">
        <f>'Monthly Data'!BI110</f>
        <v>0</v>
      </c>
      <c r="G110" s="137">
        <f>'Monthly Data'!BJ110</f>
        <v>0</v>
      </c>
      <c r="H110" s="137">
        <f>'Monthly Data'!BQ110</f>
        <v>0</v>
      </c>
      <c r="I110" s="137">
        <f>'Monthly Data'!BS110</f>
        <v>31</v>
      </c>
      <c r="K110" s="137">
        <f>'Intermediate OLS Model'!$B$5</f>
        <v>-8216912.5571975103</v>
      </c>
      <c r="L110" s="137">
        <f>'Intermediate OLS Model'!$B$6*D110</f>
        <v>-1463995.7341585646</v>
      </c>
      <c r="M110" s="137">
        <f>'Intermediate OLS Model'!$B$7*E110</f>
        <v>8612870.1167525928</v>
      </c>
      <c r="N110" s="137">
        <f>F110*'Intermediate OLS Model'!$B$8</f>
        <v>0</v>
      </c>
      <c r="O110" s="137">
        <f>G110*'Intermediate OLS Model'!$B$9</f>
        <v>0</v>
      </c>
      <c r="P110" s="137">
        <f>H110*'Intermediate OLS Model'!$B$10</f>
        <v>0</v>
      </c>
      <c r="Q110" s="137">
        <f>'Intermediate OLS Model'!$B$11*I110</f>
        <v>4700809.3647696832</v>
      </c>
      <c r="R110" s="137">
        <f t="shared" ref="R110:R121" si="12">SUM(K110:Q110)</f>
        <v>3632771.1901662005</v>
      </c>
      <c r="S110" s="26">
        <f t="shared" ca="1" si="10"/>
        <v>0.22268438651923081</v>
      </c>
    </row>
    <row r="111" spans="1:19" s="137" customFormat="1">
      <c r="A111" s="138">
        <f>'Monthly Data'!A111</f>
        <v>42767</v>
      </c>
      <c r="B111" s="137">
        <f t="shared" si="11"/>
        <v>2017</v>
      </c>
      <c r="C111" s="137">
        <f ca="1">'Monthly Data'!U111</f>
        <v>3160702.7119639348</v>
      </c>
      <c r="D111" s="137">
        <f>'Monthly Data'!BC111</f>
        <v>110</v>
      </c>
      <c r="E111" s="137">
        <f>'Monthly Data'!AZ111</f>
        <v>7062.5</v>
      </c>
      <c r="F111" s="137">
        <f>'Monthly Data'!BI111</f>
        <v>0</v>
      </c>
      <c r="G111" s="137">
        <f>'Monthly Data'!BJ111</f>
        <v>0</v>
      </c>
      <c r="H111" s="137">
        <f>'Monthly Data'!BQ111</f>
        <v>0</v>
      </c>
      <c r="I111" s="137">
        <f>'Monthly Data'!BS111</f>
        <v>28</v>
      </c>
      <c r="K111" s="137">
        <f>'Intermediate OLS Model'!$B$5</f>
        <v>-8216912.5571975103</v>
      </c>
      <c r="L111" s="137">
        <f>'Intermediate OLS Model'!$B$6*D111</f>
        <v>-1477426.887682955</v>
      </c>
      <c r="M111" s="137">
        <f>'Intermediate OLS Model'!$B$7*E111</f>
        <v>8629120.35402105</v>
      </c>
      <c r="N111" s="137">
        <f>F111*'Intermediate OLS Model'!$B$8</f>
        <v>0</v>
      </c>
      <c r="O111" s="137">
        <f>G111*'Intermediate OLS Model'!$B$9</f>
        <v>0</v>
      </c>
      <c r="P111" s="137">
        <f>H111*'Intermediate OLS Model'!$B$10</f>
        <v>0</v>
      </c>
      <c r="Q111" s="137">
        <f>'Intermediate OLS Model'!$B$11*I111</f>
        <v>4245892.3294693921</v>
      </c>
      <c r="R111" s="137">
        <f t="shared" si="12"/>
        <v>3180673.2386099771</v>
      </c>
      <c r="S111" s="26">
        <f t="shared" ca="1" si="10"/>
        <v>6.3183818492164841E-3</v>
      </c>
    </row>
    <row r="112" spans="1:19" s="137" customFormat="1">
      <c r="A112" s="138">
        <f>'Monthly Data'!A112</f>
        <v>42795</v>
      </c>
      <c r="B112" s="137">
        <f t="shared" si="11"/>
        <v>2017</v>
      </c>
      <c r="C112" s="137">
        <f ca="1">'Monthly Data'!U112</f>
        <v>3516291.0219639349</v>
      </c>
      <c r="D112" s="137">
        <f>'Monthly Data'!BC112</f>
        <v>111</v>
      </c>
      <c r="E112" s="137">
        <f>'Monthly Data'!AZ112</f>
        <v>7071</v>
      </c>
      <c r="F112" s="137">
        <f>'Monthly Data'!BI112</f>
        <v>0</v>
      </c>
      <c r="G112" s="137">
        <f>'Monthly Data'!BJ112</f>
        <v>0</v>
      </c>
      <c r="H112" s="137">
        <f>'Monthly Data'!BQ112</f>
        <v>0</v>
      </c>
      <c r="I112" s="137">
        <f>'Monthly Data'!BS112</f>
        <v>31</v>
      </c>
      <c r="K112" s="137">
        <f>'Intermediate OLS Model'!$B$5</f>
        <v>-8216912.5571975103</v>
      </c>
      <c r="L112" s="137">
        <f>'Intermediate OLS Model'!$B$6*D112</f>
        <v>-1490858.0412073454</v>
      </c>
      <c r="M112" s="137">
        <f>'Intermediate OLS Model'!$B$7*E112</f>
        <v>8639505.8440046497</v>
      </c>
      <c r="N112" s="137">
        <f>F112*'Intermediate OLS Model'!$B$8</f>
        <v>0</v>
      </c>
      <c r="O112" s="137">
        <f>G112*'Intermediate OLS Model'!$B$9</f>
        <v>0</v>
      </c>
      <c r="P112" s="137">
        <f>H112*'Intermediate OLS Model'!$B$10</f>
        <v>0</v>
      </c>
      <c r="Q112" s="137">
        <f>'Intermediate OLS Model'!$B$11*I112</f>
        <v>4700809.3647696832</v>
      </c>
      <c r="R112" s="137">
        <f t="shared" si="12"/>
        <v>3632544.6103694765</v>
      </c>
      <c r="S112" s="26">
        <f t="shared" ca="1" si="10"/>
        <v>3.3061424005971819E-2</v>
      </c>
    </row>
    <row r="113" spans="1:19" s="137" customFormat="1">
      <c r="A113" s="138">
        <f>'Monthly Data'!A113</f>
        <v>42826</v>
      </c>
      <c r="B113" s="137">
        <f t="shared" si="11"/>
        <v>2017</v>
      </c>
      <c r="C113" s="137">
        <f ca="1">'Monthly Data'!U113</f>
        <v>3257803.3419639347</v>
      </c>
      <c r="D113" s="137">
        <f>'Monthly Data'!BC113</f>
        <v>112</v>
      </c>
      <c r="E113" s="137">
        <f>'Monthly Data'!AZ113</f>
        <v>7073.2</v>
      </c>
      <c r="F113" s="137">
        <f>'Monthly Data'!BI113</f>
        <v>0</v>
      </c>
      <c r="G113" s="137">
        <f>'Monthly Data'!BJ113</f>
        <v>0</v>
      </c>
      <c r="H113" s="137">
        <f>'Monthly Data'!BQ113</f>
        <v>0</v>
      </c>
      <c r="I113" s="137">
        <f>'Monthly Data'!BS113</f>
        <v>30</v>
      </c>
      <c r="K113" s="137">
        <f>'Intermediate OLS Model'!$B$5</f>
        <v>-8216912.5571975103</v>
      </c>
      <c r="L113" s="137">
        <f>'Intermediate OLS Model'!$B$6*D113</f>
        <v>-1504289.1947317361</v>
      </c>
      <c r="M113" s="137">
        <f>'Intermediate OLS Model'!$B$7*E113</f>
        <v>8642193.8531768769</v>
      </c>
      <c r="N113" s="137">
        <f>F113*'Intermediate OLS Model'!$B$8</f>
        <v>0</v>
      </c>
      <c r="O113" s="137">
        <f>G113*'Intermediate OLS Model'!$B$9</f>
        <v>0</v>
      </c>
      <c r="P113" s="137">
        <f>H113*'Intermediate OLS Model'!$B$10</f>
        <v>0</v>
      </c>
      <c r="Q113" s="137">
        <f>'Intermediate OLS Model'!$B$11*I113</f>
        <v>4549170.3530029198</v>
      </c>
      <c r="R113" s="137">
        <f t="shared" si="12"/>
        <v>3470162.4542505508</v>
      </c>
      <c r="S113" s="26">
        <f t="shared" ca="1" si="10"/>
        <v>6.5184754877990123E-2</v>
      </c>
    </row>
    <row r="114" spans="1:19" s="137" customFormat="1">
      <c r="A114" s="138">
        <f>'Monthly Data'!A114</f>
        <v>42856</v>
      </c>
      <c r="B114" s="137">
        <f t="shared" si="11"/>
        <v>2017</v>
      </c>
      <c r="C114" s="137">
        <f ca="1">'Monthly Data'!U114</f>
        <v>3505256.1119639347</v>
      </c>
      <c r="D114" s="137">
        <f>'Monthly Data'!BC114</f>
        <v>113</v>
      </c>
      <c r="E114" s="137">
        <f>'Monthly Data'!AZ114</f>
        <v>7076.2</v>
      </c>
      <c r="F114" s="137">
        <f>'Monthly Data'!BI114</f>
        <v>0</v>
      </c>
      <c r="G114" s="137">
        <f>'Monthly Data'!BJ114</f>
        <v>0</v>
      </c>
      <c r="H114" s="137">
        <f>'Monthly Data'!BQ114</f>
        <v>0</v>
      </c>
      <c r="I114" s="137">
        <f>'Monthly Data'!BS114</f>
        <v>31</v>
      </c>
      <c r="K114" s="137">
        <f>'Intermediate OLS Model'!$B$5</f>
        <v>-8216912.5571975103</v>
      </c>
      <c r="L114" s="137">
        <f>'Intermediate OLS Model'!$B$6*D114</f>
        <v>-1517720.3482561265</v>
      </c>
      <c r="M114" s="137">
        <f>'Intermediate OLS Model'!$B$7*E114</f>
        <v>8645859.3202299122</v>
      </c>
      <c r="N114" s="137">
        <f>F114*'Intermediate OLS Model'!$B$8</f>
        <v>0</v>
      </c>
      <c r="O114" s="137">
        <f>G114*'Intermediate OLS Model'!$B$9</f>
        <v>0</v>
      </c>
      <c r="P114" s="137">
        <f>H114*'Intermediate OLS Model'!$B$10</f>
        <v>0</v>
      </c>
      <c r="Q114" s="137">
        <f>'Intermediate OLS Model'!$B$11*I114</f>
        <v>4700809.3647696832</v>
      </c>
      <c r="R114" s="137">
        <f t="shared" si="12"/>
        <v>3612035.7795459582</v>
      </c>
      <c r="S114" s="26">
        <f t="shared" ca="1" si="10"/>
        <v>3.0462729161948914E-2</v>
      </c>
    </row>
    <row r="115" spans="1:19" s="137" customFormat="1">
      <c r="A115" s="138">
        <f>'Monthly Data'!A115</f>
        <v>42887</v>
      </c>
      <c r="B115" s="137">
        <f t="shared" si="11"/>
        <v>2017</v>
      </c>
      <c r="C115" s="137">
        <f ca="1">'Monthly Data'!U115</f>
        <v>3900962.201963935</v>
      </c>
      <c r="D115" s="137">
        <f>'Monthly Data'!BC115</f>
        <v>114</v>
      </c>
      <c r="E115" s="137">
        <f>'Monthly Data'!AZ115</f>
        <v>7082.2</v>
      </c>
      <c r="F115" s="137">
        <f>'Monthly Data'!BI115</f>
        <v>1</v>
      </c>
      <c r="G115" s="137">
        <f>'Monthly Data'!BJ115</f>
        <v>0</v>
      </c>
      <c r="H115" s="137">
        <f>'Monthly Data'!BQ115</f>
        <v>0</v>
      </c>
      <c r="I115" s="137">
        <f>'Monthly Data'!BS115</f>
        <v>30</v>
      </c>
      <c r="K115" s="137">
        <f>'Intermediate OLS Model'!$B$5</f>
        <v>-8216912.5571975103</v>
      </c>
      <c r="L115" s="137">
        <f>'Intermediate OLS Model'!$B$6*D115</f>
        <v>-1531151.5017805169</v>
      </c>
      <c r="M115" s="137">
        <f>'Intermediate OLS Model'!$B$7*E115</f>
        <v>8653190.2543359827</v>
      </c>
      <c r="N115" s="137">
        <f>F115*'Intermediate OLS Model'!$B$8</f>
        <v>340077.83791221399</v>
      </c>
      <c r="O115" s="137">
        <f>G115*'Intermediate OLS Model'!$B$9</f>
        <v>0</v>
      </c>
      <c r="P115" s="137">
        <f>H115*'Intermediate OLS Model'!$B$10</f>
        <v>0</v>
      </c>
      <c r="Q115" s="137">
        <f>'Intermediate OLS Model'!$B$11*I115</f>
        <v>4549170.3530029198</v>
      </c>
      <c r="R115" s="137">
        <f t="shared" si="12"/>
        <v>3794374.3862730898</v>
      </c>
      <c r="S115" s="26">
        <f t="shared" ca="1" si="10"/>
        <v>2.7323467947775484E-2</v>
      </c>
    </row>
    <row r="116" spans="1:19" s="137" customFormat="1">
      <c r="A116" s="138">
        <f>'Monthly Data'!A116</f>
        <v>42917</v>
      </c>
      <c r="B116" s="137">
        <f t="shared" si="11"/>
        <v>2017</v>
      </c>
      <c r="C116" s="137">
        <f ca="1">'Monthly Data'!U116</f>
        <v>3948803.201963935</v>
      </c>
      <c r="D116" s="137">
        <f>'Monthly Data'!BC116</f>
        <v>115</v>
      </c>
      <c r="E116" s="137">
        <f>'Monthly Data'!AZ116</f>
        <v>7098</v>
      </c>
      <c r="F116" s="137">
        <f>'Monthly Data'!BI116</f>
        <v>0</v>
      </c>
      <c r="G116" s="137">
        <f>'Monthly Data'!BJ116</f>
        <v>1</v>
      </c>
      <c r="H116" s="137">
        <f>'Monthly Data'!BQ116</f>
        <v>0</v>
      </c>
      <c r="I116" s="137">
        <f>'Monthly Data'!BS116</f>
        <v>31</v>
      </c>
      <c r="K116" s="137">
        <f>'Intermediate OLS Model'!$B$5</f>
        <v>-8216912.5571975103</v>
      </c>
      <c r="L116" s="137">
        <f>'Intermediate OLS Model'!$B$6*D116</f>
        <v>-1544582.6553049076</v>
      </c>
      <c r="M116" s="137">
        <f>'Intermediate OLS Model'!$B$7*E116</f>
        <v>8672495.047481969</v>
      </c>
      <c r="N116" s="137">
        <f>F116*'Intermediate OLS Model'!$B$8</f>
        <v>0</v>
      </c>
      <c r="O116" s="137">
        <f>G116*'Intermediate OLS Model'!$B$9</f>
        <v>424185.12562792399</v>
      </c>
      <c r="P116" s="137">
        <f>H116*'Intermediate OLS Model'!$B$10</f>
        <v>0</v>
      </c>
      <c r="Q116" s="137">
        <f>'Intermediate OLS Model'!$B$11*I116</f>
        <v>4700809.3647696832</v>
      </c>
      <c r="R116" s="137">
        <f t="shared" si="12"/>
        <v>4035994.3253771579</v>
      </c>
      <c r="S116" s="26">
        <f t="shared" ca="1" si="10"/>
        <v>2.2080392198288935E-2</v>
      </c>
    </row>
    <row r="117" spans="1:19" s="137" customFormat="1">
      <c r="A117" s="138">
        <f>'Monthly Data'!A117</f>
        <v>42948</v>
      </c>
      <c r="B117" s="137">
        <f t="shared" si="11"/>
        <v>2017</v>
      </c>
      <c r="C117" s="137">
        <f ca="1">'Monthly Data'!U117</f>
        <v>2923548.0019639349</v>
      </c>
      <c r="D117" s="137">
        <f>'Monthly Data'!BC117</f>
        <v>116</v>
      </c>
      <c r="E117" s="137">
        <f>'Monthly Data'!AZ117</f>
        <v>7118.8</v>
      </c>
      <c r="F117" s="137">
        <f>'Monthly Data'!BI117</f>
        <v>0</v>
      </c>
      <c r="G117" s="137">
        <f>'Monthly Data'!BJ117</f>
        <v>0</v>
      </c>
      <c r="H117" s="137">
        <f>'Monthly Data'!BQ117</f>
        <v>0</v>
      </c>
      <c r="I117" s="137">
        <f>'Monthly Data'!BS117</f>
        <v>31</v>
      </c>
      <c r="K117" s="137">
        <f>'Intermediate OLS Model'!$B$5</f>
        <v>-8216912.5571975103</v>
      </c>
      <c r="L117" s="137">
        <f>'Intermediate OLS Model'!$B$6*D117</f>
        <v>-1558013.808829298</v>
      </c>
      <c r="M117" s="137">
        <f>'Intermediate OLS Model'!$B$7*E117</f>
        <v>8697908.9523830153</v>
      </c>
      <c r="N117" s="137">
        <f>F117*'Intermediate OLS Model'!$B$8</f>
        <v>0</v>
      </c>
      <c r="O117" s="137">
        <f>G117*'Intermediate OLS Model'!$B$9</f>
        <v>0</v>
      </c>
      <c r="P117" s="137">
        <f>H117*'Intermediate OLS Model'!$B$10</f>
        <v>0</v>
      </c>
      <c r="Q117" s="137">
        <f>'Intermediate OLS Model'!$B$11*I117</f>
        <v>4700809.3647696832</v>
      </c>
      <c r="R117" s="137">
        <f t="shared" si="12"/>
        <v>3623791.9511258909</v>
      </c>
      <c r="S117" s="26">
        <f t="shared" ca="1" si="10"/>
        <v>0.23951854003818554</v>
      </c>
    </row>
    <row r="118" spans="1:19" s="137" customFormat="1">
      <c r="A118" s="138">
        <f>'Monthly Data'!A118</f>
        <v>42979</v>
      </c>
      <c r="B118" s="137">
        <f t="shared" si="11"/>
        <v>2017</v>
      </c>
      <c r="C118" s="137">
        <f ca="1">'Monthly Data'!U118</f>
        <v>3551345.6319639347</v>
      </c>
      <c r="D118" s="137">
        <f>'Monthly Data'!BC118</f>
        <v>117</v>
      </c>
      <c r="E118" s="137">
        <f>'Monthly Data'!AZ118</f>
        <v>7148.9</v>
      </c>
      <c r="F118" s="137">
        <f>'Monthly Data'!BI118</f>
        <v>0</v>
      </c>
      <c r="G118" s="137">
        <f>'Monthly Data'!BJ118</f>
        <v>0</v>
      </c>
      <c r="H118" s="137">
        <f>'Monthly Data'!BQ118</f>
        <v>1</v>
      </c>
      <c r="I118" s="137">
        <f>'Monthly Data'!BS118</f>
        <v>30</v>
      </c>
      <c r="K118" s="137">
        <f>'Intermediate OLS Model'!$B$5</f>
        <v>-8216912.5571975103</v>
      </c>
      <c r="L118" s="137">
        <f>'Intermediate OLS Model'!$B$6*D118</f>
        <v>-1571444.9623536884</v>
      </c>
      <c r="M118" s="137">
        <f>'Intermediate OLS Model'!$B$7*E118</f>
        <v>8734685.8051484711</v>
      </c>
      <c r="N118" s="137">
        <f>F118*'Intermediate OLS Model'!$B$8</f>
        <v>0</v>
      </c>
      <c r="O118" s="137">
        <f>G118*'Intermediate OLS Model'!$B$9</f>
        <v>0</v>
      </c>
      <c r="P118" s="137">
        <f>H118*'Intermediate OLS Model'!$B$10</f>
        <v>205410.51909741401</v>
      </c>
      <c r="Q118" s="137">
        <f>'Intermediate OLS Model'!$B$11*I118</f>
        <v>4549170.3530029198</v>
      </c>
      <c r="R118" s="137">
        <f t="shared" si="12"/>
        <v>3700909.1576976059</v>
      </c>
      <c r="S118" s="26">
        <f t="shared" ca="1" si="10"/>
        <v>4.2114607034449872E-2</v>
      </c>
    </row>
    <row r="119" spans="1:19" s="137" customFormat="1">
      <c r="A119" s="138">
        <f>'Monthly Data'!A119</f>
        <v>43009</v>
      </c>
      <c r="B119" s="137">
        <f t="shared" si="11"/>
        <v>2017</v>
      </c>
      <c r="C119" s="137">
        <f ca="1">'Monthly Data'!U119</f>
        <v>4675960.2019639341</v>
      </c>
      <c r="D119" s="137">
        <f>'Monthly Data'!BC119</f>
        <v>118</v>
      </c>
      <c r="E119" s="137">
        <f>'Monthly Data'!AZ119</f>
        <v>7168.4</v>
      </c>
      <c r="F119" s="137">
        <f>'Monthly Data'!BI119</f>
        <v>0</v>
      </c>
      <c r="G119" s="137">
        <f>'Monthly Data'!BJ119</f>
        <v>0</v>
      </c>
      <c r="H119" s="137">
        <f>'Monthly Data'!BQ119</f>
        <v>1</v>
      </c>
      <c r="I119" s="137">
        <f>'Monthly Data'!BS119</f>
        <v>31</v>
      </c>
      <c r="K119" s="137">
        <f>'Intermediate OLS Model'!$B$5</f>
        <v>-8216912.5571975103</v>
      </c>
      <c r="L119" s="137">
        <f>'Intermediate OLS Model'!$B$6*D119</f>
        <v>-1584876.1158780791</v>
      </c>
      <c r="M119" s="137">
        <f>'Intermediate OLS Model'!$B$7*E119</f>
        <v>8758511.3409932014</v>
      </c>
      <c r="N119" s="137">
        <f>F119*'Intermediate OLS Model'!$B$8</f>
        <v>0</v>
      </c>
      <c r="O119" s="137">
        <f>G119*'Intermediate OLS Model'!$B$9</f>
        <v>0</v>
      </c>
      <c r="P119" s="137">
        <f>H119*'Intermediate OLS Model'!$B$10</f>
        <v>205410.51909741401</v>
      </c>
      <c r="Q119" s="137">
        <f>'Intermediate OLS Model'!$B$11*I119</f>
        <v>4700809.3647696832</v>
      </c>
      <c r="R119" s="137">
        <f t="shared" si="12"/>
        <v>3862942.5517847082</v>
      </c>
      <c r="S119" s="26">
        <f t="shared" ca="1" si="10"/>
        <v>0.17387180708632918</v>
      </c>
    </row>
    <row r="120" spans="1:19" s="137" customFormat="1">
      <c r="A120" s="138">
        <f>'Monthly Data'!A120</f>
        <v>43040</v>
      </c>
      <c r="B120" s="137">
        <f t="shared" si="11"/>
        <v>2017</v>
      </c>
      <c r="C120" s="137">
        <f ca="1">'Monthly Data'!U120</f>
        <v>3582167.1319639347</v>
      </c>
      <c r="D120" s="137">
        <f>'Monthly Data'!BC120</f>
        <v>119</v>
      </c>
      <c r="E120" s="137">
        <f>'Monthly Data'!AZ120</f>
        <v>7192.2</v>
      </c>
      <c r="F120" s="137">
        <f>'Monthly Data'!BI120</f>
        <v>0</v>
      </c>
      <c r="G120" s="137">
        <f>'Monthly Data'!BJ120</f>
        <v>0</v>
      </c>
      <c r="H120" s="137">
        <f>'Monthly Data'!BQ120</f>
        <v>1</v>
      </c>
      <c r="I120" s="137">
        <f>'Monthly Data'!BS120</f>
        <v>30</v>
      </c>
      <c r="K120" s="137">
        <f>'Intermediate OLS Model'!$B$5</f>
        <v>-8216912.5571975103</v>
      </c>
      <c r="L120" s="137">
        <f>'Intermediate OLS Model'!$B$6*D120</f>
        <v>-1598307.2694024695</v>
      </c>
      <c r="M120" s="137">
        <f>'Intermediate OLS Model'!$B$7*E120</f>
        <v>8787590.7129472829</v>
      </c>
      <c r="N120" s="137">
        <f>F120*'Intermediate OLS Model'!$B$8</f>
        <v>0</v>
      </c>
      <c r="O120" s="137">
        <f>G120*'Intermediate OLS Model'!$B$9</f>
        <v>0</v>
      </c>
      <c r="P120" s="137">
        <f>H120*'Intermediate OLS Model'!$B$10</f>
        <v>205410.51909741401</v>
      </c>
      <c r="Q120" s="137">
        <f>'Intermediate OLS Model'!$B$11*I120</f>
        <v>4549170.3530029198</v>
      </c>
      <c r="R120" s="137">
        <f t="shared" si="12"/>
        <v>3726951.7584476369</v>
      </c>
      <c r="S120" s="26">
        <f t="shared" ca="1" si="10"/>
        <v>4.0418166196596043E-2</v>
      </c>
    </row>
    <row r="121" spans="1:19" s="137" customFormat="1">
      <c r="A121" s="138">
        <f>'Monthly Data'!A121</f>
        <v>43070</v>
      </c>
      <c r="B121" s="137">
        <f t="shared" si="11"/>
        <v>2017</v>
      </c>
      <c r="C121" s="137">
        <f ca="1">'Monthly Data'!U121</f>
        <v>4051590.7719639349</v>
      </c>
      <c r="D121" s="137">
        <f>'Monthly Data'!BC121</f>
        <v>120</v>
      </c>
      <c r="E121" s="137">
        <f>'Monthly Data'!AZ121</f>
        <v>7207.4</v>
      </c>
      <c r="F121" s="137">
        <f>'Monthly Data'!BI121</f>
        <v>0</v>
      </c>
      <c r="G121" s="137">
        <f>'Monthly Data'!BJ121</f>
        <v>0</v>
      </c>
      <c r="H121" s="137">
        <f>'Monthly Data'!BQ121</f>
        <v>0</v>
      </c>
      <c r="I121" s="137">
        <f>'Monthly Data'!BS121</f>
        <v>31</v>
      </c>
      <c r="K121" s="137">
        <f>'Intermediate OLS Model'!$B$5</f>
        <v>-8216912.5571975103</v>
      </c>
      <c r="L121" s="137">
        <f>'Intermediate OLS Model'!$B$6*D121</f>
        <v>-1611738.4229268599</v>
      </c>
      <c r="M121" s="137">
        <f>'Intermediate OLS Model'!$B$7*E121</f>
        <v>8806162.4126826636</v>
      </c>
      <c r="N121" s="137">
        <f>F121*'Intermediate OLS Model'!$B$8</f>
        <v>0</v>
      </c>
      <c r="O121" s="137">
        <f>G121*'Intermediate OLS Model'!$B$9</f>
        <v>0</v>
      </c>
      <c r="P121" s="137">
        <f>H121*'Intermediate OLS Model'!$B$10</f>
        <v>0</v>
      </c>
      <c r="Q121" s="137">
        <f>'Intermediate OLS Model'!$B$11*I121</f>
        <v>4700809.3647696832</v>
      </c>
      <c r="R121" s="137">
        <f t="shared" si="12"/>
        <v>3678320.7973279776</v>
      </c>
      <c r="S121" s="26">
        <f t="shared" ca="1" si="10"/>
        <v>9.2129239018634013E-2</v>
      </c>
    </row>
    <row r="122" spans="1:19" ht="14.25" customHeight="1">
      <c r="S122" s="24">
        <f ca="1">AVERAGE(S2:S121)</f>
        <v>5.1377065337170937E-2</v>
      </c>
    </row>
    <row r="125" spans="1:19">
      <c r="C125" s="201"/>
      <c r="R125" s="178"/>
      <c r="S125" s="24"/>
    </row>
    <row r="126" spans="1:19">
      <c r="C126" s="201"/>
      <c r="R126" s="178"/>
      <c r="S126" s="24"/>
    </row>
    <row r="127" spans="1:19">
      <c r="C127" s="201"/>
      <c r="R127" s="178"/>
      <c r="S127" s="24"/>
    </row>
    <row r="128" spans="1:19">
      <c r="C128" s="201"/>
      <c r="R128" s="178"/>
      <c r="S128" s="24"/>
    </row>
    <row r="129" spans="3:19">
      <c r="C129" s="201"/>
      <c r="R129" s="178"/>
      <c r="S129" s="24"/>
    </row>
    <row r="130" spans="3:19">
      <c r="C130" s="201"/>
      <c r="R130" s="178"/>
      <c r="S130" s="24"/>
    </row>
    <row r="131" spans="3:19">
      <c r="C131" s="201"/>
      <c r="R131" s="178"/>
      <c r="S131" s="24"/>
    </row>
    <row r="132" spans="3:19">
      <c r="C132" s="201"/>
      <c r="R132" s="178"/>
      <c r="S132" s="24"/>
    </row>
    <row r="133" spans="3:19">
      <c r="C133" s="201"/>
      <c r="R133" s="178"/>
      <c r="S133" s="24"/>
    </row>
    <row r="134" spans="3:19">
      <c r="C134" s="201"/>
      <c r="R134" s="178"/>
      <c r="S134" s="24"/>
    </row>
    <row r="135" spans="3:19">
      <c r="C135" s="201"/>
      <c r="R135" s="178"/>
      <c r="S135" s="24"/>
    </row>
    <row r="136" spans="3:19">
      <c r="C136" s="201"/>
      <c r="R136" s="178"/>
      <c r="S136" s="2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E19"/>
  <sheetViews>
    <sheetView workbookViewId="0">
      <selection activeCell="V41" sqref="V41"/>
    </sheetView>
  </sheetViews>
  <sheetFormatPr defaultRowHeight="12.75"/>
  <sheetData>
    <row r="1" spans="1:5">
      <c r="A1" t="s">
        <v>254</v>
      </c>
    </row>
    <row r="2" spans="1:5">
      <c r="A2" t="s">
        <v>124</v>
      </c>
    </row>
    <row r="4" spans="1:5">
      <c r="B4" t="s">
        <v>88</v>
      </c>
      <c r="C4" t="s">
        <v>89</v>
      </c>
      <c r="D4" t="s">
        <v>90</v>
      </c>
      <c r="E4" t="s">
        <v>91</v>
      </c>
    </row>
    <row r="5" spans="1:5">
      <c r="A5" t="s">
        <v>92</v>
      </c>
      <c r="B5">
        <v>-132518743.630743</v>
      </c>
      <c r="C5">
        <v>13072983.1247555</v>
      </c>
      <c r="D5">
        <v>-10.1368404109541</v>
      </c>
      <c r="E5" s="20">
        <v>1.45057698050337E-17</v>
      </c>
    </row>
    <row r="6" spans="1:5">
      <c r="A6" t="s">
        <v>44</v>
      </c>
      <c r="B6">
        <v>26652.554121911799</v>
      </c>
      <c r="C6">
        <v>2418.3718240697399</v>
      </c>
      <c r="D6">
        <v>11.0208669554625</v>
      </c>
      <c r="E6" s="20">
        <v>1.27031179459342E-19</v>
      </c>
    </row>
    <row r="7" spans="1:5">
      <c r="A7" t="s">
        <v>76</v>
      </c>
      <c r="B7">
        <v>21172.496323665298</v>
      </c>
      <c r="C7">
        <v>1892.9641350652901</v>
      </c>
      <c r="D7">
        <v>11.184837542067299</v>
      </c>
      <c r="E7" s="20">
        <v>5.2821168313219899E-20</v>
      </c>
    </row>
    <row r="8" spans="1:5">
      <c r="A8" t="s">
        <v>78</v>
      </c>
      <c r="B8">
        <v>-117580.10582126099</v>
      </c>
      <c r="C8">
        <v>11217.227369116899</v>
      </c>
      <c r="D8">
        <v>-10.482100607586901</v>
      </c>
      <c r="E8" s="20">
        <v>2.27901617760322E-18</v>
      </c>
    </row>
    <row r="9" spans="1:5">
      <c r="A9" t="s">
        <v>80</v>
      </c>
      <c r="B9">
        <v>-1709094.1435138399</v>
      </c>
      <c r="C9">
        <v>571226.49373025598</v>
      </c>
      <c r="D9">
        <v>-2.9919728203659002</v>
      </c>
      <c r="E9">
        <v>3.4039789718908302E-3</v>
      </c>
    </row>
    <row r="10" spans="1:5">
      <c r="A10" t="s">
        <v>56</v>
      </c>
      <c r="B10">
        <v>-2274931.99285133</v>
      </c>
      <c r="C10">
        <v>479539.795190637</v>
      </c>
      <c r="D10">
        <v>-4.7439899997182797</v>
      </c>
      <c r="E10" s="20">
        <v>6.1714610515032498E-6</v>
      </c>
    </row>
    <row r="11" spans="1:5">
      <c r="A11" t="s">
        <v>93</v>
      </c>
      <c r="B11">
        <v>703352.75066977297</v>
      </c>
      <c r="C11">
        <v>164972.627431564</v>
      </c>
      <c r="D11">
        <v>4.2634512259407904</v>
      </c>
      <c r="E11" s="20">
        <v>4.19384975037224E-5</v>
      </c>
    </row>
    <row r="13" spans="1:5">
      <c r="A13" t="s">
        <v>94</v>
      </c>
      <c r="B13">
        <v>25937095.469290301</v>
      </c>
      <c r="C13" t="s">
        <v>95</v>
      </c>
      <c r="D13">
        <v>2726776.3826217302</v>
      </c>
    </row>
    <row r="14" spans="1:5">
      <c r="A14" t="s">
        <v>96</v>
      </c>
      <c r="B14">
        <v>210324218715220</v>
      </c>
      <c r="C14" t="s">
        <v>97</v>
      </c>
      <c r="D14">
        <v>1364285.99341051</v>
      </c>
    </row>
    <row r="15" spans="1:5">
      <c r="A15" t="s">
        <v>98</v>
      </c>
      <c r="B15">
        <v>0.76229228609268196</v>
      </c>
      <c r="C15" t="s">
        <v>99</v>
      </c>
      <c r="D15">
        <v>0.74967063756662999</v>
      </c>
    </row>
    <row r="16" spans="1:5">
      <c r="A16" t="s">
        <v>204</v>
      </c>
      <c r="B16">
        <v>60.3956198367623</v>
      </c>
      <c r="C16" t="s">
        <v>101</v>
      </c>
      <c r="D16" s="20">
        <v>5.51051021352627E-33</v>
      </c>
    </row>
    <row r="17" spans="1:4">
      <c r="A17" t="s">
        <v>102</v>
      </c>
      <c r="B17">
        <v>-1861.80340069986</v>
      </c>
      <c r="C17" t="s">
        <v>103</v>
      </c>
      <c r="D17">
        <v>3737.6068013997201</v>
      </c>
    </row>
    <row r="18" spans="1:4">
      <c r="A18" t="s">
        <v>104</v>
      </c>
      <c r="B18">
        <v>3757.1192435991902</v>
      </c>
      <c r="C18" t="s">
        <v>105</v>
      </c>
      <c r="D18">
        <v>3745.5308942163601</v>
      </c>
    </row>
    <row r="19" spans="1:4">
      <c r="A19" t="s">
        <v>106</v>
      </c>
      <c r="B19">
        <v>0.59040574311180705</v>
      </c>
      <c r="C19" t="s">
        <v>107</v>
      </c>
      <c r="D19">
        <v>0.79203784784317399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S136"/>
  <sheetViews>
    <sheetView topLeftCell="H1" workbookViewId="0">
      <selection activeCell="T13" sqref="T13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4" width="6" bestFit="1" customWidth="1"/>
    <col min="5" max="5" width="12.83203125" customWidth="1"/>
    <col min="6" max="6" width="9" bestFit="1" customWidth="1"/>
    <col min="7" max="7" width="6.6640625" customWidth="1"/>
    <col min="8" max="8" width="8" style="137" customWidth="1"/>
    <col min="9" max="9" width="5.33203125" bestFit="1" customWidth="1"/>
    <col min="11" max="11" width="12.6640625" bestFit="1" customWidth="1"/>
    <col min="12" max="13" width="12" bestFit="1" customWidth="1"/>
    <col min="14" max="15" width="12.6640625" bestFit="1" customWidth="1"/>
    <col min="16" max="16" width="12" bestFit="1" customWidth="1"/>
    <col min="17" max="17" width="12.6640625" bestFit="1" customWidth="1"/>
    <col min="18" max="18" width="12" bestFit="1" customWidth="1"/>
    <col min="19" max="19" width="10.5" bestFit="1" customWidth="1"/>
  </cols>
  <sheetData>
    <row r="1" spans="1:19">
      <c r="A1" t="s">
        <v>125</v>
      </c>
      <c r="B1" t="s">
        <v>126</v>
      </c>
      <c r="C1" t="str">
        <f>'Monthly Data'!Z1</f>
        <v>Large_Use_NO_CDM</v>
      </c>
      <c r="D1" t="str">
        <f>'Monthly Data'!AY1</f>
        <v>CDD</v>
      </c>
      <c r="E1" s="133" t="str">
        <f>'Monthly Data'!AZ1</f>
        <v>Ont_Empl</v>
      </c>
      <c r="F1" t="str">
        <f>'Monthly Data'!BC1</f>
        <v>Trend</v>
      </c>
      <c r="G1" t="str">
        <f>'Monthly Data'!BJ1</f>
        <v>Jul</v>
      </c>
      <c r="H1" s="137" t="str">
        <f>'Monthly Data'!BO1</f>
        <v>Dec</v>
      </c>
      <c r="I1" t="str">
        <f>'Monthly Data'!BS1</f>
        <v>Month Days</v>
      </c>
      <c r="K1" t="s">
        <v>92</v>
      </c>
      <c r="L1" t="str">
        <f t="shared" ref="L1:Q1" si="0">D1</f>
        <v>CDD</v>
      </c>
      <c r="M1" t="str">
        <f t="shared" si="0"/>
        <v>Ont_Empl</v>
      </c>
      <c r="N1" t="str">
        <f t="shared" si="0"/>
        <v>Trend</v>
      </c>
      <c r="O1" t="str">
        <f t="shared" si="0"/>
        <v>Jul</v>
      </c>
      <c r="P1" t="str">
        <f t="shared" si="0"/>
        <v>Dec</v>
      </c>
      <c r="Q1" t="str">
        <f t="shared" si="0"/>
        <v>Month Days</v>
      </c>
      <c r="R1" t="s">
        <v>127</v>
      </c>
      <c r="S1" t="s">
        <v>128</v>
      </c>
    </row>
    <row r="2" spans="1:19">
      <c r="A2" s="28">
        <f>'Monthly Data'!A2</f>
        <v>39448</v>
      </c>
      <c r="B2">
        <f t="shared" ref="B2:B54" si="1">YEAR(A2)</f>
        <v>2008</v>
      </c>
      <c r="C2">
        <f ca="1">'Monthly Data'!Z2</f>
        <v>30945952.881152</v>
      </c>
      <c r="D2">
        <f>'Monthly Data'!AY2</f>
        <v>0</v>
      </c>
      <c r="E2" s="133">
        <f>'Monthly Data'!AZ2</f>
        <v>6578.2</v>
      </c>
      <c r="F2">
        <f>'Monthly Data'!BC2</f>
        <v>1</v>
      </c>
      <c r="G2">
        <f>'Monthly Data'!BJ2</f>
        <v>0</v>
      </c>
      <c r="H2" s="137">
        <f>'Monthly Data'!BO2</f>
        <v>0</v>
      </c>
      <c r="I2">
        <f>'Monthly Data'!BS2</f>
        <v>31</v>
      </c>
      <c r="K2">
        <f>'Large Use OLS Model'!$B$5</f>
        <v>-132518743.630743</v>
      </c>
      <c r="L2">
        <f>'Large Use OLS Model'!$B$6*D2</f>
        <v>0</v>
      </c>
      <c r="M2">
        <f>'Large Use OLS Model'!$B$7*E2</f>
        <v>139276915.31633505</v>
      </c>
      <c r="N2">
        <f>'Large Use OLS Model'!$B$8*F2</f>
        <v>-117580.10582126099</v>
      </c>
      <c r="O2">
        <f>'Large Use OLS Model'!$B$9*G2</f>
        <v>0</v>
      </c>
      <c r="P2">
        <f>'Large Use OLS Model'!$B$10*H2</f>
        <v>0</v>
      </c>
      <c r="Q2">
        <f>'Large Use OLS Model'!$B$11*I2</f>
        <v>21803935.270762961</v>
      </c>
      <c r="R2">
        <f t="shared" ref="R2:R33" si="2">SUM(K2:Q2)</f>
        <v>28444526.850533754</v>
      </c>
      <c r="S2" s="26">
        <f t="shared" ref="S2:S33" ca="1" si="3">ABS(R2-C2)/C2</f>
        <v>8.0832089424584169E-2</v>
      </c>
    </row>
    <row r="3" spans="1:19">
      <c r="A3" s="28">
        <f>'Monthly Data'!A3</f>
        <v>39479</v>
      </c>
      <c r="B3">
        <f t="shared" si="1"/>
        <v>2008</v>
      </c>
      <c r="C3">
        <f ca="1">'Monthly Data'!Z3</f>
        <v>29255982.560447</v>
      </c>
      <c r="D3">
        <f>'Monthly Data'!AY3</f>
        <v>0</v>
      </c>
      <c r="E3" s="133">
        <f>'Monthly Data'!AZ3</f>
        <v>6591.7</v>
      </c>
      <c r="F3">
        <f>'Monthly Data'!BC3</f>
        <v>2</v>
      </c>
      <c r="G3">
        <f>'Monthly Data'!BJ3</f>
        <v>0</v>
      </c>
      <c r="H3" s="137">
        <f>'Monthly Data'!BO3</f>
        <v>0</v>
      </c>
      <c r="I3">
        <f>'Monthly Data'!BS3</f>
        <v>29</v>
      </c>
      <c r="K3">
        <f>'Large Use OLS Model'!$B$5</f>
        <v>-132518743.630743</v>
      </c>
      <c r="L3">
        <f>'Large Use OLS Model'!$B$6*D3</f>
        <v>0</v>
      </c>
      <c r="M3">
        <f>'Large Use OLS Model'!$B$7*E3</f>
        <v>139562744.01670453</v>
      </c>
      <c r="N3">
        <f>'Large Use OLS Model'!$B$8*F3</f>
        <v>-235160.21164252199</v>
      </c>
      <c r="O3">
        <f>'Large Use OLS Model'!$B$9*G3</f>
        <v>0</v>
      </c>
      <c r="P3">
        <f>'Large Use OLS Model'!$B$10*H3</f>
        <v>0</v>
      </c>
      <c r="Q3" s="137">
        <f>'Large Use OLS Model'!$B$11*I3</f>
        <v>20397229.769423418</v>
      </c>
      <c r="R3">
        <f t="shared" si="2"/>
        <v>27206069.943742428</v>
      </c>
      <c r="S3" s="26">
        <f t="shared" ca="1" si="3"/>
        <v>7.0068151444551974E-2</v>
      </c>
    </row>
    <row r="4" spans="1:19">
      <c r="A4" s="28">
        <f>'Monthly Data'!A4</f>
        <v>39508</v>
      </c>
      <c r="B4">
        <f t="shared" si="1"/>
        <v>2008</v>
      </c>
      <c r="C4">
        <f ca="1">'Monthly Data'!Z4</f>
        <v>30082298.040827002</v>
      </c>
      <c r="D4">
        <f>'Monthly Data'!AY4</f>
        <v>0</v>
      </c>
      <c r="E4" s="133">
        <f>'Monthly Data'!AZ4</f>
        <v>6603.7</v>
      </c>
      <c r="F4">
        <f>'Monthly Data'!BC4</f>
        <v>3</v>
      </c>
      <c r="G4">
        <f>'Monthly Data'!BJ4</f>
        <v>0</v>
      </c>
      <c r="H4" s="137">
        <f>'Monthly Data'!BO4</f>
        <v>0</v>
      </c>
      <c r="I4">
        <f>'Monthly Data'!BS4</f>
        <v>31</v>
      </c>
      <c r="K4">
        <f>'Large Use OLS Model'!$B$5</f>
        <v>-132518743.630743</v>
      </c>
      <c r="L4">
        <f>'Large Use OLS Model'!$B$6*D4</f>
        <v>0</v>
      </c>
      <c r="M4">
        <f>'Large Use OLS Model'!$B$7*E4</f>
        <v>139816813.97258854</v>
      </c>
      <c r="N4">
        <f>'Large Use OLS Model'!$B$8*F4</f>
        <v>-352740.31746378297</v>
      </c>
      <c r="O4">
        <f>'Large Use OLS Model'!$B$9*G4</f>
        <v>0</v>
      </c>
      <c r="P4">
        <f>'Large Use OLS Model'!$B$10*H4</f>
        <v>0</v>
      </c>
      <c r="Q4" s="137">
        <f>'Large Use OLS Model'!$B$11*I4</f>
        <v>21803935.270762961</v>
      </c>
      <c r="R4">
        <f t="shared" si="2"/>
        <v>28749265.295144722</v>
      </c>
      <c r="S4" s="26">
        <f t="shared" ca="1" si="3"/>
        <v>4.4312862796356822E-2</v>
      </c>
    </row>
    <row r="5" spans="1:19">
      <c r="A5" s="28">
        <f>'Monthly Data'!A5</f>
        <v>39539</v>
      </c>
      <c r="B5">
        <f t="shared" si="1"/>
        <v>2008</v>
      </c>
      <c r="C5">
        <f ca="1">'Monthly Data'!Z5</f>
        <v>29104726.433135998</v>
      </c>
      <c r="D5">
        <f>'Monthly Data'!AY5</f>
        <v>1.5</v>
      </c>
      <c r="E5" s="133">
        <f>'Monthly Data'!AZ5</f>
        <v>6618.5</v>
      </c>
      <c r="F5">
        <f>'Monthly Data'!BC5</f>
        <v>4</v>
      </c>
      <c r="G5">
        <f>'Monthly Data'!BJ5</f>
        <v>0</v>
      </c>
      <c r="H5" s="137">
        <f>'Monthly Data'!BO5</f>
        <v>0</v>
      </c>
      <c r="I5">
        <f>'Monthly Data'!BS5</f>
        <v>30</v>
      </c>
      <c r="K5">
        <f>'Large Use OLS Model'!$B$5</f>
        <v>-132518743.630743</v>
      </c>
      <c r="L5">
        <f>'Large Use OLS Model'!$B$6*D5</f>
        <v>39978.831182867696</v>
      </c>
      <c r="M5">
        <f>'Large Use OLS Model'!$B$7*E5</f>
        <v>140130166.91817877</v>
      </c>
      <c r="N5">
        <f>'Large Use OLS Model'!$B$8*F5</f>
        <v>-470320.42328504397</v>
      </c>
      <c r="O5">
        <f>'Large Use OLS Model'!$B$9*G5</f>
        <v>0</v>
      </c>
      <c r="P5">
        <f>'Large Use OLS Model'!$B$10*H5</f>
        <v>0</v>
      </c>
      <c r="Q5" s="137">
        <f>'Large Use OLS Model'!$B$11*I5</f>
        <v>21100582.520093188</v>
      </c>
      <c r="R5">
        <f t="shared" si="2"/>
        <v>28281664.21542678</v>
      </c>
      <c r="S5" s="26">
        <f t="shared" ca="1" si="3"/>
        <v>2.8279331867285765E-2</v>
      </c>
    </row>
    <row r="6" spans="1:19">
      <c r="A6" s="28">
        <f>'Monthly Data'!A6</f>
        <v>39569</v>
      </c>
      <c r="B6">
        <f t="shared" si="1"/>
        <v>2008</v>
      </c>
      <c r="C6">
        <f ca="1">'Monthly Data'!Z6</f>
        <v>28303679.631195001</v>
      </c>
      <c r="D6">
        <f>'Monthly Data'!AY6</f>
        <v>13.399999999999999</v>
      </c>
      <c r="E6" s="133">
        <f>'Monthly Data'!AZ6</f>
        <v>6622.3</v>
      </c>
      <c r="F6">
        <f>'Monthly Data'!BC6</f>
        <v>5</v>
      </c>
      <c r="G6">
        <f>'Monthly Data'!BJ6</f>
        <v>0</v>
      </c>
      <c r="H6" s="137">
        <f>'Monthly Data'!BO6</f>
        <v>0</v>
      </c>
      <c r="I6">
        <f>'Monthly Data'!BS6</f>
        <v>31</v>
      </c>
      <c r="K6">
        <f>'Large Use OLS Model'!$B$5</f>
        <v>-132518743.630743</v>
      </c>
      <c r="L6">
        <f>'Large Use OLS Model'!$B$6*D6</f>
        <v>357144.22523361805</v>
      </c>
      <c r="M6">
        <f>'Large Use OLS Model'!$B$7*E6</f>
        <v>140210622.40420872</v>
      </c>
      <c r="N6">
        <f>'Large Use OLS Model'!$B$8*F6</f>
        <v>-587900.52910630498</v>
      </c>
      <c r="O6">
        <f>'Large Use OLS Model'!$B$9*G6</f>
        <v>0</v>
      </c>
      <c r="P6">
        <f>'Large Use OLS Model'!$B$10*H6</f>
        <v>0</v>
      </c>
      <c r="Q6" s="137">
        <f>'Large Use OLS Model'!$B$11*I6</f>
        <v>21803935.270762961</v>
      </c>
      <c r="R6">
        <f t="shared" si="2"/>
        <v>29265057.740355995</v>
      </c>
      <c r="S6" s="26">
        <f t="shared" ca="1" si="3"/>
        <v>3.3966541512906574E-2</v>
      </c>
    </row>
    <row r="7" spans="1:19">
      <c r="A7" s="28">
        <f>'Monthly Data'!A7</f>
        <v>39600</v>
      </c>
      <c r="B7">
        <f t="shared" si="1"/>
        <v>2008</v>
      </c>
      <c r="C7">
        <f ca="1">'Monthly Data'!Z7</f>
        <v>31374151.027519997</v>
      </c>
      <c r="D7">
        <f>'Monthly Data'!AY7</f>
        <v>120.39999999999998</v>
      </c>
      <c r="E7" s="133">
        <f>'Monthly Data'!AZ7</f>
        <v>6620.3</v>
      </c>
      <c r="F7">
        <f>'Monthly Data'!BC7</f>
        <v>6</v>
      </c>
      <c r="G7">
        <f>'Monthly Data'!BJ7</f>
        <v>0</v>
      </c>
      <c r="H7" s="137">
        <f>'Monthly Data'!BO7</f>
        <v>0</v>
      </c>
      <c r="I7">
        <f>'Monthly Data'!BS7</f>
        <v>30</v>
      </c>
      <c r="K7">
        <f>'Large Use OLS Model'!$B$5</f>
        <v>-132518743.630743</v>
      </c>
      <c r="L7">
        <f>'Large Use OLS Model'!$B$6*D7</f>
        <v>3208967.5162781798</v>
      </c>
      <c r="M7">
        <f>'Large Use OLS Model'!$B$7*E7</f>
        <v>140168277.41156137</v>
      </c>
      <c r="N7">
        <f>'Large Use OLS Model'!$B$8*F7</f>
        <v>-705480.63492756593</v>
      </c>
      <c r="O7">
        <f>'Large Use OLS Model'!$B$9*G7</f>
        <v>0</v>
      </c>
      <c r="P7">
        <f>'Large Use OLS Model'!$B$10*H7</f>
        <v>0</v>
      </c>
      <c r="Q7" s="137">
        <f>'Large Use OLS Model'!$B$11*I7</f>
        <v>21100582.520093188</v>
      </c>
      <c r="R7">
        <f t="shared" si="2"/>
        <v>31253603.182262175</v>
      </c>
      <c r="S7" s="26">
        <f t="shared" ca="1" si="3"/>
        <v>3.8422663660949187E-3</v>
      </c>
    </row>
    <row r="8" spans="1:19">
      <c r="A8" s="28">
        <f>'Monthly Data'!A8</f>
        <v>39630</v>
      </c>
      <c r="B8">
        <f t="shared" si="1"/>
        <v>2008</v>
      </c>
      <c r="C8">
        <f ca="1">'Monthly Data'!Z8</f>
        <v>31414393.881907005</v>
      </c>
      <c r="D8">
        <f>'Monthly Data'!AY8</f>
        <v>180.50000000000006</v>
      </c>
      <c r="E8" s="133">
        <f>'Monthly Data'!AZ8</f>
        <v>6611.6</v>
      </c>
      <c r="F8">
        <f>'Monthly Data'!BC8</f>
        <v>7</v>
      </c>
      <c r="G8">
        <f>'Monthly Data'!BJ8</f>
        <v>1</v>
      </c>
      <c r="H8" s="137">
        <f>'Monthly Data'!BO8</f>
        <v>0</v>
      </c>
      <c r="I8">
        <f>'Monthly Data'!BS8</f>
        <v>31</v>
      </c>
      <c r="K8">
        <f>'Large Use OLS Model'!$B$5</f>
        <v>-132518743.630743</v>
      </c>
      <c r="L8">
        <f>'Large Use OLS Model'!$B$6*D8</f>
        <v>4810786.0190050816</v>
      </c>
      <c r="M8">
        <f>'Large Use OLS Model'!$B$7*E8</f>
        <v>139984076.69354549</v>
      </c>
      <c r="N8">
        <f>'Large Use OLS Model'!$B$8*F8</f>
        <v>-823060.740748827</v>
      </c>
      <c r="O8">
        <f>'Large Use OLS Model'!$B$9*G8</f>
        <v>-1709094.1435138399</v>
      </c>
      <c r="P8">
        <f>'Large Use OLS Model'!$B$10*H8</f>
        <v>0</v>
      </c>
      <c r="Q8" s="137">
        <f>'Large Use OLS Model'!$B$11*I8</f>
        <v>21803935.270762961</v>
      </c>
      <c r="R8">
        <f t="shared" si="2"/>
        <v>31547899.468307864</v>
      </c>
      <c r="S8" s="26">
        <f t="shared" ca="1" si="3"/>
        <v>4.2498221325782464E-3</v>
      </c>
    </row>
    <row r="9" spans="1:19">
      <c r="A9" s="28">
        <f>'Monthly Data'!A9</f>
        <v>39661</v>
      </c>
      <c r="B9">
        <f t="shared" si="1"/>
        <v>2008</v>
      </c>
      <c r="C9">
        <f ca="1">'Monthly Data'!Z9</f>
        <v>33407990.351884004</v>
      </c>
      <c r="D9">
        <f>'Monthly Data'!AY9</f>
        <v>137.09999999999997</v>
      </c>
      <c r="E9" s="133">
        <f>'Monthly Data'!AZ9</f>
        <v>6603.5</v>
      </c>
      <c r="F9">
        <f>'Monthly Data'!BC9</f>
        <v>8</v>
      </c>
      <c r="G9">
        <f>'Monthly Data'!BJ9</f>
        <v>0</v>
      </c>
      <c r="H9" s="137">
        <f>'Monthly Data'!BO9</f>
        <v>0</v>
      </c>
      <c r="I9">
        <f>'Monthly Data'!BS9</f>
        <v>31</v>
      </c>
      <c r="K9">
        <f>'Large Use OLS Model'!$B$5</f>
        <v>-132518743.630743</v>
      </c>
      <c r="L9">
        <f>'Large Use OLS Model'!$B$6*D9</f>
        <v>3654065.1701141065</v>
      </c>
      <c r="M9">
        <f>'Large Use OLS Model'!$B$7*E9</f>
        <v>139812579.47332379</v>
      </c>
      <c r="N9">
        <f>'Large Use OLS Model'!$B$8*F9</f>
        <v>-940640.84657008795</v>
      </c>
      <c r="O9">
        <f>'Large Use OLS Model'!$B$9*G9</f>
        <v>0</v>
      </c>
      <c r="P9">
        <f>'Large Use OLS Model'!$B$10*H9</f>
        <v>0</v>
      </c>
      <c r="Q9" s="137">
        <f>'Large Use OLS Model'!$B$11*I9</f>
        <v>21803935.270762961</v>
      </c>
      <c r="R9">
        <f t="shared" si="2"/>
        <v>31811195.436887771</v>
      </c>
      <c r="S9" s="26">
        <f t="shared" ca="1" si="3"/>
        <v>4.779679646028704E-2</v>
      </c>
    </row>
    <row r="10" spans="1:19">
      <c r="A10" s="28">
        <f>'Monthly Data'!A10</f>
        <v>39692</v>
      </c>
      <c r="B10">
        <f t="shared" si="1"/>
        <v>2008</v>
      </c>
      <c r="C10">
        <f ca="1">'Monthly Data'!Z10</f>
        <v>30345332.094379999</v>
      </c>
      <c r="D10">
        <f>'Monthly Data'!AY10</f>
        <v>56.099999999999994</v>
      </c>
      <c r="E10" s="133">
        <f>'Monthly Data'!AZ10</f>
        <v>6614.5</v>
      </c>
      <c r="F10">
        <f>'Monthly Data'!BC10</f>
        <v>9</v>
      </c>
      <c r="G10">
        <f>'Monthly Data'!BJ10</f>
        <v>0</v>
      </c>
      <c r="H10" s="137">
        <f>'Monthly Data'!BO10</f>
        <v>0</v>
      </c>
      <c r="I10">
        <f>'Monthly Data'!BS10</f>
        <v>30</v>
      </c>
      <c r="K10">
        <f>'Large Use OLS Model'!$B$5</f>
        <v>-132518743.630743</v>
      </c>
      <c r="L10">
        <f>'Large Use OLS Model'!$B$6*D10</f>
        <v>1495208.2862392517</v>
      </c>
      <c r="M10">
        <f>'Large Use OLS Model'!$B$7*E10</f>
        <v>140045476.93288413</v>
      </c>
      <c r="N10">
        <f>'Large Use OLS Model'!$B$8*F10</f>
        <v>-1058220.952391349</v>
      </c>
      <c r="O10">
        <f>'Large Use OLS Model'!$B$9*G10</f>
        <v>0</v>
      </c>
      <c r="P10">
        <f>'Large Use OLS Model'!$B$10*H10</f>
        <v>0</v>
      </c>
      <c r="Q10" s="137">
        <f>'Large Use OLS Model'!$B$11*I10</f>
        <v>21100582.520093188</v>
      </c>
      <c r="R10">
        <f t="shared" si="2"/>
        <v>29064303.15608222</v>
      </c>
      <c r="S10" s="26">
        <f t="shared" ca="1" si="3"/>
        <v>4.2215024515583628E-2</v>
      </c>
    </row>
    <row r="11" spans="1:19">
      <c r="A11" s="28">
        <f>'Monthly Data'!A11</f>
        <v>39722</v>
      </c>
      <c r="B11">
        <f t="shared" si="1"/>
        <v>2008</v>
      </c>
      <c r="C11">
        <f ca="1">'Monthly Data'!Z11</f>
        <v>28423198.784386002</v>
      </c>
      <c r="D11">
        <f>'Monthly Data'!AY11</f>
        <v>2.2999999999999998</v>
      </c>
      <c r="E11" s="133">
        <f>'Monthly Data'!AZ11</f>
        <v>6632.3</v>
      </c>
      <c r="F11">
        <f>'Monthly Data'!BC11</f>
        <v>10</v>
      </c>
      <c r="G11">
        <f>'Monthly Data'!BJ11</f>
        <v>0</v>
      </c>
      <c r="H11" s="137">
        <f>'Monthly Data'!BO11</f>
        <v>0</v>
      </c>
      <c r="I11">
        <f>'Monthly Data'!BS11</f>
        <v>31</v>
      </c>
      <c r="K11">
        <f>'Large Use OLS Model'!$B$5</f>
        <v>-132518743.630743</v>
      </c>
      <c r="L11">
        <f>'Large Use OLS Model'!$B$6*D11</f>
        <v>61300.874480397135</v>
      </c>
      <c r="M11">
        <f>'Large Use OLS Model'!$B$7*E11</f>
        <v>140422347.36744535</v>
      </c>
      <c r="N11">
        <f>'Large Use OLS Model'!$B$8*F11</f>
        <v>-1175801.05821261</v>
      </c>
      <c r="O11">
        <f>'Large Use OLS Model'!$B$9*G11</f>
        <v>0</v>
      </c>
      <c r="P11">
        <f>'Large Use OLS Model'!$B$10*H11</f>
        <v>0</v>
      </c>
      <c r="Q11" s="137">
        <f>'Large Use OLS Model'!$B$11*I11</f>
        <v>21803935.270762961</v>
      </c>
      <c r="R11">
        <f t="shared" si="2"/>
        <v>28593038.823733099</v>
      </c>
      <c r="S11" s="26">
        <f t="shared" ca="1" si="3"/>
        <v>5.9754020170452171E-3</v>
      </c>
    </row>
    <row r="12" spans="1:19">
      <c r="A12" s="28">
        <f>'Monthly Data'!A12</f>
        <v>39753</v>
      </c>
      <c r="B12">
        <f t="shared" si="1"/>
        <v>2008</v>
      </c>
      <c r="C12">
        <f ca="1">'Monthly Data'!Z12</f>
        <v>26336843.103038002</v>
      </c>
      <c r="D12">
        <f>'Monthly Data'!AY12</f>
        <v>0</v>
      </c>
      <c r="E12" s="133">
        <f>'Monthly Data'!AZ12</f>
        <v>6616.9</v>
      </c>
      <c r="F12">
        <f>'Monthly Data'!BC12</f>
        <v>11</v>
      </c>
      <c r="G12">
        <f>'Monthly Data'!BJ12</f>
        <v>0</v>
      </c>
      <c r="H12" s="137">
        <f>'Monthly Data'!BO12</f>
        <v>0</v>
      </c>
      <c r="I12">
        <f>'Monthly Data'!BS12</f>
        <v>30</v>
      </c>
      <c r="K12">
        <f>'Large Use OLS Model'!$B$5</f>
        <v>-132518743.630743</v>
      </c>
      <c r="L12">
        <f>'Large Use OLS Model'!$B$6*D12</f>
        <v>0</v>
      </c>
      <c r="M12">
        <f>'Large Use OLS Model'!$B$7*E12</f>
        <v>140096290.92406091</v>
      </c>
      <c r="N12">
        <f>'Large Use OLS Model'!$B$8*F12</f>
        <v>-1293381.1640338709</v>
      </c>
      <c r="O12">
        <f>'Large Use OLS Model'!$B$9*G12</f>
        <v>0</v>
      </c>
      <c r="P12">
        <f>'Large Use OLS Model'!$B$10*H12</f>
        <v>0</v>
      </c>
      <c r="Q12" s="137">
        <f>'Large Use OLS Model'!$B$11*I12</f>
        <v>21100582.520093188</v>
      </c>
      <c r="R12">
        <f t="shared" si="2"/>
        <v>27384748.649377231</v>
      </c>
      <c r="S12" s="26">
        <f t="shared" ca="1" si="3"/>
        <v>3.978857838957741E-2</v>
      </c>
    </row>
    <row r="13" spans="1:19">
      <c r="A13" s="28">
        <f>'Monthly Data'!A13</f>
        <v>39783</v>
      </c>
      <c r="B13">
        <f t="shared" si="1"/>
        <v>2008</v>
      </c>
      <c r="C13">
        <f ca="1">'Monthly Data'!Z13</f>
        <v>23696597.122235004</v>
      </c>
      <c r="D13">
        <f>'Monthly Data'!AY13</f>
        <v>0</v>
      </c>
      <c r="E13" s="133">
        <f>'Monthly Data'!AZ13</f>
        <v>6598.1</v>
      </c>
      <c r="F13">
        <f>'Monthly Data'!BC13</f>
        <v>12</v>
      </c>
      <c r="G13">
        <f>'Monthly Data'!BJ13</f>
        <v>0</v>
      </c>
      <c r="H13" s="137">
        <f>'Monthly Data'!BO13</f>
        <v>1</v>
      </c>
      <c r="I13">
        <f>'Monthly Data'!BS13</f>
        <v>31</v>
      </c>
      <c r="K13">
        <f>'Large Use OLS Model'!$B$5</f>
        <v>-132518743.630743</v>
      </c>
      <c r="L13">
        <f>'Large Use OLS Model'!$B$6*D13</f>
        <v>0</v>
      </c>
      <c r="M13">
        <f>'Large Use OLS Model'!$B$7*E13</f>
        <v>139698247.99317601</v>
      </c>
      <c r="N13">
        <f>'Large Use OLS Model'!$B$8*F13</f>
        <v>-1410961.2698551319</v>
      </c>
      <c r="O13">
        <f>'Large Use OLS Model'!$B$9*G13</f>
        <v>0</v>
      </c>
      <c r="P13">
        <f>'Large Use OLS Model'!$B$10*H13</f>
        <v>-2274931.99285133</v>
      </c>
      <c r="Q13" s="137">
        <f>'Large Use OLS Model'!$B$11*I13</f>
        <v>21803935.270762961</v>
      </c>
      <c r="R13">
        <f t="shared" si="2"/>
        <v>25297546.370489515</v>
      </c>
      <c r="S13" s="26">
        <f t="shared" ca="1" si="3"/>
        <v>6.7560301590826641E-2</v>
      </c>
    </row>
    <row r="14" spans="1:19">
      <c r="A14" s="28">
        <f>'Monthly Data'!A14</f>
        <v>39814</v>
      </c>
      <c r="B14">
        <f t="shared" si="1"/>
        <v>2009</v>
      </c>
      <c r="C14">
        <f ca="1">'Monthly Data'!Z14</f>
        <v>24657854.515772</v>
      </c>
      <c r="D14">
        <f>'Monthly Data'!AY14</f>
        <v>0</v>
      </c>
      <c r="E14" s="133">
        <f>'Monthly Data'!AZ14</f>
        <v>6541.6</v>
      </c>
      <c r="F14">
        <f>'Monthly Data'!BC14</f>
        <v>13</v>
      </c>
      <c r="G14">
        <f>'Monthly Data'!BJ14</f>
        <v>0</v>
      </c>
      <c r="H14" s="137">
        <f>'Monthly Data'!BO14</f>
        <v>0</v>
      </c>
      <c r="I14">
        <f>'Monthly Data'!BS14</f>
        <v>31</v>
      </c>
      <c r="K14">
        <f>'Large Use OLS Model'!$B$5</f>
        <v>-132518743.630743</v>
      </c>
      <c r="L14">
        <f>'Large Use OLS Model'!$B$6*D14</f>
        <v>0</v>
      </c>
      <c r="M14">
        <f>'Large Use OLS Model'!$B$7*E14</f>
        <v>138502001.95088893</v>
      </c>
      <c r="N14">
        <f>'Large Use OLS Model'!$B$8*F14</f>
        <v>-1528541.3756763928</v>
      </c>
      <c r="O14">
        <f>'Large Use OLS Model'!$B$9*G14</f>
        <v>0</v>
      </c>
      <c r="P14">
        <f>'Large Use OLS Model'!$B$10*H14</f>
        <v>0</v>
      </c>
      <c r="Q14" s="137">
        <f>'Large Use OLS Model'!$B$11*I14</f>
        <v>21803935.270762961</v>
      </c>
      <c r="R14">
        <f t="shared" si="2"/>
        <v>26258652.215232503</v>
      </c>
      <c r="S14" s="26">
        <f t="shared" ca="1" si="3"/>
        <v>6.4920396802429753E-2</v>
      </c>
    </row>
    <row r="15" spans="1:19">
      <c r="A15" s="28">
        <f>'Monthly Data'!A15</f>
        <v>39845</v>
      </c>
      <c r="B15">
        <f t="shared" si="1"/>
        <v>2009</v>
      </c>
      <c r="C15">
        <f ca="1">'Monthly Data'!Z15</f>
        <v>22260143.476391003</v>
      </c>
      <c r="D15">
        <f>'Monthly Data'!AY15</f>
        <v>0</v>
      </c>
      <c r="E15" s="133">
        <f>'Monthly Data'!AZ15</f>
        <v>6506</v>
      </c>
      <c r="F15">
        <f>'Monthly Data'!BC15</f>
        <v>14</v>
      </c>
      <c r="G15">
        <f>'Monthly Data'!BJ15</f>
        <v>0</v>
      </c>
      <c r="H15" s="137">
        <f>'Monthly Data'!BO15</f>
        <v>0</v>
      </c>
      <c r="I15">
        <f>'Monthly Data'!BS15</f>
        <v>28</v>
      </c>
      <c r="K15">
        <f>'Large Use OLS Model'!$B$5</f>
        <v>-132518743.630743</v>
      </c>
      <c r="L15">
        <f>'Large Use OLS Model'!$B$6*D15</f>
        <v>0</v>
      </c>
      <c r="M15">
        <f>'Large Use OLS Model'!$B$7*E15</f>
        <v>137748261.08176643</v>
      </c>
      <c r="N15">
        <f>'Large Use OLS Model'!$B$8*F15</f>
        <v>-1646121.481497654</v>
      </c>
      <c r="O15">
        <f>'Large Use OLS Model'!$B$9*G15</f>
        <v>0</v>
      </c>
      <c r="P15">
        <f>'Large Use OLS Model'!$B$10*H15</f>
        <v>0</v>
      </c>
      <c r="Q15" s="137">
        <f>'Large Use OLS Model'!$B$11*I15</f>
        <v>19693877.018753644</v>
      </c>
      <c r="R15">
        <f t="shared" si="2"/>
        <v>23277272.988279421</v>
      </c>
      <c r="S15" s="26">
        <f t="shared" ca="1" si="3"/>
        <v>4.5692855168125081E-2</v>
      </c>
    </row>
    <row r="16" spans="1:19">
      <c r="A16" s="28">
        <f>'Monthly Data'!A16</f>
        <v>39873</v>
      </c>
      <c r="B16">
        <f t="shared" si="1"/>
        <v>2009</v>
      </c>
      <c r="C16">
        <f ca="1">'Monthly Data'!Z16</f>
        <v>20653970.599032998</v>
      </c>
      <c r="D16">
        <f>'Monthly Data'!AY16</f>
        <v>0</v>
      </c>
      <c r="E16" s="133">
        <f>'Monthly Data'!AZ16</f>
        <v>6466.8</v>
      </c>
      <c r="F16">
        <f>'Monthly Data'!BC16</f>
        <v>15</v>
      </c>
      <c r="G16">
        <f>'Monthly Data'!BJ16</f>
        <v>0</v>
      </c>
      <c r="H16" s="137">
        <f>'Monthly Data'!BO16</f>
        <v>0</v>
      </c>
      <c r="I16">
        <f>'Monthly Data'!BS16</f>
        <v>31</v>
      </c>
      <c r="K16">
        <f>'Large Use OLS Model'!$B$5</f>
        <v>-132518743.630743</v>
      </c>
      <c r="L16">
        <f>'Large Use OLS Model'!$B$6*D16</f>
        <v>0</v>
      </c>
      <c r="M16">
        <f>'Large Use OLS Model'!$B$7*E16</f>
        <v>136918299.22587875</v>
      </c>
      <c r="N16">
        <f>'Large Use OLS Model'!$B$8*F16</f>
        <v>-1763701.5873189149</v>
      </c>
      <c r="O16">
        <f>'Large Use OLS Model'!$B$9*G16</f>
        <v>0</v>
      </c>
      <c r="P16">
        <f>'Large Use OLS Model'!$B$10*H16</f>
        <v>0</v>
      </c>
      <c r="Q16" s="137">
        <f>'Large Use OLS Model'!$B$11*I16</f>
        <v>21803935.270762961</v>
      </c>
      <c r="R16">
        <f t="shared" si="2"/>
        <v>24439789.278579794</v>
      </c>
      <c r="S16" s="26">
        <f t="shared" ca="1" si="3"/>
        <v>0.18329737913561495</v>
      </c>
    </row>
    <row r="17" spans="1:19">
      <c r="A17" s="28">
        <f>'Monthly Data'!A17</f>
        <v>39904</v>
      </c>
      <c r="B17">
        <f t="shared" si="1"/>
        <v>2009</v>
      </c>
      <c r="C17">
        <f ca="1">'Monthly Data'!Z17</f>
        <v>19934511.746649001</v>
      </c>
      <c r="D17">
        <f>'Monthly Data'!AY17</f>
        <v>10.399999999999999</v>
      </c>
      <c r="E17" s="133">
        <f>'Monthly Data'!AZ17</f>
        <v>6445.5</v>
      </c>
      <c r="F17">
        <f>'Monthly Data'!BC17</f>
        <v>16</v>
      </c>
      <c r="G17">
        <f>'Monthly Data'!BJ17</f>
        <v>0</v>
      </c>
      <c r="H17" s="137">
        <f>'Monthly Data'!BO17</f>
        <v>0</v>
      </c>
      <c r="I17">
        <f>'Monthly Data'!BS17</f>
        <v>30</v>
      </c>
      <c r="K17">
        <f>'Large Use OLS Model'!$B$5</f>
        <v>-132518743.630743</v>
      </c>
      <c r="L17">
        <f>'Large Use OLS Model'!$B$6*D17</f>
        <v>277186.56286788266</v>
      </c>
      <c r="M17">
        <f>'Large Use OLS Model'!$B$7*E17</f>
        <v>136467325.05418468</v>
      </c>
      <c r="N17">
        <f>'Large Use OLS Model'!$B$8*F17</f>
        <v>-1881281.6931401759</v>
      </c>
      <c r="O17">
        <f>'Large Use OLS Model'!$B$9*G17</f>
        <v>0</v>
      </c>
      <c r="P17">
        <f>'Large Use OLS Model'!$B$10*H17</f>
        <v>0</v>
      </c>
      <c r="Q17" s="137">
        <f>'Large Use OLS Model'!$B$11*I17</f>
        <v>21100582.520093188</v>
      </c>
      <c r="R17">
        <f t="shared" si="2"/>
        <v>23445068.813262571</v>
      </c>
      <c r="S17" s="26">
        <f t="shared" ca="1" si="3"/>
        <v>0.17610449211045742</v>
      </c>
    </row>
    <row r="18" spans="1:19">
      <c r="A18" s="28">
        <f>'Monthly Data'!A18</f>
        <v>39934</v>
      </c>
      <c r="B18">
        <f t="shared" si="1"/>
        <v>2009</v>
      </c>
      <c r="C18">
        <f ca="1">'Monthly Data'!Z18</f>
        <v>20696037.706291001</v>
      </c>
      <c r="D18">
        <f>'Monthly Data'!AY18</f>
        <v>12.899999999999999</v>
      </c>
      <c r="E18" s="133">
        <f>'Monthly Data'!AZ18</f>
        <v>6420.3</v>
      </c>
      <c r="F18">
        <f>'Monthly Data'!BC18</f>
        <v>17</v>
      </c>
      <c r="G18">
        <f>'Monthly Data'!BJ18</f>
        <v>0</v>
      </c>
      <c r="H18" s="137">
        <f>'Monthly Data'!BO18</f>
        <v>0</v>
      </c>
      <c r="I18">
        <f>'Monthly Data'!BS18</f>
        <v>31</v>
      </c>
      <c r="K18">
        <f>'Large Use OLS Model'!$B$5</f>
        <v>-132518743.630743</v>
      </c>
      <c r="L18">
        <f>'Large Use OLS Model'!$B$6*D18</f>
        <v>343817.94817266217</v>
      </c>
      <c r="M18">
        <f>'Large Use OLS Model'!$B$7*E18</f>
        <v>135933778.14682832</v>
      </c>
      <c r="N18">
        <f>'Large Use OLS Model'!$B$8*F18</f>
        <v>-1998861.7989614368</v>
      </c>
      <c r="O18">
        <f>'Large Use OLS Model'!$B$9*G18</f>
        <v>0</v>
      </c>
      <c r="P18">
        <f>'Large Use OLS Model'!$B$10*H18</f>
        <v>0</v>
      </c>
      <c r="Q18" s="137">
        <f>'Large Use OLS Model'!$B$11*I18</f>
        <v>21803935.270762961</v>
      </c>
      <c r="R18">
        <f t="shared" si="2"/>
        <v>23563925.936059508</v>
      </c>
      <c r="S18" s="26">
        <f t="shared" ca="1" si="3"/>
        <v>0.13857184986171298</v>
      </c>
    </row>
    <row r="19" spans="1:19">
      <c r="A19" s="28">
        <f>'Monthly Data'!A19</f>
        <v>39965</v>
      </c>
      <c r="B19">
        <f t="shared" si="1"/>
        <v>2009</v>
      </c>
      <c r="C19">
        <f ca="1">'Monthly Data'!Z19</f>
        <v>23177348.254234999</v>
      </c>
      <c r="D19">
        <f>'Monthly Data'!AY19</f>
        <v>79.399999999999991</v>
      </c>
      <c r="E19" s="133">
        <f>'Monthly Data'!AZ19</f>
        <v>6393.2</v>
      </c>
      <c r="F19">
        <f>'Monthly Data'!BC19</f>
        <v>18</v>
      </c>
      <c r="G19">
        <f>'Monthly Data'!BJ19</f>
        <v>0</v>
      </c>
      <c r="H19" s="137">
        <f>'Monthly Data'!BO19</f>
        <v>0</v>
      </c>
      <c r="I19">
        <f>'Monthly Data'!BS19</f>
        <v>30</v>
      </c>
      <c r="K19">
        <f>'Large Use OLS Model'!$B$5</f>
        <v>-132518743.630743</v>
      </c>
      <c r="L19">
        <f>'Large Use OLS Model'!$B$6*D19</f>
        <v>2116212.7972797966</v>
      </c>
      <c r="M19">
        <f>'Large Use OLS Model'!$B$7*E19</f>
        <v>135360003.49645698</v>
      </c>
      <c r="N19">
        <f>'Large Use OLS Model'!$B$8*F19</f>
        <v>-2116441.904782698</v>
      </c>
      <c r="O19">
        <f>'Large Use OLS Model'!$B$9*G19</f>
        <v>0</v>
      </c>
      <c r="P19">
        <f>'Large Use OLS Model'!$B$10*H19</f>
        <v>0</v>
      </c>
      <c r="Q19" s="137">
        <f>'Large Use OLS Model'!$B$11*I19</f>
        <v>21100582.520093188</v>
      </c>
      <c r="R19">
        <f t="shared" si="2"/>
        <v>23941613.278304264</v>
      </c>
      <c r="S19" s="26">
        <f t="shared" ca="1" si="3"/>
        <v>3.2974653341959294E-2</v>
      </c>
    </row>
    <row r="20" spans="1:19">
      <c r="A20" s="28">
        <f>'Monthly Data'!A20</f>
        <v>39995</v>
      </c>
      <c r="B20">
        <f t="shared" si="1"/>
        <v>2009</v>
      </c>
      <c r="C20">
        <f ca="1">'Monthly Data'!Z20</f>
        <v>24105091.778898001</v>
      </c>
      <c r="D20">
        <f>'Monthly Data'!AY20</f>
        <v>100.19999999999999</v>
      </c>
      <c r="E20" s="133">
        <f>'Monthly Data'!AZ20</f>
        <v>6390.2</v>
      </c>
      <c r="F20">
        <f>'Monthly Data'!BC20</f>
        <v>19</v>
      </c>
      <c r="G20">
        <f>'Monthly Data'!BJ20</f>
        <v>1</v>
      </c>
      <c r="H20" s="137">
        <f>'Monthly Data'!BO20</f>
        <v>0</v>
      </c>
      <c r="I20">
        <f>'Monthly Data'!BS20</f>
        <v>31</v>
      </c>
      <c r="K20">
        <f>'Large Use OLS Model'!$B$5</f>
        <v>-132518743.630743</v>
      </c>
      <c r="L20">
        <f>'Large Use OLS Model'!$B$6*D20</f>
        <v>2670585.9230155619</v>
      </c>
      <c r="M20">
        <f>'Large Use OLS Model'!$B$7*E20</f>
        <v>135296486.00748599</v>
      </c>
      <c r="N20">
        <f>'Large Use OLS Model'!$B$8*F20</f>
        <v>-2234022.0106039587</v>
      </c>
      <c r="O20">
        <f>'Large Use OLS Model'!$B$9*G20</f>
        <v>-1709094.1435138399</v>
      </c>
      <c r="P20">
        <f>'Large Use OLS Model'!$B$10*H20</f>
        <v>0</v>
      </c>
      <c r="Q20" s="137">
        <f>'Large Use OLS Model'!$B$11*I20</f>
        <v>21803935.270762961</v>
      </c>
      <c r="R20">
        <f t="shared" si="2"/>
        <v>23309147.416403715</v>
      </c>
      <c r="S20" s="26">
        <f t="shared" ca="1" si="3"/>
        <v>3.301976071259223E-2</v>
      </c>
    </row>
    <row r="21" spans="1:19">
      <c r="A21" s="28">
        <f>'Monthly Data'!A21</f>
        <v>40026</v>
      </c>
      <c r="B21">
        <f t="shared" si="1"/>
        <v>2009</v>
      </c>
      <c r="C21">
        <f ca="1">'Monthly Data'!Z21</f>
        <v>25408029.314557001</v>
      </c>
      <c r="D21">
        <f>'Monthly Data'!AY21</f>
        <v>133.4</v>
      </c>
      <c r="E21" s="133">
        <f>'Monthly Data'!AZ21</f>
        <v>6401</v>
      </c>
      <c r="F21">
        <f>'Monthly Data'!BC21</f>
        <v>20</v>
      </c>
      <c r="G21">
        <f>'Monthly Data'!BJ21</f>
        <v>0</v>
      </c>
      <c r="H21" s="137">
        <f>'Monthly Data'!BO21</f>
        <v>0</v>
      </c>
      <c r="I21">
        <f>'Monthly Data'!BS21</f>
        <v>31</v>
      </c>
      <c r="K21">
        <f>'Large Use OLS Model'!$B$5</f>
        <v>-132518743.630743</v>
      </c>
      <c r="L21">
        <f>'Large Use OLS Model'!$B$6*D21</f>
        <v>3555450.7198630339</v>
      </c>
      <c r="M21">
        <f>'Large Use OLS Model'!$B$7*E21</f>
        <v>135525148.96778157</v>
      </c>
      <c r="N21">
        <f>'Large Use OLS Model'!$B$8*F21</f>
        <v>-2351602.1164252199</v>
      </c>
      <c r="O21">
        <f>'Large Use OLS Model'!$B$9*G21</f>
        <v>0</v>
      </c>
      <c r="P21">
        <f>'Large Use OLS Model'!$B$10*H21</f>
        <v>0</v>
      </c>
      <c r="Q21" s="137">
        <f>'Large Use OLS Model'!$B$11*I21</f>
        <v>21803935.270762961</v>
      </c>
      <c r="R21">
        <f t="shared" si="2"/>
        <v>26014189.211239345</v>
      </c>
      <c r="S21" s="26">
        <f t="shared" ca="1" si="3"/>
        <v>2.3857021305271311E-2</v>
      </c>
    </row>
    <row r="22" spans="1:19">
      <c r="A22" s="28">
        <f>'Monthly Data'!A22</f>
        <v>40057</v>
      </c>
      <c r="B22">
        <f t="shared" si="1"/>
        <v>2009</v>
      </c>
      <c r="C22">
        <f ca="1">'Monthly Data'!Z22</f>
        <v>24750387.851640001</v>
      </c>
      <c r="D22">
        <f>'Monthly Data'!AY22</f>
        <v>54.699999999999989</v>
      </c>
      <c r="E22" s="133">
        <f>'Monthly Data'!AZ22</f>
        <v>6421.2</v>
      </c>
      <c r="F22">
        <f>'Monthly Data'!BC22</f>
        <v>21</v>
      </c>
      <c r="G22">
        <f>'Monthly Data'!BJ22</f>
        <v>0</v>
      </c>
      <c r="H22" s="137">
        <f>'Monthly Data'!BO22</f>
        <v>0</v>
      </c>
      <c r="I22">
        <f>'Monthly Data'!BS22</f>
        <v>30</v>
      </c>
      <c r="K22">
        <f>'Large Use OLS Model'!$B$5</f>
        <v>-132518743.630743</v>
      </c>
      <c r="L22">
        <f>'Large Use OLS Model'!$B$6*D22</f>
        <v>1457894.7104685751</v>
      </c>
      <c r="M22">
        <f>'Large Use OLS Model'!$B$7*E22</f>
        <v>135952833.39351961</v>
      </c>
      <c r="N22">
        <f>'Large Use OLS Model'!$B$8*F22</f>
        <v>-2469182.2222464806</v>
      </c>
      <c r="O22">
        <f>'Large Use OLS Model'!$B$9*G22</f>
        <v>0</v>
      </c>
      <c r="P22">
        <f>'Large Use OLS Model'!$B$10*H22</f>
        <v>0</v>
      </c>
      <c r="Q22" s="137">
        <f>'Large Use OLS Model'!$B$11*I22</f>
        <v>21100582.520093188</v>
      </c>
      <c r="R22">
        <f t="shared" si="2"/>
        <v>23523384.771091897</v>
      </c>
      <c r="S22" s="26">
        <f t="shared" ca="1" si="3"/>
        <v>4.9575105162111659E-2</v>
      </c>
    </row>
    <row r="23" spans="1:19">
      <c r="A23" s="28">
        <f>'Monthly Data'!A23</f>
        <v>40087</v>
      </c>
      <c r="B23">
        <f t="shared" si="1"/>
        <v>2009</v>
      </c>
      <c r="C23">
        <f ca="1">'Monthly Data'!Z23</f>
        <v>22390724.243762001</v>
      </c>
      <c r="D23">
        <f>'Monthly Data'!AY23</f>
        <v>0</v>
      </c>
      <c r="E23" s="133">
        <f>'Monthly Data'!AZ23</f>
        <v>6438.2</v>
      </c>
      <c r="F23">
        <f>'Monthly Data'!BC23</f>
        <v>22</v>
      </c>
      <c r="G23">
        <f>'Monthly Data'!BJ23</f>
        <v>0</v>
      </c>
      <c r="H23" s="137">
        <f>'Monthly Data'!BO23</f>
        <v>0</v>
      </c>
      <c r="I23">
        <f>'Monthly Data'!BS23</f>
        <v>31</v>
      </c>
      <c r="K23">
        <f>'Large Use OLS Model'!$B$5</f>
        <v>-132518743.630743</v>
      </c>
      <c r="L23">
        <f>'Large Use OLS Model'!$B$6*D23</f>
        <v>0</v>
      </c>
      <c r="M23">
        <f>'Large Use OLS Model'!$B$7*E23</f>
        <v>136312765.83102193</v>
      </c>
      <c r="N23">
        <f>'Large Use OLS Model'!$B$8*F23</f>
        <v>-2586762.3280677418</v>
      </c>
      <c r="O23">
        <f>'Large Use OLS Model'!$B$9*G23</f>
        <v>0</v>
      </c>
      <c r="P23">
        <f>'Large Use OLS Model'!$B$10*H23</f>
        <v>0</v>
      </c>
      <c r="Q23" s="137">
        <f>'Large Use OLS Model'!$B$11*I23</f>
        <v>21803935.270762961</v>
      </c>
      <c r="R23">
        <f t="shared" si="2"/>
        <v>23011195.142974157</v>
      </c>
      <c r="S23" s="26">
        <f t="shared" ca="1" si="3"/>
        <v>2.7711068764781788E-2</v>
      </c>
    </row>
    <row r="24" spans="1:19">
      <c r="A24" s="28">
        <f>'Monthly Data'!A24</f>
        <v>40118</v>
      </c>
      <c r="B24">
        <f t="shared" si="1"/>
        <v>2009</v>
      </c>
      <c r="C24">
        <f ca="1">'Monthly Data'!Z24</f>
        <v>21830185.762596998</v>
      </c>
      <c r="D24">
        <f>'Monthly Data'!AY24</f>
        <v>0</v>
      </c>
      <c r="E24" s="133">
        <f>'Monthly Data'!AZ24</f>
        <v>6454</v>
      </c>
      <c r="F24">
        <f>'Monthly Data'!BC24</f>
        <v>23</v>
      </c>
      <c r="G24">
        <f>'Monthly Data'!BJ24</f>
        <v>0</v>
      </c>
      <c r="H24" s="137">
        <f>'Monthly Data'!BO24</f>
        <v>0</v>
      </c>
      <c r="I24">
        <f>'Monthly Data'!BS24</f>
        <v>30</v>
      </c>
      <c r="K24">
        <f>'Large Use OLS Model'!$B$5</f>
        <v>-132518743.630743</v>
      </c>
      <c r="L24">
        <f>'Large Use OLS Model'!$B$6*D24</f>
        <v>0</v>
      </c>
      <c r="M24">
        <f>'Large Use OLS Model'!$B$7*E24</f>
        <v>136647291.27293584</v>
      </c>
      <c r="N24">
        <f>'Large Use OLS Model'!$B$8*F24</f>
        <v>-2704342.433889003</v>
      </c>
      <c r="O24">
        <f>'Large Use OLS Model'!$B$9*G24</f>
        <v>0</v>
      </c>
      <c r="P24">
        <f>'Large Use OLS Model'!$B$10*H24</f>
        <v>0</v>
      </c>
      <c r="Q24" s="137">
        <f>'Large Use OLS Model'!$B$11*I24</f>
        <v>21100582.520093188</v>
      </c>
      <c r="R24">
        <f t="shared" si="2"/>
        <v>22524787.728397027</v>
      </c>
      <c r="S24" s="26">
        <f t="shared" ca="1" si="3"/>
        <v>3.1818417550533745E-2</v>
      </c>
    </row>
    <row r="25" spans="1:19">
      <c r="A25" s="28">
        <f>'Monthly Data'!A25</f>
        <v>40148</v>
      </c>
      <c r="B25">
        <f t="shared" si="1"/>
        <v>2009</v>
      </c>
      <c r="C25">
        <f ca="1">'Monthly Data'!Z25</f>
        <v>22001519.052356999</v>
      </c>
      <c r="D25">
        <f>'Monthly Data'!AY25</f>
        <v>0</v>
      </c>
      <c r="E25" s="133">
        <f>'Monthly Data'!AZ25</f>
        <v>6458.5</v>
      </c>
      <c r="F25">
        <f>'Monthly Data'!BC25</f>
        <v>24</v>
      </c>
      <c r="G25">
        <f>'Monthly Data'!BJ25</f>
        <v>0</v>
      </c>
      <c r="H25" s="137">
        <f>'Monthly Data'!BO25</f>
        <v>1</v>
      </c>
      <c r="I25">
        <f>'Monthly Data'!BS25</f>
        <v>31</v>
      </c>
      <c r="K25">
        <f>'Large Use OLS Model'!$B$5</f>
        <v>-132518743.630743</v>
      </c>
      <c r="L25">
        <f>'Large Use OLS Model'!$B$6*D25</f>
        <v>0</v>
      </c>
      <c r="M25">
        <f>'Large Use OLS Model'!$B$7*E25</f>
        <v>136742567.50639233</v>
      </c>
      <c r="N25">
        <f>'Large Use OLS Model'!$B$8*F25</f>
        <v>-2821922.5397102637</v>
      </c>
      <c r="O25">
        <f>'Large Use OLS Model'!$B$9*G25</f>
        <v>0</v>
      </c>
      <c r="P25">
        <f>'Large Use OLS Model'!$B$10*H25</f>
        <v>-2274931.99285133</v>
      </c>
      <c r="Q25" s="137">
        <f>'Large Use OLS Model'!$B$11*I25</f>
        <v>21803935.270762961</v>
      </c>
      <c r="R25">
        <f t="shared" si="2"/>
        <v>20930904.613850702</v>
      </c>
      <c r="S25" s="26">
        <f t="shared" ca="1" si="3"/>
        <v>4.8660932727352023E-2</v>
      </c>
    </row>
    <row r="26" spans="1:19">
      <c r="A26" s="28">
        <f>'Monthly Data'!A26</f>
        <v>40179</v>
      </c>
      <c r="B26">
        <f t="shared" si="1"/>
        <v>2010</v>
      </c>
      <c r="C26">
        <f ca="1">'Monthly Data'!Z26</f>
        <v>23267481.492624</v>
      </c>
      <c r="D26">
        <f>'Monthly Data'!AY26</f>
        <v>0</v>
      </c>
      <c r="E26" s="133">
        <f>'Monthly Data'!AZ26</f>
        <v>6466.9</v>
      </c>
      <c r="F26">
        <f>'Monthly Data'!BC26</f>
        <v>25</v>
      </c>
      <c r="G26">
        <f>'Monthly Data'!BJ26</f>
        <v>0</v>
      </c>
      <c r="H26" s="137">
        <f>'Monthly Data'!BO26</f>
        <v>0</v>
      </c>
      <c r="I26">
        <f>'Monthly Data'!BS26</f>
        <v>31</v>
      </c>
      <c r="K26">
        <f>'Large Use OLS Model'!$B$5</f>
        <v>-132518743.630743</v>
      </c>
      <c r="L26">
        <f>'Large Use OLS Model'!$B$6*D26</f>
        <v>0</v>
      </c>
      <c r="M26">
        <f>'Large Use OLS Model'!$B$7*E26</f>
        <v>136920416.4755111</v>
      </c>
      <c r="N26">
        <f>'Large Use OLS Model'!$B$8*F26</f>
        <v>-2939502.6455315249</v>
      </c>
      <c r="O26">
        <f>'Large Use OLS Model'!$B$9*G26</f>
        <v>0</v>
      </c>
      <c r="P26">
        <f>'Large Use OLS Model'!$B$10*H26</f>
        <v>0</v>
      </c>
      <c r="Q26" s="137">
        <f>'Large Use OLS Model'!$B$11*I26</f>
        <v>21803935.270762961</v>
      </c>
      <c r="R26">
        <f t="shared" si="2"/>
        <v>23266105.469999544</v>
      </c>
      <c r="S26" s="26">
        <f t="shared" ca="1" si="3"/>
        <v>5.9139302416189907E-5</v>
      </c>
    </row>
    <row r="27" spans="1:19">
      <c r="A27" s="28">
        <f>'Monthly Data'!A27</f>
        <v>40210</v>
      </c>
      <c r="B27">
        <f t="shared" si="1"/>
        <v>2010</v>
      </c>
      <c r="C27">
        <f ca="1">'Monthly Data'!Z27</f>
        <v>21795460.432082001</v>
      </c>
      <c r="D27">
        <f>'Monthly Data'!AY27</f>
        <v>0</v>
      </c>
      <c r="E27" s="133">
        <f>'Monthly Data'!AZ27</f>
        <v>6471</v>
      </c>
      <c r="F27">
        <f>'Monthly Data'!BC27</f>
        <v>26</v>
      </c>
      <c r="G27">
        <f>'Monthly Data'!BJ27</f>
        <v>0</v>
      </c>
      <c r="H27" s="137">
        <f>'Monthly Data'!BO27</f>
        <v>0</v>
      </c>
      <c r="I27">
        <f>'Monthly Data'!BS27</f>
        <v>28</v>
      </c>
      <c r="K27">
        <f>'Large Use OLS Model'!$B$5</f>
        <v>-132518743.630743</v>
      </c>
      <c r="L27">
        <f>'Large Use OLS Model'!$B$6*D27</f>
        <v>0</v>
      </c>
      <c r="M27">
        <f>'Large Use OLS Model'!$B$7*E27</f>
        <v>137007223.71043813</v>
      </c>
      <c r="N27">
        <f>'Large Use OLS Model'!$B$8*F27</f>
        <v>-3057082.7513527856</v>
      </c>
      <c r="O27">
        <f>'Large Use OLS Model'!$B$9*G27</f>
        <v>0</v>
      </c>
      <c r="P27">
        <f>'Large Use OLS Model'!$B$10*H27</f>
        <v>0</v>
      </c>
      <c r="Q27" s="137">
        <f>'Large Use OLS Model'!$B$11*I27</f>
        <v>19693877.018753644</v>
      </c>
      <c r="R27">
        <f t="shared" si="2"/>
        <v>21125274.347095992</v>
      </c>
      <c r="S27" s="26">
        <f t="shared" ca="1" si="3"/>
        <v>3.0748884019881635E-2</v>
      </c>
    </row>
    <row r="28" spans="1:19">
      <c r="A28" s="28">
        <f>'Monthly Data'!A28</f>
        <v>40238</v>
      </c>
      <c r="B28">
        <f t="shared" si="1"/>
        <v>2010</v>
      </c>
      <c r="C28">
        <f ca="1">'Monthly Data'!Z28</f>
        <v>23702308.642981</v>
      </c>
      <c r="D28">
        <f>'Monthly Data'!AY28</f>
        <v>0</v>
      </c>
      <c r="E28" s="133">
        <f>'Monthly Data'!AZ28</f>
        <v>6477.5</v>
      </c>
      <c r="F28">
        <f>'Monthly Data'!BC28</f>
        <v>27</v>
      </c>
      <c r="G28">
        <f>'Monthly Data'!BJ28</f>
        <v>0</v>
      </c>
      <c r="H28" s="137">
        <f>'Monthly Data'!BO28</f>
        <v>0</v>
      </c>
      <c r="I28">
        <f>'Monthly Data'!BS28</f>
        <v>31</v>
      </c>
      <c r="K28">
        <f>'Large Use OLS Model'!$B$5</f>
        <v>-132518743.630743</v>
      </c>
      <c r="L28">
        <f>'Large Use OLS Model'!$B$6*D28</f>
        <v>0</v>
      </c>
      <c r="M28">
        <f>'Large Use OLS Model'!$B$7*E28</f>
        <v>137144844.93654197</v>
      </c>
      <c r="N28">
        <f>'Large Use OLS Model'!$B$8*F28</f>
        <v>-3174662.8571740468</v>
      </c>
      <c r="O28">
        <f>'Large Use OLS Model'!$B$9*G28</f>
        <v>0</v>
      </c>
      <c r="P28">
        <f>'Large Use OLS Model'!$B$10*H28</f>
        <v>0</v>
      </c>
      <c r="Q28" s="137">
        <f>'Large Use OLS Model'!$B$11*I28</f>
        <v>21803935.270762961</v>
      </c>
      <c r="R28">
        <f t="shared" si="2"/>
        <v>23255373.719387893</v>
      </c>
      <c r="S28" s="26">
        <f t="shared" ca="1" si="3"/>
        <v>1.88561768528594E-2</v>
      </c>
    </row>
    <row r="29" spans="1:19">
      <c r="A29" s="28">
        <f>'Monthly Data'!A29</f>
        <v>40269</v>
      </c>
      <c r="B29">
        <f t="shared" si="1"/>
        <v>2010</v>
      </c>
      <c r="C29">
        <f ca="1">'Monthly Data'!Z29</f>
        <v>22434537.258079</v>
      </c>
      <c r="D29">
        <f>'Monthly Data'!AY29</f>
        <v>5</v>
      </c>
      <c r="E29" s="133">
        <f>'Monthly Data'!AZ29</f>
        <v>6485</v>
      </c>
      <c r="F29">
        <f>'Monthly Data'!BC29</f>
        <v>28</v>
      </c>
      <c r="G29">
        <f>'Monthly Data'!BJ29</f>
        <v>0</v>
      </c>
      <c r="H29" s="137">
        <f>'Monthly Data'!BO29</f>
        <v>0</v>
      </c>
      <c r="I29">
        <f>'Monthly Data'!BS29</f>
        <v>30</v>
      </c>
      <c r="K29">
        <f>'Large Use OLS Model'!$B$5</f>
        <v>-132518743.630743</v>
      </c>
      <c r="L29">
        <f>'Large Use OLS Model'!$B$6*D29</f>
        <v>133262.770609559</v>
      </c>
      <c r="M29">
        <f>'Large Use OLS Model'!$B$7*E29</f>
        <v>137303638.65896946</v>
      </c>
      <c r="N29">
        <f>'Large Use OLS Model'!$B$8*F29</f>
        <v>-3292242.962995308</v>
      </c>
      <c r="O29">
        <f>'Large Use OLS Model'!$B$9*G29</f>
        <v>0</v>
      </c>
      <c r="P29">
        <f>'Large Use OLS Model'!$B$10*H29</f>
        <v>0</v>
      </c>
      <c r="Q29" s="137">
        <f>'Large Use OLS Model'!$B$11*I29</f>
        <v>21100582.520093188</v>
      </c>
      <c r="R29">
        <f t="shared" si="2"/>
        <v>22726497.355933901</v>
      </c>
      <c r="S29" s="26">
        <f t="shared" ca="1" si="3"/>
        <v>1.3013867613862286E-2</v>
      </c>
    </row>
    <row r="30" spans="1:19">
      <c r="A30" s="28">
        <f>'Monthly Data'!A30</f>
        <v>40299</v>
      </c>
      <c r="B30">
        <f t="shared" si="1"/>
        <v>2010</v>
      </c>
      <c r="C30">
        <f ca="1">'Monthly Data'!Z30</f>
        <v>24754424.438850001</v>
      </c>
      <c r="D30">
        <f>'Monthly Data'!AY30</f>
        <v>59.699999999999989</v>
      </c>
      <c r="E30" s="133">
        <f>'Monthly Data'!AZ30</f>
        <v>6506.8</v>
      </c>
      <c r="F30">
        <f>'Monthly Data'!BC30</f>
        <v>29</v>
      </c>
      <c r="G30">
        <f>'Monthly Data'!BJ30</f>
        <v>0</v>
      </c>
      <c r="H30" s="137">
        <f>'Monthly Data'!BO30</f>
        <v>0</v>
      </c>
      <c r="I30">
        <f>'Monthly Data'!BS30</f>
        <v>31</v>
      </c>
      <c r="K30">
        <f>'Large Use OLS Model'!$B$5</f>
        <v>-132518743.630743</v>
      </c>
      <c r="L30">
        <f>'Large Use OLS Model'!$B$6*D30</f>
        <v>1591157.4810781342</v>
      </c>
      <c r="M30">
        <f>'Large Use OLS Model'!$B$7*E30</f>
        <v>137765199.07882535</v>
      </c>
      <c r="N30">
        <f>'Large Use OLS Model'!$B$8*F30</f>
        <v>-3409823.0688165687</v>
      </c>
      <c r="O30">
        <f>'Large Use OLS Model'!$B$9*G30</f>
        <v>0</v>
      </c>
      <c r="P30">
        <f>'Large Use OLS Model'!$B$10*H30</f>
        <v>0</v>
      </c>
      <c r="Q30" s="137">
        <f>'Large Use OLS Model'!$B$11*I30</f>
        <v>21803935.270762961</v>
      </c>
      <c r="R30">
        <f t="shared" si="2"/>
        <v>25231725.131106883</v>
      </c>
      <c r="S30" s="26">
        <f t="shared" ca="1" si="3"/>
        <v>1.9281429606086871E-2</v>
      </c>
    </row>
    <row r="31" spans="1:19">
      <c r="A31" s="28">
        <f>'Monthly Data'!A31</f>
        <v>40330</v>
      </c>
      <c r="B31">
        <f t="shared" si="1"/>
        <v>2010</v>
      </c>
      <c r="C31">
        <f ca="1">'Monthly Data'!Z31</f>
        <v>27908850.407844998</v>
      </c>
      <c r="D31">
        <f>'Monthly Data'!AY31</f>
        <v>135.89999999999998</v>
      </c>
      <c r="E31" s="133">
        <f>'Monthly Data'!AZ31</f>
        <v>6540.8</v>
      </c>
      <c r="F31">
        <f>'Monthly Data'!BC31</f>
        <v>30</v>
      </c>
      <c r="G31">
        <f>'Monthly Data'!BJ31</f>
        <v>0</v>
      </c>
      <c r="H31" s="137">
        <f>'Monthly Data'!BO31</f>
        <v>0</v>
      </c>
      <c r="I31">
        <f>'Monthly Data'!BS31</f>
        <v>30</v>
      </c>
      <c r="K31">
        <f>'Large Use OLS Model'!$B$5</f>
        <v>-132518743.630743</v>
      </c>
      <c r="L31">
        <f>'Large Use OLS Model'!$B$6*D31</f>
        <v>3622082.1051678127</v>
      </c>
      <c r="M31">
        <f>'Large Use OLS Model'!$B$7*E31</f>
        <v>138485063.95382997</v>
      </c>
      <c r="N31">
        <f>'Large Use OLS Model'!$B$8*F31</f>
        <v>-3527403.1746378299</v>
      </c>
      <c r="O31">
        <f>'Large Use OLS Model'!$B$9*G31</f>
        <v>0</v>
      </c>
      <c r="P31">
        <f>'Large Use OLS Model'!$B$10*H31</f>
        <v>0</v>
      </c>
      <c r="Q31" s="137">
        <f>'Large Use OLS Model'!$B$11*I31</f>
        <v>21100582.520093188</v>
      </c>
      <c r="R31">
        <f t="shared" si="2"/>
        <v>27161581.773710139</v>
      </c>
      <c r="S31" s="26">
        <f t="shared" ca="1" si="3"/>
        <v>2.6775328371275602E-2</v>
      </c>
    </row>
    <row r="32" spans="1:19">
      <c r="A32" s="28">
        <f>'Monthly Data'!A32</f>
        <v>40360</v>
      </c>
      <c r="B32">
        <f t="shared" si="1"/>
        <v>2010</v>
      </c>
      <c r="C32">
        <f ca="1">'Monthly Data'!Z32</f>
        <v>28114606.937438</v>
      </c>
      <c r="D32">
        <f>'Monthly Data'!AY32</f>
        <v>227.00000000000006</v>
      </c>
      <c r="E32" s="133">
        <f>'Monthly Data'!AZ32</f>
        <v>6561</v>
      </c>
      <c r="F32">
        <f>'Monthly Data'!BC32</f>
        <v>31</v>
      </c>
      <c r="G32">
        <f>'Monthly Data'!BJ32</f>
        <v>1</v>
      </c>
      <c r="H32" s="137">
        <f>'Monthly Data'!BO32</f>
        <v>0</v>
      </c>
      <c r="I32">
        <f>'Monthly Data'!BS32</f>
        <v>31</v>
      </c>
      <c r="K32">
        <f>'Large Use OLS Model'!$B$5</f>
        <v>-132518743.630743</v>
      </c>
      <c r="L32">
        <f>'Large Use OLS Model'!$B$6*D32</f>
        <v>6050129.7856739797</v>
      </c>
      <c r="M32">
        <f>'Large Use OLS Model'!$B$7*E32</f>
        <v>138912748.37956801</v>
      </c>
      <c r="N32">
        <f>'Large Use OLS Model'!$B$8*F32</f>
        <v>-3644983.2804590906</v>
      </c>
      <c r="O32">
        <f>'Large Use OLS Model'!$B$9*G32</f>
        <v>-1709094.1435138399</v>
      </c>
      <c r="P32">
        <f>'Large Use OLS Model'!$B$10*H32</f>
        <v>0</v>
      </c>
      <c r="Q32" s="137">
        <f>'Large Use OLS Model'!$B$11*I32</f>
        <v>21803935.270762961</v>
      </c>
      <c r="R32">
        <f t="shared" si="2"/>
        <v>28893992.38128902</v>
      </c>
      <c r="S32" s="26">
        <f t="shared" ca="1" si="3"/>
        <v>2.7721726488488595E-2</v>
      </c>
    </row>
    <row r="33" spans="1:19">
      <c r="A33" s="28">
        <f>'Monthly Data'!A33</f>
        <v>40391</v>
      </c>
      <c r="B33">
        <f t="shared" si="1"/>
        <v>2010</v>
      </c>
      <c r="C33">
        <f ca="1">'Monthly Data'!Z33</f>
        <v>28003793.798920002</v>
      </c>
      <c r="D33">
        <f>'Monthly Data'!AY33</f>
        <v>211.80000000000004</v>
      </c>
      <c r="E33" s="133">
        <f>'Monthly Data'!AZ33</f>
        <v>6568.9</v>
      </c>
      <c r="F33">
        <f>'Monthly Data'!BC33</f>
        <v>32</v>
      </c>
      <c r="G33">
        <f>'Monthly Data'!BJ33</f>
        <v>0</v>
      </c>
      <c r="H33" s="137">
        <f>'Monthly Data'!BO33</f>
        <v>0</v>
      </c>
      <c r="I33">
        <f>'Monthly Data'!BS33</f>
        <v>31</v>
      </c>
      <c r="K33">
        <f>'Large Use OLS Model'!$B$5</f>
        <v>-132518743.630743</v>
      </c>
      <c r="L33">
        <f>'Large Use OLS Model'!$B$6*D33</f>
        <v>5645010.9630209198</v>
      </c>
      <c r="M33">
        <f>'Large Use OLS Model'!$B$7*E33</f>
        <v>139080011.10052496</v>
      </c>
      <c r="N33">
        <f>'Large Use OLS Model'!$B$8*F33</f>
        <v>-3762563.3862803518</v>
      </c>
      <c r="O33">
        <f>'Large Use OLS Model'!$B$9*G33</f>
        <v>0</v>
      </c>
      <c r="P33">
        <f>'Large Use OLS Model'!$B$10*H33</f>
        <v>0</v>
      </c>
      <c r="Q33" s="137">
        <f>'Large Use OLS Model'!$B$11*I33</f>
        <v>21803935.270762961</v>
      </c>
      <c r="R33">
        <f t="shared" si="2"/>
        <v>30247650.317285493</v>
      </c>
      <c r="S33" s="26">
        <f t="shared" ca="1" si="3"/>
        <v>8.0126876182470247E-2</v>
      </c>
    </row>
    <row r="34" spans="1:19">
      <c r="A34" s="28">
        <f>'Monthly Data'!A34</f>
        <v>40422</v>
      </c>
      <c r="B34">
        <f t="shared" si="1"/>
        <v>2010</v>
      </c>
      <c r="C34">
        <f ca="1">'Monthly Data'!Z34</f>
        <v>25632165.922669999</v>
      </c>
      <c r="D34">
        <f>'Monthly Data'!AY34</f>
        <v>59.699999999999989</v>
      </c>
      <c r="E34" s="133">
        <f>'Monthly Data'!AZ34</f>
        <v>6556</v>
      </c>
      <c r="F34">
        <f>'Monthly Data'!BC34</f>
        <v>33</v>
      </c>
      <c r="G34">
        <f>'Monthly Data'!BJ34</f>
        <v>0</v>
      </c>
      <c r="H34" s="137">
        <f>'Monthly Data'!BO34</f>
        <v>0</v>
      </c>
      <c r="I34">
        <f>'Monthly Data'!BS34</f>
        <v>30</v>
      </c>
      <c r="K34">
        <f>'Large Use OLS Model'!$B$5</f>
        <v>-132518743.630743</v>
      </c>
      <c r="L34">
        <f>'Large Use OLS Model'!$B$6*D34</f>
        <v>1591157.4810781342</v>
      </c>
      <c r="M34">
        <f>'Large Use OLS Model'!$B$7*E34</f>
        <v>138806885.8979497</v>
      </c>
      <c r="N34">
        <f>'Large Use OLS Model'!$B$8*F34</f>
        <v>-3880143.492101613</v>
      </c>
      <c r="O34">
        <f>'Large Use OLS Model'!$B$9*G34</f>
        <v>0</v>
      </c>
      <c r="P34">
        <f>'Large Use OLS Model'!$B$10*H34</f>
        <v>0</v>
      </c>
      <c r="Q34" s="137">
        <f>'Large Use OLS Model'!$B$11*I34</f>
        <v>21100582.520093188</v>
      </c>
      <c r="R34">
        <f t="shared" ref="R34:R65" si="4">SUM(K34:Q34)</f>
        <v>25099738.776276406</v>
      </c>
      <c r="S34" s="26">
        <f t="shared" ref="S34:S65" ca="1" si="5">ABS(R34-C34)/C34</f>
        <v>2.0771835981394607E-2</v>
      </c>
    </row>
    <row r="35" spans="1:19">
      <c r="A35" s="28">
        <f>'Monthly Data'!A35</f>
        <v>40452</v>
      </c>
      <c r="B35">
        <f t="shared" si="1"/>
        <v>2010</v>
      </c>
      <c r="C35">
        <f ca="1">'Monthly Data'!Z35</f>
        <v>22852757.804852001</v>
      </c>
      <c r="D35">
        <f>'Monthly Data'!AY35</f>
        <v>1.4000000000000001</v>
      </c>
      <c r="E35" s="133">
        <f>'Monthly Data'!AZ35</f>
        <v>6551.6</v>
      </c>
      <c r="F35">
        <f>'Monthly Data'!BC35</f>
        <v>34</v>
      </c>
      <c r="G35">
        <f>'Monthly Data'!BJ35</f>
        <v>0</v>
      </c>
      <c r="H35" s="137">
        <f>'Monthly Data'!BO35</f>
        <v>0</v>
      </c>
      <c r="I35">
        <f>'Monthly Data'!BS35</f>
        <v>31</v>
      </c>
      <c r="K35">
        <f>'Large Use OLS Model'!$B$5</f>
        <v>-132518743.630743</v>
      </c>
      <c r="L35">
        <f>'Large Use OLS Model'!$B$6*D35</f>
        <v>37313.575770676522</v>
      </c>
      <c r="M35">
        <f>'Large Use OLS Model'!$B$7*E35</f>
        <v>138713726.91412559</v>
      </c>
      <c r="N35">
        <f>'Large Use OLS Model'!$B$8*F35</f>
        <v>-3997723.5979228737</v>
      </c>
      <c r="O35">
        <f>'Large Use OLS Model'!$B$9*G35</f>
        <v>0</v>
      </c>
      <c r="P35">
        <f>'Large Use OLS Model'!$B$10*H35</f>
        <v>0</v>
      </c>
      <c r="Q35" s="137">
        <f>'Large Use OLS Model'!$B$11*I35</f>
        <v>21803935.270762961</v>
      </c>
      <c r="R35">
        <f t="shared" si="4"/>
        <v>24038508.531993359</v>
      </c>
      <c r="S35" s="26">
        <f t="shared" ca="1" si="5"/>
        <v>5.1886548541183262E-2</v>
      </c>
    </row>
    <row r="36" spans="1:19">
      <c r="A36" s="28">
        <f>'Monthly Data'!A36</f>
        <v>40483</v>
      </c>
      <c r="B36">
        <f t="shared" si="1"/>
        <v>2010</v>
      </c>
      <c r="C36">
        <f ca="1">'Monthly Data'!Z36</f>
        <v>23723679.543327</v>
      </c>
      <c r="D36">
        <f>'Monthly Data'!AY36</f>
        <v>0</v>
      </c>
      <c r="E36" s="133">
        <f>'Monthly Data'!AZ36</f>
        <v>6555.7</v>
      </c>
      <c r="F36">
        <f>'Monthly Data'!BC36</f>
        <v>35</v>
      </c>
      <c r="G36">
        <f>'Monthly Data'!BJ36</f>
        <v>0</v>
      </c>
      <c r="H36" s="137">
        <f>'Monthly Data'!BO36</f>
        <v>0</v>
      </c>
      <c r="I36">
        <f>'Monthly Data'!BS36</f>
        <v>30</v>
      </c>
      <c r="K36">
        <f>'Large Use OLS Model'!$B$5</f>
        <v>-132518743.630743</v>
      </c>
      <c r="L36">
        <f>'Large Use OLS Model'!$B$6*D36</f>
        <v>0</v>
      </c>
      <c r="M36">
        <f>'Large Use OLS Model'!$B$7*E36</f>
        <v>138800534.14905259</v>
      </c>
      <c r="N36">
        <f>'Large Use OLS Model'!$B$8*F36</f>
        <v>-4115303.7037441349</v>
      </c>
      <c r="O36">
        <f>'Large Use OLS Model'!$B$9*G36</f>
        <v>0</v>
      </c>
      <c r="P36">
        <f>'Large Use OLS Model'!$B$10*H36</f>
        <v>0</v>
      </c>
      <c r="Q36" s="137">
        <f>'Large Use OLS Model'!$B$11*I36</f>
        <v>21100582.520093188</v>
      </c>
      <c r="R36">
        <f t="shared" si="4"/>
        <v>23267069.334658645</v>
      </c>
      <c r="S36" s="26">
        <f t="shared" ca="1" si="5"/>
        <v>1.9247023120272686E-2</v>
      </c>
    </row>
    <row r="37" spans="1:19">
      <c r="A37" s="28">
        <f>'Monthly Data'!A37</f>
        <v>40513</v>
      </c>
      <c r="B37">
        <f t="shared" si="1"/>
        <v>2010</v>
      </c>
      <c r="C37">
        <f ca="1">'Monthly Data'!Z37</f>
        <v>22899884.576402999</v>
      </c>
      <c r="D37">
        <f>'Monthly Data'!AY37</f>
        <v>0</v>
      </c>
      <c r="E37" s="133">
        <f>'Monthly Data'!AZ37</f>
        <v>6578.3</v>
      </c>
      <c r="F37">
        <f>'Monthly Data'!BC37</f>
        <v>36</v>
      </c>
      <c r="G37">
        <f>'Monthly Data'!BJ37</f>
        <v>0</v>
      </c>
      <c r="H37" s="137">
        <f>'Monthly Data'!BO37</f>
        <v>1</v>
      </c>
      <c r="I37">
        <f>'Monthly Data'!BS37</f>
        <v>31</v>
      </c>
      <c r="K37">
        <f>'Large Use OLS Model'!$B$5</f>
        <v>-132518743.630743</v>
      </c>
      <c r="L37">
        <f>'Large Use OLS Model'!$B$6*D37</f>
        <v>0</v>
      </c>
      <c r="M37">
        <f>'Large Use OLS Model'!$B$7*E37</f>
        <v>139279032.56596744</v>
      </c>
      <c r="N37">
        <f>'Large Use OLS Model'!$B$8*F37</f>
        <v>-4232883.809565396</v>
      </c>
      <c r="O37">
        <f>'Large Use OLS Model'!$B$9*G37</f>
        <v>0</v>
      </c>
      <c r="P37">
        <f>'Large Use OLS Model'!$B$10*H37</f>
        <v>-2274931.99285133</v>
      </c>
      <c r="Q37" s="137">
        <f>'Large Use OLS Model'!$B$11*I37</f>
        <v>21803935.270762961</v>
      </c>
      <c r="R37">
        <f t="shared" si="4"/>
        <v>22056408.403570678</v>
      </c>
      <c r="S37" s="26">
        <f t="shared" ca="1" si="5"/>
        <v>3.6833206299278672E-2</v>
      </c>
    </row>
    <row r="38" spans="1:19">
      <c r="A38" s="28">
        <f>'Monthly Data'!A38</f>
        <v>40544</v>
      </c>
      <c r="B38">
        <f t="shared" si="1"/>
        <v>2011</v>
      </c>
      <c r="C38">
        <f ca="1">'Monthly Data'!Z38</f>
        <v>25034209.612390783</v>
      </c>
      <c r="D38">
        <f>'Monthly Data'!AY38</f>
        <v>0</v>
      </c>
      <c r="E38" s="133">
        <f>'Monthly Data'!AZ38</f>
        <v>6606.3</v>
      </c>
      <c r="F38">
        <f>'Monthly Data'!BC38</f>
        <v>37</v>
      </c>
      <c r="G38">
        <f>'Monthly Data'!BJ38</f>
        <v>0</v>
      </c>
      <c r="H38" s="137">
        <f>'Monthly Data'!BO38</f>
        <v>0</v>
      </c>
      <c r="I38">
        <f>'Monthly Data'!BS38</f>
        <v>31</v>
      </c>
      <c r="K38">
        <f>'Large Use OLS Model'!$B$5</f>
        <v>-132518743.630743</v>
      </c>
      <c r="L38">
        <f>'Large Use OLS Model'!$B$6*D38</f>
        <v>0</v>
      </c>
      <c r="M38">
        <f>'Large Use OLS Model'!$B$7*E38</f>
        <v>139871862.46303007</v>
      </c>
      <c r="N38">
        <f>'Large Use OLS Model'!$B$8*F38</f>
        <v>-4350463.9153866563</v>
      </c>
      <c r="O38">
        <f>'Large Use OLS Model'!$B$9*G38</f>
        <v>0</v>
      </c>
      <c r="P38">
        <f>'Large Use OLS Model'!$B$10*H38</f>
        <v>0</v>
      </c>
      <c r="Q38" s="137">
        <f>'Large Use OLS Model'!$B$11*I38</f>
        <v>21803935.270762961</v>
      </c>
      <c r="R38">
        <f t="shared" si="4"/>
        <v>24806590.187663376</v>
      </c>
      <c r="S38" s="26">
        <f t="shared" ca="1" si="5"/>
        <v>9.0923351786087632E-3</v>
      </c>
    </row>
    <row r="39" spans="1:19">
      <c r="A39" s="28">
        <f>'Monthly Data'!A39</f>
        <v>40575</v>
      </c>
      <c r="B39">
        <f t="shared" si="1"/>
        <v>2011</v>
      </c>
      <c r="C39">
        <f ca="1">'Monthly Data'!Z39</f>
        <v>23164195.346903782</v>
      </c>
      <c r="D39">
        <f>'Monthly Data'!AY39</f>
        <v>0</v>
      </c>
      <c r="E39" s="133">
        <f>'Monthly Data'!AZ39</f>
        <v>6619.5</v>
      </c>
      <c r="F39">
        <f>'Monthly Data'!BC39</f>
        <v>38</v>
      </c>
      <c r="G39">
        <f>'Monthly Data'!BJ39</f>
        <v>0</v>
      </c>
      <c r="H39" s="137">
        <f>'Monthly Data'!BO39</f>
        <v>0</v>
      </c>
      <c r="I39">
        <f>'Monthly Data'!BS39</f>
        <v>28</v>
      </c>
      <c r="K39">
        <f>'Large Use OLS Model'!$B$5</f>
        <v>-132518743.630743</v>
      </c>
      <c r="L39">
        <f>'Large Use OLS Model'!$B$6*D39</f>
        <v>0</v>
      </c>
      <c r="M39">
        <f>'Large Use OLS Model'!$B$7*E39</f>
        <v>140151339.41450244</v>
      </c>
      <c r="N39">
        <f>'Large Use OLS Model'!$B$8*F39</f>
        <v>-4468044.0212079175</v>
      </c>
      <c r="O39">
        <f>'Large Use OLS Model'!$B$9*G39</f>
        <v>0</v>
      </c>
      <c r="P39">
        <f>'Large Use OLS Model'!$B$10*H39</f>
        <v>0</v>
      </c>
      <c r="Q39" s="137">
        <f>'Large Use OLS Model'!$B$11*I39</f>
        <v>19693877.018753644</v>
      </c>
      <c r="R39">
        <f t="shared" si="4"/>
        <v>22858428.781305172</v>
      </c>
      <c r="S39" s="26">
        <f t="shared" ca="1" si="5"/>
        <v>1.3199964903571785E-2</v>
      </c>
    </row>
    <row r="40" spans="1:19">
      <c r="A40" s="28">
        <f>'Monthly Data'!A40</f>
        <v>40603</v>
      </c>
      <c r="B40">
        <f t="shared" si="1"/>
        <v>2011</v>
      </c>
      <c r="C40">
        <f ca="1">'Monthly Data'!Z40</f>
        <v>26459090.230250776</v>
      </c>
      <c r="D40">
        <f>'Monthly Data'!AY40</f>
        <v>0</v>
      </c>
      <c r="E40" s="133">
        <f>'Monthly Data'!AZ40</f>
        <v>6628.6</v>
      </c>
      <c r="F40">
        <f>'Monthly Data'!BC40</f>
        <v>39</v>
      </c>
      <c r="G40">
        <f>'Monthly Data'!BJ40</f>
        <v>0</v>
      </c>
      <c r="H40" s="137">
        <f>'Monthly Data'!BO40</f>
        <v>0</v>
      </c>
      <c r="I40">
        <f>'Monthly Data'!BS40</f>
        <v>31</v>
      </c>
      <c r="K40">
        <f>'Large Use OLS Model'!$B$5</f>
        <v>-132518743.630743</v>
      </c>
      <c r="L40">
        <f>'Large Use OLS Model'!$B$6*D40</f>
        <v>0</v>
      </c>
      <c r="M40">
        <f>'Large Use OLS Model'!$B$7*E40</f>
        <v>140344009.13104782</v>
      </c>
      <c r="N40">
        <f>'Large Use OLS Model'!$B$8*F40</f>
        <v>-4585624.1270291787</v>
      </c>
      <c r="O40">
        <f>'Large Use OLS Model'!$B$9*G40</f>
        <v>0</v>
      </c>
      <c r="P40">
        <f>'Large Use OLS Model'!$B$10*H40</f>
        <v>0</v>
      </c>
      <c r="Q40" s="137">
        <f>'Large Use OLS Model'!$B$11*I40</f>
        <v>21803935.270762961</v>
      </c>
      <c r="R40">
        <f t="shared" si="4"/>
        <v>25043576.644038603</v>
      </c>
      <c r="S40" s="26">
        <f t="shared" ca="1" si="5"/>
        <v>5.3498195663349422E-2</v>
      </c>
    </row>
    <row r="41" spans="1:19">
      <c r="A41" s="28">
        <f>'Monthly Data'!A41</f>
        <v>40634</v>
      </c>
      <c r="B41">
        <f t="shared" si="1"/>
        <v>2011</v>
      </c>
      <c r="C41">
        <f ca="1">'Monthly Data'!Z41</f>
        <v>25022567.66299478</v>
      </c>
      <c r="D41">
        <f>'Monthly Data'!AY41</f>
        <v>0.5</v>
      </c>
      <c r="E41" s="133">
        <f>'Monthly Data'!AZ41</f>
        <v>6635.5</v>
      </c>
      <c r="F41">
        <f>'Monthly Data'!BC41</f>
        <v>40</v>
      </c>
      <c r="G41">
        <f>'Monthly Data'!BJ41</f>
        <v>0</v>
      </c>
      <c r="H41" s="137">
        <f>'Monthly Data'!BO41</f>
        <v>0</v>
      </c>
      <c r="I41">
        <f>'Monthly Data'!BS41</f>
        <v>30</v>
      </c>
      <c r="K41">
        <f>'Large Use OLS Model'!$B$5</f>
        <v>-132518743.630743</v>
      </c>
      <c r="L41">
        <f>'Large Use OLS Model'!$B$6*D41</f>
        <v>13326.277060955899</v>
      </c>
      <c r="M41">
        <f>'Large Use OLS Model'!$B$7*E41</f>
        <v>140490099.35568109</v>
      </c>
      <c r="N41">
        <f>'Large Use OLS Model'!$B$8*F41</f>
        <v>-4703204.2328504398</v>
      </c>
      <c r="O41">
        <f>'Large Use OLS Model'!$B$9*G41</f>
        <v>0</v>
      </c>
      <c r="P41">
        <f>'Large Use OLS Model'!$B$10*H41</f>
        <v>0</v>
      </c>
      <c r="Q41" s="137">
        <f>'Large Use OLS Model'!$B$11*I41</f>
        <v>21100582.520093188</v>
      </c>
      <c r="R41">
        <f t="shared" si="4"/>
        <v>24382060.289241798</v>
      </c>
      <c r="S41" s="26">
        <f t="shared" ca="1" si="5"/>
        <v>2.5597188201441495E-2</v>
      </c>
    </row>
    <row r="42" spans="1:19">
      <c r="A42" s="28">
        <f>'Monthly Data'!A42</f>
        <v>40664</v>
      </c>
      <c r="B42">
        <f t="shared" si="1"/>
        <v>2011</v>
      </c>
      <c r="C42">
        <f ca="1">'Monthly Data'!Z42</f>
        <v>26704085.36537778</v>
      </c>
      <c r="D42">
        <f>'Monthly Data'!AY42</f>
        <v>37.200000000000003</v>
      </c>
      <c r="E42" s="133">
        <f>'Monthly Data'!AZ42</f>
        <v>6645.8</v>
      </c>
      <c r="F42">
        <f>'Monthly Data'!BC42</f>
        <v>41</v>
      </c>
      <c r="G42">
        <f>'Monthly Data'!BJ42</f>
        <v>0</v>
      </c>
      <c r="H42" s="137">
        <f>'Monthly Data'!BO42</f>
        <v>0</v>
      </c>
      <c r="I42">
        <f>'Monthly Data'!BS42</f>
        <v>31</v>
      </c>
      <c r="K42">
        <f>'Large Use OLS Model'!$B$5</f>
        <v>-132518743.630743</v>
      </c>
      <c r="L42">
        <f>'Large Use OLS Model'!$B$6*D42</f>
        <v>991475.013335119</v>
      </c>
      <c r="M42">
        <f>'Large Use OLS Model'!$B$7*E42</f>
        <v>140708176.06781486</v>
      </c>
      <c r="N42">
        <f>'Large Use OLS Model'!$B$8*F42</f>
        <v>-4820784.338671701</v>
      </c>
      <c r="O42">
        <f>'Large Use OLS Model'!$B$9*G42</f>
        <v>0</v>
      </c>
      <c r="P42">
        <f>'Large Use OLS Model'!$B$10*H42</f>
        <v>0</v>
      </c>
      <c r="Q42" s="137">
        <f>'Large Use OLS Model'!$B$11*I42</f>
        <v>21803935.270762961</v>
      </c>
      <c r="R42">
        <f t="shared" si="4"/>
        <v>26164058.382498242</v>
      </c>
      <c r="S42" s="26">
        <f t="shared" ca="1" si="5"/>
        <v>2.0222635431644126E-2</v>
      </c>
    </row>
    <row r="43" spans="1:19">
      <c r="A43" s="28">
        <f>'Monthly Data'!A43</f>
        <v>40695</v>
      </c>
      <c r="B43">
        <f t="shared" si="1"/>
        <v>2011</v>
      </c>
      <c r="C43">
        <f ca="1">'Monthly Data'!Z43</f>
        <v>28111785.629975785</v>
      </c>
      <c r="D43">
        <f>'Monthly Data'!AY43</f>
        <v>115.89999999999998</v>
      </c>
      <c r="E43" s="133">
        <f>'Monthly Data'!AZ43</f>
        <v>6662</v>
      </c>
      <c r="F43">
        <f>'Monthly Data'!BC43</f>
        <v>42</v>
      </c>
      <c r="G43">
        <f>'Monthly Data'!BJ43</f>
        <v>0</v>
      </c>
      <c r="H43" s="137">
        <f>'Monthly Data'!BO43</f>
        <v>0</v>
      </c>
      <c r="I43">
        <f>'Monthly Data'!BS43</f>
        <v>30</v>
      </c>
      <c r="K43">
        <f>'Large Use OLS Model'!$B$5</f>
        <v>-132518743.630743</v>
      </c>
      <c r="L43">
        <f>'Large Use OLS Model'!$B$6*D43</f>
        <v>3089031.022729577</v>
      </c>
      <c r="M43">
        <f>'Large Use OLS Model'!$B$7*E43</f>
        <v>141051170.50825822</v>
      </c>
      <c r="N43">
        <f>'Large Use OLS Model'!$B$8*F43</f>
        <v>-4938364.4444929613</v>
      </c>
      <c r="O43">
        <f>'Large Use OLS Model'!$B$9*G43</f>
        <v>0</v>
      </c>
      <c r="P43">
        <f>'Large Use OLS Model'!$B$10*H43</f>
        <v>0</v>
      </c>
      <c r="Q43" s="137">
        <f>'Large Use OLS Model'!$B$11*I43</f>
        <v>21100582.520093188</v>
      </c>
      <c r="R43">
        <f t="shared" si="4"/>
        <v>27783675.975845028</v>
      </c>
      <c r="S43" s="26">
        <f t="shared" ca="1" si="5"/>
        <v>1.167160487240239E-2</v>
      </c>
    </row>
    <row r="44" spans="1:19">
      <c r="A44" s="28">
        <f>'Monthly Data'!A44</f>
        <v>40725</v>
      </c>
      <c r="B44">
        <f t="shared" si="1"/>
        <v>2011</v>
      </c>
      <c r="C44">
        <f ca="1">'Monthly Data'!Z44</f>
        <v>30190116.641824778</v>
      </c>
      <c r="D44">
        <f>'Monthly Data'!AY44</f>
        <v>255.50000000000006</v>
      </c>
      <c r="E44" s="133">
        <f>'Monthly Data'!AZ44</f>
        <v>6665.8</v>
      </c>
      <c r="F44">
        <f>'Monthly Data'!BC44</f>
        <v>43</v>
      </c>
      <c r="G44">
        <f>'Monthly Data'!BJ44</f>
        <v>1</v>
      </c>
      <c r="H44" s="137">
        <f>'Monthly Data'!BO44</f>
        <v>0</v>
      </c>
      <c r="I44">
        <f>'Monthly Data'!BS44</f>
        <v>31</v>
      </c>
      <c r="K44">
        <f>'Large Use OLS Model'!$B$5</f>
        <v>-132518743.630743</v>
      </c>
      <c r="L44">
        <f>'Large Use OLS Model'!$B$6*D44</f>
        <v>6809727.5781484656</v>
      </c>
      <c r="M44">
        <f>'Large Use OLS Model'!$B$7*E44</f>
        <v>141131625.99428815</v>
      </c>
      <c r="N44">
        <f>'Large Use OLS Model'!$B$8*F44</f>
        <v>-5055944.5503142225</v>
      </c>
      <c r="O44">
        <f>'Large Use OLS Model'!$B$9*G44</f>
        <v>-1709094.1435138399</v>
      </c>
      <c r="P44">
        <f>'Large Use OLS Model'!$B$10*H44</f>
        <v>0</v>
      </c>
      <c r="Q44" s="137">
        <f>'Large Use OLS Model'!$B$11*I44</f>
        <v>21803935.270762961</v>
      </c>
      <c r="R44">
        <f t="shared" si="4"/>
        <v>30461506.518628519</v>
      </c>
      <c r="S44" s="26">
        <f t="shared" ca="1" si="5"/>
        <v>8.9893616518116667E-3</v>
      </c>
    </row>
    <row r="45" spans="1:19">
      <c r="A45" s="28">
        <f>'Monthly Data'!A45</f>
        <v>40756</v>
      </c>
      <c r="B45">
        <f t="shared" si="1"/>
        <v>2011</v>
      </c>
      <c r="C45">
        <f ca="1">'Monthly Data'!Z45</f>
        <v>30861622.659266785</v>
      </c>
      <c r="D45">
        <f>'Monthly Data'!AY45</f>
        <v>159.50000000000003</v>
      </c>
      <c r="E45" s="133">
        <f>'Monthly Data'!AZ45</f>
        <v>6677.5</v>
      </c>
      <c r="F45">
        <f>'Monthly Data'!BC45</f>
        <v>44</v>
      </c>
      <c r="G45">
        <f>'Monthly Data'!BJ45</f>
        <v>0</v>
      </c>
      <c r="H45" s="137">
        <f>'Monthly Data'!BO45</f>
        <v>0</v>
      </c>
      <c r="I45">
        <f>'Monthly Data'!BS45</f>
        <v>31</v>
      </c>
      <c r="K45">
        <f>'Large Use OLS Model'!$B$5</f>
        <v>-132518743.630743</v>
      </c>
      <c r="L45">
        <f>'Large Use OLS Model'!$B$6*D45</f>
        <v>4251082.3824449331</v>
      </c>
      <c r="M45">
        <f>'Large Use OLS Model'!$B$7*E45</f>
        <v>141379344.20127502</v>
      </c>
      <c r="N45">
        <f>'Large Use OLS Model'!$B$8*F45</f>
        <v>-5173524.6561354836</v>
      </c>
      <c r="O45">
        <f>'Large Use OLS Model'!$B$9*G45</f>
        <v>0</v>
      </c>
      <c r="P45">
        <f>'Large Use OLS Model'!$B$10*H45</f>
        <v>0</v>
      </c>
      <c r="Q45" s="137">
        <f>'Large Use OLS Model'!$B$11*I45</f>
        <v>21803935.270762961</v>
      </c>
      <c r="R45">
        <f t="shared" si="4"/>
        <v>29742093.567604434</v>
      </c>
      <c r="S45" s="26">
        <f t="shared" ca="1" si="5"/>
        <v>3.6275768906343986E-2</v>
      </c>
    </row>
    <row r="46" spans="1:19">
      <c r="A46" s="28">
        <f>'Monthly Data'!A46</f>
        <v>40787</v>
      </c>
      <c r="B46">
        <f t="shared" si="1"/>
        <v>2011</v>
      </c>
      <c r="C46">
        <f ca="1">'Monthly Data'!Z46</f>
        <v>28060858.582085781</v>
      </c>
      <c r="D46">
        <f>'Monthly Data'!AY46</f>
        <v>60.199999999999989</v>
      </c>
      <c r="E46" s="133">
        <f>'Monthly Data'!AZ46</f>
        <v>6674.4</v>
      </c>
      <c r="F46">
        <f>'Monthly Data'!BC46</f>
        <v>45</v>
      </c>
      <c r="G46">
        <f>'Monthly Data'!BJ46</f>
        <v>0</v>
      </c>
      <c r="H46" s="137">
        <f>'Monthly Data'!BO46</f>
        <v>0</v>
      </c>
      <c r="I46">
        <f>'Monthly Data'!BS46</f>
        <v>30</v>
      </c>
      <c r="K46">
        <f>'Large Use OLS Model'!$B$5</f>
        <v>-132518743.630743</v>
      </c>
      <c r="L46">
        <f>'Large Use OLS Model'!$B$6*D46</f>
        <v>1604483.7581390899</v>
      </c>
      <c r="M46">
        <f>'Large Use OLS Model'!$B$7*E46</f>
        <v>141313709.46267167</v>
      </c>
      <c r="N46">
        <f>'Large Use OLS Model'!$B$8*F46</f>
        <v>-5291104.7619567448</v>
      </c>
      <c r="O46">
        <f>'Large Use OLS Model'!$B$9*G46</f>
        <v>0</v>
      </c>
      <c r="P46">
        <f>'Large Use OLS Model'!$B$10*H46</f>
        <v>0</v>
      </c>
      <c r="Q46" s="137">
        <f>'Large Use OLS Model'!$B$11*I46</f>
        <v>21100582.520093188</v>
      </c>
      <c r="R46">
        <f t="shared" si="4"/>
        <v>26208927.348204203</v>
      </c>
      <c r="S46" s="26">
        <f t="shared" ca="1" si="5"/>
        <v>6.5996955455378037E-2</v>
      </c>
    </row>
    <row r="47" spans="1:19">
      <c r="A47" s="28">
        <f>'Monthly Data'!A47</f>
        <v>40817</v>
      </c>
      <c r="B47">
        <f t="shared" si="1"/>
        <v>2011</v>
      </c>
      <c r="C47">
        <f ca="1">'Monthly Data'!Z47</f>
        <v>27577133.736433782</v>
      </c>
      <c r="D47">
        <f>'Monthly Data'!AY47</f>
        <v>2.6999999999999997</v>
      </c>
      <c r="E47" s="133">
        <f>'Monthly Data'!AZ47</f>
        <v>6668.1</v>
      </c>
      <c r="F47">
        <f>'Monthly Data'!BC47</f>
        <v>46</v>
      </c>
      <c r="G47">
        <f>'Monthly Data'!BJ47</f>
        <v>0</v>
      </c>
      <c r="H47" s="137">
        <f>'Monthly Data'!BO47</f>
        <v>0</v>
      </c>
      <c r="I47">
        <f>'Monthly Data'!BS47</f>
        <v>31</v>
      </c>
      <c r="K47">
        <f>'Large Use OLS Model'!$B$5</f>
        <v>-132518743.630743</v>
      </c>
      <c r="L47">
        <f>'Large Use OLS Model'!$B$6*D47</f>
        <v>71961.896129161847</v>
      </c>
      <c r="M47">
        <f>'Large Use OLS Model'!$B$7*E47</f>
        <v>141180322.73583257</v>
      </c>
      <c r="N47">
        <f>'Large Use OLS Model'!$B$8*F47</f>
        <v>-5408684.867778006</v>
      </c>
      <c r="O47">
        <f>'Large Use OLS Model'!$B$9*G47</f>
        <v>0</v>
      </c>
      <c r="P47">
        <f>'Large Use OLS Model'!$B$10*H47</f>
        <v>0</v>
      </c>
      <c r="Q47" s="137">
        <f>'Large Use OLS Model'!$B$11*I47</f>
        <v>21803935.270762961</v>
      </c>
      <c r="R47">
        <f t="shared" si="4"/>
        <v>25128791.404203691</v>
      </c>
      <c r="S47" s="26">
        <f t="shared" ca="1" si="5"/>
        <v>8.8781609997250779E-2</v>
      </c>
    </row>
    <row r="48" spans="1:19">
      <c r="A48" s="28">
        <f>'Monthly Data'!A48</f>
        <v>40848</v>
      </c>
      <c r="B48">
        <f t="shared" si="1"/>
        <v>2011</v>
      </c>
      <c r="C48">
        <f ca="1">'Monthly Data'!Z48</f>
        <v>25509610.906105783</v>
      </c>
      <c r="D48">
        <f>'Monthly Data'!AY48</f>
        <v>0</v>
      </c>
      <c r="E48" s="133">
        <f>'Monthly Data'!AZ48</f>
        <v>6662.8</v>
      </c>
      <c r="F48">
        <f>'Monthly Data'!BC48</f>
        <v>47</v>
      </c>
      <c r="G48">
        <f>'Monthly Data'!BJ48</f>
        <v>0</v>
      </c>
      <c r="H48" s="137">
        <f>'Monthly Data'!BO48</f>
        <v>0</v>
      </c>
      <c r="I48">
        <f>'Monthly Data'!BS48</f>
        <v>30</v>
      </c>
      <c r="K48">
        <f>'Large Use OLS Model'!$B$5</f>
        <v>-132518743.630743</v>
      </c>
      <c r="L48">
        <f>'Large Use OLS Model'!$B$6*D48</f>
        <v>0</v>
      </c>
      <c r="M48">
        <f>'Large Use OLS Model'!$B$7*E48</f>
        <v>141068108.50531715</v>
      </c>
      <c r="N48">
        <f>'Large Use OLS Model'!$B$8*F48</f>
        <v>-5526264.9735992663</v>
      </c>
      <c r="O48">
        <f>'Large Use OLS Model'!$B$9*G48</f>
        <v>0</v>
      </c>
      <c r="P48">
        <f>'Large Use OLS Model'!$B$10*H48</f>
        <v>0</v>
      </c>
      <c r="Q48" s="137">
        <f>'Large Use OLS Model'!$B$11*I48</f>
        <v>21100582.520093188</v>
      </c>
      <c r="R48">
        <f t="shared" si="4"/>
        <v>24123682.421068076</v>
      </c>
      <c r="S48" s="26">
        <f t="shared" ca="1" si="5"/>
        <v>5.4329659912844129E-2</v>
      </c>
    </row>
    <row r="49" spans="1:19">
      <c r="A49" s="28">
        <f>'Monthly Data'!A49</f>
        <v>40878</v>
      </c>
      <c r="B49">
        <f t="shared" si="1"/>
        <v>2011</v>
      </c>
      <c r="C49">
        <f ca="1">'Monthly Data'!Z49</f>
        <v>24520015.174318783</v>
      </c>
      <c r="D49">
        <f>'Monthly Data'!AY49</f>
        <v>0</v>
      </c>
      <c r="E49" s="133">
        <f>'Monthly Data'!AZ49</f>
        <v>6667.5</v>
      </c>
      <c r="F49">
        <f>'Monthly Data'!BC49</f>
        <v>48</v>
      </c>
      <c r="G49">
        <f>'Monthly Data'!BJ49</f>
        <v>0</v>
      </c>
      <c r="H49" s="137">
        <f>'Monthly Data'!BO49</f>
        <v>1</v>
      </c>
      <c r="I49">
        <f>'Monthly Data'!BS49</f>
        <v>31</v>
      </c>
      <c r="K49">
        <f>'Large Use OLS Model'!$B$5</f>
        <v>-132518743.630743</v>
      </c>
      <c r="L49">
        <f>'Large Use OLS Model'!$B$6*D49</f>
        <v>0</v>
      </c>
      <c r="M49">
        <f>'Large Use OLS Model'!$B$7*E49</f>
        <v>141167619.23803839</v>
      </c>
      <c r="N49">
        <f>'Large Use OLS Model'!$B$8*F49</f>
        <v>-5643845.0794205274</v>
      </c>
      <c r="O49">
        <f>'Large Use OLS Model'!$B$9*G49</f>
        <v>0</v>
      </c>
      <c r="P49">
        <f>'Large Use OLS Model'!$B$10*H49</f>
        <v>-2274931.99285133</v>
      </c>
      <c r="Q49" s="137">
        <f>'Large Use OLS Model'!$B$11*I49</f>
        <v>21803935.270762961</v>
      </c>
      <c r="R49">
        <f t="shared" si="4"/>
        <v>22534033.805786498</v>
      </c>
      <c r="S49" s="26">
        <f t="shared" ca="1" si="5"/>
        <v>8.0994296064397106E-2</v>
      </c>
    </row>
    <row r="50" spans="1:19">
      <c r="A50" s="28">
        <f>'Monthly Data'!A50</f>
        <v>40909</v>
      </c>
      <c r="B50">
        <f t="shared" si="1"/>
        <v>2012</v>
      </c>
      <c r="C50">
        <f ca="1">'Monthly Data'!Z50</f>
        <v>24619746.910415377</v>
      </c>
      <c r="D50">
        <f>'Monthly Data'!AY50</f>
        <v>0</v>
      </c>
      <c r="E50" s="133">
        <f>'Monthly Data'!AZ50</f>
        <v>6673.6</v>
      </c>
      <c r="F50">
        <f>'Monthly Data'!BC50</f>
        <v>49</v>
      </c>
      <c r="G50">
        <f>'Monthly Data'!BJ50</f>
        <v>0</v>
      </c>
      <c r="H50" s="137">
        <f>'Monthly Data'!BO50</f>
        <v>0</v>
      </c>
      <c r="I50">
        <f>'Monthly Data'!BS50</f>
        <v>31</v>
      </c>
      <c r="K50">
        <f>'Large Use OLS Model'!$B$5</f>
        <v>-132518743.630743</v>
      </c>
      <c r="L50">
        <f>'Large Use OLS Model'!$B$6*D50</f>
        <v>0</v>
      </c>
      <c r="M50">
        <f>'Large Use OLS Model'!$B$7*E50</f>
        <v>141296771.46561274</v>
      </c>
      <c r="N50">
        <f>'Large Use OLS Model'!$B$8*F50</f>
        <v>-5761425.1852417886</v>
      </c>
      <c r="O50">
        <f>'Large Use OLS Model'!$B$9*G50</f>
        <v>0</v>
      </c>
      <c r="P50">
        <f>'Large Use OLS Model'!$B$10*H50</f>
        <v>0</v>
      </c>
      <c r="Q50" s="137">
        <f>'Large Use OLS Model'!$B$11*I50</f>
        <v>21803935.270762961</v>
      </c>
      <c r="R50">
        <f t="shared" si="4"/>
        <v>24820537.920390915</v>
      </c>
      <c r="S50" s="26">
        <f t="shared" ca="1" si="5"/>
        <v>8.1556894433627621E-3</v>
      </c>
    </row>
    <row r="51" spans="1:19">
      <c r="A51" s="28">
        <f>'Monthly Data'!A51</f>
        <v>40940</v>
      </c>
      <c r="B51">
        <f t="shared" si="1"/>
        <v>2012</v>
      </c>
      <c r="C51">
        <f ca="1">'Monthly Data'!Z51</f>
        <v>23358346.485932376</v>
      </c>
      <c r="D51">
        <f>'Monthly Data'!AY51</f>
        <v>0</v>
      </c>
      <c r="E51" s="133">
        <f>'Monthly Data'!AZ51</f>
        <v>6670.7</v>
      </c>
      <c r="F51">
        <f>'Monthly Data'!BC51</f>
        <v>50</v>
      </c>
      <c r="G51">
        <f>'Monthly Data'!BJ51</f>
        <v>0</v>
      </c>
      <c r="H51" s="137">
        <f>'Monthly Data'!BO51</f>
        <v>0</v>
      </c>
      <c r="I51">
        <f>'Monthly Data'!BS51</f>
        <v>29</v>
      </c>
      <c r="K51">
        <f>'Large Use OLS Model'!$B$5</f>
        <v>-132518743.630743</v>
      </c>
      <c r="L51">
        <f>'Large Use OLS Model'!$B$6*D51</f>
        <v>0</v>
      </c>
      <c r="M51">
        <f>'Large Use OLS Model'!$B$7*E51</f>
        <v>141235371.2262741</v>
      </c>
      <c r="N51">
        <f>'Large Use OLS Model'!$B$8*F51</f>
        <v>-5879005.2910630498</v>
      </c>
      <c r="O51">
        <f>'Large Use OLS Model'!$B$9*G51</f>
        <v>0</v>
      </c>
      <c r="P51">
        <f>'Large Use OLS Model'!$B$10*H51</f>
        <v>0</v>
      </c>
      <c r="Q51" s="137">
        <f>'Large Use OLS Model'!$B$11*I51</f>
        <v>20397229.769423418</v>
      </c>
      <c r="R51">
        <f t="shared" si="4"/>
        <v>23234852.073891476</v>
      </c>
      <c r="S51" s="26">
        <f t="shared" ca="1" si="5"/>
        <v>5.2869500893513704E-3</v>
      </c>
    </row>
    <row r="52" spans="1:19">
      <c r="A52" s="28">
        <f>'Monthly Data'!A52</f>
        <v>40969</v>
      </c>
      <c r="B52">
        <f t="shared" si="1"/>
        <v>2012</v>
      </c>
      <c r="C52">
        <f ca="1">'Monthly Data'!Z52</f>
        <v>25697582.403648376</v>
      </c>
      <c r="D52">
        <f>'Monthly Data'!AY52</f>
        <v>4.8</v>
      </c>
      <c r="E52" s="133">
        <f>'Monthly Data'!AZ52</f>
        <v>6674</v>
      </c>
      <c r="F52">
        <f>'Monthly Data'!BC52</f>
        <v>51</v>
      </c>
      <c r="G52">
        <f>'Monthly Data'!BJ52</f>
        <v>0</v>
      </c>
      <c r="H52" s="137">
        <f>'Monthly Data'!BO52</f>
        <v>0</v>
      </c>
      <c r="I52">
        <f>'Monthly Data'!BS52</f>
        <v>31</v>
      </c>
      <c r="K52">
        <f>'Large Use OLS Model'!$B$5</f>
        <v>-132518743.630743</v>
      </c>
      <c r="L52">
        <f>'Large Use OLS Model'!$B$6*D52</f>
        <v>127932.25978517663</v>
      </c>
      <c r="M52">
        <f>'Large Use OLS Model'!$B$7*E52</f>
        <v>141305240.4641422</v>
      </c>
      <c r="N52">
        <f>'Large Use OLS Model'!$B$8*F52</f>
        <v>-5996585.396884311</v>
      </c>
      <c r="O52">
        <f>'Large Use OLS Model'!$B$9*G52</f>
        <v>0</v>
      </c>
      <c r="P52">
        <f>'Large Use OLS Model'!$B$10*H52</f>
        <v>0</v>
      </c>
      <c r="Q52" s="137">
        <f>'Large Use OLS Model'!$B$11*I52</f>
        <v>21803935.270762961</v>
      </c>
      <c r="R52">
        <f t="shared" si="4"/>
        <v>24721778.967063032</v>
      </c>
      <c r="S52" s="26">
        <f t="shared" ca="1" si="5"/>
        <v>3.7972577391046952E-2</v>
      </c>
    </row>
    <row r="53" spans="1:19">
      <c r="A53" s="28">
        <f>'Monthly Data'!A53</f>
        <v>41000</v>
      </c>
      <c r="B53">
        <f t="shared" si="1"/>
        <v>2012</v>
      </c>
      <c r="C53">
        <f ca="1">'Monthly Data'!Z53</f>
        <v>22724090.569431376</v>
      </c>
      <c r="D53">
        <f>'Monthly Data'!AY53</f>
        <v>4.3</v>
      </c>
      <c r="E53" s="133">
        <f>'Monthly Data'!AZ53</f>
        <v>6685.8</v>
      </c>
      <c r="F53">
        <f>'Monthly Data'!BC53</f>
        <v>52</v>
      </c>
      <c r="G53">
        <f>'Monthly Data'!BJ53</f>
        <v>0</v>
      </c>
      <c r="H53" s="137">
        <f>'Monthly Data'!BO53</f>
        <v>0</v>
      </c>
      <c r="I53">
        <f>'Monthly Data'!BS53</f>
        <v>30</v>
      </c>
      <c r="K53">
        <f>'Large Use OLS Model'!$B$5</f>
        <v>-132518743.630743</v>
      </c>
      <c r="L53">
        <f>'Large Use OLS Model'!$B$6*D53</f>
        <v>114605.98272422072</v>
      </c>
      <c r="M53">
        <f>'Large Use OLS Model'!$B$7*E53</f>
        <v>141555075.92076147</v>
      </c>
      <c r="N53">
        <f>'Large Use OLS Model'!$B$8*F53</f>
        <v>-6114165.5027055712</v>
      </c>
      <c r="O53">
        <f>'Large Use OLS Model'!$B$9*G53</f>
        <v>0</v>
      </c>
      <c r="P53">
        <f>'Large Use OLS Model'!$B$10*H53</f>
        <v>0</v>
      </c>
      <c r="Q53" s="137">
        <f>'Large Use OLS Model'!$B$11*I53</f>
        <v>21100582.520093188</v>
      </c>
      <c r="R53">
        <f t="shared" si="4"/>
        <v>24137355.290130306</v>
      </c>
      <c r="S53" s="26">
        <f t="shared" ca="1" si="5"/>
        <v>6.2192355569998699E-2</v>
      </c>
    </row>
    <row r="54" spans="1:19">
      <c r="A54" s="28">
        <f>'Monthly Data'!A54</f>
        <v>41030</v>
      </c>
      <c r="B54">
        <f t="shared" si="1"/>
        <v>2012</v>
      </c>
      <c r="C54">
        <f ca="1">'Monthly Data'!Z54</f>
        <v>26147718.708103377</v>
      </c>
      <c r="D54">
        <f>'Monthly Data'!AY54</f>
        <v>59.3</v>
      </c>
      <c r="E54" s="133">
        <f>'Monthly Data'!AZ54</f>
        <v>6690.1</v>
      </c>
      <c r="F54">
        <f>'Monthly Data'!BC54</f>
        <v>53</v>
      </c>
      <c r="G54">
        <f>'Monthly Data'!BJ54</f>
        <v>0</v>
      </c>
      <c r="H54" s="137">
        <f>'Monthly Data'!BO54</f>
        <v>0</v>
      </c>
      <c r="I54">
        <f>'Monthly Data'!BS54</f>
        <v>31</v>
      </c>
      <c r="K54">
        <f>'Large Use OLS Model'!$B$5</f>
        <v>-132518743.630743</v>
      </c>
      <c r="L54">
        <f>'Large Use OLS Model'!$B$6*D54</f>
        <v>1580496.4594293695</v>
      </c>
      <c r="M54">
        <f>'Large Use OLS Model'!$B$7*E54</f>
        <v>141646117.65495321</v>
      </c>
      <c r="N54">
        <f>'Large Use OLS Model'!$B$8*F54</f>
        <v>-6231745.6085268324</v>
      </c>
      <c r="O54">
        <f>'Large Use OLS Model'!$B$9*G54</f>
        <v>0</v>
      </c>
      <c r="P54">
        <f>'Large Use OLS Model'!$B$10*H54</f>
        <v>0</v>
      </c>
      <c r="Q54" s="137">
        <f>'Large Use OLS Model'!$B$11*I54</f>
        <v>21803935.270762961</v>
      </c>
      <c r="R54">
        <f t="shared" si="4"/>
        <v>26280060.145875711</v>
      </c>
      <c r="S54" s="26">
        <f t="shared" ca="1" si="5"/>
        <v>5.061299582181906E-3</v>
      </c>
    </row>
    <row r="55" spans="1:19">
      <c r="A55" s="28">
        <f>'Monthly Data'!A55</f>
        <v>41061</v>
      </c>
      <c r="B55">
        <f t="shared" ref="B55:B109" si="6">YEAR(A55)</f>
        <v>2012</v>
      </c>
      <c r="C55">
        <f ca="1">'Monthly Data'!Z55</f>
        <v>27110911.66941338</v>
      </c>
      <c r="D55">
        <f>'Monthly Data'!AY55</f>
        <v>147.09999999999997</v>
      </c>
      <c r="E55" s="133">
        <f>'Monthly Data'!AZ55</f>
        <v>6693.3</v>
      </c>
      <c r="F55">
        <f>'Monthly Data'!BC55</f>
        <v>54</v>
      </c>
      <c r="G55">
        <f>'Monthly Data'!BJ55</f>
        <v>0</v>
      </c>
      <c r="H55" s="137">
        <f>'Monthly Data'!BO55</f>
        <v>0</v>
      </c>
      <c r="I55">
        <f>'Monthly Data'!BS55</f>
        <v>30</v>
      </c>
      <c r="K55">
        <f>'Large Use OLS Model'!$B$5</f>
        <v>-132518743.630743</v>
      </c>
      <c r="L55">
        <f>'Large Use OLS Model'!$B$6*D55</f>
        <v>3920590.7113332245</v>
      </c>
      <c r="M55">
        <f>'Large Use OLS Model'!$B$7*E55</f>
        <v>141713869.64318895</v>
      </c>
      <c r="N55">
        <f>'Large Use OLS Model'!$B$8*F55</f>
        <v>-6349325.7143480936</v>
      </c>
      <c r="O55">
        <f>'Large Use OLS Model'!$B$9*G55</f>
        <v>0</v>
      </c>
      <c r="P55">
        <f>'Large Use OLS Model'!$B$10*H55</f>
        <v>0</v>
      </c>
      <c r="Q55" s="137">
        <f>'Large Use OLS Model'!$B$11*I55</f>
        <v>21100582.520093188</v>
      </c>
      <c r="R55">
        <f t="shared" si="4"/>
        <v>27866973.529524282</v>
      </c>
      <c r="S55" s="26">
        <f t="shared" ca="1" si="5"/>
        <v>2.7887732781922372E-2</v>
      </c>
    </row>
    <row r="56" spans="1:19">
      <c r="A56" s="28">
        <f>'Monthly Data'!A56</f>
        <v>41091</v>
      </c>
      <c r="B56">
        <f t="shared" si="6"/>
        <v>2012</v>
      </c>
      <c r="C56">
        <f ca="1">'Monthly Data'!Z56</f>
        <v>28651532.946666375</v>
      </c>
      <c r="D56">
        <f>'Monthly Data'!AY56</f>
        <v>235.50000000000009</v>
      </c>
      <c r="E56" s="133">
        <f>'Monthly Data'!AZ56</f>
        <v>6694.6</v>
      </c>
      <c r="F56">
        <f>'Monthly Data'!BC56</f>
        <v>55</v>
      </c>
      <c r="G56">
        <f>'Monthly Data'!BJ56</f>
        <v>1</v>
      </c>
      <c r="H56" s="137">
        <f>'Monthly Data'!BO56</f>
        <v>0</v>
      </c>
      <c r="I56">
        <f>'Monthly Data'!BS56</f>
        <v>31</v>
      </c>
      <c r="K56">
        <f>'Large Use OLS Model'!$B$5</f>
        <v>-132518743.630743</v>
      </c>
      <c r="L56">
        <f>'Large Use OLS Model'!$B$6*D56</f>
        <v>6276676.4957102304</v>
      </c>
      <c r="M56">
        <f>'Large Use OLS Model'!$B$7*E56</f>
        <v>141741393.8884097</v>
      </c>
      <c r="N56">
        <f>'Large Use OLS Model'!$B$8*F56</f>
        <v>-6466905.8201693548</v>
      </c>
      <c r="O56">
        <f>'Large Use OLS Model'!$B$9*G56</f>
        <v>-1709094.1435138399</v>
      </c>
      <c r="P56">
        <f>'Large Use OLS Model'!$B$10*H56</f>
        <v>0</v>
      </c>
      <c r="Q56" s="137">
        <f>'Large Use OLS Model'!$B$11*I56</f>
        <v>21803935.270762961</v>
      </c>
      <c r="R56">
        <f t="shared" si="4"/>
        <v>29127262.060456697</v>
      </c>
      <c r="S56" s="26">
        <f t="shared" ca="1" si="5"/>
        <v>1.6603967217945086E-2</v>
      </c>
    </row>
    <row r="57" spans="1:19">
      <c r="A57" s="28">
        <f>'Monthly Data'!A57</f>
        <v>41122</v>
      </c>
      <c r="B57">
        <f t="shared" si="6"/>
        <v>2012</v>
      </c>
      <c r="C57">
        <f ca="1">'Monthly Data'!Z57</f>
        <v>29135996.964846376</v>
      </c>
      <c r="D57">
        <f>'Monthly Data'!AY57</f>
        <v>143.69999999999999</v>
      </c>
      <c r="E57" s="133">
        <f>'Monthly Data'!AZ57</f>
        <v>6703.3</v>
      </c>
      <c r="F57">
        <f>'Monthly Data'!BC57</f>
        <v>56</v>
      </c>
      <c r="G57">
        <f>'Monthly Data'!BJ57</f>
        <v>0</v>
      </c>
      <c r="H57" s="137">
        <f>'Monthly Data'!BO57</f>
        <v>0</v>
      </c>
      <c r="I57">
        <f>'Monthly Data'!BS57</f>
        <v>31</v>
      </c>
      <c r="K57">
        <f>'Large Use OLS Model'!$B$5</f>
        <v>-132518743.630743</v>
      </c>
      <c r="L57">
        <f>'Large Use OLS Model'!$B$6*D57</f>
        <v>3829972.0273187254</v>
      </c>
      <c r="M57">
        <f>'Large Use OLS Model'!$B$7*E57</f>
        <v>141925594.60642561</v>
      </c>
      <c r="N57">
        <f>'Large Use OLS Model'!$B$8*F57</f>
        <v>-6584485.925990616</v>
      </c>
      <c r="O57">
        <f>'Large Use OLS Model'!$B$9*G57</f>
        <v>0</v>
      </c>
      <c r="P57">
        <f>'Large Use OLS Model'!$B$10*H57</f>
        <v>0</v>
      </c>
      <c r="Q57" s="137">
        <f>'Large Use OLS Model'!$B$11*I57</f>
        <v>21803935.270762961</v>
      </c>
      <c r="R57">
        <f t="shared" si="4"/>
        <v>28456272.347773694</v>
      </c>
      <c r="S57" s="26">
        <f t="shared" ca="1" si="5"/>
        <v>2.3329375613705444E-2</v>
      </c>
    </row>
    <row r="58" spans="1:19">
      <c r="A58" s="28">
        <f>'Monthly Data'!A58</f>
        <v>41153</v>
      </c>
      <c r="B58">
        <f t="shared" si="6"/>
        <v>2012</v>
      </c>
      <c r="C58">
        <f ca="1">'Monthly Data'!Z58</f>
        <v>26827518.381083377</v>
      </c>
      <c r="D58">
        <f>'Monthly Data'!AY58</f>
        <v>50.29999999999999</v>
      </c>
      <c r="E58" s="133">
        <f>'Monthly Data'!AZ58</f>
        <v>6707.4</v>
      </c>
      <c r="F58">
        <f>'Monthly Data'!BC58</f>
        <v>57</v>
      </c>
      <c r="G58">
        <f>'Monthly Data'!BJ58</f>
        <v>0</v>
      </c>
      <c r="H58" s="137">
        <f>'Monthly Data'!BO58</f>
        <v>0</v>
      </c>
      <c r="I58">
        <f>'Monthly Data'!BS58</f>
        <v>30</v>
      </c>
      <c r="K58">
        <f>'Large Use OLS Model'!$B$5</f>
        <v>-132518743.630743</v>
      </c>
      <c r="L58">
        <f>'Large Use OLS Model'!$B$6*D58</f>
        <v>1340623.4723321632</v>
      </c>
      <c r="M58">
        <f>'Large Use OLS Model'!$B$7*E58</f>
        <v>142012401.84135261</v>
      </c>
      <c r="N58">
        <f>'Large Use OLS Model'!$B$8*F58</f>
        <v>-6702066.0318118762</v>
      </c>
      <c r="O58">
        <f>'Large Use OLS Model'!$B$9*G58</f>
        <v>0</v>
      </c>
      <c r="P58">
        <f>'Large Use OLS Model'!$B$10*H58</f>
        <v>0</v>
      </c>
      <c r="Q58" s="137">
        <f>'Large Use OLS Model'!$B$11*I58</f>
        <v>21100582.520093188</v>
      </c>
      <c r="R58">
        <f t="shared" si="4"/>
        <v>25232798.171223089</v>
      </c>
      <c r="S58" s="26">
        <f t="shared" ca="1" si="5"/>
        <v>5.9443448596600605E-2</v>
      </c>
    </row>
    <row r="59" spans="1:19">
      <c r="A59" s="28">
        <f>'Monthly Data'!A59</f>
        <v>41183</v>
      </c>
      <c r="B59">
        <f t="shared" si="6"/>
        <v>2012</v>
      </c>
      <c r="C59">
        <f ca="1">'Monthly Data'!Z59</f>
        <v>26040528.23985038</v>
      </c>
      <c r="D59">
        <f>'Monthly Data'!AY59</f>
        <v>5.6</v>
      </c>
      <c r="E59" s="133">
        <f>'Monthly Data'!AZ59</f>
        <v>6710</v>
      </c>
      <c r="F59">
        <f>'Monthly Data'!BC59</f>
        <v>58</v>
      </c>
      <c r="G59">
        <f>'Monthly Data'!BJ59</f>
        <v>0</v>
      </c>
      <c r="H59" s="137">
        <f>'Monthly Data'!BO59</f>
        <v>0</v>
      </c>
      <c r="I59">
        <f>'Monthly Data'!BS59</f>
        <v>31</v>
      </c>
      <c r="K59">
        <f>'Large Use OLS Model'!$B$5</f>
        <v>-132518743.630743</v>
      </c>
      <c r="L59">
        <f>'Large Use OLS Model'!$B$6*D59</f>
        <v>149254.30308270606</v>
      </c>
      <c r="M59">
        <f>'Large Use OLS Model'!$B$7*E59</f>
        <v>142067450.33179414</v>
      </c>
      <c r="N59">
        <f>'Large Use OLS Model'!$B$8*F59</f>
        <v>-6819646.1376331374</v>
      </c>
      <c r="O59">
        <f>'Large Use OLS Model'!$B$9*G59</f>
        <v>0</v>
      </c>
      <c r="P59">
        <f>'Large Use OLS Model'!$B$10*H59</f>
        <v>0</v>
      </c>
      <c r="Q59" s="137">
        <f>'Large Use OLS Model'!$B$11*I59</f>
        <v>21803935.270762961</v>
      </c>
      <c r="R59">
        <f t="shared" si="4"/>
        <v>24682250.137263674</v>
      </c>
      <c r="S59" s="26">
        <f t="shared" ca="1" si="5"/>
        <v>5.2160159351456743E-2</v>
      </c>
    </row>
    <row r="60" spans="1:19">
      <c r="A60" s="28">
        <f>'Monthly Data'!A60</f>
        <v>41214</v>
      </c>
      <c r="B60">
        <f t="shared" si="6"/>
        <v>2012</v>
      </c>
      <c r="C60">
        <f ca="1">'Monthly Data'!Z60</f>
        <v>24522347.921087377</v>
      </c>
      <c r="D60">
        <f>'Monthly Data'!AY60</f>
        <v>0</v>
      </c>
      <c r="E60" s="133">
        <f>'Monthly Data'!AZ60</f>
        <v>6722.4</v>
      </c>
      <c r="F60">
        <f>'Monthly Data'!BC60</f>
        <v>59</v>
      </c>
      <c r="G60">
        <f>'Monthly Data'!BJ60</f>
        <v>0</v>
      </c>
      <c r="H60" s="137">
        <f>'Monthly Data'!BO60</f>
        <v>0</v>
      </c>
      <c r="I60">
        <f>'Monthly Data'!BS60</f>
        <v>30</v>
      </c>
      <c r="K60">
        <f>'Large Use OLS Model'!$B$5</f>
        <v>-132518743.630743</v>
      </c>
      <c r="L60">
        <f>'Large Use OLS Model'!$B$6*D60</f>
        <v>0</v>
      </c>
      <c r="M60">
        <f>'Large Use OLS Model'!$B$7*E60</f>
        <v>142329989.28620759</v>
      </c>
      <c r="N60">
        <f>'Large Use OLS Model'!$B$8*F60</f>
        <v>-6937226.2434543986</v>
      </c>
      <c r="O60">
        <f>'Large Use OLS Model'!$B$9*G60</f>
        <v>0</v>
      </c>
      <c r="P60">
        <f>'Large Use OLS Model'!$B$10*H60</f>
        <v>0</v>
      </c>
      <c r="Q60" s="137">
        <f>'Large Use OLS Model'!$B$11*I60</f>
        <v>21100582.520093188</v>
      </c>
      <c r="R60">
        <f t="shared" si="4"/>
        <v>23974601.932103381</v>
      </c>
      <c r="S60" s="26">
        <f t="shared" ca="1" si="5"/>
        <v>2.233660458397525E-2</v>
      </c>
    </row>
    <row r="61" spans="1:19">
      <c r="A61" s="28">
        <f>'Monthly Data'!A61</f>
        <v>41244</v>
      </c>
      <c r="B61">
        <f t="shared" si="6"/>
        <v>2012</v>
      </c>
      <c r="C61">
        <f ca="1">'Monthly Data'!Z61</f>
        <v>22515876.246065378</v>
      </c>
      <c r="D61">
        <f>'Monthly Data'!AY61</f>
        <v>0</v>
      </c>
      <c r="E61" s="133">
        <f>'Monthly Data'!AZ61</f>
        <v>6740.6</v>
      </c>
      <c r="F61">
        <f>'Monthly Data'!BC61</f>
        <v>60</v>
      </c>
      <c r="G61">
        <f>'Monthly Data'!BJ61</f>
        <v>0</v>
      </c>
      <c r="H61" s="137">
        <f>'Monthly Data'!BO61</f>
        <v>1</v>
      </c>
      <c r="I61">
        <f>'Monthly Data'!BS61</f>
        <v>31</v>
      </c>
      <c r="K61">
        <f>'Large Use OLS Model'!$B$5</f>
        <v>-132518743.630743</v>
      </c>
      <c r="L61">
        <f>'Large Use OLS Model'!$B$6*D61</f>
        <v>0</v>
      </c>
      <c r="M61">
        <f>'Large Use OLS Model'!$B$7*E61</f>
        <v>142715328.71929833</v>
      </c>
      <c r="N61">
        <f>'Large Use OLS Model'!$B$8*F61</f>
        <v>-7054806.3492756598</v>
      </c>
      <c r="O61">
        <f>'Large Use OLS Model'!$B$9*G61</f>
        <v>0</v>
      </c>
      <c r="P61">
        <f>'Large Use OLS Model'!$B$10*H61</f>
        <v>-2274931.99285133</v>
      </c>
      <c r="Q61" s="137">
        <f>'Large Use OLS Model'!$B$11*I61</f>
        <v>21803935.270762961</v>
      </c>
      <c r="R61">
        <f t="shared" si="4"/>
        <v>22670782.017191306</v>
      </c>
      <c r="S61" s="26">
        <f t="shared" ca="1" si="5"/>
        <v>6.8798464440395545E-3</v>
      </c>
    </row>
    <row r="62" spans="1:19">
      <c r="A62" s="28">
        <f>'Monthly Data'!A62</f>
        <v>41275</v>
      </c>
      <c r="B62">
        <f t="shared" si="6"/>
        <v>2013</v>
      </c>
      <c r="C62">
        <f ca="1">'Monthly Data'!Z62</f>
        <v>23925452.935251616</v>
      </c>
      <c r="D62">
        <f>'Monthly Data'!AY62</f>
        <v>0</v>
      </c>
      <c r="E62" s="133">
        <f>'Monthly Data'!AZ62</f>
        <v>6758.8</v>
      </c>
      <c r="F62">
        <f>'Monthly Data'!BC62</f>
        <v>61</v>
      </c>
      <c r="G62">
        <f>'Monthly Data'!BJ62</f>
        <v>0</v>
      </c>
      <c r="H62" s="137">
        <f>'Monthly Data'!BO62</f>
        <v>0</v>
      </c>
      <c r="I62">
        <f>'Monthly Data'!BS62</f>
        <v>31</v>
      </c>
      <c r="K62">
        <f>'Large Use OLS Model'!$B$5</f>
        <v>-132518743.630743</v>
      </c>
      <c r="L62">
        <f>'Large Use OLS Model'!$B$6*D62</f>
        <v>0</v>
      </c>
      <c r="M62">
        <f>'Large Use OLS Model'!$B$7*E62</f>
        <v>143100668.15238902</v>
      </c>
      <c r="N62">
        <f>'Large Use OLS Model'!$B$8*F62</f>
        <v>-7172386.455096921</v>
      </c>
      <c r="O62">
        <f>'Large Use OLS Model'!$B$9*G62</f>
        <v>0</v>
      </c>
      <c r="P62">
        <f>'Large Use OLS Model'!$B$10*H62</f>
        <v>0</v>
      </c>
      <c r="Q62" s="137">
        <f>'Large Use OLS Model'!$B$11*I62</f>
        <v>21803935.270762961</v>
      </c>
      <c r="R62">
        <f t="shared" si="4"/>
        <v>25213473.337312065</v>
      </c>
      <c r="S62" s="26">
        <f t="shared" ca="1" si="5"/>
        <v>5.3834734311871177E-2</v>
      </c>
    </row>
    <row r="63" spans="1:19">
      <c r="A63" s="28">
        <f>'Monthly Data'!A63</f>
        <v>41306</v>
      </c>
      <c r="B63">
        <f t="shared" si="6"/>
        <v>2013</v>
      </c>
      <c r="C63">
        <f ca="1">'Monthly Data'!Z63</f>
        <v>22074898.569297619</v>
      </c>
      <c r="D63">
        <f>'Monthly Data'!AY63</f>
        <v>0</v>
      </c>
      <c r="E63" s="133">
        <f>'Monthly Data'!AZ63</f>
        <v>6775.5</v>
      </c>
      <c r="F63">
        <f>'Monthly Data'!BC63</f>
        <v>62</v>
      </c>
      <c r="G63">
        <f>'Monthly Data'!BJ63</f>
        <v>0</v>
      </c>
      <c r="H63" s="137">
        <f>'Monthly Data'!BO63</f>
        <v>0</v>
      </c>
      <c r="I63">
        <f>'Monthly Data'!BS63</f>
        <v>28</v>
      </c>
      <c r="K63">
        <f>'Large Use OLS Model'!$B$5</f>
        <v>-132518743.630743</v>
      </c>
      <c r="L63">
        <f>'Large Use OLS Model'!$B$6*D63</f>
        <v>0</v>
      </c>
      <c r="M63">
        <f>'Large Use OLS Model'!$B$7*E63</f>
        <v>143454248.84099424</v>
      </c>
      <c r="N63">
        <f>'Large Use OLS Model'!$B$8*F63</f>
        <v>-7289966.5609181812</v>
      </c>
      <c r="O63">
        <f>'Large Use OLS Model'!$B$9*G63</f>
        <v>0</v>
      </c>
      <c r="P63">
        <f>'Large Use OLS Model'!$B$10*H63</f>
        <v>0</v>
      </c>
      <c r="Q63" s="137">
        <f>'Large Use OLS Model'!$B$11*I63</f>
        <v>19693877.018753644</v>
      </c>
      <c r="R63">
        <f t="shared" si="4"/>
        <v>23339415.668086704</v>
      </c>
      <c r="S63" s="26">
        <f t="shared" ca="1" si="5"/>
        <v>5.7283030987413469E-2</v>
      </c>
    </row>
    <row r="64" spans="1:19">
      <c r="A64" s="28">
        <f>'Monthly Data'!A64</f>
        <v>41334</v>
      </c>
      <c r="B64">
        <f t="shared" si="6"/>
        <v>2013</v>
      </c>
      <c r="C64">
        <f ca="1">'Monthly Data'!Z64</f>
        <v>25957172.465708617</v>
      </c>
      <c r="D64">
        <f>'Monthly Data'!AY64</f>
        <v>0</v>
      </c>
      <c r="E64" s="133">
        <f>'Monthly Data'!AZ64</f>
        <v>6781.1</v>
      </c>
      <c r="F64">
        <f>'Monthly Data'!BC64</f>
        <v>63</v>
      </c>
      <c r="G64">
        <f>'Monthly Data'!BJ64</f>
        <v>0</v>
      </c>
      <c r="H64" s="137">
        <f>'Monthly Data'!BO64</f>
        <v>0</v>
      </c>
      <c r="I64">
        <f>'Monthly Data'!BS64</f>
        <v>31</v>
      </c>
      <c r="K64">
        <f>'Large Use OLS Model'!$B$5</f>
        <v>-132518743.630743</v>
      </c>
      <c r="L64">
        <f>'Large Use OLS Model'!$B$6*D64</f>
        <v>0</v>
      </c>
      <c r="M64">
        <f>'Large Use OLS Model'!$B$7*E64</f>
        <v>143572814.82040676</v>
      </c>
      <c r="N64">
        <f>'Large Use OLS Model'!$B$8*F64</f>
        <v>-7407546.6667394424</v>
      </c>
      <c r="O64">
        <f>'Large Use OLS Model'!$B$9*G64</f>
        <v>0</v>
      </c>
      <c r="P64">
        <f>'Large Use OLS Model'!$B$10*H64</f>
        <v>0</v>
      </c>
      <c r="Q64" s="137">
        <f>'Large Use OLS Model'!$B$11*I64</f>
        <v>21803935.270762961</v>
      </c>
      <c r="R64">
        <f t="shared" si="4"/>
        <v>25450459.793687288</v>
      </c>
      <c r="S64" s="26">
        <f t="shared" ca="1" si="5"/>
        <v>1.9521104337952642E-2</v>
      </c>
    </row>
    <row r="65" spans="1:19">
      <c r="A65" s="28">
        <f>'Monthly Data'!A65</f>
        <v>41365</v>
      </c>
      <c r="B65">
        <f t="shared" si="6"/>
        <v>2013</v>
      </c>
      <c r="C65">
        <f ca="1">'Monthly Data'!Z65</f>
        <v>25334732.869080614</v>
      </c>
      <c r="D65">
        <f>'Monthly Data'!AY65</f>
        <v>0</v>
      </c>
      <c r="E65" s="133">
        <f>'Monthly Data'!AZ65</f>
        <v>6788.9</v>
      </c>
      <c r="F65">
        <f>'Monthly Data'!BC65</f>
        <v>64</v>
      </c>
      <c r="G65">
        <f>'Monthly Data'!BJ65</f>
        <v>0</v>
      </c>
      <c r="H65" s="137">
        <f>'Monthly Data'!BO65</f>
        <v>0</v>
      </c>
      <c r="I65">
        <f>'Monthly Data'!BS65</f>
        <v>30</v>
      </c>
      <c r="K65">
        <f>'Large Use OLS Model'!$B$5</f>
        <v>-132518743.630743</v>
      </c>
      <c r="L65">
        <f>'Large Use OLS Model'!$B$6*D65</f>
        <v>0</v>
      </c>
      <c r="M65">
        <f>'Large Use OLS Model'!$B$7*E65</f>
        <v>143737960.29173133</v>
      </c>
      <c r="N65">
        <f>'Large Use OLS Model'!$B$8*F65</f>
        <v>-7525126.7725607036</v>
      </c>
      <c r="O65">
        <f>'Large Use OLS Model'!$B$9*G65</f>
        <v>0</v>
      </c>
      <c r="P65">
        <f>'Large Use OLS Model'!$B$10*H65</f>
        <v>0</v>
      </c>
      <c r="Q65" s="137">
        <f>'Large Use OLS Model'!$B$11*I65</f>
        <v>21100582.520093188</v>
      </c>
      <c r="R65">
        <f t="shared" si="4"/>
        <v>24794672.408520814</v>
      </c>
      <c r="S65" s="26">
        <f t="shared" ca="1" si="5"/>
        <v>2.1316998420729701E-2</v>
      </c>
    </row>
    <row r="66" spans="1:19">
      <c r="A66" s="28">
        <f>'Monthly Data'!A66</f>
        <v>41395</v>
      </c>
      <c r="B66">
        <f t="shared" si="6"/>
        <v>2013</v>
      </c>
      <c r="C66">
        <f ca="1">'Monthly Data'!Z66</f>
        <v>26406281.115671616</v>
      </c>
      <c r="D66">
        <f>'Monthly Data'!AY66</f>
        <v>59.899999999999991</v>
      </c>
      <c r="E66" s="133">
        <f>'Monthly Data'!AZ66</f>
        <v>6801.1</v>
      </c>
      <c r="F66">
        <f>'Monthly Data'!BC66</f>
        <v>65</v>
      </c>
      <c r="G66">
        <f>'Monthly Data'!BJ66</f>
        <v>0</v>
      </c>
      <c r="H66" s="137">
        <f>'Monthly Data'!BO66</f>
        <v>0</v>
      </c>
      <c r="I66">
        <f>'Monthly Data'!BS66</f>
        <v>31</v>
      </c>
      <c r="K66">
        <f>'Large Use OLS Model'!$B$5</f>
        <v>-132518743.630743</v>
      </c>
      <c r="L66">
        <f>'Large Use OLS Model'!$B$6*D66</f>
        <v>1596487.9919025165</v>
      </c>
      <c r="M66">
        <f>'Large Use OLS Model'!$B$7*E66</f>
        <v>143996264.74688005</v>
      </c>
      <c r="N66">
        <f>'Large Use OLS Model'!$B$8*F66</f>
        <v>-7642706.8783819648</v>
      </c>
      <c r="O66">
        <f>'Large Use OLS Model'!$B$9*G66</f>
        <v>0</v>
      </c>
      <c r="P66">
        <f>'Large Use OLS Model'!$B$10*H66</f>
        <v>0</v>
      </c>
      <c r="Q66" s="137">
        <f>'Large Use OLS Model'!$B$11*I66</f>
        <v>21803935.270762961</v>
      </c>
      <c r="R66">
        <f t="shared" ref="R66:R97" si="7">SUM(K66:Q66)</f>
        <v>27235237.50042057</v>
      </c>
      <c r="S66" s="26">
        <f t="shared" ref="S66:S97" ca="1" si="8">ABS(R66-C66)/C66</f>
        <v>3.1392394147352495E-2</v>
      </c>
    </row>
    <row r="67" spans="1:19">
      <c r="A67" s="28">
        <f>'Monthly Data'!A67</f>
        <v>41426</v>
      </c>
      <c r="B67">
        <f t="shared" si="6"/>
        <v>2013</v>
      </c>
      <c r="C67">
        <f ca="1">'Monthly Data'!Z67</f>
        <v>26304525.374992616</v>
      </c>
      <c r="D67">
        <f>'Monthly Data'!AY67</f>
        <v>103.49999999999999</v>
      </c>
      <c r="E67" s="133">
        <f>'Monthly Data'!AZ67</f>
        <v>6815.2</v>
      </c>
      <c r="F67">
        <f>'Monthly Data'!BC67</f>
        <v>66</v>
      </c>
      <c r="G67">
        <f>'Monthly Data'!BJ67</f>
        <v>0</v>
      </c>
      <c r="H67" s="137">
        <f>'Monthly Data'!BO67</f>
        <v>0</v>
      </c>
      <c r="I67">
        <f>'Monthly Data'!BS67</f>
        <v>30</v>
      </c>
      <c r="K67">
        <f>'Large Use OLS Model'!$B$5</f>
        <v>-132518743.630743</v>
      </c>
      <c r="L67">
        <f>'Large Use OLS Model'!$B$6*D67</f>
        <v>2758539.3516178709</v>
      </c>
      <c r="M67">
        <f>'Large Use OLS Model'!$B$7*E67</f>
        <v>144294796.94504374</v>
      </c>
      <c r="N67">
        <f>'Large Use OLS Model'!$B$8*F67</f>
        <v>-7760286.9842032259</v>
      </c>
      <c r="O67">
        <f>'Large Use OLS Model'!$B$9*G67</f>
        <v>0</v>
      </c>
      <c r="P67">
        <f>'Large Use OLS Model'!$B$10*H67</f>
        <v>0</v>
      </c>
      <c r="Q67" s="137">
        <f>'Large Use OLS Model'!$B$11*I67</f>
        <v>21100582.520093188</v>
      </c>
      <c r="R67">
        <f t="shared" si="7"/>
        <v>27874888.201808579</v>
      </c>
      <c r="S67" s="26">
        <f t="shared" ca="1" si="8"/>
        <v>5.9699340871167635E-2</v>
      </c>
    </row>
    <row r="68" spans="1:19">
      <c r="A68" s="28">
        <f>'Monthly Data'!A68</f>
        <v>41456</v>
      </c>
      <c r="B68">
        <f t="shared" si="6"/>
        <v>2013</v>
      </c>
      <c r="C68">
        <f ca="1">'Monthly Data'!Z68</f>
        <v>25876608.308857616</v>
      </c>
      <c r="D68">
        <f>'Monthly Data'!AY68</f>
        <v>174.80000000000004</v>
      </c>
      <c r="E68" s="133">
        <f>'Monthly Data'!AZ68</f>
        <v>6826.2</v>
      </c>
      <c r="F68">
        <f>'Monthly Data'!BC68</f>
        <v>67</v>
      </c>
      <c r="G68">
        <f>'Monthly Data'!BJ68</f>
        <v>1</v>
      </c>
      <c r="H68" s="137">
        <f>'Monthly Data'!BO68</f>
        <v>0</v>
      </c>
      <c r="I68">
        <f>'Monthly Data'!BS68</f>
        <v>31</v>
      </c>
      <c r="K68">
        <f>'Large Use OLS Model'!$B$5</f>
        <v>-132518743.630743</v>
      </c>
      <c r="L68">
        <f>'Large Use OLS Model'!$B$6*D68</f>
        <v>4658866.4605101831</v>
      </c>
      <c r="M68">
        <f>'Large Use OLS Model'!$B$7*E68</f>
        <v>144527694.40460405</v>
      </c>
      <c r="N68">
        <f>'Large Use OLS Model'!$B$8*F68</f>
        <v>-7877867.0900244862</v>
      </c>
      <c r="O68">
        <f>'Large Use OLS Model'!$B$9*G68</f>
        <v>-1709094.1435138399</v>
      </c>
      <c r="P68">
        <f>'Large Use OLS Model'!$B$10*H68</f>
        <v>0</v>
      </c>
      <c r="Q68" s="137">
        <f>'Large Use OLS Model'!$B$11*I68</f>
        <v>21803935.270762961</v>
      </c>
      <c r="R68">
        <f t="shared" si="7"/>
        <v>28884791.271595865</v>
      </c>
      <c r="S68" s="26">
        <f t="shared" ca="1" si="8"/>
        <v>0.11625105295227359</v>
      </c>
    </row>
    <row r="69" spans="1:19">
      <c r="A69" s="28">
        <f>'Monthly Data'!A69</f>
        <v>41487</v>
      </c>
      <c r="B69">
        <f t="shared" si="6"/>
        <v>2013</v>
      </c>
      <c r="C69">
        <f ca="1">'Monthly Data'!Z69</f>
        <v>27134287.862933617</v>
      </c>
      <c r="D69">
        <f>'Monthly Data'!AY69</f>
        <v>134.29999999999998</v>
      </c>
      <c r="E69" s="133">
        <f>'Monthly Data'!AZ69</f>
        <v>6833.9</v>
      </c>
      <c r="F69">
        <f>'Monthly Data'!BC69</f>
        <v>68</v>
      </c>
      <c r="G69">
        <f>'Monthly Data'!BJ69</f>
        <v>0</v>
      </c>
      <c r="H69" s="137">
        <f>'Monthly Data'!BO69</f>
        <v>0</v>
      </c>
      <c r="I69">
        <f>'Monthly Data'!BS69</f>
        <v>31</v>
      </c>
      <c r="K69">
        <f>'Large Use OLS Model'!$B$5</f>
        <v>-132518743.630743</v>
      </c>
      <c r="L69">
        <f>'Large Use OLS Model'!$B$6*D69</f>
        <v>3579438.0185727542</v>
      </c>
      <c r="M69">
        <f>'Large Use OLS Model'!$B$7*E69</f>
        <v>144690722.62629628</v>
      </c>
      <c r="N69">
        <f>'Large Use OLS Model'!$B$8*F69</f>
        <v>-7995447.1958457474</v>
      </c>
      <c r="O69">
        <f>'Large Use OLS Model'!$B$9*G69</f>
        <v>0</v>
      </c>
      <c r="P69">
        <f>'Large Use OLS Model'!$B$10*H69</f>
        <v>0</v>
      </c>
      <c r="Q69" s="137">
        <f>'Large Use OLS Model'!$B$11*I69</f>
        <v>21803935.270762961</v>
      </c>
      <c r="R69">
        <f t="shared" si="7"/>
        <v>29559905.089043245</v>
      </c>
      <c r="S69" s="26">
        <f t="shared" ca="1" si="8"/>
        <v>8.9393067485773428E-2</v>
      </c>
    </row>
    <row r="70" spans="1:19">
      <c r="A70" s="28">
        <f>'Monthly Data'!A70</f>
        <v>41518</v>
      </c>
      <c r="B70">
        <f t="shared" si="6"/>
        <v>2013</v>
      </c>
      <c r="C70">
        <f ca="1">'Monthly Data'!Z70</f>
        <v>24944209.616773617</v>
      </c>
      <c r="D70">
        <f>'Monthly Data'!AY70</f>
        <v>65.3</v>
      </c>
      <c r="E70" s="133">
        <f>'Monthly Data'!AZ70</f>
        <v>6843.3</v>
      </c>
      <c r="F70">
        <f>'Monthly Data'!BC70</f>
        <v>69</v>
      </c>
      <c r="G70">
        <f>'Monthly Data'!BJ70</f>
        <v>0</v>
      </c>
      <c r="H70" s="137">
        <f>'Monthly Data'!BO70</f>
        <v>0</v>
      </c>
      <c r="I70">
        <f>'Monthly Data'!BS70</f>
        <v>30</v>
      </c>
      <c r="K70">
        <f>'Large Use OLS Model'!$B$5</f>
        <v>-132518743.630743</v>
      </c>
      <c r="L70">
        <f>'Large Use OLS Model'!$B$6*D70</f>
        <v>1740411.7841608403</v>
      </c>
      <c r="M70">
        <f>'Large Use OLS Model'!$B$7*E70</f>
        <v>144889744.09173873</v>
      </c>
      <c r="N70">
        <f>'Large Use OLS Model'!$B$8*F70</f>
        <v>-8113027.3016670085</v>
      </c>
      <c r="O70">
        <f>'Large Use OLS Model'!$B$9*G70</f>
        <v>0</v>
      </c>
      <c r="P70">
        <f>'Large Use OLS Model'!$B$10*H70</f>
        <v>0</v>
      </c>
      <c r="Q70" s="137">
        <f>'Large Use OLS Model'!$B$11*I70</f>
        <v>21100582.520093188</v>
      </c>
      <c r="R70">
        <f t="shared" si="7"/>
        <v>27098967.46358275</v>
      </c>
      <c r="S70" s="26">
        <f t="shared" ca="1" si="8"/>
        <v>8.6383087695036734E-2</v>
      </c>
    </row>
    <row r="71" spans="1:19">
      <c r="A71" s="28">
        <f>'Monthly Data'!A71</f>
        <v>41548</v>
      </c>
      <c r="B71">
        <f t="shared" si="6"/>
        <v>2013</v>
      </c>
      <c r="C71">
        <f ca="1">'Monthly Data'!Z71</f>
        <v>25745628.725316614</v>
      </c>
      <c r="D71">
        <f>'Monthly Data'!AY71</f>
        <v>19.899999999999999</v>
      </c>
      <c r="E71" s="133">
        <f>'Monthly Data'!AZ71</f>
        <v>6850.3</v>
      </c>
      <c r="F71">
        <f>'Monthly Data'!BC71</f>
        <v>70</v>
      </c>
      <c r="G71">
        <f>'Monthly Data'!BJ71</f>
        <v>0</v>
      </c>
      <c r="H71" s="137">
        <f>'Monthly Data'!BO71</f>
        <v>0</v>
      </c>
      <c r="I71">
        <f>'Monthly Data'!BS71</f>
        <v>31</v>
      </c>
      <c r="K71">
        <f>'Large Use OLS Model'!$B$5</f>
        <v>-132518743.630743</v>
      </c>
      <c r="L71">
        <f>'Large Use OLS Model'!$B$6*D71</f>
        <v>530385.82702604472</v>
      </c>
      <c r="M71">
        <f>'Large Use OLS Model'!$B$7*E71</f>
        <v>145037951.5660044</v>
      </c>
      <c r="N71">
        <f>'Large Use OLS Model'!$B$8*F71</f>
        <v>-8230607.4074882697</v>
      </c>
      <c r="O71">
        <f>'Large Use OLS Model'!$B$9*G71</f>
        <v>0</v>
      </c>
      <c r="P71">
        <f>'Large Use OLS Model'!$B$10*H71</f>
        <v>0</v>
      </c>
      <c r="Q71" s="137">
        <f>'Large Use OLS Model'!$B$11*I71</f>
        <v>21803935.270762961</v>
      </c>
      <c r="R71">
        <f t="shared" si="7"/>
        <v>26622921.625562131</v>
      </c>
      <c r="S71" s="26">
        <f t="shared" ca="1" si="8"/>
        <v>3.4075411775935517E-2</v>
      </c>
    </row>
    <row r="72" spans="1:19">
      <c r="A72" s="28">
        <f>'Monthly Data'!A72</f>
        <v>41579</v>
      </c>
      <c r="B72">
        <f t="shared" si="6"/>
        <v>2013</v>
      </c>
      <c r="C72">
        <f ca="1">'Monthly Data'!Z72</f>
        <v>24932264.781123616</v>
      </c>
      <c r="D72">
        <f>'Monthly Data'!AY72</f>
        <v>0</v>
      </c>
      <c r="E72" s="133">
        <f>'Monthly Data'!AZ72</f>
        <v>6854</v>
      </c>
      <c r="F72">
        <f>'Monthly Data'!BC72</f>
        <v>71</v>
      </c>
      <c r="G72">
        <f>'Monthly Data'!BJ72</f>
        <v>0</v>
      </c>
      <c r="H72" s="137">
        <f>'Monthly Data'!BO72</f>
        <v>0</v>
      </c>
      <c r="I72">
        <f>'Monthly Data'!BS72</f>
        <v>30</v>
      </c>
      <c r="K72">
        <f>'Large Use OLS Model'!$B$5</f>
        <v>-132518743.630743</v>
      </c>
      <c r="L72">
        <f>'Large Use OLS Model'!$B$6*D72</f>
        <v>0</v>
      </c>
      <c r="M72">
        <f>'Large Use OLS Model'!$B$7*E72</f>
        <v>145116289.80240196</v>
      </c>
      <c r="N72">
        <f>'Large Use OLS Model'!$B$8*F72</f>
        <v>-8348187.5133095309</v>
      </c>
      <c r="O72">
        <f>'Large Use OLS Model'!$B$9*G72</f>
        <v>0</v>
      </c>
      <c r="P72">
        <f>'Large Use OLS Model'!$B$10*H72</f>
        <v>0</v>
      </c>
      <c r="Q72" s="137">
        <f>'Large Use OLS Model'!$B$11*I72</f>
        <v>21100582.520093188</v>
      </c>
      <c r="R72">
        <f t="shared" si="7"/>
        <v>25349941.17844262</v>
      </c>
      <c r="S72" s="26">
        <f t="shared" ca="1" si="8"/>
        <v>1.6752445114221214E-2</v>
      </c>
    </row>
    <row r="73" spans="1:19">
      <c r="A73" s="28">
        <f>'Monthly Data'!A73</f>
        <v>41609</v>
      </c>
      <c r="B73">
        <f t="shared" si="6"/>
        <v>2013</v>
      </c>
      <c r="C73">
        <f ca="1">'Monthly Data'!Z73</f>
        <v>22639929.518798616</v>
      </c>
      <c r="D73">
        <f>'Monthly Data'!AY73</f>
        <v>0</v>
      </c>
      <c r="E73" s="133">
        <f>'Monthly Data'!AZ73</f>
        <v>6850.4</v>
      </c>
      <c r="F73">
        <f>'Monthly Data'!BC73</f>
        <v>72</v>
      </c>
      <c r="G73">
        <f>'Monthly Data'!BJ73</f>
        <v>0</v>
      </c>
      <c r="H73" s="137">
        <f>'Monthly Data'!BO73</f>
        <v>1</v>
      </c>
      <c r="I73">
        <f>'Monthly Data'!BS73</f>
        <v>31</v>
      </c>
      <c r="K73">
        <f>'Large Use OLS Model'!$B$5</f>
        <v>-132518743.630743</v>
      </c>
      <c r="L73">
        <f>'Large Use OLS Model'!$B$6*D73</f>
        <v>0</v>
      </c>
      <c r="M73">
        <f>'Large Use OLS Model'!$B$7*E73</f>
        <v>145040068.81563675</v>
      </c>
      <c r="N73">
        <f>'Large Use OLS Model'!$B$8*F73</f>
        <v>-8465767.6191307921</v>
      </c>
      <c r="O73">
        <f>'Large Use OLS Model'!$B$9*G73</f>
        <v>0</v>
      </c>
      <c r="P73">
        <f>'Large Use OLS Model'!$B$10*H73</f>
        <v>-2274931.99285133</v>
      </c>
      <c r="Q73" s="137">
        <f>'Large Use OLS Model'!$B$11*I73</f>
        <v>21803935.270762961</v>
      </c>
      <c r="R73">
        <f t="shared" si="7"/>
        <v>23584560.843674596</v>
      </c>
      <c r="S73" s="26">
        <f t="shared" ca="1" si="8"/>
        <v>4.1724128341107454E-2</v>
      </c>
    </row>
    <row r="74" spans="1:19">
      <c r="A74" s="28">
        <f>'Monthly Data'!A74</f>
        <v>41640</v>
      </c>
      <c r="B74">
        <f t="shared" si="6"/>
        <v>2014</v>
      </c>
      <c r="C74">
        <f ca="1">'Monthly Data'!Z74</f>
        <v>26670683.232928887</v>
      </c>
      <c r="D74">
        <f>'Monthly Data'!AY74</f>
        <v>0</v>
      </c>
      <c r="E74" s="133">
        <f>'Monthly Data'!AZ74</f>
        <v>6848.3</v>
      </c>
      <c r="F74">
        <f>'Monthly Data'!BC74</f>
        <v>73</v>
      </c>
      <c r="G74">
        <f>'Monthly Data'!BJ74</f>
        <v>0</v>
      </c>
      <c r="H74" s="137">
        <f>'Monthly Data'!BO74</f>
        <v>0</v>
      </c>
      <c r="I74">
        <f>'Monthly Data'!BS74</f>
        <v>31</v>
      </c>
      <c r="K74">
        <f>'Large Use OLS Model'!$B$5</f>
        <v>-132518743.630743</v>
      </c>
      <c r="L74">
        <f>'Large Use OLS Model'!$B$6*D74</f>
        <v>0</v>
      </c>
      <c r="M74">
        <f>'Large Use OLS Model'!$B$7*E74</f>
        <v>144995606.57335708</v>
      </c>
      <c r="N74">
        <f>'Large Use OLS Model'!$B$8*F74</f>
        <v>-8583347.7249520533</v>
      </c>
      <c r="O74">
        <f>'Large Use OLS Model'!$B$9*G74</f>
        <v>0</v>
      </c>
      <c r="P74">
        <f>'Large Use OLS Model'!$B$10*H74</f>
        <v>0</v>
      </c>
      <c r="Q74" s="137">
        <f>'Large Use OLS Model'!$B$11*I74</f>
        <v>21803935.270762961</v>
      </c>
      <c r="R74">
        <f t="shared" si="7"/>
        <v>25697450.488424987</v>
      </c>
      <c r="S74" s="26">
        <f t="shared" ca="1" si="8"/>
        <v>3.6490731639836703E-2</v>
      </c>
    </row>
    <row r="75" spans="1:19">
      <c r="A75" s="28">
        <f>'Monthly Data'!A75</f>
        <v>41671</v>
      </c>
      <c r="B75">
        <f t="shared" si="6"/>
        <v>2014</v>
      </c>
      <c r="C75">
        <f ca="1">'Monthly Data'!Z75</f>
        <v>23471289.154199887</v>
      </c>
      <c r="D75">
        <f>'Monthly Data'!AY75</f>
        <v>0</v>
      </c>
      <c r="E75" s="133">
        <f>'Monthly Data'!AZ75</f>
        <v>6850</v>
      </c>
      <c r="F75">
        <f>'Monthly Data'!BC75</f>
        <v>74</v>
      </c>
      <c r="G75">
        <f>'Monthly Data'!BJ75</f>
        <v>0</v>
      </c>
      <c r="H75" s="137">
        <f>'Monthly Data'!BO75</f>
        <v>0</v>
      </c>
      <c r="I75">
        <f>'Monthly Data'!BS75</f>
        <v>28</v>
      </c>
      <c r="K75">
        <f>'Large Use OLS Model'!$B$5</f>
        <v>-132518743.630743</v>
      </c>
      <c r="L75">
        <f>'Large Use OLS Model'!$B$6*D75</f>
        <v>0</v>
      </c>
      <c r="M75">
        <f>'Large Use OLS Model'!$B$7*E75</f>
        <v>145031599.81710729</v>
      </c>
      <c r="N75">
        <f>'Large Use OLS Model'!$B$8*F75</f>
        <v>-8700927.8307733126</v>
      </c>
      <c r="O75">
        <f>'Large Use OLS Model'!$B$9*G75</f>
        <v>0</v>
      </c>
      <c r="P75">
        <f>'Large Use OLS Model'!$B$10*H75</f>
        <v>0</v>
      </c>
      <c r="Q75" s="137">
        <f>'Large Use OLS Model'!$B$11*I75</f>
        <v>19693877.018753644</v>
      </c>
      <c r="R75">
        <f t="shared" si="7"/>
        <v>23505805.374344625</v>
      </c>
      <c r="S75" s="26">
        <f t="shared" ca="1" si="8"/>
        <v>1.4705719791518685E-3</v>
      </c>
    </row>
    <row r="76" spans="1:19">
      <c r="A76" s="28">
        <f>'Monthly Data'!A76</f>
        <v>41699</v>
      </c>
      <c r="B76">
        <f t="shared" si="6"/>
        <v>2014</v>
      </c>
      <c r="C76">
        <f ca="1">'Monthly Data'!Z76</f>
        <v>25265167.314199887</v>
      </c>
      <c r="D76">
        <f>'Monthly Data'!AY76</f>
        <v>0</v>
      </c>
      <c r="E76" s="133">
        <f>'Monthly Data'!AZ76</f>
        <v>6856.4</v>
      </c>
      <c r="F76">
        <f>'Monthly Data'!BC76</f>
        <v>75</v>
      </c>
      <c r="G76">
        <f>'Monthly Data'!BJ76</f>
        <v>0</v>
      </c>
      <c r="H76" s="137">
        <f>'Monthly Data'!BO76</f>
        <v>0</v>
      </c>
      <c r="I76">
        <f>'Monthly Data'!BS76</f>
        <v>31</v>
      </c>
      <c r="K76">
        <f>'Large Use OLS Model'!$B$5</f>
        <v>-132518743.630743</v>
      </c>
      <c r="L76">
        <f>'Large Use OLS Model'!$B$6*D76</f>
        <v>0</v>
      </c>
      <c r="M76">
        <f>'Large Use OLS Model'!$B$7*E76</f>
        <v>145167103.79357874</v>
      </c>
      <c r="N76">
        <f>'Large Use OLS Model'!$B$8*F76</f>
        <v>-8818507.9365945738</v>
      </c>
      <c r="O76">
        <f>'Large Use OLS Model'!$B$9*G76</f>
        <v>0</v>
      </c>
      <c r="P76">
        <f>'Large Use OLS Model'!$B$10*H76</f>
        <v>0</v>
      </c>
      <c r="Q76" s="137">
        <f>'Large Use OLS Model'!$B$11*I76</f>
        <v>21803935.270762961</v>
      </c>
      <c r="R76">
        <f t="shared" si="7"/>
        <v>25633787.497004136</v>
      </c>
      <c r="S76" s="26">
        <f t="shared" ca="1" si="8"/>
        <v>1.4590055083350748E-2</v>
      </c>
    </row>
    <row r="77" spans="1:19">
      <c r="A77" s="28">
        <f>'Monthly Data'!A77</f>
        <v>41730</v>
      </c>
      <c r="B77">
        <f t="shared" si="6"/>
        <v>2014</v>
      </c>
      <c r="C77">
        <f ca="1">'Monthly Data'!Z77</f>
        <v>22877973.494199887</v>
      </c>
      <c r="D77">
        <f>'Monthly Data'!AY77</f>
        <v>0</v>
      </c>
      <c r="E77" s="133">
        <f>'Monthly Data'!AZ77</f>
        <v>6869.6</v>
      </c>
      <c r="F77">
        <f>'Monthly Data'!BC77</f>
        <v>76</v>
      </c>
      <c r="G77">
        <f>'Monthly Data'!BJ77</f>
        <v>0</v>
      </c>
      <c r="H77" s="137">
        <f>'Monthly Data'!BO77</f>
        <v>0</v>
      </c>
      <c r="I77">
        <f>'Monthly Data'!BS77</f>
        <v>30</v>
      </c>
      <c r="K77">
        <f>'Large Use OLS Model'!$B$5</f>
        <v>-132518743.630743</v>
      </c>
      <c r="L77">
        <f>'Large Use OLS Model'!$B$6*D77</f>
        <v>0</v>
      </c>
      <c r="M77">
        <f>'Large Use OLS Model'!$B$7*E77</f>
        <v>145446580.74505115</v>
      </c>
      <c r="N77">
        <f>'Large Use OLS Model'!$B$8*F77</f>
        <v>-8936088.042415835</v>
      </c>
      <c r="O77">
        <f>'Large Use OLS Model'!$B$9*G77</f>
        <v>0</v>
      </c>
      <c r="P77">
        <f>'Large Use OLS Model'!$B$10*H77</f>
        <v>0</v>
      </c>
      <c r="Q77" s="137">
        <f>'Large Use OLS Model'!$B$11*I77</f>
        <v>21100582.520093188</v>
      </c>
      <c r="R77">
        <f t="shared" si="7"/>
        <v>25092331.591985501</v>
      </c>
      <c r="S77" s="26">
        <f t="shared" ca="1" si="8"/>
        <v>9.6789958181698527E-2</v>
      </c>
    </row>
    <row r="78" spans="1:19">
      <c r="A78" s="28">
        <f>'Monthly Data'!A78</f>
        <v>41760</v>
      </c>
      <c r="B78">
        <f t="shared" si="6"/>
        <v>2014</v>
      </c>
      <c r="C78">
        <f ca="1">'Monthly Data'!Z78</f>
        <v>28623709.664199885</v>
      </c>
      <c r="D78">
        <f>'Monthly Data'!AY78</f>
        <v>36.4</v>
      </c>
      <c r="E78" s="133">
        <f>'Monthly Data'!AZ78</f>
        <v>6870.6</v>
      </c>
      <c r="F78">
        <f>'Monthly Data'!BC78</f>
        <v>77</v>
      </c>
      <c r="G78">
        <f>'Monthly Data'!BJ78</f>
        <v>0</v>
      </c>
      <c r="H78" s="137">
        <f>'Monthly Data'!BO78</f>
        <v>0</v>
      </c>
      <c r="I78">
        <f>'Monthly Data'!BS78</f>
        <v>31</v>
      </c>
      <c r="K78">
        <f>'Large Use OLS Model'!$B$5</f>
        <v>-132518743.630743</v>
      </c>
      <c r="L78">
        <f>'Large Use OLS Model'!$B$6*D78</f>
        <v>970152.97003758943</v>
      </c>
      <c r="M78">
        <f>'Large Use OLS Model'!$B$7*E78</f>
        <v>145467753.24137482</v>
      </c>
      <c r="N78">
        <f>'Large Use OLS Model'!$B$8*F78</f>
        <v>-9053668.1482370961</v>
      </c>
      <c r="O78">
        <f>'Large Use OLS Model'!$B$9*G78</f>
        <v>0</v>
      </c>
      <c r="P78">
        <f>'Large Use OLS Model'!$B$10*H78</f>
        <v>0</v>
      </c>
      <c r="Q78" s="137">
        <f>'Large Use OLS Model'!$B$11*I78</f>
        <v>21803935.270762961</v>
      </c>
      <c r="R78">
        <f t="shared" si="7"/>
        <v>26669429.703195281</v>
      </c>
      <c r="S78" s="26">
        <f t="shared" ca="1" si="8"/>
        <v>6.8274866672814655E-2</v>
      </c>
    </row>
    <row r="79" spans="1:19">
      <c r="A79" s="28">
        <f>'Monthly Data'!A79</f>
        <v>41791</v>
      </c>
      <c r="B79">
        <f t="shared" si="6"/>
        <v>2014</v>
      </c>
      <c r="C79">
        <f ca="1">'Monthly Data'!Z79</f>
        <v>30426752.654199883</v>
      </c>
      <c r="D79">
        <f>'Monthly Data'!AY79</f>
        <v>123.29999999999997</v>
      </c>
      <c r="E79" s="133">
        <f>'Monthly Data'!AZ79</f>
        <v>6865.4</v>
      </c>
      <c r="F79">
        <f>'Monthly Data'!BC79</f>
        <v>78</v>
      </c>
      <c r="G79">
        <f>'Monthly Data'!BJ79</f>
        <v>0</v>
      </c>
      <c r="H79" s="137">
        <f>'Monthly Data'!BO79</f>
        <v>0</v>
      </c>
      <c r="I79">
        <f>'Monthly Data'!BS79</f>
        <v>30</v>
      </c>
      <c r="K79">
        <f>'Large Use OLS Model'!$B$5</f>
        <v>-132518743.630743</v>
      </c>
      <c r="L79">
        <f>'Large Use OLS Model'!$B$6*D79</f>
        <v>3286259.9232317237</v>
      </c>
      <c r="M79">
        <f>'Large Use OLS Model'!$B$7*E79</f>
        <v>145357656.26049173</v>
      </c>
      <c r="N79">
        <f>'Large Use OLS Model'!$B$8*F79</f>
        <v>-9171248.2540583573</v>
      </c>
      <c r="O79">
        <f>'Large Use OLS Model'!$B$9*G79</f>
        <v>0</v>
      </c>
      <c r="P79">
        <f>'Large Use OLS Model'!$B$10*H79</f>
        <v>0</v>
      </c>
      <c r="Q79" s="137">
        <f>'Large Use OLS Model'!$B$11*I79</f>
        <v>21100582.520093188</v>
      </c>
      <c r="R79">
        <f t="shared" si="7"/>
        <v>28054506.819015283</v>
      </c>
      <c r="S79" s="26">
        <f t="shared" ca="1" si="8"/>
        <v>7.7965790899383172E-2</v>
      </c>
    </row>
    <row r="80" spans="1:19">
      <c r="A80" s="28">
        <f>'Monthly Data'!A80</f>
        <v>41821</v>
      </c>
      <c r="B80">
        <f t="shared" si="6"/>
        <v>2014</v>
      </c>
      <c r="C80">
        <f ca="1">'Monthly Data'!Z80</f>
        <v>28757284.464199886</v>
      </c>
      <c r="D80">
        <f>'Monthly Data'!AY80</f>
        <v>113.59999999999997</v>
      </c>
      <c r="E80" s="133">
        <f>'Monthly Data'!AZ80</f>
        <v>6864.4</v>
      </c>
      <c r="F80">
        <f>'Monthly Data'!BC80</f>
        <v>79</v>
      </c>
      <c r="G80">
        <f>'Monthly Data'!BJ80</f>
        <v>1</v>
      </c>
      <c r="H80" s="137">
        <f>'Monthly Data'!BO80</f>
        <v>0</v>
      </c>
      <c r="I80">
        <f>'Monthly Data'!BS80</f>
        <v>31</v>
      </c>
      <c r="K80">
        <f>'Large Use OLS Model'!$B$5</f>
        <v>-132518743.630743</v>
      </c>
      <c r="L80">
        <f>'Large Use OLS Model'!$B$6*D80</f>
        <v>3027730.1482491796</v>
      </c>
      <c r="M80">
        <f>'Large Use OLS Model'!$B$7*E80</f>
        <v>145336483.76416805</v>
      </c>
      <c r="N80">
        <f>'Large Use OLS Model'!$B$8*F80</f>
        <v>-9288828.3598796185</v>
      </c>
      <c r="O80">
        <f>'Large Use OLS Model'!$B$9*G80</f>
        <v>-1709094.1435138399</v>
      </c>
      <c r="P80">
        <f>'Large Use OLS Model'!$B$10*H80</f>
        <v>0</v>
      </c>
      <c r="Q80" s="137">
        <f>'Large Use OLS Model'!$B$11*I80</f>
        <v>21803935.270762961</v>
      </c>
      <c r="R80">
        <f t="shared" si="7"/>
        <v>26651483.049043737</v>
      </c>
      <c r="S80" s="26">
        <f t="shared" ca="1" si="8"/>
        <v>7.3226712966506735E-2</v>
      </c>
    </row>
    <row r="81" spans="1:19">
      <c r="A81" s="28">
        <f>'Monthly Data'!A81</f>
        <v>41852</v>
      </c>
      <c r="B81">
        <f t="shared" si="6"/>
        <v>2014</v>
      </c>
      <c r="C81">
        <f ca="1">'Monthly Data'!Z81</f>
        <v>29410529.954199888</v>
      </c>
      <c r="D81">
        <f>'Monthly Data'!AY81</f>
        <v>130.19999999999996</v>
      </c>
      <c r="E81" s="133">
        <f>'Monthly Data'!AZ81</f>
        <v>6869.9</v>
      </c>
      <c r="F81">
        <f>'Monthly Data'!BC81</f>
        <v>80</v>
      </c>
      <c r="G81">
        <f>'Monthly Data'!BJ81</f>
        <v>0</v>
      </c>
      <c r="H81" s="137">
        <f>'Monthly Data'!BO81</f>
        <v>0</v>
      </c>
      <c r="I81">
        <f>'Monthly Data'!BS81</f>
        <v>31</v>
      </c>
      <c r="K81">
        <f>'Large Use OLS Model'!$B$5</f>
        <v>-132518743.630743</v>
      </c>
      <c r="L81">
        <f>'Large Use OLS Model'!$B$6*D81</f>
        <v>3470162.5466729151</v>
      </c>
      <c r="M81">
        <f>'Large Use OLS Model'!$B$7*E81</f>
        <v>145452932.49394822</v>
      </c>
      <c r="N81">
        <f>'Large Use OLS Model'!$B$8*F81</f>
        <v>-9406408.4657008797</v>
      </c>
      <c r="O81">
        <f>'Large Use OLS Model'!$B$9*G81</f>
        <v>0</v>
      </c>
      <c r="P81">
        <f>'Large Use OLS Model'!$B$10*H81</f>
        <v>0</v>
      </c>
      <c r="Q81" s="137">
        <f>'Large Use OLS Model'!$B$11*I81</f>
        <v>21803935.270762961</v>
      </c>
      <c r="R81">
        <f t="shared" si="7"/>
        <v>28801878.214940216</v>
      </c>
      <c r="S81" s="26">
        <f t="shared" ca="1" si="8"/>
        <v>2.0695027944328308E-2</v>
      </c>
    </row>
    <row r="82" spans="1:19">
      <c r="A82" s="28">
        <f>'Monthly Data'!A82</f>
        <v>41883</v>
      </c>
      <c r="B82">
        <f t="shared" si="6"/>
        <v>2014</v>
      </c>
      <c r="C82">
        <f ca="1">'Monthly Data'!Z82</f>
        <v>23959161.474199884</v>
      </c>
      <c r="D82">
        <f>'Monthly Data'!AY82</f>
        <v>50.499999999999979</v>
      </c>
      <c r="E82" s="133">
        <f>'Monthly Data'!AZ82</f>
        <v>6884.5</v>
      </c>
      <c r="F82">
        <f>'Monthly Data'!BC82</f>
        <v>81</v>
      </c>
      <c r="G82">
        <f>'Monthly Data'!BJ82</f>
        <v>0</v>
      </c>
      <c r="H82" s="137">
        <f>'Monthly Data'!BO82</f>
        <v>0</v>
      </c>
      <c r="I82">
        <f>'Monthly Data'!BS82</f>
        <v>30</v>
      </c>
      <c r="K82">
        <f>'Large Use OLS Model'!$B$5</f>
        <v>-132518743.630743</v>
      </c>
      <c r="L82">
        <f>'Large Use OLS Model'!$B$6*D82</f>
        <v>1345953.9831565453</v>
      </c>
      <c r="M82">
        <f>'Large Use OLS Model'!$B$7*E82</f>
        <v>145762050.94027376</v>
      </c>
      <c r="N82">
        <f>'Large Use OLS Model'!$B$8*F82</f>
        <v>-9523988.5715221409</v>
      </c>
      <c r="O82">
        <f>'Large Use OLS Model'!$B$9*G82</f>
        <v>0</v>
      </c>
      <c r="P82">
        <f>'Large Use OLS Model'!$B$10*H82</f>
        <v>0</v>
      </c>
      <c r="Q82" s="137">
        <f>'Large Use OLS Model'!$B$11*I82</f>
        <v>21100582.520093188</v>
      </c>
      <c r="R82">
        <f t="shared" si="7"/>
        <v>26165855.24125836</v>
      </c>
      <c r="S82" s="26">
        <f t="shared" ca="1" si="8"/>
        <v>9.2102295376018342E-2</v>
      </c>
    </row>
    <row r="83" spans="1:19">
      <c r="A83" s="28">
        <f>'Monthly Data'!A83</f>
        <v>41913</v>
      </c>
      <c r="B83">
        <f t="shared" si="6"/>
        <v>2014</v>
      </c>
      <c r="C83">
        <f ca="1">'Monthly Data'!Z83</f>
        <v>25930142.964199886</v>
      </c>
      <c r="D83">
        <f>'Monthly Data'!AY83</f>
        <v>3.9</v>
      </c>
      <c r="E83" s="133">
        <f>'Monthly Data'!AZ83</f>
        <v>6901.5</v>
      </c>
      <c r="F83">
        <f>'Monthly Data'!BC83</f>
        <v>82</v>
      </c>
      <c r="G83">
        <f>'Monthly Data'!BJ83</f>
        <v>0</v>
      </c>
      <c r="H83" s="137">
        <f>'Monthly Data'!BO83</f>
        <v>0</v>
      </c>
      <c r="I83">
        <f>'Monthly Data'!BS83</f>
        <v>31</v>
      </c>
      <c r="K83">
        <f>'Large Use OLS Model'!$B$5</f>
        <v>-132518743.630743</v>
      </c>
      <c r="L83">
        <f>'Large Use OLS Model'!$B$6*D83</f>
        <v>103944.96107545601</v>
      </c>
      <c r="M83">
        <f>'Large Use OLS Model'!$B$7*E83</f>
        <v>146121983.37777606</v>
      </c>
      <c r="N83">
        <f>'Large Use OLS Model'!$B$8*F83</f>
        <v>-9641568.6773434021</v>
      </c>
      <c r="O83">
        <f>'Large Use OLS Model'!$B$9*G83</f>
        <v>0</v>
      </c>
      <c r="P83">
        <f>'Large Use OLS Model'!$B$10*H83</f>
        <v>0</v>
      </c>
      <c r="Q83" s="137">
        <f>'Large Use OLS Model'!$B$11*I83</f>
        <v>21803935.270762961</v>
      </c>
      <c r="R83">
        <f t="shared" si="7"/>
        <v>25869551.301528074</v>
      </c>
      <c r="S83" s="26">
        <f t="shared" ca="1" si="8"/>
        <v>2.3367269033366675E-3</v>
      </c>
    </row>
    <row r="84" spans="1:19">
      <c r="A84" s="28">
        <f>'Monthly Data'!A84</f>
        <v>41944</v>
      </c>
      <c r="B84">
        <f t="shared" si="6"/>
        <v>2014</v>
      </c>
      <c r="C84">
        <f ca="1">'Monthly Data'!Z84</f>
        <v>24626116.624199886</v>
      </c>
      <c r="D84">
        <f>'Monthly Data'!AY84</f>
        <v>0</v>
      </c>
      <c r="E84" s="133">
        <f>'Monthly Data'!AZ84</f>
        <v>6907.5</v>
      </c>
      <c r="F84">
        <f>'Monthly Data'!BC84</f>
        <v>83</v>
      </c>
      <c r="G84">
        <f>'Monthly Data'!BJ84</f>
        <v>0</v>
      </c>
      <c r="H84" s="137">
        <f>'Monthly Data'!BO84</f>
        <v>0</v>
      </c>
      <c r="I84">
        <f>'Monthly Data'!BS84</f>
        <v>30</v>
      </c>
      <c r="K84">
        <f>'Large Use OLS Model'!$B$5</f>
        <v>-132518743.630743</v>
      </c>
      <c r="L84">
        <f>'Large Use OLS Model'!$B$6*D84</f>
        <v>0</v>
      </c>
      <c r="M84">
        <f>'Large Use OLS Model'!$B$7*E84</f>
        <v>146249018.35571805</v>
      </c>
      <c r="N84">
        <f>'Large Use OLS Model'!$B$8*F84</f>
        <v>-9759148.7831646632</v>
      </c>
      <c r="O84">
        <f>'Large Use OLS Model'!$B$9*G84</f>
        <v>0</v>
      </c>
      <c r="P84">
        <f>'Large Use OLS Model'!$B$10*H84</f>
        <v>0</v>
      </c>
      <c r="Q84" s="137">
        <f>'Large Use OLS Model'!$B$11*I84</f>
        <v>21100582.520093188</v>
      </c>
      <c r="R84">
        <f t="shared" si="7"/>
        <v>25071708.461903572</v>
      </c>
      <c r="S84" s="26">
        <f t="shared" ca="1" si="8"/>
        <v>1.8094279520539863E-2</v>
      </c>
    </row>
    <row r="85" spans="1:19">
      <c r="A85" s="28">
        <f>'Monthly Data'!A85</f>
        <v>41974</v>
      </c>
      <c r="B85">
        <f t="shared" si="6"/>
        <v>2014</v>
      </c>
      <c r="C85">
        <f ca="1">'Monthly Data'!Z85</f>
        <v>22876540.304199886</v>
      </c>
      <c r="D85">
        <f>'Monthly Data'!AY85</f>
        <v>0</v>
      </c>
      <c r="E85" s="133">
        <f>'Monthly Data'!AZ85</f>
        <v>6903.1</v>
      </c>
      <c r="F85">
        <f>'Monthly Data'!BC85</f>
        <v>84</v>
      </c>
      <c r="G85">
        <f>'Monthly Data'!BJ85</f>
        <v>0</v>
      </c>
      <c r="H85" s="137">
        <f>'Monthly Data'!BO85</f>
        <v>1</v>
      </c>
      <c r="I85">
        <f>'Monthly Data'!BS85</f>
        <v>31</v>
      </c>
      <c r="K85">
        <f>'Large Use OLS Model'!$B$5</f>
        <v>-132518743.630743</v>
      </c>
      <c r="L85">
        <f>'Large Use OLS Model'!$B$6*D85</f>
        <v>0</v>
      </c>
      <c r="M85">
        <f>'Large Use OLS Model'!$B$7*E85</f>
        <v>146155859.37189394</v>
      </c>
      <c r="N85">
        <f>'Large Use OLS Model'!$B$8*F85</f>
        <v>-9876728.8889859226</v>
      </c>
      <c r="O85">
        <f>'Large Use OLS Model'!$B$9*G85</f>
        <v>0</v>
      </c>
      <c r="P85">
        <f>'Large Use OLS Model'!$B$10*H85</f>
        <v>-2274931.99285133</v>
      </c>
      <c r="Q85" s="137">
        <f>'Large Use OLS Model'!$B$11*I85</f>
        <v>21803935.270762961</v>
      </c>
      <c r="R85">
        <f t="shared" si="7"/>
        <v>23289390.130076654</v>
      </c>
      <c r="S85" s="26">
        <f t="shared" ca="1" si="8"/>
        <v>1.8046864621438143E-2</v>
      </c>
    </row>
    <row r="86" spans="1:19">
      <c r="A86" s="28">
        <f>'Monthly Data'!A86</f>
        <v>42005</v>
      </c>
      <c r="B86">
        <f t="shared" si="6"/>
        <v>2015</v>
      </c>
      <c r="C86">
        <f ca="1">'Monthly Data'!Z86</f>
        <v>23987700.533313058</v>
      </c>
      <c r="D86">
        <f>'Monthly Data'!AY86</f>
        <v>0</v>
      </c>
      <c r="E86" s="133">
        <f>'Monthly Data'!AZ86</f>
        <v>6885.7</v>
      </c>
      <c r="F86">
        <f>'Monthly Data'!BC86</f>
        <v>85</v>
      </c>
      <c r="G86">
        <f>'Monthly Data'!BJ86</f>
        <v>0</v>
      </c>
      <c r="H86" s="137">
        <f>'Monthly Data'!BO86</f>
        <v>0</v>
      </c>
      <c r="I86">
        <f>'Monthly Data'!BS86</f>
        <v>31</v>
      </c>
      <c r="K86">
        <f>'Large Use OLS Model'!$B$5</f>
        <v>-132518743.630743</v>
      </c>
      <c r="L86">
        <f>'Large Use OLS Model'!$B$6*D86</f>
        <v>0</v>
      </c>
      <c r="M86">
        <f>'Large Use OLS Model'!$B$7*E86</f>
        <v>145787457.93586215</v>
      </c>
      <c r="N86">
        <f>'Large Use OLS Model'!$B$8*F86</f>
        <v>-9994308.9948071837</v>
      </c>
      <c r="O86">
        <f>'Large Use OLS Model'!$B$9*G86</f>
        <v>0</v>
      </c>
      <c r="P86">
        <f>'Large Use OLS Model'!$B$10*H86</f>
        <v>0</v>
      </c>
      <c r="Q86" s="137">
        <f>'Large Use OLS Model'!$B$11*I86</f>
        <v>21803935.270762961</v>
      </c>
      <c r="R86">
        <f t="shared" si="7"/>
        <v>25078340.581074934</v>
      </c>
      <c r="S86" s="26">
        <f t="shared" ca="1" si="8"/>
        <v>4.5466635964011785E-2</v>
      </c>
    </row>
    <row r="87" spans="1:19">
      <c r="A87" s="28">
        <f>'Monthly Data'!A87</f>
        <v>42036</v>
      </c>
      <c r="B87">
        <f t="shared" si="6"/>
        <v>2015</v>
      </c>
      <c r="C87">
        <f ca="1">'Monthly Data'!Z87</f>
        <v>23738766.70331306</v>
      </c>
      <c r="D87">
        <f>'Monthly Data'!AY87</f>
        <v>0</v>
      </c>
      <c r="E87" s="133">
        <f>'Monthly Data'!AZ87</f>
        <v>6885.3</v>
      </c>
      <c r="F87">
        <f>'Monthly Data'!BC87</f>
        <v>86</v>
      </c>
      <c r="G87">
        <f>'Monthly Data'!BJ87</f>
        <v>0</v>
      </c>
      <c r="H87" s="137">
        <f>'Monthly Data'!BO87</f>
        <v>0</v>
      </c>
      <c r="I87">
        <f>'Monthly Data'!BS87</f>
        <v>28</v>
      </c>
      <c r="K87">
        <f>'Large Use OLS Model'!$B$5</f>
        <v>-132518743.630743</v>
      </c>
      <c r="L87">
        <f>'Large Use OLS Model'!$B$6*D87</f>
        <v>0</v>
      </c>
      <c r="M87">
        <f>'Large Use OLS Model'!$B$7*E87</f>
        <v>145778988.93733269</v>
      </c>
      <c r="N87">
        <f>'Large Use OLS Model'!$B$8*F87</f>
        <v>-10111889.100628445</v>
      </c>
      <c r="O87">
        <f>'Large Use OLS Model'!$B$9*G87</f>
        <v>0</v>
      </c>
      <c r="P87">
        <f>'Large Use OLS Model'!$B$10*H87</f>
        <v>0</v>
      </c>
      <c r="Q87" s="137">
        <f>'Large Use OLS Model'!$B$11*I87</f>
        <v>19693877.018753644</v>
      </c>
      <c r="R87">
        <f t="shared" si="7"/>
        <v>22842233.22471489</v>
      </c>
      <c r="S87" s="26">
        <f t="shared" ca="1" si="8"/>
        <v>3.7766640946559654E-2</v>
      </c>
    </row>
    <row r="88" spans="1:19">
      <c r="A88" s="28">
        <f>'Monthly Data'!A88</f>
        <v>42064</v>
      </c>
      <c r="B88">
        <f t="shared" si="6"/>
        <v>2015</v>
      </c>
      <c r="C88">
        <f ca="1">'Monthly Data'!Z88</f>
        <v>25313211.343313061</v>
      </c>
      <c r="D88">
        <f>'Monthly Data'!AY88</f>
        <v>0</v>
      </c>
      <c r="E88" s="133">
        <f>'Monthly Data'!AZ88</f>
        <v>6892.1</v>
      </c>
      <c r="F88">
        <f>'Monthly Data'!BC88</f>
        <v>87</v>
      </c>
      <c r="G88">
        <f>'Monthly Data'!BJ88</f>
        <v>0</v>
      </c>
      <c r="H88" s="137">
        <f>'Monthly Data'!BO88</f>
        <v>0</v>
      </c>
      <c r="I88">
        <f>'Monthly Data'!BS88</f>
        <v>31</v>
      </c>
      <c r="K88">
        <f>'Large Use OLS Model'!$B$5</f>
        <v>-132518743.630743</v>
      </c>
      <c r="L88">
        <f>'Large Use OLS Model'!$B$6*D88</f>
        <v>0</v>
      </c>
      <c r="M88">
        <f>'Large Use OLS Model'!$B$7*E88</f>
        <v>145922961.91233361</v>
      </c>
      <c r="N88">
        <f>'Large Use OLS Model'!$B$8*F88</f>
        <v>-10229469.206449706</v>
      </c>
      <c r="O88">
        <f>'Large Use OLS Model'!$B$9*G88</f>
        <v>0</v>
      </c>
      <c r="P88">
        <f>'Large Use OLS Model'!$B$10*H88</f>
        <v>0</v>
      </c>
      <c r="Q88" s="137">
        <f>'Large Use OLS Model'!$B$11*I88</f>
        <v>21803935.270762961</v>
      </c>
      <c r="R88">
        <f t="shared" si="7"/>
        <v>24978684.345903866</v>
      </c>
      <c r="S88" s="26">
        <f t="shared" ca="1" si="8"/>
        <v>1.321550999089517E-2</v>
      </c>
    </row>
    <row r="89" spans="1:19">
      <c r="A89" s="28">
        <f>'Monthly Data'!A89</f>
        <v>42095</v>
      </c>
      <c r="B89">
        <f t="shared" si="6"/>
        <v>2015</v>
      </c>
      <c r="C89">
        <f ca="1">'Monthly Data'!Z89</f>
        <v>24471161.113313057</v>
      </c>
      <c r="D89">
        <f>'Monthly Data'!AY89</f>
        <v>0</v>
      </c>
      <c r="E89" s="133">
        <f>'Monthly Data'!AZ89</f>
        <v>6897.3</v>
      </c>
      <c r="F89">
        <f>'Monthly Data'!BC89</f>
        <v>88</v>
      </c>
      <c r="G89">
        <f>'Monthly Data'!BJ89</f>
        <v>0</v>
      </c>
      <c r="H89" s="137">
        <f>'Monthly Data'!BO89</f>
        <v>0</v>
      </c>
      <c r="I89">
        <f>'Monthly Data'!BS89</f>
        <v>30</v>
      </c>
      <c r="K89">
        <f>'Large Use OLS Model'!$B$5</f>
        <v>-132518743.630743</v>
      </c>
      <c r="L89">
        <f>'Large Use OLS Model'!$B$6*D89</f>
        <v>0</v>
      </c>
      <c r="M89">
        <f>'Large Use OLS Model'!$B$7*E89</f>
        <v>146033058.89321667</v>
      </c>
      <c r="N89">
        <f>'Large Use OLS Model'!$B$8*F89</f>
        <v>-10347049.312270967</v>
      </c>
      <c r="O89">
        <f>'Large Use OLS Model'!$B$9*G89</f>
        <v>0</v>
      </c>
      <c r="P89">
        <f>'Large Use OLS Model'!$B$10*H89</f>
        <v>0</v>
      </c>
      <c r="Q89" s="137">
        <f>'Large Use OLS Model'!$B$11*I89</f>
        <v>21100582.520093188</v>
      </c>
      <c r="R89">
        <f t="shared" si="7"/>
        <v>24267848.470295891</v>
      </c>
      <c r="S89" s="26">
        <f t="shared" ca="1" si="8"/>
        <v>8.3082548505047076E-3</v>
      </c>
    </row>
    <row r="90" spans="1:19">
      <c r="A90" s="28">
        <f>'Monthly Data'!A90</f>
        <v>42125</v>
      </c>
      <c r="B90">
        <f t="shared" si="6"/>
        <v>2015</v>
      </c>
      <c r="C90">
        <f ca="1">'Monthly Data'!Z90</f>
        <v>27691400.053313062</v>
      </c>
      <c r="D90">
        <f>'Monthly Data'!AY90</f>
        <v>64.099999999999994</v>
      </c>
      <c r="E90" s="133">
        <f>'Monthly Data'!AZ90</f>
        <v>6906.5</v>
      </c>
      <c r="F90">
        <f>'Monthly Data'!BC90</f>
        <v>89</v>
      </c>
      <c r="G90">
        <f>'Monthly Data'!BJ90</f>
        <v>0</v>
      </c>
      <c r="H90" s="137">
        <f>'Monthly Data'!BO90</f>
        <v>0</v>
      </c>
      <c r="I90">
        <f>'Monthly Data'!BS90</f>
        <v>31</v>
      </c>
      <c r="K90">
        <f>'Large Use OLS Model'!$B$5</f>
        <v>-132518743.630743</v>
      </c>
      <c r="L90">
        <f>'Large Use OLS Model'!$B$6*D90</f>
        <v>1708428.719214546</v>
      </c>
      <c r="M90">
        <f>'Large Use OLS Model'!$B$7*E90</f>
        <v>146227845.85939437</v>
      </c>
      <c r="N90">
        <f>'Large Use OLS Model'!$B$8*F90</f>
        <v>-10464629.418092228</v>
      </c>
      <c r="O90">
        <f>'Large Use OLS Model'!$B$9*G90</f>
        <v>0</v>
      </c>
      <c r="P90">
        <f>'Large Use OLS Model'!$B$10*H90</f>
        <v>0</v>
      </c>
      <c r="Q90" s="137">
        <f>'Large Use OLS Model'!$B$11*I90</f>
        <v>21803935.270762961</v>
      </c>
      <c r="R90">
        <f t="shared" si="7"/>
        <v>26756836.800536651</v>
      </c>
      <c r="S90" s="26">
        <f t="shared" ca="1" si="8"/>
        <v>3.37492236209486E-2</v>
      </c>
    </row>
    <row r="91" spans="1:19">
      <c r="A91" s="28">
        <f>'Monthly Data'!A91</f>
        <v>42156</v>
      </c>
      <c r="B91">
        <f t="shared" si="6"/>
        <v>2015</v>
      </c>
      <c r="C91">
        <f ca="1">'Monthly Data'!Z91</f>
        <v>28284245.943313062</v>
      </c>
      <c r="D91">
        <f>'Monthly Data'!AY91</f>
        <v>89.59999999999998</v>
      </c>
      <c r="E91" s="133">
        <f>'Monthly Data'!AZ91</f>
        <v>6921.3</v>
      </c>
      <c r="F91">
        <f>'Monthly Data'!BC91</f>
        <v>90</v>
      </c>
      <c r="G91">
        <f>'Monthly Data'!BJ91</f>
        <v>0</v>
      </c>
      <c r="H91" s="137">
        <f>'Monthly Data'!BO91</f>
        <v>0</v>
      </c>
      <c r="I91">
        <f>'Monthly Data'!BS91</f>
        <v>30</v>
      </c>
      <c r="K91">
        <f>'Large Use OLS Model'!$B$5</f>
        <v>-132518743.630743</v>
      </c>
      <c r="L91">
        <f>'Large Use OLS Model'!$B$6*D91</f>
        <v>2388068.8493232965</v>
      </c>
      <c r="M91">
        <f>'Large Use OLS Model'!$B$7*E91</f>
        <v>146541198.80498463</v>
      </c>
      <c r="N91">
        <f>'Large Use OLS Model'!$B$8*F91</f>
        <v>-10582209.52391349</v>
      </c>
      <c r="O91">
        <f>'Large Use OLS Model'!$B$9*G91</f>
        <v>0</v>
      </c>
      <c r="P91">
        <f>'Large Use OLS Model'!$B$10*H91</f>
        <v>0</v>
      </c>
      <c r="Q91" s="137">
        <f>'Large Use OLS Model'!$B$11*I91</f>
        <v>21100582.520093188</v>
      </c>
      <c r="R91">
        <f t="shared" si="7"/>
        <v>26928897.019744635</v>
      </c>
      <c r="S91" s="26">
        <f t="shared" ca="1" si="8"/>
        <v>4.7918863606433111E-2</v>
      </c>
    </row>
    <row r="92" spans="1:19">
      <c r="A92" s="28">
        <f>'Monthly Data'!A92</f>
        <v>42186</v>
      </c>
      <c r="B92">
        <f t="shared" si="6"/>
        <v>2015</v>
      </c>
      <c r="C92">
        <f ca="1">'Monthly Data'!Z92</f>
        <v>28027417.573313057</v>
      </c>
      <c r="D92">
        <f>'Monthly Data'!AY92</f>
        <v>152.89999999999998</v>
      </c>
      <c r="E92" s="133">
        <f>'Monthly Data'!AZ92</f>
        <v>6941.2</v>
      </c>
      <c r="F92">
        <f>'Monthly Data'!BC92</f>
        <v>91</v>
      </c>
      <c r="G92">
        <f>'Monthly Data'!BJ92</f>
        <v>1</v>
      </c>
      <c r="H92" s="137">
        <f>'Monthly Data'!BO92</f>
        <v>0</v>
      </c>
      <c r="I92">
        <f>'Monthly Data'!BS92</f>
        <v>31</v>
      </c>
      <c r="K92">
        <f>'Large Use OLS Model'!$B$5</f>
        <v>-132518743.630743</v>
      </c>
      <c r="L92">
        <f>'Large Use OLS Model'!$B$6*D92</f>
        <v>4075175.5252403133</v>
      </c>
      <c r="M92">
        <f>'Large Use OLS Model'!$B$7*E92</f>
        <v>146962531.48182556</v>
      </c>
      <c r="N92">
        <f>'Large Use OLS Model'!$B$8*F92</f>
        <v>-10699789.629734751</v>
      </c>
      <c r="O92">
        <f>'Large Use OLS Model'!$B$9*G92</f>
        <v>-1709094.1435138399</v>
      </c>
      <c r="P92">
        <f>'Large Use OLS Model'!$B$10*H92</f>
        <v>0</v>
      </c>
      <c r="Q92" s="137">
        <f>'Large Use OLS Model'!$B$11*I92</f>
        <v>21803935.270762961</v>
      </c>
      <c r="R92">
        <f t="shared" si="7"/>
        <v>27914014.873837251</v>
      </c>
      <c r="S92" s="26">
        <f t="shared" ca="1" si="8"/>
        <v>4.0461344388640769E-3</v>
      </c>
    </row>
    <row r="93" spans="1:19">
      <c r="A93" s="28">
        <f>'Monthly Data'!A93</f>
        <v>42217</v>
      </c>
      <c r="B93">
        <f t="shared" si="6"/>
        <v>2015</v>
      </c>
      <c r="C93">
        <f ca="1">'Monthly Data'!Z93</f>
        <v>29750781.553313062</v>
      </c>
      <c r="D93">
        <f>'Monthly Data'!AY93</f>
        <v>138.69999999999999</v>
      </c>
      <c r="E93" s="133">
        <f>'Monthly Data'!AZ93</f>
        <v>6949.2</v>
      </c>
      <c r="F93">
        <f>'Monthly Data'!BC93</f>
        <v>92</v>
      </c>
      <c r="G93">
        <f>'Monthly Data'!BJ93</f>
        <v>0</v>
      </c>
      <c r="H93" s="137">
        <f>'Monthly Data'!BO93</f>
        <v>0</v>
      </c>
      <c r="I93">
        <f>'Monthly Data'!BS93</f>
        <v>31</v>
      </c>
      <c r="K93">
        <f>'Large Use OLS Model'!$B$5</f>
        <v>-132518743.630743</v>
      </c>
      <c r="L93">
        <f>'Large Use OLS Model'!$B$6*D93</f>
        <v>3696709.2567091663</v>
      </c>
      <c r="M93">
        <f>'Large Use OLS Model'!$B$7*E93</f>
        <v>147131911.4524149</v>
      </c>
      <c r="N93">
        <f>'Large Use OLS Model'!$B$8*F93</f>
        <v>-10817369.735556012</v>
      </c>
      <c r="O93">
        <f>'Large Use OLS Model'!$B$9*G93</f>
        <v>0</v>
      </c>
      <c r="P93">
        <f>'Large Use OLS Model'!$B$10*H93</f>
        <v>0</v>
      </c>
      <c r="Q93" s="137">
        <f>'Large Use OLS Model'!$B$11*I93</f>
        <v>21803935.270762961</v>
      </c>
      <c r="R93">
        <f t="shared" si="7"/>
        <v>29296442.613588028</v>
      </c>
      <c r="S93" s="26">
        <f t="shared" ca="1" si="8"/>
        <v>1.5271495940732304E-2</v>
      </c>
    </row>
    <row r="94" spans="1:19">
      <c r="A94" s="28">
        <f>'Monthly Data'!A94</f>
        <v>42248</v>
      </c>
      <c r="B94">
        <f t="shared" si="6"/>
        <v>2015</v>
      </c>
      <c r="C94">
        <f ca="1">'Monthly Data'!Z94</f>
        <v>26713798.003313057</v>
      </c>
      <c r="D94">
        <f>'Monthly Data'!AY94</f>
        <v>109.19999999999997</v>
      </c>
      <c r="E94" s="133">
        <f>'Monthly Data'!AZ94</f>
        <v>6941.1</v>
      </c>
      <c r="F94">
        <f>'Monthly Data'!BC94</f>
        <v>93</v>
      </c>
      <c r="G94">
        <f>'Monthly Data'!BJ94</f>
        <v>0</v>
      </c>
      <c r="H94" s="137">
        <f>'Monthly Data'!BO94</f>
        <v>0</v>
      </c>
      <c r="I94">
        <f>'Monthly Data'!BS94</f>
        <v>30</v>
      </c>
      <c r="K94">
        <f>'Large Use OLS Model'!$B$5</f>
        <v>-132518743.630743</v>
      </c>
      <c r="L94">
        <f>'Large Use OLS Model'!$B$6*D94</f>
        <v>2910458.9101127679</v>
      </c>
      <c r="M94">
        <f>'Large Use OLS Model'!$B$7*E94</f>
        <v>146960414.2321932</v>
      </c>
      <c r="N94">
        <f>'Large Use OLS Model'!$B$8*F94</f>
        <v>-10934949.841377273</v>
      </c>
      <c r="O94">
        <f>'Large Use OLS Model'!$B$9*G94</f>
        <v>0</v>
      </c>
      <c r="P94">
        <f>'Large Use OLS Model'!$B$10*H94</f>
        <v>0</v>
      </c>
      <c r="Q94" s="137">
        <f>'Large Use OLS Model'!$B$11*I94</f>
        <v>21100582.520093188</v>
      </c>
      <c r="R94">
        <f t="shared" si="7"/>
        <v>27517762.190278888</v>
      </c>
      <c r="S94" s="26">
        <f t="shared" ca="1" si="8"/>
        <v>3.0095465529316447E-2</v>
      </c>
    </row>
    <row r="95" spans="1:19">
      <c r="A95" s="28">
        <f>'Monthly Data'!A95</f>
        <v>42278</v>
      </c>
      <c r="B95">
        <f t="shared" si="6"/>
        <v>2015</v>
      </c>
      <c r="C95">
        <f ca="1">'Monthly Data'!Z95</f>
        <v>25441621.893313058</v>
      </c>
      <c r="D95">
        <f>'Monthly Data'!AY95</f>
        <v>2.6</v>
      </c>
      <c r="E95" s="133">
        <f>'Monthly Data'!AZ95</f>
        <v>6934.8</v>
      </c>
      <c r="F95">
        <f>'Monthly Data'!BC95</f>
        <v>94</v>
      </c>
      <c r="G95">
        <f>'Monthly Data'!BJ95</f>
        <v>0</v>
      </c>
      <c r="H95" s="137">
        <f>'Monthly Data'!BO95</f>
        <v>0</v>
      </c>
      <c r="I95">
        <f>'Monthly Data'!BS95</f>
        <v>31</v>
      </c>
      <c r="K95">
        <f>'Large Use OLS Model'!$B$5</f>
        <v>-132518743.630743</v>
      </c>
      <c r="L95">
        <f>'Large Use OLS Model'!$B$6*D95</f>
        <v>69296.64071697068</v>
      </c>
      <c r="M95">
        <f>'Large Use OLS Model'!$B$7*E95</f>
        <v>146827027.50535411</v>
      </c>
      <c r="N95">
        <f>'Large Use OLS Model'!$B$8*F95</f>
        <v>-11052529.947198533</v>
      </c>
      <c r="O95">
        <f>'Large Use OLS Model'!$B$9*G95</f>
        <v>0</v>
      </c>
      <c r="P95">
        <f>'Large Use OLS Model'!$B$10*H95</f>
        <v>0</v>
      </c>
      <c r="Q95" s="137">
        <f>'Large Use OLS Model'!$B$11*I95</f>
        <v>21803935.270762961</v>
      </c>
      <c r="R95">
        <f t="shared" si="7"/>
        <v>25128985.838892508</v>
      </c>
      <c r="S95" s="26">
        <f t="shared" ca="1" si="8"/>
        <v>1.2288369653930006E-2</v>
      </c>
    </row>
    <row r="96" spans="1:19">
      <c r="A96" s="28">
        <f>'Monthly Data'!A96</f>
        <v>42309</v>
      </c>
      <c r="B96">
        <f t="shared" si="6"/>
        <v>2015</v>
      </c>
      <c r="C96">
        <f ca="1">'Monthly Data'!Z96</f>
        <v>24220410.913313061</v>
      </c>
      <c r="D96">
        <f>'Monthly Data'!AY96</f>
        <v>0.5</v>
      </c>
      <c r="E96" s="133">
        <f>'Monthly Data'!AZ96</f>
        <v>6928.3</v>
      </c>
      <c r="F96">
        <f>'Monthly Data'!BC96</f>
        <v>95</v>
      </c>
      <c r="G96">
        <f>'Monthly Data'!BJ96</f>
        <v>0</v>
      </c>
      <c r="H96" s="137">
        <f>'Monthly Data'!BO96</f>
        <v>0</v>
      </c>
      <c r="I96">
        <f>'Monthly Data'!BS96</f>
        <v>30</v>
      </c>
      <c r="K96">
        <f>'Large Use OLS Model'!$B$5</f>
        <v>-132518743.630743</v>
      </c>
      <c r="L96">
        <f>'Large Use OLS Model'!$B$6*D96</f>
        <v>13326.277060955899</v>
      </c>
      <c r="M96">
        <f>'Large Use OLS Model'!$B$7*E96</f>
        <v>146689406.27925029</v>
      </c>
      <c r="N96">
        <f>'Large Use OLS Model'!$B$8*F96</f>
        <v>-11170110.053019794</v>
      </c>
      <c r="O96">
        <f>'Large Use OLS Model'!$B$9*G96</f>
        <v>0</v>
      </c>
      <c r="P96">
        <f>'Large Use OLS Model'!$B$10*H96</f>
        <v>0</v>
      </c>
      <c r="Q96" s="137">
        <f>'Large Use OLS Model'!$B$11*I96</f>
        <v>21100582.520093188</v>
      </c>
      <c r="R96">
        <f t="shared" si="7"/>
        <v>24114461.392641649</v>
      </c>
      <c r="S96" s="26">
        <f t="shared" ca="1" si="8"/>
        <v>4.3743898916750344E-3</v>
      </c>
    </row>
    <row r="97" spans="1:19">
      <c r="A97" s="28">
        <f>'Monthly Data'!A97</f>
        <v>42339</v>
      </c>
      <c r="B97">
        <f t="shared" si="6"/>
        <v>2015</v>
      </c>
      <c r="C97">
        <f ca="1">'Monthly Data'!Z97</f>
        <v>23661661.963313058</v>
      </c>
      <c r="D97">
        <f>'Monthly Data'!AY97</f>
        <v>0</v>
      </c>
      <c r="E97" s="133">
        <f>'Monthly Data'!AZ97</f>
        <v>6942.8</v>
      </c>
      <c r="F97">
        <f>'Monthly Data'!BC97</f>
        <v>96</v>
      </c>
      <c r="G97">
        <f>'Monthly Data'!BJ97</f>
        <v>0</v>
      </c>
      <c r="H97" s="137">
        <f>'Monthly Data'!BO97</f>
        <v>1</v>
      </c>
      <c r="I97">
        <f>'Monthly Data'!BS97</f>
        <v>31</v>
      </c>
      <c r="K97">
        <f>'Large Use OLS Model'!$B$5</f>
        <v>-132518743.630743</v>
      </c>
      <c r="L97">
        <f>'Large Use OLS Model'!$B$6*D97</f>
        <v>0</v>
      </c>
      <c r="M97">
        <f>'Large Use OLS Model'!$B$7*E97</f>
        <v>146996407.47594345</v>
      </c>
      <c r="N97">
        <f>'Large Use OLS Model'!$B$8*F97</f>
        <v>-11287690.158841055</v>
      </c>
      <c r="O97">
        <f>'Large Use OLS Model'!$B$9*G97</f>
        <v>0</v>
      </c>
      <c r="P97">
        <f>'Large Use OLS Model'!$B$10*H97</f>
        <v>-2274931.99285133</v>
      </c>
      <c r="Q97" s="137">
        <f>'Large Use OLS Model'!$B$11*I97</f>
        <v>21803935.270762961</v>
      </c>
      <c r="R97">
        <f t="shared" si="7"/>
        <v>22718976.964271024</v>
      </c>
      <c r="S97" s="26">
        <f t="shared" ca="1" si="8"/>
        <v>3.9840185381045876E-2</v>
      </c>
    </row>
    <row r="98" spans="1:19">
      <c r="A98" s="28">
        <f>'Monthly Data'!A98</f>
        <v>42370</v>
      </c>
      <c r="B98">
        <f t="shared" si="6"/>
        <v>2016</v>
      </c>
      <c r="C98">
        <f ca="1">'Monthly Data'!Z98</f>
        <v>25090154.590573408</v>
      </c>
      <c r="D98">
        <f>'Monthly Data'!AY98</f>
        <v>0</v>
      </c>
      <c r="E98" s="133">
        <f>'Monthly Data'!AZ98</f>
        <v>6956.6</v>
      </c>
      <c r="F98">
        <f>'Monthly Data'!BC98</f>
        <v>97</v>
      </c>
      <c r="G98">
        <f>'Monthly Data'!BJ98</f>
        <v>0</v>
      </c>
      <c r="H98" s="137">
        <f>'Monthly Data'!BO98</f>
        <v>0</v>
      </c>
      <c r="I98">
        <f>'Monthly Data'!BS98</f>
        <v>31</v>
      </c>
      <c r="K98">
        <f>'Large Use OLS Model'!$B$5</f>
        <v>-132518743.630743</v>
      </c>
      <c r="L98">
        <f>'Large Use OLS Model'!$B$6*D98</f>
        <v>0</v>
      </c>
      <c r="M98">
        <f>'Large Use OLS Model'!$B$7*E98</f>
        <v>147288587.92521003</v>
      </c>
      <c r="N98">
        <f>'Large Use OLS Model'!$B$8*F98</f>
        <v>-11405270.264662316</v>
      </c>
      <c r="O98">
        <f>'Large Use OLS Model'!$B$9*G98</f>
        <v>0</v>
      </c>
      <c r="P98">
        <f>'Large Use OLS Model'!$B$10*H98</f>
        <v>0</v>
      </c>
      <c r="Q98" s="137">
        <f>'Large Use OLS Model'!$B$11*I98</f>
        <v>21803935.270762961</v>
      </c>
      <c r="R98">
        <f t="shared" ref="R98:R109" si="9">SUM(K98:Q98)</f>
        <v>25168509.300567679</v>
      </c>
      <c r="S98" s="26">
        <f t="shared" ref="S98:S109" ca="1" si="10">ABS(R98-C98)/C98</f>
        <v>3.1229265531791481E-3</v>
      </c>
    </row>
    <row r="99" spans="1:19">
      <c r="A99" s="28">
        <f>'Monthly Data'!A99</f>
        <v>42401</v>
      </c>
      <c r="B99">
        <f t="shared" si="6"/>
        <v>2016</v>
      </c>
      <c r="C99">
        <f ca="1">'Monthly Data'!Z99</f>
        <v>24396990.330573406</v>
      </c>
      <c r="D99">
        <f>'Monthly Data'!AY99</f>
        <v>0</v>
      </c>
      <c r="E99" s="133">
        <f>'Monthly Data'!AZ99</f>
        <v>6968.5</v>
      </c>
      <c r="F99">
        <f>'Monthly Data'!BC99</f>
        <v>98</v>
      </c>
      <c r="G99">
        <f>'Monthly Data'!BJ99</f>
        <v>0</v>
      </c>
      <c r="H99" s="137">
        <f>'Monthly Data'!BO99</f>
        <v>0</v>
      </c>
      <c r="I99">
        <f>'Monthly Data'!BS99</f>
        <v>29</v>
      </c>
      <c r="K99">
        <f>'Large Use OLS Model'!$B$5</f>
        <v>-132518743.630743</v>
      </c>
      <c r="L99">
        <f>'Large Use OLS Model'!$B$6*D99</f>
        <v>0</v>
      </c>
      <c r="M99">
        <f>'Large Use OLS Model'!$B$7*E99</f>
        <v>147540540.63146162</v>
      </c>
      <c r="N99">
        <f>'Large Use OLS Model'!$B$8*F99</f>
        <v>-11522850.370483577</v>
      </c>
      <c r="O99">
        <f>'Large Use OLS Model'!$B$9*G99</f>
        <v>0</v>
      </c>
      <c r="P99">
        <f>'Large Use OLS Model'!$B$10*H99</f>
        <v>0</v>
      </c>
      <c r="Q99" s="137">
        <f>'Large Use OLS Model'!$B$11*I99</f>
        <v>20397229.769423418</v>
      </c>
      <c r="R99">
        <f t="shared" si="9"/>
        <v>23896176.399658464</v>
      </c>
      <c r="S99" s="26">
        <f t="shared" ca="1" si="10"/>
        <v>2.0527693134646231E-2</v>
      </c>
    </row>
    <row r="100" spans="1:19">
      <c r="A100" s="28">
        <f>'Monthly Data'!A100</f>
        <v>42430</v>
      </c>
      <c r="B100">
        <f t="shared" si="6"/>
        <v>2016</v>
      </c>
      <c r="C100">
        <f ca="1">'Monthly Data'!Z100</f>
        <v>27149345.800573409</v>
      </c>
      <c r="D100">
        <f>'Monthly Data'!AY100</f>
        <v>0</v>
      </c>
      <c r="E100" s="133">
        <f>'Monthly Data'!AZ100</f>
        <v>6975.7</v>
      </c>
      <c r="F100">
        <f>'Monthly Data'!BC100</f>
        <v>99</v>
      </c>
      <c r="G100">
        <f>'Monthly Data'!BJ100</f>
        <v>0</v>
      </c>
      <c r="H100" s="137">
        <f>'Monthly Data'!BO100</f>
        <v>0</v>
      </c>
      <c r="I100">
        <f>'Monthly Data'!BS100</f>
        <v>31</v>
      </c>
      <c r="K100">
        <f>'Large Use OLS Model'!$B$5</f>
        <v>-132518743.630743</v>
      </c>
      <c r="L100">
        <f>'Large Use OLS Model'!$B$6*D100</f>
        <v>0</v>
      </c>
      <c r="M100">
        <f>'Large Use OLS Model'!$B$7*E100</f>
        <v>147692982.60499203</v>
      </c>
      <c r="N100">
        <f>'Large Use OLS Model'!$B$8*F100</f>
        <v>-11640430.476304838</v>
      </c>
      <c r="O100">
        <f>'Large Use OLS Model'!$B$9*G100</f>
        <v>0</v>
      </c>
      <c r="P100">
        <f>'Large Use OLS Model'!$B$10*H100</f>
        <v>0</v>
      </c>
      <c r="Q100" s="137">
        <f>'Large Use OLS Model'!$B$11*I100</f>
        <v>21803935.270762961</v>
      </c>
      <c r="R100">
        <f t="shared" si="9"/>
        <v>25337743.768707156</v>
      </c>
      <c r="S100" s="26">
        <f t="shared" ca="1" si="10"/>
        <v>6.6727281208668776E-2</v>
      </c>
    </row>
    <row r="101" spans="1:19">
      <c r="A101" s="28">
        <f>'Monthly Data'!A101</f>
        <v>42461</v>
      </c>
      <c r="B101">
        <f t="shared" si="6"/>
        <v>2016</v>
      </c>
      <c r="C101">
        <f ca="1">'Monthly Data'!Z101</f>
        <v>27647505.130573407</v>
      </c>
      <c r="D101">
        <f>'Monthly Data'!AY101</f>
        <v>0</v>
      </c>
      <c r="E101" s="133">
        <f>'Monthly Data'!AZ101</f>
        <v>6979.7</v>
      </c>
      <c r="F101">
        <f>'Monthly Data'!BC101</f>
        <v>100</v>
      </c>
      <c r="G101">
        <f>'Monthly Data'!BJ101</f>
        <v>0</v>
      </c>
      <c r="H101" s="137">
        <f>'Monthly Data'!BO101</f>
        <v>0</v>
      </c>
      <c r="I101">
        <f>'Monthly Data'!BS101</f>
        <v>30</v>
      </c>
      <c r="K101">
        <f>'Large Use OLS Model'!$B$5</f>
        <v>-132518743.630743</v>
      </c>
      <c r="L101">
        <f>'Large Use OLS Model'!$B$6*D101</f>
        <v>0</v>
      </c>
      <c r="M101">
        <f>'Large Use OLS Model'!$B$7*E101</f>
        <v>147777672.59028667</v>
      </c>
      <c r="N101">
        <f>'Large Use OLS Model'!$B$8*F101</f>
        <v>-11758010.5821261</v>
      </c>
      <c r="O101">
        <f>'Large Use OLS Model'!$B$9*G101</f>
        <v>0</v>
      </c>
      <c r="P101">
        <f>'Large Use OLS Model'!$B$10*H101</f>
        <v>0</v>
      </c>
      <c r="Q101" s="137">
        <f>'Large Use OLS Model'!$B$11*I101</f>
        <v>21100582.520093188</v>
      </c>
      <c r="R101">
        <f t="shared" si="9"/>
        <v>24601500.897510763</v>
      </c>
      <c r="S101" s="26">
        <f t="shared" ca="1" si="10"/>
        <v>0.11017284267339857</v>
      </c>
    </row>
    <row r="102" spans="1:19">
      <c r="A102" s="28">
        <f>'Monthly Data'!A102</f>
        <v>42491</v>
      </c>
      <c r="B102">
        <f t="shared" si="6"/>
        <v>2016</v>
      </c>
      <c r="C102">
        <f ca="1">'Monthly Data'!Z102</f>
        <v>28570914.350573409</v>
      </c>
      <c r="D102">
        <f>'Monthly Data'!AY102</f>
        <v>47</v>
      </c>
      <c r="E102" s="133">
        <f>'Monthly Data'!AZ102</f>
        <v>6990.5</v>
      </c>
      <c r="F102">
        <f>'Monthly Data'!BC102</f>
        <v>101</v>
      </c>
      <c r="G102">
        <f>'Monthly Data'!BJ102</f>
        <v>0</v>
      </c>
      <c r="H102" s="137">
        <f>'Monthly Data'!BO102</f>
        <v>0</v>
      </c>
      <c r="I102">
        <f>'Monthly Data'!BS102</f>
        <v>31</v>
      </c>
      <c r="K102">
        <f>'Large Use OLS Model'!$B$5</f>
        <v>-132518743.630743</v>
      </c>
      <c r="L102">
        <f>'Large Use OLS Model'!$B$6*D102</f>
        <v>1252670.0437298545</v>
      </c>
      <c r="M102">
        <f>'Large Use OLS Model'!$B$7*E102</f>
        <v>148006335.55058226</v>
      </c>
      <c r="N102">
        <f>'Large Use OLS Model'!$B$8*F102</f>
        <v>-11875590.687947361</v>
      </c>
      <c r="O102">
        <f>'Large Use OLS Model'!$B$9*G102</f>
        <v>0</v>
      </c>
      <c r="P102">
        <f>'Large Use OLS Model'!$B$10*H102</f>
        <v>0</v>
      </c>
      <c r="Q102" s="137">
        <f>'Large Use OLS Model'!$B$11*I102</f>
        <v>21803935.270762961</v>
      </c>
      <c r="R102">
        <f t="shared" si="9"/>
        <v>26668606.546384722</v>
      </c>
      <c r="S102" s="26">
        <f t="shared" ca="1" si="10"/>
        <v>6.6581971470944842E-2</v>
      </c>
    </row>
    <row r="103" spans="1:19">
      <c r="A103" s="28">
        <f>'Monthly Data'!A103</f>
        <v>42522</v>
      </c>
      <c r="B103">
        <f t="shared" si="6"/>
        <v>2016</v>
      </c>
      <c r="C103">
        <f ca="1">'Monthly Data'!Z103</f>
        <v>29314407.180573408</v>
      </c>
      <c r="D103">
        <f>'Monthly Data'!AY103</f>
        <v>127.2</v>
      </c>
      <c r="E103" s="133">
        <f>'Monthly Data'!AZ103</f>
        <v>6998.8</v>
      </c>
      <c r="F103">
        <f>'Monthly Data'!BC103</f>
        <v>102</v>
      </c>
      <c r="G103">
        <f>'Monthly Data'!BJ103</f>
        <v>0</v>
      </c>
      <c r="H103" s="137">
        <f>'Monthly Data'!BO103</f>
        <v>0</v>
      </c>
      <c r="I103">
        <f>'Monthly Data'!BS103</f>
        <v>30</v>
      </c>
      <c r="K103">
        <f>'Large Use OLS Model'!$B$5</f>
        <v>-132518743.630743</v>
      </c>
      <c r="L103">
        <f>'Large Use OLS Model'!$B$6*D103</f>
        <v>3390204.884307181</v>
      </c>
      <c r="M103">
        <f>'Large Use OLS Model'!$B$7*E103</f>
        <v>148182067.27006871</v>
      </c>
      <c r="N103">
        <f>'Large Use OLS Model'!$B$8*F103</f>
        <v>-11993170.793768622</v>
      </c>
      <c r="O103">
        <f>'Large Use OLS Model'!$B$9*G103</f>
        <v>0</v>
      </c>
      <c r="P103">
        <f>'Large Use OLS Model'!$B$10*H103</f>
        <v>0</v>
      </c>
      <c r="Q103" s="137">
        <f>'Large Use OLS Model'!$B$11*I103</f>
        <v>21100582.520093188</v>
      </c>
      <c r="R103">
        <f t="shared" si="9"/>
        <v>28160940.24995745</v>
      </c>
      <c r="S103" s="26">
        <f t="shared" ca="1" si="10"/>
        <v>3.9348124064414229E-2</v>
      </c>
    </row>
    <row r="104" spans="1:19">
      <c r="A104" s="28">
        <f>'Monthly Data'!A104</f>
        <v>42552</v>
      </c>
      <c r="B104">
        <f t="shared" si="6"/>
        <v>2016</v>
      </c>
      <c r="C104">
        <f ca="1">'Monthly Data'!Z104</f>
        <v>30213662.17057341</v>
      </c>
      <c r="D104">
        <f>'Monthly Data'!AY104</f>
        <v>213.1</v>
      </c>
      <c r="E104" s="133">
        <f>'Monthly Data'!AZ104</f>
        <v>6995</v>
      </c>
      <c r="F104">
        <f>'Monthly Data'!BC104</f>
        <v>103</v>
      </c>
      <c r="G104">
        <f>'Monthly Data'!BJ104</f>
        <v>1</v>
      </c>
      <c r="H104" s="137">
        <f>'Monthly Data'!BO104</f>
        <v>0</v>
      </c>
      <c r="I104">
        <f>'Monthly Data'!BS104</f>
        <v>31</v>
      </c>
      <c r="K104">
        <f>'Large Use OLS Model'!$B$5</f>
        <v>-132518743.630743</v>
      </c>
      <c r="L104">
        <f>'Large Use OLS Model'!$B$6*D104</f>
        <v>5679659.2833794039</v>
      </c>
      <c r="M104">
        <f>'Large Use OLS Model'!$B$7*E104</f>
        <v>148101611.78403875</v>
      </c>
      <c r="N104">
        <f>'Large Use OLS Model'!$B$8*F104</f>
        <v>-12110750.899589883</v>
      </c>
      <c r="O104">
        <f>'Large Use OLS Model'!$B$9*G104</f>
        <v>-1709094.1435138399</v>
      </c>
      <c r="P104">
        <f>'Large Use OLS Model'!$B$10*H104</f>
        <v>0</v>
      </c>
      <c r="Q104" s="137">
        <f>'Large Use OLS Model'!$B$11*I104</f>
        <v>21803935.270762961</v>
      </c>
      <c r="R104">
        <f t="shared" si="9"/>
        <v>29246617.664334401</v>
      </c>
      <c r="S104" s="26">
        <f t="shared" ca="1" si="10"/>
        <v>3.2006861689903347E-2</v>
      </c>
    </row>
    <row r="105" spans="1:19">
      <c r="A105" s="28">
        <f>'Monthly Data'!A105</f>
        <v>42583</v>
      </c>
      <c r="B105">
        <f t="shared" si="6"/>
        <v>2016</v>
      </c>
      <c r="C105">
        <f ca="1">'Monthly Data'!Z105</f>
        <v>31803691.650573406</v>
      </c>
      <c r="D105">
        <f>'Monthly Data'!AY105</f>
        <v>219</v>
      </c>
      <c r="E105" s="133">
        <f>'Monthly Data'!AZ105</f>
        <v>6991</v>
      </c>
      <c r="F105">
        <f>'Monthly Data'!BC105</f>
        <v>104</v>
      </c>
      <c r="G105">
        <f>'Monthly Data'!BJ105</f>
        <v>0</v>
      </c>
      <c r="H105" s="137">
        <f>'Monthly Data'!BO105</f>
        <v>0</v>
      </c>
      <c r="I105">
        <f>'Monthly Data'!BS105</f>
        <v>31</v>
      </c>
      <c r="K105">
        <f>'Large Use OLS Model'!$B$5</f>
        <v>-132518743.630743</v>
      </c>
      <c r="L105">
        <f>'Large Use OLS Model'!$B$6*D105</f>
        <v>5836909.3526986837</v>
      </c>
      <c r="M105">
        <f>'Large Use OLS Model'!$B$7*E105</f>
        <v>148016921.79874411</v>
      </c>
      <c r="N105">
        <f>'Large Use OLS Model'!$B$8*F105</f>
        <v>-12228331.005411142</v>
      </c>
      <c r="O105">
        <f>'Large Use OLS Model'!$B$9*G105</f>
        <v>0</v>
      </c>
      <c r="P105">
        <f>'Large Use OLS Model'!$B$10*H105</f>
        <v>0</v>
      </c>
      <c r="Q105" s="137">
        <f>'Large Use OLS Model'!$B$11*I105</f>
        <v>21803935.270762961</v>
      </c>
      <c r="R105">
        <f t="shared" si="9"/>
        <v>30910691.786051616</v>
      </c>
      <c r="S105" s="26">
        <f t="shared" ca="1" si="10"/>
        <v>2.8078497123326558E-2</v>
      </c>
    </row>
    <row r="106" spans="1:19">
      <c r="A106" s="28">
        <f>'Monthly Data'!A106</f>
        <v>42614</v>
      </c>
      <c r="B106">
        <f t="shared" si="6"/>
        <v>2016</v>
      </c>
      <c r="C106">
        <f ca="1">'Monthly Data'!Z106</f>
        <v>28562406.850573409</v>
      </c>
      <c r="D106">
        <f>'Monthly Data'!AY106</f>
        <v>90.1</v>
      </c>
      <c r="E106" s="133">
        <f>'Monthly Data'!AZ106</f>
        <v>6989.1</v>
      </c>
      <c r="F106">
        <f>'Monthly Data'!BC106</f>
        <v>105</v>
      </c>
      <c r="G106">
        <f>'Monthly Data'!BJ106</f>
        <v>0</v>
      </c>
      <c r="H106" s="137">
        <f>'Monthly Data'!BO106</f>
        <v>0</v>
      </c>
      <c r="I106">
        <f>'Monthly Data'!BS106</f>
        <v>30</v>
      </c>
      <c r="K106">
        <f>'Large Use OLS Model'!$B$5</f>
        <v>-132518743.630743</v>
      </c>
      <c r="L106">
        <f>'Large Use OLS Model'!$B$6*D106</f>
        <v>2401395.1263842527</v>
      </c>
      <c r="M106">
        <f>'Large Use OLS Model'!$B$7*E106</f>
        <v>147976694.05572915</v>
      </c>
      <c r="N106">
        <f>'Large Use OLS Model'!$B$8*F106</f>
        <v>-12345911.111232404</v>
      </c>
      <c r="O106">
        <f>'Large Use OLS Model'!$B$9*G106</f>
        <v>0</v>
      </c>
      <c r="P106">
        <f>'Large Use OLS Model'!$B$10*H106</f>
        <v>0</v>
      </c>
      <c r="Q106" s="137">
        <f>'Large Use OLS Model'!$B$11*I106</f>
        <v>21100582.520093188</v>
      </c>
      <c r="R106">
        <f t="shared" si="9"/>
        <v>26614016.960231196</v>
      </c>
      <c r="S106" s="26">
        <f t="shared" ca="1" si="10"/>
        <v>6.8215185804731931E-2</v>
      </c>
    </row>
    <row r="107" spans="1:19">
      <c r="A107" s="28">
        <f>'Monthly Data'!A107</f>
        <v>42644</v>
      </c>
      <c r="B107">
        <f t="shared" si="6"/>
        <v>2016</v>
      </c>
      <c r="C107">
        <f ca="1">'Monthly Data'!Z107</f>
        <v>27098824.600573409</v>
      </c>
      <c r="D107">
        <f>'Monthly Data'!AY107</f>
        <v>22.7</v>
      </c>
      <c r="E107" s="133">
        <f>'Monthly Data'!AZ107</f>
        <v>7005.5</v>
      </c>
      <c r="F107">
        <f>'Monthly Data'!BC107</f>
        <v>106</v>
      </c>
      <c r="G107">
        <f>'Monthly Data'!BJ107</f>
        <v>0</v>
      </c>
      <c r="H107" s="137">
        <f>'Monthly Data'!BO107</f>
        <v>0</v>
      </c>
      <c r="I107">
        <f>'Monthly Data'!BS107</f>
        <v>31</v>
      </c>
      <c r="K107">
        <f>'Large Use OLS Model'!$B$5</f>
        <v>-132518743.630743</v>
      </c>
      <c r="L107">
        <f>'Large Use OLS Model'!$B$6*D107</f>
        <v>605012.9785673978</v>
      </c>
      <c r="M107">
        <f>'Large Use OLS Model'!$B$7*E107</f>
        <v>148323922.99543723</v>
      </c>
      <c r="N107">
        <f>'Large Use OLS Model'!$B$8*F107</f>
        <v>-12463491.217053665</v>
      </c>
      <c r="O107">
        <f>'Large Use OLS Model'!$B$9*G107</f>
        <v>0</v>
      </c>
      <c r="P107">
        <f>'Large Use OLS Model'!$B$10*H107</f>
        <v>0</v>
      </c>
      <c r="Q107" s="137">
        <f>'Large Use OLS Model'!$B$11*I107</f>
        <v>21803935.270762961</v>
      </c>
      <c r="R107">
        <f t="shared" si="9"/>
        <v>25750636.396970928</v>
      </c>
      <c r="S107" s="26">
        <f t="shared" ca="1" si="10"/>
        <v>4.9750800024513021E-2</v>
      </c>
    </row>
    <row r="108" spans="1:19">
      <c r="A108" s="28">
        <f>'Monthly Data'!A108</f>
        <v>42675</v>
      </c>
      <c r="B108">
        <f t="shared" si="6"/>
        <v>2016</v>
      </c>
      <c r="C108">
        <f ca="1">'Monthly Data'!Z108</f>
        <v>25594458.180573408</v>
      </c>
      <c r="D108">
        <f>'Monthly Data'!AY108</f>
        <v>0</v>
      </c>
      <c r="E108" s="133">
        <f>'Monthly Data'!AZ108</f>
        <v>7021.6</v>
      </c>
      <c r="F108">
        <f>'Monthly Data'!BC108</f>
        <v>107</v>
      </c>
      <c r="G108">
        <f>'Monthly Data'!BJ108</f>
        <v>0</v>
      </c>
      <c r="H108" s="137">
        <f>'Monthly Data'!BO108</f>
        <v>0</v>
      </c>
      <c r="I108">
        <f>'Monthly Data'!BS108</f>
        <v>30</v>
      </c>
      <c r="K108">
        <f>'Large Use OLS Model'!$B$5</f>
        <v>-132518743.630743</v>
      </c>
      <c r="L108">
        <f>'Large Use OLS Model'!$B$6*D108</f>
        <v>0</v>
      </c>
      <c r="M108">
        <f>'Large Use OLS Model'!$B$7*E108</f>
        <v>148664800.18624827</v>
      </c>
      <c r="N108">
        <f>'Large Use OLS Model'!$B$8*F108</f>
        <v>-12581071.322874926</v>
      </c>
      <c r="O108">
        <f>'Large Use OLS Model'!$B$9*G108</f>
        <v>0</v>
      </c>
      <c r="P108">
        <f>'Large Use OLS Model'!$B$10*H108</f>
        <v>0</v>
      </c>
      <c r="Q108" s="137">
        <f>'Large Use OLS Model'!$B$11*I108</f>
        <v>21100582.520093188</v>
      </c>
      <c r="R108">
        <f t="shared" si="9"/>
        <v>24665567.752723537</v>
      </c>
      <c r="S108" s="26">
        <f t="shared" ca="1" si="10"/>
        <v>3.6292638871133147E-2</v>
      </c>
    </row>
    <row r="109" spans="1:19">
      <c r="A109" s="28">
        <f>'Monthly Data'!A109</f>
        <v>42705</v>
      </c>
      <c r="B109">
        <f t="shared" si="6"/>
        <v>2016</v>
      </c>
      <c r="C109">
        <f ca="1">'Monthly Data'!Z109</f>
        <v>23271647.370573409</v>
      </c>
      <c r="D109">
        <f>'Monthly Data'!AY109</f>
        <v>0</v>
      </c>
      <c r="E109" s="133">
        <f>'Monthly Data'!AZ109</f>
        <v>7035.1</v>
      </c>
      <c r="F109">
        <f>'Monthly Data'!BC109</f>
        <v>108</v>
      </c>
      <c r="G109">
        <f>'Monthly Data'!BJ109</f>
        <v>0</v>
      </c>
      <c r="H109" s="137">
        <f>'Monthly Data'!BO109</f>
        <v>1</v>
      </c>
      <c r="I109">
        <f>'Monthly Data'!BS109</f>
        <v>31</v>
      </c>
      <c r="K109">
        <f>'Large Use OLS Model'!$B$5</f>
        <v>-132518743.630743</v>
      </c>
      <c r="L109">
        <f>'Large Use OLS Model'!$B$6*D109</f>
        <v>0</v>
      </c>
      <c r="M109">
        <f>'Large Use OLS Model'!$B$7*E109</f>
        <v>148950628.88661775</v>
      </c>
      <c r="N109">
        <f>'Large Use OLS Model'!$B$8*F109</f>
        <v>-12698651.428696187</v>
      </c>
      <c r="O109">
        <f>'Large Use OLS Model'!$B$9*G109</f>
        <v>0</v>
      </c>
      <c r="P109">
        <f>'Large Use OLS Model'!$B$10*H109</f>
        <v>-2274931.99285133</v>
      </c>
      <c r="Q109" s="137">
        <f>'Large Use OLS Model'!$B$11*I109</f>
        <v>21803935.270762961</v>
      </c>
      <c r="R109">
        <f t="shared" si="9"/>
        <v>23262237.105090197</v>
      </c>
      <c r="S109" s="26">
        <f t="shared" ca="1" si="10"/>
        <v>4.0436610839638461E-4</v>
      </c>
    </row>
    <row r="110" spans="1:19" s="137" customFormat="1">
      <c r="A110" s="138">
        <f>'Monthly Data'!A110</f>
        <v>42736</v>
      </c>
      <c r="B110" s="137">
        <f t="shared" ref="B110:B121" si="11">YEAR(A110)</f>
        <v>2017</v>
      </c>
      <c r="C110" s="137">
        <f ca="1">'Monthly Data'!Z110</f>
        <v>24541033.237536147</v>
      </c>
      <c r="D110" s="137">
        <f>'Monthly Data'!AY110</f>
        <v>0</v>
      </c>
      <c r="E110" s="133">
        <f>'Monthly Data'!AZ110</f>
        <v>7049.2</v>
      </c>
      <c r="F110" s="137">
        <f>'Monthly Data'!BC110</f>
        <v>109</v>
      </c>
      <c r="G110" s="137">
        <f>'Monthly Data'!BJ110</f>
        <v>0</v>
      </c>
      <c r="H110" s="137">
        <f>'Monthly Data'!BO110</f>
        <v>0</v>
      </c>
      <c r="I110" s="137">
        <f>'Monthly Data'!BS110</f>
        <v>31</v>
      </c>
      <c r="K110" s="137">
        <f>'Large Use OLS Model'!$B$5</f>
        <v>-132518743.630743</v>
      </c>
      <c r="L110" s="137">
        <f>'Large Use OLS Model'!$B$6*D110</f>
        <v>0</v>
      </c>
      <c r="M110" s="137">
        <f>'Large Use OLS Model'!$B$7*E110</f>
        <v>149249161.08478141</v>
      </c>
      <c r="N110" s="137">
        <f>'Large Use OLS Model'!$B$8*F110</f>
        <v>-12816231.534517448</v>
      </c>
      <c r="O110" s="137">
        <f>'Large Use OLS Model'!$B$9*G110</f>
        <v>0</v>
      </c>
      <c r="P110" s="137">
        <f>'Large Use OLS Model'!$B$10*H110</f>
        <v>0</v>
      </c>
      <c r="Q110" s="137">
        <f>'Large Use OLS Model'!$B$11*I110</f>
        <v>21803935.270762961</v>
      </c>
      <c r="R110" s="137">
        <f t="shared" ref="R110:R121" si="12">SUM(K110:Q110)</f>
        <v>25718121.190283924</v>
      </c>
      <c r="S110" s="26">
        <f t="shared" ref="S110:S121" ca="1" si="13">ABS(R110-C110)/C110</f>
        <v>4.7964074754089432E-2</v>
      </c>
    </row>
    <row r="111" spans="1:19" s="137" customFormat="1">
      <c r="A111" s="138">
        <f>'Monthly Data'!A111</f>
        <v>42767</v>
      </c>
      <c r="B111" s="137">
        <f t="shared" si="11"/>
        <v>2017</v>
      </c>
      <c r="C111" s="137">
        <f ca="1">'Monthly Data'!Z111</f>
        <v>22499336.237536147</v>
      </c>
      <c r="D111" s="137">
        <f>'Monthly Data'!AY111</f>
        <v>0</v>
      </c>
      <c r="E111" s="133">
        <f>'Monthly Data'!AZ111</f>
        <v>7062.5</v>
      </c>
      <c r="F111" s="137">
        <f>'Monthly Data'!BC111</f>
        <v>110</v>
      </c>
      <c r="G111" s="137">
        <f>'Monthly Data'!BJ111</f>
        <v>0</v>
      </c>
      <c r="H111" s="137">
        <f>'Monthly Data'!BO111</f>
        <v>0</v>
      </c>
      <c r="I111" s="137">
        <f>'Monthly Data'!BS111</f>
        <v>28</v>
      </c>
      <c r="K111" s="137">
        <f>'Large Use OLS Model'!$B$5</f>
        <v>-132518743.630743</v>
      </c>
      <c r="L111" s="137">
        <f>'Large Use OLS Model'!$B$6*D111</f>
        <v>0</v>
      </c>
      <c r="M111" s="137">
        <f>'Large Use OLS Model'!$B$7*E111</f>
        <v>149530755.28588617</v>
      </c>
      <c r="N111" s="137">
        <f>'Large Use OLS Model'!$B$8*F111</f>
        <v>-12933811.64033871</v>
      </c>
      <c r="O111" s="137">
        <f>'Large Use OLS Model'!$B$9*G111</f>
        <v>0</v>
      </c>
      <c r="P111" s="137">
        <f>'Large Use OLS Model'!$B$10*H111</f>
        <v>0</v>
      </c>
      <c r="Q111" s="137">
        <f>'Large Use OLS Model'!$B$11*I111</f>
        <v>19693877.018753644</v>
      </c>
      <c r="R111" s="137">
        <f t="shared" si="12"/>
        <v>23772077.033558108</v>
      </c>
      <c r="S111" s="26">
        <f t="shared" ca="1" si="13"/>
        <v>5.6567926386140166E-2</v>
      </c>
    </row>
    <row r="112" spans="1:19" s="137" customFormat="1">
      <c r="A112" s="138">
        <f>'Monthly Data'!A112</f>
        <v>42795</v>
      </c>
      <c r="B112" s="137">
        <f t="shared" si="11"/>
        <v>2017</v>
      </c>
      <c r="C112" s="137">
        <f ca="1">'Monthly Data'!Z112</f>
        <v>24743226.817536149</v>
      </c>
      <c r="D112" s="137">
        <f>'Monthly Data'!AY112</f>
        <v>0</v>
      </c>
      <c r="E112" s="133">
        <f>'Monthly Data'!AZ112</f>
        <v>7071</v>
      </c>
      <c r="F112" s="137">
        <f>'Monthly Data'!BC112</f>
        <v>111</v>
      </c>
      <c r="G112" s="137">
        <f>'Monthly Data'!BJ112</f>
        <v>0</v>
      </c>
      <c r="H112" s="137">
        <f>'Monthly Data'!BO112</f>
        <v>0</v>
      </c>
      <c r="I112" s="137">
        <f>'Monthly Data'!BS112</f>
        <v>31</v>
      </c>
      <c r="K112" s="137">
        <f>'Large Use OLS Model'!$B$5</f>
        <v>-132518743.630743</v>
      </c>
      <c r="L112" s="137">
        <f>'Large Use OLS Model'!$B$6*D112</f>
        <v>0</v>
      </c>
      <c r="M112" s="137">
        <f>'Large Use OLS Model'!$B$7*E112</f>
        <v>149710721.50463733</v>
      </c>
      <c r="N112" s="137">
        <f>'Large Use OLS Model'!$B$8*F112</f>
        <v>-13051391.746159971</v>
      </c>
      <c r="O112" s="137">
        <f>'Large Use OLS Model'!$B$9*G112</f>
        <v>0</v>
      </c>
      <c r="P112" s="137">
        <f>'Large Use OLS Model'!$B$10*H112</f>
        <v>0</v>
      </c>
      <c r="Q112" s="137">
        <f>'Large Use OLS Model'!$B$11*I112</f>
        <v>21803935.270762961</v>
      </c>
      <c r="R112" s="137">
        <f t="shared" si="12"/>
        <v>25944521.398497324</v>
      </c>
      <c r="S112" s="26">
        <f t="shared" ca="1" si="13"/>
        <v>4.8550441291262278E-2</v>
      </c>
    </row>
    <row r="113" spans="1:19" s="137" customFormat="1">
      <c r="A113" s="138">
        <f>'Monthly Data'!A113</f>
        <v>42826</v>
      </c>
      <c r="B113" s="137">
        <f t="shared" si="11"/>
        <v>2017</v>
      </c>
      <c r="C113" s="137">
        <f ca="1">'Monthly Data'!Z113</f>
        <v>23949395.767536148</v>
      </c>
      <c r="D113" s="137">
        <f>'Monthly Data'!AY113</f>
        <v>6.1</v>
      </c>
      <c r="E113" s="133">
        <f>'Monthly Data'!AZ113</f>
        <v>7073.2</v>
      </c>
      <c r="F113" s="137">
        <f>'Monthly Data'!BC113</f>
        <v>112</v>
      </c>
      <c r="G113" s="137">
        <f>'Monthly Data'!BJ113</f>
        <v>0</v>
      </c>
      <c r="H113" s="137">
        <f>'Monthly Data'!BO113</f>
        <v>0</v>
      </c>
      <c r="I113" s="137">
        <f>'Monthly Data'!BS113</f>
        <v>30</v>
      </c>
      <c r="K113" s="137">
        <f>'Large Use OLS Model'!$B$5</f>
        <v>-132518743.630743</v>
      </c>
      <c r="L113" s="137">
        <f>'Large Use OLS Model'!$B$6*D113</f>
        <v>162580.58014366197</v>
      </c>
      <c r="M113" s="137">
        <f>'Large Use OLS Model'!$B$7*E113</f>
        <v>149757300.9965494</v>
      </c>
      <c r="N113" s="137">
        <f>'Large Use OLS Model'!$B$8*F113</f>
        <v>-13168971.851981232</v>
      </c>
      <c r="O113" s="137">
        <f>'Large Use OLS Model'!$B$9*G113</f>
        <v>0</v>
      </c>
      <c r="P113" s="137">
        <f>'Large Use OLS Model'!$B$10*H113</f>
        <v>0</v>
      </c>
      <c r="Q113" s="137">
        <f>'Large Use OLS Model'!$B$11*I113</f>
        <v>21100582.520093188</v>
      </c>
      <c r="R113" s="137">
        <f t="shared" si="12"/>
        <v>25332748.614062019</v>
      </c>
      <c r="S113" s="26">
        <f t="shared" ca="1" si="13"/>
        <v>5.7761492605213481E-2</v>
      </c>
    </row>
    <row r="114" spans="1:19" s="137" customFormat="1">
      <c r="A114" s="138">
        <f>'Monthly Data'!A114</f>
        <v>42856</v>
      </c>
      <c r="B114" s="137">
        <f t="shared" si="11"/>
        <v>2017</v>
      </c>
      <c r="C114" s="137">
        <f ca="1">'Monthly Data'!Z114</f>
        <v>25751167.427536149</v>
      </c>
      <c r="D114" s="137">
        <f>'Monthly Data'!AY114</f>
        <v>28.5</v>
      </c>
      <c r="E114" s="133">
        <f>'Monthly Data'!AZ114</f>
        <v>7076.2</v>
      </c>
      <c r="F114" s="137">
        <f>'Monthly Data'!BC114</f>
        <v>113</v>
      </c>
      <c r="G114" s="137">
        <f>'Monthly Data'!BJ114</f>
        <v>0</v>
      </c>
      <c r="H114" s="137">
        <f>'Monthly Data'!BO114</f>
        <v>0</v>
      </c>
      <c r="I114" s="137">
        <f>'Monthly Data'!BS114</f>
        <v>31</v>
      </c>
      <c r="K114" s="137">
        <f>'Large Use OLS Model'!$B$5</f>
        <v>-132518743.630743</v>
      </c>
      <c r="L114" s="137">
        <f>'Large Use OLS Model'!$B$6*D114</f>
        <v>759597.79247448628</v>
      </c>
      <c r="M114" s="137">
        <f>'Large Use OLS Model'!$B$7*E114</f>
        <v>149820818.48552039</v>
      </c>
      <c r="N114" s="137">
        <f>'Large Use OLS Model'!$B$8*F114</f>
        <v>-13286551.957802493</v>
      </c>
      <c r="O114" s="137">
        <f>'Large Use OLS Model'!$B$9*G114</f>
        <v>0</v>
      </c>
      <c r="P114" s="137">
        <f>'Large Use OLS Model'!$B$10*H114</f>
        <v>0</v>
      </c>
      <c r="Q114" s="137">
        <f>'Large Use OLS Model'!$B$11*I114</f>
        <v>21803935.270762961</v>
      </c>
      <c r="R114" s="137">
        <f t="shared" si="12"/>
        <v>26579055.960212357</v>
      </c>
      <c r="S114" s="26">
        <f t="shared" ca="1" si="13"/>
        <v>3.2149553413680726E-2</v>
      </c>
    </row>
    <row r="115" spans="1:19" s="137" customFormat="1">
      <c r="A115" s="138">
        <f>'Monthly Data'!A115</f>
        <v>42887</v>
      </c>
      <c r="B115" s="137">
        <f t="shared" si="11"/>
        <v>2017</v>
      </c>
      <c r="C115" s="137">
        <f ca="1">'Monthly Data'!Z115</f>
        <v>28230853.497536149</v>
      </c>
      <c r="D115" s="137">
        <f>'Monthly Data'!AY115</f>
        <v>128.1</v>
      </c>
      <c r="E115" s="133">
        <f>'Monthly Data'!AZ115</f>
        <v>7082.2</v>
      </c>
      <c r="F115" s="137">
        <f>'Monthly Data'!BC115</f>
        <v>114</v>
      </c>
      <c r="G115" s="137">
        <f>'Monthly Data'!BJ115</f>
        <v>0</v>
      </c>
      <c r="H115" s="137">
        <f>'Monthly Data'!BO115</f>
        <v>0</v>
      </c>
      <c r="I115" s="137">
        <f>'Monthly Data'!BS115</f>
        <v>30</v>
      </c>
      <c r="K115" s="137">
        <f>'Large Use OLS Model'!$B$5</f>
        <v>-132518743.630743</v>
      </c>
      <c r="L115" s="137">
        <f>'Large Use OLS Model'!$B$6*D115</f>
        <v>3414192.1830169014</v>
      </c>
      <c r="M115" s="137">
        <f>'Large Use OLS Model'!$B$7*E115</f>
        <v>149947853.46346238</v>
      </c>
      <c r="N115" s="137">
        <f>'Large Use OLS Model'!$B$8*F115</f>
        <v>-13404132.063623752</v>
      </c>
      <c r="O115" s="137">
        <f>'Large Use OLS Model'!$B$9*G115</f>
        <v>0</v>
      </c>
      <c r="P115" s="137">
        <f>'Large Use OLS Model'!$B$10*H115</f>
        <v>0</v>
      </c>
      <c r="Q115" s="137">
        <f>'Large Use OLS Model'!$B$11*I115</f>
        <v>21100582.520093188</v>
      </c>
      <c r="R115" s="137">
        <f t="shared" si="12"/>
        <v>28539752.472205717</v>
      </c>
      <c r="S115" s="26">
        <f t="shared" ca="1" si="13"/>
        <v>1.0941892872510121E-2</v>
      </c>
    </row>
    <row r="116" spans="1:19" s="137" customFormat="1">
      <c r="A116" s="138">
        <f>'Monthly Data'!A116</f>
        <v>42917</v>
      </c>
      <c r="B116" s="137">
        <f t="shared" si="11"/>
        <v>2017</v>
      </c>
      <c r="C116" s="137">
        <f ca="1">'Monthly Data'!Z116</f>
        <v>29806897.697536148</v>
      </c>
      <c r="D116" s="137">
        <f>'Monthly Data'!AY116</f>
        <v>179.5</v>
      </c>
      <c r="E116" s="133">
        <f>'Monthly Data'!AZ116</f>
        <v>7098</v>
      </c>
      <c r="F116" s="137">
        <f>'Monthly Data'!BC116</f>
        <v>115</v>
      </c>
      <c r="G116" s="137">
        <f>'Monthly Data'!BJ116</f>
        <v>1</v>
      </c>
      <c r="H116" s="137">
        <f>'Monthly Data'!BO116</f>
        <v>0</v>
      </c>
      <c r="I116" s="137">
        <f>'Monthly Data'!BS116</f>
        <v>31</v>
      </c>
      <c r="K116" s="137">
        <f>'Large Use OLS Model'!$B$5</f>
        <v>-132518743.630743</v>
      </c>
      <c r="L116" s="137">
        <f>'Large Use OLS Model'!$B$6*D116</f>
        <v>4784133.4648831682</v>
      </c>
      <c r="M116" s="137">
        <f>'Large Use OLS Model'!$B$7*E116</f>
        <v>150282378.90537629</v>
      </c>
      <c r="N116" s="137">
        <f>'Large Use OLS Model'!$B$8*F116</f>
        <v>-13521712.169445014</v>
      </c>
      <c r="O116" s="137">
        <f>'Large Use OLS Model'!$B$9*G116</f>
        <v>-1709094.1435138399</v>
      </c>
      <c r="P116" s="137">
        <f>'Large Use OLS Model'!$B$10*H116</f>
        <v>0</v>
      </c>
      <c r="Q116" s="137">
        <f>'Large Use OLS Model'!$B$11*I116</f>
        <v>21803935.270762961</v>
      </c>
      <c r="R116" s="137">
        <f t="shared" si="12"/>
        <v>29120897.697320558</v>
      </c>
      <c r="S116" s="26">
        <f t="shared" ca="1" si="13"/>
        <v>2.3014807081794864E-2</v>
      </c>
    </row>
    <row r="117" spans="1:19" s="137" customFormat="1">
      <c r="A117" s="138">
        <f>'Monthly Data'!A117</f>
        <v>42948</v>
      </c>
      <c r="B117" s="137">
        <f t="shared" si="11"/>
        <v>2017</v>
      </c>
      <c r="C117" s="137">
        <f ca="1">'Monthly Data'!Z117</f>
        <v>28084142.757536147</v>
      </c>
      <c r="D117" s="137">
        <f>'Monthly Data'!AY117</f>
        <v>121.4</v>
      </c>
      <c r="E117" s="133">
        <f>'Monthly Data'!AZ117</f>
        <v>7118.8</v>
      </c>
      <c r="F117" s="137">
        <f>'Monthly Data'!BC117</f>
        <v>116</v>
      </c>
      <c r="G117" s="137">
        <f>'Monthly Data'!BJ117</f>
        <v>0</v>
      </c>
      <c r="H117" s="137">
        <f>'Monthly Data'!BO117</f>
        <v>0</v>
      </c>
      <c r="I117" s="137">
        <f>'Monthly Data'!BS117</f>
        <v>31</v>
      </c>
      <c r="K117" s="137">
        <f>'Large Use OLS Model'!$B$5</f>
        <v>-132518743.630743</v>
      </c>
      <c r="L117" s="137">
        <f>'Large Use OLS Model'!$B$6*D117</f>
        <v>3235620.0704000923</v>
      </c>
      <c r="M117" s="137">
        <f>'Large Use OLS Model'!$B$7*E117</f>
        <v>150722766.82890853</v>
      </c>
      <c r="N117" s="137">
        <f>'Large Use OLS Model'!$B$8*F117</f>
        <v>-13639292.275266275</v>
      </c>
      <c r="O117" s="137">
        <f>'Large Use OLS Model'!$B$9*G117</f>
        <v>0</v>
      </c>
      <c r="P117" s="137">
        <f>'Large Use OLS Model'!$B$10*H117</f>
        <v>0</v>
      </c>
      <c r="Q117" s="137">
        <f>'Large Use OLS Model'!$B$11*I117</f>
        <v>21803935.270762961</v>
      </c>
      <c r="R117" s="137">
        <f t="shared" si="12"/>
        <v>29604286.264062312</v>
      </c>
      <c r="S117" s="26">
        <f t="shared" ca="1" si="13"/>
        <v>5.4128179010137202E-2</v>
      </c>
    </row>
    <row r="118" spans="1:19" s="137" customFormat="1">
      <c r="A118" s="138">
        <f>'Monthly Data'!A118</f>
        <v>42979</v>
      </c>
      <c r="B118" s="137">
        <f t="shared" si="11"/>
        <v>2017</v>
      </c>
      <c r="C118" s="137">
        <f ca="1">'Monthly Data'!Z118</f>
        <v>27096573.647536147</v>
      </c>
      <c r="D118" s="137">
        <f>'Monthly Data'!AY118</f>
        <v>80.7</v>
      </c>
      <c r="E118" s="133">
        <f>'Monthly Data'!AZ118</f>
        <v>7148.9</v>
      </c>
      <c r="F118" s="137">
        <f>'Monthly Data'!BC118</f>
        <v>117</v>
      </c>
      <c r="G118" s="137">
        <f>'Monthly Data'!BJ118</f>
        <v>0</v>
      </c>
      <c r="H118" s="137">
        <f>'Monthly Data'!BO118</f>
        <v>0</v>
      </c>
      <c r="I118" s="137">
        <f>'Monthly Data'!BS118</f>
        <v>30</v>
      </c>
      <c r="K118" s="137">
        <f>'Large Use OLS Model'!$B$5</f>
        <v>-132518743.630743</v>
      </c>
      <c r="L118" s="137">
        <f>'Large Use OLS Model'!$B$6*D118</f>
        <v>2150861.117638282</v>
      </c>
      <c r="M118" s="137">
        <f>'Large Use OLS Model'!$B$7*E118</f>
        <v>151360058.96825084</v>
      </c>
      <c r="N118" s="137">
        <f>'Large Use OLS Model'!$B$8*F118</f>
        <v>-13756872.381087536</v>
      </c>
      <c r="O118" s="137">
        <f>'Large Use OLS Model'!$B$9*G118</f>
        <v>0</v>
      </c>
      <c r="P118" s="137">
        <f>'Large Use OLS Model'!$B$10*H118</f>
        <v>0</v>
      </c>
      <c r="Q118" s="137">
        <f>'Large Use OLS Model'!$B$11*I118</f>
        <v>21100582.520093188</v>
      </c>
      <c r="R118" s="137">
        <f t="shared" si="12"/>
        <v>28335886.594151773</v>
      </c>
      <c r="S118" s="26">
        <f t="shared" ca="1" si="13"/>
        <v>4.5736887723747836E-2</v>
      </c>
    </row>
    <row r="119" spans="1:19" s="137" customFormat="1">
      <c r="A119" s="138">
        <f>'Monthly Data'!A119</f>
        <v>43009</v>
      </c>
      <c r="B119" s="137">
        <f t="shared" si="11"/>
        <v>2017</v>
      </c>
      <c r="C119" s="137">
        <f ca="1">'Monthly Data'!Z119</f>
        <v>26885972.587536149</v>
      </c>
      <c r="D119" s="137">
        <f>'Monthly Data'!AY119</f>
        <v>24.9</v>
      </c>
      <c r="E119" s="133">
        <f>'Monthly Data'!AZ119</f>
        <v>7168.4</v>
      </c>
      <c r="F119" s="137">
        <f>'Monthly Data'!BC119</f>
        <v>118</v>
      </c>
      <c r="G119" s="137">
        <f>'Monthly Data'!BJ119</f>
        <v>0</v>
      </c>
      <c r="H119" s="137">
        <f>'Monthly Data'!BO119</f>
        <v>0</v>
      </c>
      <c r="I119" s="137">
        <f>'Monthly Data'!BS119</f>
        <v>31</v>
      </c>
      <c r="K119" s="137">
        <f>'Large Use OLS Model'!$B$5</f>
        <v>-132518743.630743</v>
      </c>
      <c r="L119" s="137">
        <f>'Large Use OLS Model'!$B$6*D119</f>
        <v>663648.59763560374</v>
      </c>
      <c r="M119" s="137">
        <f>'Large Use OLS Model'!$B$7*E119</f>
        <v>151772922.64656231</v>
      </c>
      <c r="N119" s="137">
        <f>'Large Use OLS Model'!$B$8*F119</f>
        <v>-13874452.486908797</v>
      </c>
      <c r="O119" s="137">
        <f>'Large Use OLS Model'!$B$9*G119</f>
        <v>0</v>
      </c>
      <c r="P119" s="137">
        <f>'Large Use OLS Model'!$B$10*H119</f>
        <v>0</v>
      </c>
      <c r="Q119" s="137">
        <f>'Large Use OLS Model'!$B$11*I119</f>
        <v>21803935.270762961</v>
      </c>
      <c r="R119" s="137">
        <f t="shared" si="12"/>
        <v>27847310.397309072</v>
      </c>
      <c r="S119" s="26">
        <f t="shared" ca="1" si="13"/>
        <v>3.575611061281013E-2</v>
      </c>
    </row>
    <row r="120" spans="1:19" s="137" customFormat="1">
      <c r="A120" s="138">
        <f>'Monthly Data'!A120</f>
        <v>43040</v>
      </c>
      <c r="B120" s="137">
        <f t="shared" si="11"/>
        <v>2017</v>
      </c>
      <c r="C120" s="137">
        <f ca="1">'Monthly Data'!Z120</f>
        <v>24700471.057536148</v>
      </c>
      <c r="D120" s="137">
        <f>'Monthly Data'!AY120</f>
        <v>0</v>
      </c>
      <c r="E120" s="133">
        <f>'Monthly Data'!AZ120</f>
        <v>7192.2</v>
      </c>
      <c r="F120" s="137">
        <f>'Monthly Data'!BC120</f>
        <v>119</v>
      </c>
      <c r="G120" s="137">
        <f>'Monthly Data'!BJ120</f>
        <v>0</v>
      </c>
      <c r="H120" s="137">
        <f>'Monthly Data'!BO120</f>
        <v>0</v>
      </c>
      <c r="I120" s="137">
        <f>'Monthly Data'!BS120</f>
        <v>30</v>
      </c>
      <c r="K120" s="137">
        <f>'Large Use OLS Model'!$B$5</f>
        <v>-132518743.630743</v>
      </c>
      <c r="L120" s="137">
        <f>'Large Use OLS Model'!$B$6*D120</f>
        <v>0</v>
      </c>
      <c r="M120" s="137">
        <f>'Large Use OLS Model'!$B$7*E120</f>
        <v>152276828.05906555</v>
      </c>
      <c r="N120" s="137">
        <f>'Large Use OLS Model'!$B$8*F120</f>
        <v>-13992032.592730058</v>
      </c>
      <c r="O120" s="137">
        <f>'Large Use OLS Model'!$B$9*G120</f>
        <v>0</v>
      </c>
      <c r="P120" s="137">
        <f>'Large Use OLS Model'!$B$10*H120</f>
        <v>0</v>
      </c>
      <c r="Q120" s="137">
        <f>'Large Use OLS Model'!$B$11*I120</f>
        <v>21100582.520093188</v>
      </c>
      <c r="R120" s="137">
        <f t="shared" si="12"/>
        <v>26866634.355685681</v>
      </c>
      <c r="S120" s="26">
        <f t="shared" ca="1" si="13"/>
        <v>8.7697246465614845E-2</v>
      </c>
    </row>
    <row r="121" spans="1:19" s="137" customFormat="1">
      <c r="A121" s="138">
        <f>'Monthly Data'!A121</f>
        <v>43070</v>
      </c>
      <c r="B121" s="137">
        <f t="shared" si="11"/>
        <v>2017</v>
      </c>
      <c r="C121" s="137">
        <f ca="1">'Monthly Data'!Z121</f>
        <v>23760465.877536148</v>
      </c>
      <c r="D121" s="137">
        <f>'Monthly Data'!AY121</f>
        <v>0</v>
      </c>
      <c r="E121" s="133">
        <f>'Monthly Data'!AZ121</f>
        <v>7207.4</v>
      </c>
      <c r="F121" s="137">
        <f>'Monthly Data'!BC121</f>
        <v>120</v>
      </c>
      <c r="G121" s="137">
        <f>'Monthly Data'!BJ121</f>
        <v>0</v>
      </c>
      <c r="H121" s="137">
        <f>'Monthly Data'!BO121</f>
        <v>1</v>
      </c>
      <c r="I121" s="137">
        <f>'Monthly Data'!BS121</f>
        <v>31</v>
      </c>
      <c r="K121" s="137">
        <f>'Large Use OLS Model'!$B$5</f>
        <v>-132518743.630743</v>
      </c>
      <c r="L121" s="137">
        <f>'Large Use OLS Model'!$B$6*D121</f>
        <v>0</v>
      </c>
      <c r="M121" s="137">
        <f>'Large Use OLS Model'!$B$7*E121</f>
        <v>152598650.00318527</v>
      </c>
      <c r="N121" s="137">
        <f>'Large Use OLS Model'!$B$8*F121</f>
        <v>-14109612.69855132</v>
      </c>
      <c r="O121" s="137">
        <f>'Large Use OLS Model'!$B$9*G121</f>
        <v>0</v>
      </c>
      <c r="P121" s="137">
        <f>'Large Use OLS Model'!$B$10*H121</f>
        <v>-2274931.99285133</v>
      </c>
      <c r="Q121" s="137">
        <f>'Large Use OLS Model'!$B$11*I121</f>
        <v>21803935.270762961</v>
      </c>
      <c r="R121" s="137">
        <f t="shared" si="12"/>
        <v>25499296.951802589</v>
      </c>
      <c r="S121" s="26">
        <f t="shared" ca="1" si="13"/>
        <v>7.3181691101031135E-2</v>
      </c>
    </row>
    <row r="122" spans="1:19">
      <c r="S122" s="24">
        <f ca="1">AVERAGE(S2:S121)</f>
        <v>4.1675867221118039E-2</v>
      </c>
    </row>
    <row r="125" spans="1:19">
      <c r="R125" s="178"/>
      <c r="S125" s="24"/>
    </row>
    <row r="126" spans="1:19">
      <c r="R126" s="178"/>
      <c r="S126" s="24"/>
    </row>
    <row r="127" spans="1:19">
      <c r="R127" s="178"/>
      <c r="S127" s="24"/>
    </row>
    <row r="128" spans="1:19">
      <c r="R128" s="178"/>
      <c r="S128" s="24"/>
    </row>
    <row r="129" spans="18:19">
      <c r="R129" s="178"/>
      <c r="S129" s="24"/>
    </row>
    <row r="130" spans="18:19">
      <c r="R130" s="178"/>
      <c r="S130" s="24"/>
    </row>
    <row r="131" spans="18:19">
      <c r="R131" s="178"/>
      <c r="S131" s="24"/>
    </row>
    <row r="132" spans="18:19">
      <c r="R132" s="178"/>
      <c r="S132" s="24"/>
    </row>
    <row r="133" spans="18:19">
      <c r="R133" s="178"/>
      <c r="S133" s="24"/>
    </row>
    <row r="134" spans="18:19">
      <c r="R134" s="178"/>
      <c r="S134" s="24"/>
    </row>
    <row r="135" spans="18:19">
      <c r="R135" s="178"/>
      <c r="S135" s="24"/>
    </row>
    <row r="136" spans="18:19">
      <c r="R136" s="178"/>
      <c r="S136" s="24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Y16"/>
  <sheetViews>
    <sheetView topLeftCell="H1" workbookViewId="0">
      <selection activeCell="AB15" sqref="AB15"/>
    </sheetView>
  </sheetViews>
  <sheetFormatPr defaultColWidth="9.1640625" defaultRowHeight="15"/>
  <cols>
    <col min="1" max="1" width="4.6640625" style="25" customWidth="1"/>
    <col min="2" max="2" width="12.1640625" style="25" customWidth="1"/>
    <col min="3" max="3" width="19" style="25" customWidth="1"/>
    <col min="4" max="4" width="14.83203125" style="25" customWidth="1"/>
    <col min="5" max="7" width="12.1640625" style="25" customWidth="1"/>
    <col min="8" max="8" width="18.83203125" style="25" bestFit="1" customWidth="1"/>
    <col min="9" max="9" width="13" style="25" bestFit="1" customWidth="1"/>
    <col min="10" max="12" width="12.1640625" style="25" customWidth="1"/>
    <col min="13" max="13" width="15" style="25" customWidth="1"/>
    <col min="14" max="14" width="16.83203125" style="25" customWidth="1"/>
    <col min="15" max="15" width="12.1640625" style="25" customWidth="1"/>
    <col min="16" max="16" width="5.6640625" style="25" customWidth="1"/>
    <col min="17" max="17" width="9.1640625" style="25"/>
    <col min="18" max="18" width="18.83203125" style="25" bestFit="1" customWidth="1"/>
    <col min="19" max="19" width="11.83203125" style="25" bestFit="1" customWidth="1"/>
    <col min="20" max="22" width="9.1640625" style="25"/>
    <col min="23" max="23" width="18.83203125" style="25" bestFit="1" customWidth="1"/>
    <col min="24" max="24" width="13" style="25" bestFit="1" customWidth="1"/>
    <col min="25" max="16384" width="9.1640625" style="25"/>
  </cols>
  <sheetData>
    <row r="1" spans="1:25">
      <c r="A1" s="223" t="s">
        <v>129</v>
      </c>
      <c r="B1" s="223"/>
      <c r="C1" s="223"/>
    </row>
    <row r="2" spans="1:25">
      <c r="C2" s="221" t="s">
        <v>130</v>
      </c>
      <c r="D2" s="221"/>
      <c r="E2" s="22" t="s">
        <v>131</v>
      </c>
      <c r="F2" s="22"/>
      <c r="H2" s="221" t="s">
        <v>132</v>
      </c>
      <c r="I2" s="221"/>
      <c r="J2" s="22" t="s">
        <v>131</v>
      </c>
      <c r="K2" s="22"/>
      <c r="L2" s="29"/>
      <c r="M2" s="221" t="s">
        <v>133</v>
      </c>
      <c r="N2" s="221"/>
      <c r="O2" s="22" t="s">
        <v>131</v>
      </c>
      <c r="Q2" s="29"/>
      <c r="R2" s="220" t="s">
        <v>186</v>
      </c>
      <c r="S2" s="221"/>
      <c r="T2" s="22" t="s">
        <v>131</v>
      </c>
      <c r="V2" s="29"/>
      <c r="W2" s="220" t="s">
        <v>187</v>
      </c>
      <c r="X2" s="221"/>
      <c r="Y2" s="22" t="s">
        <v>131</v>
      </c>
    </row>
    <row r="3" spans="1:25">
      <c r="B3" s="22" t="s">
        <v>126</v>
      </c>
      <c r="C3" s="22" t="s">
        <v>134</v>
      </c>
      <c r="D3" s="27" t="s">
        <v>127</v>
      </c>
      <c r="E3" s="22" t="s">
        <v>135</v>
      </c>
      <c r="F3" s="22"/>
      <c r="H3" s="22" t="s">
        <v>134</v>
      </c>
      <c r="I3" s="27" t="s">
        <v>127</v>
      </c>
      <c r="J3" s="22" t="s">
        <v>135</v>
      </c>
      <c r="K3" s="22"/>
      <c r="L3" s="29"/>
      <c r="M3" s="22" t="s">
        <v>134</v>
      </c>
      <c r="N3" s="27" t="s">
        <v>127</v>
      </c>
      <c r="O3" s="22" t="s">
        <v>135</v>
      </c>
      <c r="Q3" s="29"/>
      <c r="R3" s="22" t="s">
        <v>134</v>
      </c>
      <c r="S3" s="27" t="s">
        <v>127</v>
      </c>
      <c r="T3" s="22" t="s">
        <v>135</v>
      </c>
      <c r="V3" s="29"/>
      <c r="W3" s="22" t="s">
        <v>134</v>
      </c>
      <c r="X3" s="27" t="s">
        <v>127</v>
      </c>
      <c r="Y3" s="22" t="s">
        <v>135</v>
      </c>
    </row>
    <row r="4" spans="1:25">
      <c r="B4" s="22">
        <v>2008</v>
      </c>
      <c r="C4" s="23">
        <f ca="1">SUMIF('Res Predicted Monthly'!$C:$C,B4,'Res Predicted Monthly'!D:D)</f>
        <v>651024957.19527078</v>
      </c>
      <c r="D4" s="23">
        <f>SUMIF('Res Predicted Monthly'!$C:$C,B4,'Res Predicted Monthly'!U:U)</f>
        <v>646000981.21017075</v>
      </c>
      <c r="E4" s="33">
        <f t="shared" ref="E4" ca="1" si="0">ABS(C4-D4)/C4</f>
        <v>7.7170251763376274E-3</v>
      </c>
      <c r="F4" s="33"/>
      <c r="G4" s="25">
        <v>2008</v>
      </c>
      <c r="H4" s="23">
        <f ca="1">SUMIF('GS &lt; 50 Predicted Monthly'!$B:$B,$B4,'GS &lt; 50 Predicted Monthly'!C:C)</f>
        <v>235141227.67076981</v>
      </c>
      <c r="I4" s="23">
        <f>SUMIF('GS &lt; 50 Predicted Monthly'!$B:$B,$B4,'GS &lt; 50 Predicted Monthly'!V:V)</f>
        <v>235360421.47374362</v>
      </c>
      <c r="J4" s="33">
        <f t="shared" ref="J4" ca="1" si="1">ABS(H4-I4)/H4</f>
        <v>9.321793763903812E-4</v>
      </c>
      <c r="K4" s="33"/>
      <c r="L4" s="29">
        <v>2008</v>
      </c>
      <c r="M4" s="23">
        <f ca="1">SUMIF('GS &gt; 50 Predicted Monthly'!$B:$B,$B4,'GS &gt; 50 Predicted Monthly'!C:C)</f>
        <v>1004735183.5284511</v>
      </c>
      <c r="N4" s="23">
        <f>SUMIF('GS &gt; 50 Predicted Monthly'!$B:$B,$B4,'GS &gt; 50 Predicted Monthly'!AB:AB)</f>
        <v>997130981.41600561</v>
      </c>
      <c r="O4" s="33">
        <f t="shared" ref="O4" ca="1" si="2">ABS(M4-N4)/M4</f>
        <v>7.5683645174451537E-3</v>
      </c>
      <c r="Q4" s="29">
        <v>2008</v>
      </c>
      <c r="R4" s="23">
        <f ca="1">SUMIF('Intermediate Predicted Monthly'!$B:$B,$B4,'Intermediate Predicted Monthly'!C:C)</f>
        <v>53824580.470650002</v>
      </c>
      <c r="S4" s="23">
        <f>SUMIF('Intermediate Predicted Monthly'!$B:$B,$B4,'Intermediate Predicted Monthly'!R:R)</f>
        <v>54134477.740705281</v>
      </c>
      <c r="T4" s="33">
        <f t="shared" ref="T4" ca="1" si="3">ABS(R4-S4)/R4</f>
        <v>5.7575417652212446E-3</v>
      </c>
      <c r="V4" s="29">
        <v>2008</v>
      </c>
      <c r="W4" s="23">
        <f ca="1">SUMIF('Large Use Predicted Monthly'!$B:$B,$B4,'Large Use Predicted Monthly'!C:C)</f>
        <v>352691145.91210705</v>
      </c>
      <c r="X4" s="23">
        <f>SUMIF('Large Use Predicted Monthly'!$B:$B,$B4,'Large Use Predicted Monthly'!R:R)</f>
        <v>346898919.13234359</v>
      </c>
      <c r="Y4" s="33">
        <f t="shared" ref="Y4" ca="1" si="4">ABS(W4-X4)/W4</f>
        <v>1.6422943549614714E-2</v>
      </c>
    </row>
    <row r="5" spans="1:25">
      <c r="B5" s="25">
        <v>2009</v>
      </c>
      <c r="C5" s="23">
        <f ca="1">SUMIF('Res Predicted Monthly'!$C:$C,B5,'Res Predicted Monthly'!D:D)</f>
        <v>617540503.80775297</v>
      </c>
      <c r="D5" s="23">
        <f>SUMIF('Res Predicted Monthly'!$C:$C,B5,'Res Predicted Monthly'!U:U)</f>
        <v>617378469.28123033</v>
      </c>
      <c r="E5" s="33">
        <f ca="1">ABS(C5-D5)/C5</f>
        <v>2.6238688073661887E-4</v>
      </c>
      <c r="F5" s="33"/>
      <c r="G5" s="25">
        <v>2009</v>
      </c>
      <c r="H5" s="23">
        <f ca="1">SUMIF('GS &lt; 50 Predicted Monthly'!$B:$B,$B5,'GS &lt; 50 Predicted Monthly'!C:C)</f>
        <v>223945291.11773852</v>
      </c>
      <c r="I5" s="23">
        <f>SUMIF('GS &lt; 50 Predicted Monthly'!$B:$B,$B5,'GS &lt; 50 Predicted Monthly'!V:V)</f>
        <v>226637201.52531761</v>
      </c>
      <c r="J5" s="33">
        <f ca="1">ABS(H5-I5)/H5</f>
        <v>1.2020392990374738E-2</v>
      </c>
      <c r="K5" s="33"/>
      <c r="L5" s="29">
        <v>2009</v>
      </c>
      <c r="M5" s="23">
        <f ca="1">SUMIF('GS &gt; 50 Predicted Monthly'!$B:$B,$B5,'GS &gt; 50 Predicted Monthly'!C:C)</f>
        <v>909941690.05462801</v>
      </c>
      <c r="N5" s="23">
        <f>SUMIF('GS &gt; 50 Predicted Monthly'!$B:$B,$B5,'GS &gt; 50 Predicted Monthly'!AB:AB)</f>
        <v>920084351.42310977</v>
      </c>
      <c r="O5" s="33">
        <f ca="1">ABS(M5-N5)/M5</f>
        <v>1.1146495956101147E-2</v>
      </c>
      <c r="Q5" s="29">
        <v>2009</v>
      </c>
      <c r="R5" s="23">
        <f ca="1">SUMIF('Intermediate Predicted Monthly'!$B:$B,$B5,'Intermediate Predicted Monthly'!C:C)</f>
        <v>51306801.944982</v>
      </c>
      <c r="S5" s="23">
        <f>SUMIF('Intermediate Predicted Monthly'!$B:$B,$B5,'Intermediate Predicted Monthly'!R:R)</f>
        <v>49635531.295942813</v>
      </c>
      <c r="T5" s="33">
        <f ca="1">ABS(R5-S5)/R5</f>
        <v>3.2574056181309957E-2</v>
      </c>
      <c r="V5" s="29">
        <v>2009</v>
      </c>
      <c r="W5" s="23">
        <f ca="1">SUMIF('Large Use Predicted Monthly'!$B:$B,$B5,'Large Use Predicted Monthly'!C:C)</f>
        <v>271865804.30218202</v>
      </c>
      <c r="X5" s="23">
        <f>SUMIF('Large Use Predicted Monthly'!$B:$B,$B5,'Large Use Predicted Monthly'!R:R)</f>
        <v>284239931.39367491</v>
      </c>
      <c r="Y5" s="33">
        <f ca="1">ABS(W5-X5)/W5</f>
        <v>4.5515570166150446E-2</v>
      </c>
    </row>
    <row r="6" spans="1:25">
      <c r="B6" s="25">
        <v>2010</v>
      </c>
      <c r="C6" s="23">
        <f ca="1">SUMIF('Res Predicted Monthly'!$C:$C,B6,'Res Predicted Monthly'!D:D)</f>
        <v>656956762.92997289</v>
      </c>
      <c r="D6" s="23">
        <f>SUMIF('Res Predicted Monthly'!$C:$C,B6,'Res Predicted Monthly'!U:U)</f>
        <v>662069717.32272768</v>
      </c>
      <c r="E6" s="33">
        <f ca="1">ABS(C6-D6)/C6</f>
        <v>7.7827867544150685E-3</v>
      </c>
      <c r="F6" s="33"/>
      <c r="G6" s="25">
        <v>2010</v>
      </c>
      <c r="H6" s="23">
        <f ca="1">SUMIF('GS &lt; 50 Predicted Monthly'!$B:$B,$B6,'GS &lt; 50 Predicted Monthly'!C:C)</f>
        <v>230145436.9724015</v>
      </c>
      <c r="I6" s="23">
        <f>SUMIF('GS &lt; 50 Predicted Monthly'!$B:$B,$B6,'GS &lt; 50 Predicted Monthly'!V:V)</f>
        <v>231419075.49872741</v>
      </c>
      <c r="J6" s="33">
        <f ca="1">ABS(H6-I6)/H6</f>
        <v>5.5340594325085099E-3</v>
      </c>
      <c r="K6" s="33"/>
      <c r="L6" s="29">
        <v>2010</v>
      </c>
      <c r="M6" s="23">
        <f ca="1">SUMIF('GS &gt; 50 Predicted Monthly'!$B:$B,$B6,'GS &gt; 50 Predicted Monthly'!C:C)</f>
        <v>949940798.24079382</v>
      </c>
      <c r="N6" s="23">
        <f>SUMIF('GS &gt; 50 Predicted Monthly'!$B:$B,$B6,'GS &gt; 50 Predicted Monthly'!AB:AB)</f>
        <v>954262205.85120046</v>
      </c>
      <c r="O6" s="33">
        <f ca="1">ABS(M6-N6)/M6</f>
        <v>4.5491336074937527E-3</v>
      </c>
      <c r="Q6" s="29">
        <v>2010</v>
      </c>
      <c r="R6" s="23">
        <f ca="1">SUMIF('Intermediate Predicted Monthly'!$B:$B,$B6,'Intermediate Predicted Monthly'!C:C)</f>
        <v>49071887.882886</v>
      </c>
      <c r="S6" s="23">
        <f>SUMIF('Intermediate Predicted Monthly'!$B:$B,$B6,'Intermediate Predicted Monthly'!R:R)</f>
        <v>48902496.559475213</v>
      </c>
      <c r="T6" s="33">
        <f ca="1">ABS(R6-S6)/R6</f>
        <v>3.4519015004079866E-3</v>
      </c>
      <c r="V6" s="29">
        <v>2010</v>
      </c>
      <c r="W6" s="23">
        <f ca="1">SUMIF('Large Use Predicted Monthly'!$B:$B,$B6,'Large Use Predicted Monthly'!C:C)</f>
        <v>295089951.25607103</v>
      </c>
      <c r="X6" s="23">
        <f>SUMIF('Large Use Predicted Monthly'!$B:$B,$B6,'Large Use Predicted Monthly'!R:R)</f>
        <v>296369925.54230791</v>
      </c>
      <c r="Y6" s="33">
        <f ca="1">ABS(W6-X6)/W6</f>
        <v>4.3375732748220739E-3</v>
      </c>
    </row>
    <row r="7" spans="1:25">
      <c r="B7" s="25">
        <v>2011</v>
      </c>
      <c r="C7" s="23">
        <f ca="1">SUMIF('Res Predicted Monthly'!$C:$C,B7,'Res Predicted Monthly'!D:D)</f>
        <v>648263943.47183859</v>
      </c>
      <c r="D7" s="23">
        <f>SUMIF('Res Predicted Monthly'!$C:$C,B7,'Res Predicted Monthly'!U:U)</f>
        <v>649261561.47944438</v>
      </c>
      <c r="E7" s="33">
        <f ca="1">ABS(C7-D7)/C7</f>
        <v>1.5389071344350171E-3</v>
      </c>
      <c r="F7" s="33"/>
      <c r="G7" s="25">
        <v>2011</v>
      </c>
      <c r="H7" s="23">
        <f ca="1">SUMIF('GS &lt; 50 Predicted Monthly'!$B:$B,$B7,'GS &lt; 50 Predicted Monthly'!C:C)</f>
        <v>228157622.27107728</v>
      </c>
      <c r="I7" s="23">
        <f>SUMIF('GS &lt; 50 Predicted Monthly'!$B:$B,$B7,'GS &lt; 50 Predicted Monthly'!V:V)</f>
        <v>228064090.53538984</v>
      </c>
      <c r="J7" s="33">
        <f ca="1">ABS(H7-I7)/H7</f>
        <v>4.0994350640763736E-4</v>
      </c>
      <c r="K7" s="33"/>
      <c r="L7" s="29">
        <v>2011</v>
      </c>
      <c r="M7" s="23">
        <f ca="1">SUMIF('GS &gt; 50 Predicted Monthly'!$B:$B,$B7,'GS &gt; 50 Predicted Monthly'!C:C)</f>
        <v>954716376.40186357</v>
      </c>
      <c r="N7" s="23">
        <f>SUMIF('GS &gt; 50 Predicted Monthly'!$B:$B,$B7,'GS &gt; 50 Predicted Monthly'!AB:AB)</f>
        <v>963539411.84493995</v>
      </c>
      <c r="O7" s="33">
        <f ca="1">ABS(M7-N7)/M7</f>
        <v>9.2415251913124611E-3</v>
      </c>
      <c r="Q7" s="29">
        <v>2011</v>
      </c>
      <c r="R7" s="23">
        <f ca="1">SUMIF('Intermediate Predicted Monthly'!$B:$B,$B7,'Intermediate Predicted Monthly'!C:C)</f>
        <v>48794571.150462002</v>
      </c>
      <c r="S7" s="23">
        <f>SUMIF('Intermediate Predicted Monthly'!$B:$B,$B7,'Intermediate Predicted Monthly'!R:R)</f>
        <v>48794179.59107995</v>
      </c>
      <c r="T7" s="33">
        <f ca="1">ABS(R7-S7)/R7</f>
        <v>8.0246505465500348E-6</v>
      </c>
      <c r="V7" s="29">
        <v>2011</v>
      </c>
      <c r="W7" s="23">
        <f ca="1">SUMIF('Large Use Predicted Monthly'!$B:$B,$B7,'Large Use Predicted Monthly'!C:C)</f>
        <v>321215291.54792941</v>
      </c>
      <c r="X7" s="23">
        <f>SUMIF('Large Use Predicted Monthly'!$B:$B,$B7,'Large Use Predicted Monthly'!R:R)</f>
        <v>309237425.32608759</v>
      </c>
      <c r="Y7" s="33">
        <f ca="1">ABS(W7-X7)/W7</f>
        <v>3.728921547950205E-2</v>
      </c>
    </row>
    <row r="8" spans="1:25">
      <c r="B8" s="31">
        <v>2012</v>
      </c>
      <c r="C8" s="23">
        <f ca="1">SUMIF('Res Predicted Monthly'!$C:$C,B8,'Res Predicted Monthly'!D:D)</f>
        <v>644174271.28043866</v>
      </c>
      <c r="D8" s="23">
        <f>SUMIF('Res Predicted Monthly'!$C:$C,B8,'Res Predicted Monthly'!U:U)</f>
        <v>639803747.62999487</v>
      </c>
      <c r="E8" s="33">
        <f ca="1">ABS(C8-D8)/C8</f>
        <v>6.7846914186069727E-3</v>
      </c>
      <c r="F8" s="33"/>
      <c r="G8" s="31">
        <v>2012</v>
      </c>
      <c r="H8" s="23">
        <f ca="1">SUMIF('GS &lt; 50 Predicted Monthly'!$B:$B,$B8,'GS &lt; 50 Predicted Monthly'!C:C)</f>
        <v>227061141.62152532</v>
      </c>
      <c r="I8" s="23">
        <f>SUMIF('GS &lt; 50 Predicted Monthly'!$B:$B,$B8,'GS &lt; 50 Predicted Monthly'!V:V)</f>
        <v>226412706.00749245</v>
      </c>
      <c r="J8" s="33">
        <f ca="1">ABS(H8-I8)/H8</f>
        <v>2.8557753625395896E-3</v>
      </c>
      <c r="K8" s="33"/>
      <c r="L8" s="31">
        <v>2012</v>
      </c>
      <c r="M8" s="23">
        <f ca="1">SUMIF('GS &gt; 50 Predicted Monthly'!$B:$B,$B8,'GS &gt; 50 Predicted Monthly'!C:C)</f>
        <v>947601280.21338153</v>
      </c>
      <c r="N8" s="23">
        <f>SUMIF('GS &gt; 50 Predicted Monthly'!$B:$B,$B8,'GS &gt; 50 Predicted Monthly'!AB:AB)</f>
        <v>952632547.28204906</v>
      </c>
      <c r="O8" s="33">
        <f ca="1">ABS(M8-N8)/M8</f>
        <v>5.3094768588056217E-3</v>
      </c>
      <c r="P8" s="31"/>
      <c r="Q8" s="31">
        <v>2012</v>
      </c>
      <c r="R8" s="23">
        <f ca="1">SUMIF('Intermediate Predicted Monthly'!$B:$B,$B8,'Intermediate Predicted Monthly'!C:C)</f>
        <v>45796604.320539199</v>
      </c>
      <c r="S8" s="23">
        <f>SUMIF('Intermediate Predicted Monthly'!$B:$B,$B8,'Intermediate Predicted Monthly'!R:R)</f>
        <v>47686178.433093019</v>
      </c>
      <c r="T8" s="33">
        <f ca="1">ABS(R8-S8)/R8</f>
        <v>4.1260135780555457E-2</v>
      </c>
      <c r="V8" s="31">
        <v>2012</v>
      </c>
      <c r="W8" s="23">
        <f ca="1">SUMIF('Large Use Predicted Monthly'!$B:$B,$B8,'Large Use Predicted Monthly'!C:C)</f>
        <v>307352197.44654351</v>
      </c>
      <c r="X8" s="23">
        <f>SUMIF('Large Use Predicted Monthly'!$B:$B,$B8,'Large Use Predicted Monthly'!R:R)</f>
        <v>305205524.59288752</v>
      </c>
      <c r="Y8" s="33">
        <f ca="1">ABS(W8-X8)/W8</f>
        <v>6.9844070466727531E-3</v>
      </c>
    </row>
    <row r="9" spans="1:25">
      <c r="B9" s="25">
        <v>2013</v>
      </c>
      <c r="C9" s="23">
        <f ca="1">SUMIF('Res Predicted Monthly'!$C:$C,B9,'Res Predicted Monthly'!D:D)</f>
        <v>632113222.13424337</v>
      </c>
      <c r="D9" s="23">
        <f>SUMIF('Res Predicted Monthly'!$C:$C,B9,'Res Predicted Monthly'!U:U)</f>
        <v>631612025.61252511</v>
      </c>
      <c r="E9" s="33">
        <f ca="1">ABS(C9-D9)/C9</f>
        <v>7.9289042558869838E-4</v>
      </c>
      <c r="F9" s="33"/>
      <c r="G9" s="25">
        <v>2013</v>
      </c>
      <c r="H9" s="23">
        <f ca="1">SUMIF('GS &lt; 50 Predicted Monthly'!$B:$B,$B9,'GS &lt; 50 Predicted Monthly'!C:C)</f>
        <v>228735100.86723283</v>
      </c>
      <c r="I9" s="23">
        <f>SUMIF('GS &lt; 50 Predicted Monthly'!$B:$B,$B9,'GS &lt; 50 Predicted Monthly'!V:V)</f>
        <v>224584994.37923831</v>
      </c>
      <c r="J9" s="33">
        <f ca="1">ABS(H9-I9)/H9</f>
        <v>1.8143723775929838E-2</v>
      </c>
      <c r="K9" s="33"/>
      <c r="L9" s="29">
        <v>2013</v>
      </c>
      <c r="M9" s="23">
        <f ca="1">SUMIF('GS &gt; 50 Predicted Monthly'!$B:$B,$B9,'GS &gt; 50 Predicted Monthly'!C:C)</f>
        <v>960846806.29165292</v>
      </c>
      <c r="N9" s="23">
        <f>SUMIF('GS &gt; 50 Predicted Monthly'!$B:$B,$B9,'GS &gt; 50 Predicted Monthly'!AB:AB)</f>
        <v>955233068.7868216</v>
      </c>
      <c r="O9" s="33">
        <f ca="1">ABS(M9-N9)/M9</f>
        <v>5.8424896331781481E-3</v>
      </c>
      <c r="Q9" s="29">
        <v>2013</v>
      </c>
      <c r="R9" s="23">
        <f ca="1">SUMIF('Intermediate Predicted Monthly'!$B:$B,$B9,'Intermediate Predicted Monthly'!C:C)</f>
        <v>45730148.676554747</v>
      </c>
      <c r="S9" s="23">
        <f>SUMIF('Intermediate Predicted Monthly'!$B:$B,$B9,'Intermediate Predicted Monthly'!R:R)</f>
        <v>47326766.113558643</v>
      </c>
      <c r="T9" s="33">
        <f ca="1">ABS(R9-S9)/R9</f>
        <v>3.4913891233912843E-2</v>
      </c>
      <c r="V9" s="29">
        <v>2013</v>
      </c>
      <c r="W9" s="23">
        <f ca="1">SUMIF('Large Use Predicted Monthly'!$B:$B,$B9,'Large Use Predicted Monthly'!C:C)</f>
        <v>301275992.14380634</v>
      </c>
      <c r="X9" s="23">
        <f>SUMIF('Large Use Predicted Monthly'!$B:$B,$B9,'Large Use Predicted Monthly'!R:R)</f>
        <v>315009234.38173723</v>
      </c>
      <c r="Y9" s="33">
        <f ca="1">ABS(W9-X9)/W9</f>
        <v>4.5583593104145136E-2</v>
      </c>
    </row>
    <row r="10" spans="1:25">
      <c r="B10" s="25">
        <v>2014</v>
      </c>
      <c r="C10" s="23">
        <f ca="1">SUMIF('Res Predicted Monthly'!$C:$C,B10,'Res Predicted Monthly'!D:D)</f>
        <v>615560426.75518167</v>
      </c>
      <c r="D10" s="23">
        <f>SUMIF('Res Predicted Monthly'!$C:$C,B10,'Res Predicted Monthly'!U:U)</f>
        <v>617289511.90314662</v>
      </c>
      <c r="E10" s="33">
        <f t="shared" ref="E10:E13" ca="1" si="5">ABS(C10-D10)/C10</f>
        <v>2.8089608636466807E-3</v>
      </c>
      <c r="F10" s="33"/>
      <c r="G10" s="25">
        <v>2014</v>
      </c>
      <c r="H10" s="23">
        <f ca="1">SUMIF('GS &lt; 50 Predicted Monthly'!$B:$B,$B10,'GS &lt; 50 Predicted Monthly'!C:C)</f>
        <v>224527430.36044165</v>
      </c>
      <c r="I10" s="23">
        <f>SUMIF('GS &lt; 50 Predicted Monthly'!$B:$B,$B10,'GS &lt; 50 Predicted Monthly'!V:V)</f>
        <v>221372258.85240203</v>
      </c>
      <c r="J10" s="33">
        <f t="shared" ref="J10:J13" ca="1" si="6">ABS(H10-I10)/H10</f>
        <v>1.4052499077616118E-2</v>
      </c>
      <c r="K10" s="33"/>
      <c r="L10" s="29">
        <v>2014</v>
      </c>
      <c r="M10" s="23">
        <f ca="1">SUMIF('GS &gt; 50 Predicted Monthly'!$B:$B,$B10,'GS &gt; 50 Predicted Monthly'!C:C)</f>
        <v>996483234.68108225</v>
      </c>
      <c r="N10" s="23">
        <f>SUMIF('GS &gt; 50 Predicted Monthly'!$B:$B,$B10,'GS &gt; 50 Predicted Monthly'!AB:AB)</f>
        <v>966637311.44806337</v>
      </c>
      <c r="O10" s="33">
        <f t="shared" ref="O10:O13" ca="1" si="7">ABS(M10-N10)/M10</f>
        <v>2.9951254767041677E-2</v>
      </c>
      <c r="Q10" s="29">
        <v>2014</v>
      </c>
      <c r="R10" s="23">
        <f ca="1">SUMIF('Intermediate Predicted Monthly'!$B:$B,$B10,'Intermediate Predicted Monthly'!C:C)</f>
        <v>47596960.830868289</v>
      </c>
      <c r="S10" s="23">
        <f>SUMIF('Intermediate Predicted Monthly'!$B:$B,$B10,'Intermediate Predicted Monthly'!R:R)</f>
        <v>46263228.43114233</v>
      </c>
      <c r="T10" s="33">
        <f t="shared" ref="T10:T13" ca="1" si="8">ABS(R10-S10)/R10</f>
        <v>2.8021377340987426E-2</v>
      </c>
      <c r="V10" s="29">
        <v>2014</v>
      </c>
      <c r="W10" s="23">
        <f ca="1">SUMIF('Large Use Predicted Monthly'!$B:$B,$B10,'Large Use Predicted Monthly'!C:C)</f>
        <v>312895351.29912758</v>
      </c>
      <c r="X10" s="23">
        <f>SUMIF('Large Use Predicted Monthly'!$B:$B,$B10,'Large Use Predicted Monthly'!R:R)</f>
        <v>310503177.87272042</v>
      </c>
      <c r="Y10" s="33">
        <f t="shared" ref="Y10:Y13" ca="1" si="9">ABS(W10-X10)/W10</f>
        <v>7.6452827326291706E-3</v>
      </c>
    </row>
    <row r="11" spans="1:25">
      <c r="B11" s="25">
        <v>2015</v>
      </c>
      <c r="C11" s="23">
        <f ca="1">SUMIF('Res Predicted Monthly'!$C:$C,B11,'Res Predicted Monthly'!D:D)</f>
        <v>611654935.04250789</v>
      </c>
      <c r="D11" s="23">
        <f>SUMIF('Res Predicted Monthly'!$C:$C,B11,'Res Predicted Monthly'!U:U)</f>
        <v>620642594.3951019</v>
      </c>
      <c r="E11" s="33">
        <f t="shared" ca="1" si="5"/>
        <v>1.4694002839966308E-2</v>
      </c>
      <c r="F11" s="33"/>
      <c r="G11" s="25">
        <v>2015</v>
      </c>
      <c r="H11" s="23">
        <f ca="1">SUMIF('GS &lt; 50 Predicted Monthly'!$B:$B,$B11,'GS &lt; 50 Predicted Monthly'!C:C)</f>
        <v>221869668.08081797</v>
      </c>
      <c r="I11" s="23">
        <f>SUMIF('GS &lt; 50 Predicted Monthly'!$B:$B,$B11,'GS &lt; 50 Predicted Monthly'!V:V)</f>
        <v>220970270.86748284</v>
      </c>
      <c r="J11" s="33">
        <f t="shared" ca="1" si="6"/>
        <v>4.0537186588637851E-3</v>
      </c>
      <c r="K11" s="33"/>
      <c r="L11" s="29">
        <v>2015</v>
      </c>
      <c r="M11" s="23">
        <f ca="1">SUMIF('GS &gt; 50 Predicted Monthly'!$B:$B,$B11,'GS &gt; 50 Predicted Monthly'!C:C)</f>
        <v>981032453.65475094</v>
      </c>
      <c r="N11" s="23">
        <f>SUMIF('GS &gt; 50 Predicted Monthly'!$B:$B,$B11,'GS &gt; 50 Predicted Monthly'!AB:AB)</f>
        <v>979912656.31409204</v>
      </c>
      <c r="O11" s="33">
        <f t="shared" ca="1" si="7"/>
        <v>1.1414478047970743E-3</v>
      </c>
      <c r="Q11" s="29">
        <v>2015</v>
      </c>
      <c r="R11" s="23">
        <f ca="1">SUMIF('Intermediate Predicted Monthly'!$B:$B,$B11,'Intermediate Predicted Monthly'!C:C)</f>
        <v>44614255.999194153</v>
      </c>
      <c r="S11" s="23">
        <f>SUMIF('Intermediate Predicted Monthly'!$B:$B,$B11,'Intermediate Predicted Monthly'!R:R)</f>
        <v>44982084.188010834</v>
      </c>
      <c r="T11" s="33">
        <f t="shared" ca="1" si="8"/>
        <v>8.2446334826994632E-3</v>
      </c>
      <c r="V11" s="29">
        <v>2015</v>
      </c>
      <c r="W11" s="23">
        <f ca="1">SUMIF('Large Use Predicted Monthly'!$B:$B,$B11,'Large Use Predicted Monthly'!C:C)</f>
        <v>311302177.58975667</v>
      </c>
      <c r="X11" s="23">
        <f>SUMIF('Large Use Predicted Monthly'!$B:$B,$B11,'Large Use Predicted Monthly'!R:R)</f>
        <v>307543484.31578022</v>
      </c>
      <c r="Y11" s="33">
        <f t="shared" ca="1" si="9"/>
        <v>1.2074098880637332E-2</v>
      </c>
    </row>
    <row r="12" spans="1:25" s="98" customFormat="1">
      <c r="B12" s="98">
        <v>2016</v>
      </c>
      <c r="C12" s="23">
        <f ca="1">SUMIF('Res Predicted Monthly'!$C:$C,B12,'Res Predicted Monthly'!D:D)</f>
        <v>640933751.72296906</v>
      </c>
      <c r="D12" s="23">
        <f>SUMIF('Res Predicted Monthly'!$C:$C,B12,'Res Predicted Monthly'!U:U)</f>
        <v>640600508.23210144</v>
      </c>
      <c r="E12" s="33">
        <f t="shared" ref="E12" ca="1" si="10">ABS(C12-D12)/C12</f>
        <v>5.1993437694891848E-4</v>
      </c>
      <c r="F12" s="33"/>
      <c r="G12" s="98">
        <v>2016</v>
      </c>
      <c r="H12" s="23">
        <f ca="1">SUMIF('GS &lt; 50 Predicted Monthly'!$B:$B,$B12,'GS &lt; 50 Predicted Monthly'!C:C)</f>
        <v>223883451.05132008</v>
      </c>
      <c r="I12" s="23">
        <f>SUMIF('GS &lt; 50 Predicted Monthly'!$B:$B,$B12,'GS &lt; 50 Predicted Monthly'!V:V)</f>
        <v>223721803.70350394</v>
      </c>
      <c r="J12" s="33">
        <f t="shared" ref="J12" ca="1" si="11">ABS(H12-I12)/H12</f>
        <v>7.2201561596924632E-4</v>
      </c>
      <c r="K12" s="33"/>
      <c r="L12" s="98">
        <v>2016</v>
      </c>
      <c r="M12" s="23">
        <f ca="1">SUMIF('GS &gt; 50 Predicted Monthly'!$B:$B,$B12,'GS &gt; 50 Predicted Monthly'!C:C)</f>
        <v>1003091875.9216123</v>
      </c>
      <c r="N12" s="23">
        <f>SUMIF('GS &gt; 50 Predicted Monthly'!$B:$B,$B12,'GS &gt; 50 Predicted Monthly'!AB:AB)</f>
        <v>1002347361.4232482</v>
      </c>
      <c r="O12" s="33">
        <f t="shared" ref="O12" ca="1" si="12">ABS(M12-N12)/M12</f>
        <v>7.4221964730803163E-4</v>
      </c>
      <c r="Q12" s="98">
        <v>2016</v>
      </c>
      <c r="R12" s="23">
        <f ca="1">SUMIF('Intermediate Predicted Monthly'!$B:$B,$B12,'Intermediate Predicted Monthly'!C:C)</f>
        <v>44469363.588965133</v>
      </c>
      <c r="S12" s="23">
        <f>SUMIF('Intermediate Predicted Monthly'!$B:$B,$B12,'Intermediate Predicted Monthly'!R:R)</f>
        <v>44276673.49468229</v>
      </c>
      <c r="T12" s="33">
        <f t="shared" ref="T12" ca="1" si="13">ABS(R12-S12)/R12</f>
        <v>4.3330976369236442E-3</v>
      </c>
      <c r="V12" s="98">
        <v>2016</v>
      </c>
      <c r="W12" s="23">
        <f ca="1">SUMIF('Large Use Predicted Monthly'!$B:$B,$B12,'Large Use Predicted Monthly'!C:C)</f>
        <v>328714008.20688087</v>
      </c>
      <c r="X12" s="23">
        <f>SUMIF('Large Use Predicted Monthly'!$B:$B,$B12,'Large Use Predicted Monthly'!R:R)</f>
        <v>314283244.82818812</v>
      </c>
      <c r="Y12" s="33">
        <f t="shared" ref="Y12" ca="1" si="14">ABS(W12-X12)/W12</f>
        <v>4.3900664463348754E-2</v>
      </c>
    </row>
    <row r="13" spans="1:25">
      <c r="B13" s="25">
        <v>2017</v>
      </c>
      <c r="C13" s="23">
        <f ca="1">SUMIF('Res Predicted Monthly'!$C:$C,B13,'Res Predicted Monthly'!D:D)</f>
        <v>615171812.19052064</v>
      </c>
      <c r="D13" s="23">
        <f>SUMIF('Res Predicted Monthly'!$C:$C,B13,'Res Predicted Monthly'!U:U)</f>
        <v>608735469.46426487</v>
      </c>
      <c r="E13" s="33">
        <f t="shared" ca="1" si="5"/>
        <v>1.0462674977478355E-2</v>
      </c>
      <c r="F13" s="33"/>
      <c r="G13" s="25">
        <v>2017</v>
      </c>
      <c r="H13" s="23">
        <f ca="1">SUMIF('GS &lt; 50 Predicted Monthly'!$B:$B,$B13,'GS &lt; 50 Predicted Monthly'!C:C)</f>
        <v>211777974.07916123</v>
      </c>
      <c r="I13" s="23">
        <f>SUMIF('GS &lt; 50 Predicted Monthly'!$B:$B,$B13,'GS &lt; 50 Predicted Monthly'!V:V)</f>
        <v>216701521.2491875</v>
      </c>
      <c r="J13" s="33">
        <f t="shared" ca="1" si="6"/>
        <v>2.3248627207029013E-2</v>
      </c>
      <c r="K13" s="33"/>
      <c r="L13" s="29">
        <v>2017</v>
      </c>
      <c r="M13" s="23">
        <f ca="1">SUMIF('GS &gt; 50 Predicted Monthly'!$B:$B,$B13,'GS &gt; 50 Predicted Monthly'!C:C)</f>
        <v>992815529.12761188</v>
      </c>
      <c r="N13" s="23">
        <f>SUMIF('GS &gt; 50 Predicted Monthly'!$B:$B,$B13,'GS &gt; 50 Predicted Monthly'!AB:AB)</f>
        <v>1009425332.3263246</v>
      </c>
      <c r="O13" s="33">
        <f t="shared" ca="1" si="7"/>
        <v>1.6729999392039889E-2</v>
      </c>
      <c r="Q13" s="29">
        <v>2017</v>
      </c>
      <c r="R13" s="23">
        <f ca="1">SUMIF('Intermediate Predicted Monthly'!$B:$B,$B13,'Intermediate Predicted Monthly'!C:C)</f>
        <v>44747913.183567218</v>
      </c>
      <c r="S13" s="23">
        <f>SUMIF('Intermediate Predicted Monthly'!$B:$B,$B13,'Intermediate Predicted Monthly'!R:R)</f>
        <v>43951472.200976238</v>
      </c>
      <c r="T13" s="33">
        <f t="shared" ca="1" si="8"/>
        <v>1.7798393845178416E-2</v>
      </c>
      <c r="V13" s="29">
        <v>2017</v>
      </c>
      <c r="W13" s="23">
        <f ca="1">SUMIF('Large Use Predicted Monthly'!$B:$B,$B13,'Large Use Predicted Monthly'!C:C)</f>
        <v>310049536.61043382</v>
      </c>
      <c r="X13" s="23">
        <f>SUMIF('Large Use Predicted Monthly'!$B:$B,$B13,'Large Use Predicted Monthly'!R:R)</f>
        <v>323160588.92915142</v>
      </c>
      <c r="Y13" s="33">
        <f t="shared" ca="1" si="9"/>
        <v>4.2286959890513134E-2</v>
      </c>
    </row>
    <row r="14" spans="1:25">
      <c r="L14" s="29"/>
      <c r="M14" s="29"/>
      <c r="N14" s="29"/>
      <c r="O14" s="29"/>
      <c r="Q14" s="29"/>
      <c r="R14" s="29"/>
      <c r="S14" s="29"/>
      <c r="T14" s="29"/>
      <c r="V14" s="29"/>
      <c r="W14" s="29"/>
      <c r="X14" s="29"/>
      <c r="Y14" s="29"/>
    </row>
    <row r="15" spans="1:25">
      <c r="B15" s="222" t="s">
        <v>136</v>
      </c>
      <c r="C15" s="222"/>
      <c r="D15" s="222"/>
      <c r="E15" s="36">
        <f ca="1">AVERAGE(E4:E13)</f>
        <v>5.3364260848160257E-3</v>
      </c>
      <c r="F15" s="36"/>
      <c r="G15" s="222" t="s">
        <v>136</v>
      </c>
      <c r="H15" s="222"/>
      <c r="I15" s="222"/>
      <c r="J15" s="36">
        <f ca="1">AVERAGE(J4:J13)</f>
        <v>8.1972935003628861E-3</v>
      </c>
      <c r="K15" s="36"/>
      <c r="L15" s="222" t="s">
        <v>136</v>
      </c>
      <c r="M15" s="222"/>
      <c r="N15" s="222"/>
      <c r="O15" s="36">
        <f ca="1">AVERAGE(O4:O13)</f>
        <v>9.2222407375522949E-3</v>
      </c>
      <c r="P15" s="29"/>
      <c r="Q15" s="222" t="s">
        <v>136</v>
      </c>
      <c r="R15" s="222"/>
      <c r="S15" s="222"/>
      <c r="T15" s="36">
        <f ca="1">AVERAGE(T4:T13)</f>
        <v>1.7636305341774298E-2</v>
      </c>
      <c r="V15" s="222" t="s">
        <v>136</v>
      </c>
      <c r="W15" s="222"/>
      <c r="X15" s="222"/>
      <c r="Y15" s="36">
        <f ca="1">AVERAGE(Y4:Y13)</f>
        <v>2.6204030858803556E-2</v>
      </c>
    </row>
    <row r="16" spans="1:25">
      <c r="B16" s="222" t="s">
        <v>137</v>
      </c>
      <c r="C16" s="222"/>
      <c r="D16" s="222"/>
      <c r="E16" s="36">
        <f ca="1">'Res Predicted Monthly'!V122</f>
        <v>2.3256021195624397E-2</v>
      </c>
      <c r="F16" s="36"/>
      <c r="G16" s="222" t="s">
        <v>137</v>
      </c>
      <c r="H16" s="222"/>
      <c r="I16" s="222"/>
      <c r="J16" s="36">
        <f ca="1">'GS &lt; 50 Predicted Monthly'!W122</f>
        <v>1.3877190239118688E-2</v>
      </c>
      <c r="K16" s="36"/>
      <c r="L16" s="222" t="s">
        <v>137</v>
      </c>
      <c r="M16" s="222"/>
      <c r="N16" s="222"/>
      <c r="O16" s="36">
        <f ca="1">'GS &gt; 50 Predicted Monthly'!AC122</f>
        <v>1.4689911040550469E-2</v>
      </c>
      <c r="P16" s="29"/>
      <c r="Q16" s="222" t="s">
        <v>137</v>
      </c>
      <c r="R16" s="222"/>
      <c r="S16" s="222"/>
      <c r="T16" s="36">
        <f ca="1">'Intermediate Predicted Monthly'!S122</f>
        <v>5.1377065337170937E-2</v>
      </c>
      <c r="V16" s="222" t="s">
        <v>137</v>
      </c>
      <c r="W16" s="222"/>
      <c r="X16" s="222"/>
      <c r="Y16" s="36">
        <f ca="1">'Large Use Predicted Monthly'!S122</f>
        <v>4.1675867221118039E-2</v>
      </c>
    </row>
  </sheetData>
  <mergeCells count="16">
    <mergeCell ref="A1:C1"/>
    <mergeCell ref="C2:D2"/>
    <mergeCell ref="H2:I2"/>
    <mergeCell ref="M2:N2"/>
    <mergeCell ref="B16:D16"/>
    <mergeCell ref="G16:I16"/>
    <mergeCell ref="L16:N16"/>
    <mergeCell ref="B15:D15"/>
    <mergeCell ref="G15:I15"/>
    <mergeCell ref="L15:N15"/>
    <mergeCell ref="R2:S2"/>
    <mergeCell ref="Q15:S15"/>
    <mergeCell ref="Q16:S16"/>
    <mergeCell ref="W2:X2"/>
    <mergeCell ref="V15:X15"/>
    <mergeCell ref="V16:X1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T157"/>
  <sheetViews>
    <sheetView workbookViewId="0">
      <selection activeCell="T2" sqref="T2"/>
    </sheetView>
  </sheetViews>
  <sheetFormatPr defaultRowHeight="12.75"/>
  <cols>
    <col min="1" max="1" width="10.33203125" bestFit="1" customWidth="1"/>
    <col min="2" max="2" width="8.5" customWidth="1"/>
    <col min="3" max="3" width="18.6640625" bestFit="1" customWidth="1"/>
    <col min="4" max="5" width="6" customWidth="1"/>
    <col min="6" max="6" width="7.6640625" customWidth="1"/>
    <col min="7" max="7" width="10.33203125" customWidth="1"/>
    <col min="8" max="8" width="10.1640625" bestFit="1" customWidth="1"/>
    <col min="9" max="9" width="8.33203125" customWidth="1"/>
    <col min="10" max="10" width="9.6640625" customWidth="1"/>
    <col min="12" max="12" width="12.6640625" bestFit="1" customWidth="1"/>
    <col min="13" max="14" width="12" bestFit="1" customWidth="1"/>
    <col min="15" max="16" width="12.6640625" bestFit="1" customWidth="1"/>
    <col min="17" max="18" width="12" bestFit="1" customWidth="1"/>
    <col min="19" max="19" width="12.6640625" bestFit="1" customWidth="1"/>
    <col min="20" max="20" width="12" bestFit="1" customWidth="1"/>
  </cols>
  <sheetData>
    <row r="1" spans="1:20">
      <c r="A1" t="s">
        <v>125</v>
      </c>
      <c r="B1" t="s">
        <v>126</v>
      </c>
      <c r="C1" t="str">
        <f>'Monthly Data'!F1</f>
        <v>Residential_NO_CDM</v>
      </c>
      <c r="D1" t="str">
        <f>'Monthly Data'!AX1</f>
        <v>HDD</v>
      </c>
      <c r="E1" t="str">
        <f>'Monthly Data'!AY1</f>
        <v>CDD</v>
      </c>
      <c r="F1" t="str">
        <f>'Monthly Data'!BP1</f>
        <v>Spring</v>
      </c>
      <c r="G1" t="str">
        <f>'Monthly Data'!BQ1</f>
        <v>Fall</v>
      </c>
      <c r="H1" t="str">
        <f>'Monthly Data'!BS1</f>
        <v>Month Days</v>
      </c>
      <c r="I1" t="str">
        <f>'Monthly Data'!BL1</f>
        <v>Sept</v>
      </c>
      <c r="J1" t="str">
        <f>'Monthly Data'!BC1</f>
        <v>Trend</v>
      </c>
      <c r="L1" t="s">
        <v>92</v>
      </c>
      <c r="M1" t="str">
        <f>D1</f>
        <v>HDD</v>
      </c>
      <c r="N1" t="str">
        <f t="shared" ref="N1:S1" si="0">E1</f>
        <v>CDD</v>
      </c>
      <c r="O1" t="str">
        <f t="shared" si="0"/>
        <v>Spring</v>
      </c>
      <c r="P1" t="str">
        <f t="shared" si="0"/>
        <v>Fall</v>
      </c>
      <c r="Q1" t="str">
        <f t="shared" si="0"/>
        <v>Month Days</v>
      </c>
      <c r="R1" t="str">
        <f t="shared" si="0"/>
        <v>Sept</v>
      </c>
      <c r="S1" t="str">
        <f t="shared" si="0"/>
        <v>Trend</v>
      </c>
      <c r="T1" t="s">
        <v>156</v>
      </c>
    </row>
    <row r="2" spans="1:20">
      <c r="A2" s="28">
        <f>'Monthly Data'!A2</f>
        <v>39448</v>
      </c>
      <c r="B2">
        <f t="shared" ref="B2:B54" si="1">YEAR(A2)</f>
        <v>2008</v>
      </c>
      <c r="C2">
        <f ca="1">'Monthly Data'!F2</f>
        <v>57709952.468318984</v>
      </c>
      <c r="D2">
        <f ca="1">Weather!G69</f>
        <v>659.42999999999984</v>
      </c>
      <c r="E2" s="137">
        <f ca="1">Weather!H69</f>
        <v>0</v>
      </c>
      <c r="F2">
        <f>'Monthly Data'!BP2</f>
        <v>0</v>
      </c>
      <c r="G2">
        <f>'Monthly Data'!BQ2</f>
        <v>0</v>
      </c>
      <c r="H2">
        <f>'Monthly Data'!BS2</f>
        <v>31</v>
      </c>
      <c r="I2">
        <f>'Monthly Data'!BL2</f>
        <v>0</v>
      </c>
      <c r="J2">
        <f>'Monthly Data'!BC2</f>
        <v>1</v>
      </c>
      <c r="L2">
        <f>'Res OLS Model'!$B$5</f>
        <v>-18835309.468010399</v>
      </c>
      <c r="M2">
        <f ca="1">'Res OLS Model'!$B$6*D2</f>
        <v>16086496.762059521</v>
      </c>
      <c r="N2">
        <f ca="1">'Res OLS Model'!$B$7*E2</f>
        <v>0</v>
      </c>
      <c r="O2">
        <f>'Res OLS Model'!$B$8*F2</f>
        <v>0</v>
      </c>
      <c r="P2">
        <f>'Res OLS Model'!$B$9*G2</f>
        <v>0</v>
      </c>
      <c r="Q2">
        <f>'Res OLS Model'!$B$10*H2</f>
        <v>61037624.012392379</v>
      </c>
      <c r="R2">
        <f>'Res OLS Model'!$B$11*I2</f>
        <v>0</v>
      </c>
      <c r="S2">
        <f>'Res OLS Model'!$B$12*J2</f>
        <v>-26381.901560348</v>
      </c>
      <c r="T2">
        <f t="shared" ref="T2:T54" ca="1" si="2">SUM(L2:S2)</f>
        <v>58262429.40488115</v>
      </c>
    </row>
    <row r="3" spans="1:20">
      <c r="A3" s="28">
        <f>'Monthly Data'!A3</f>
        <v>39479</v>
      </c>
      <c r="B3">
        <f t="shared" si="1"/>
        <v>2008</v>
      </c>
      <c r="C3">
        <f ca="1">'Monthly Data'!F3</f>
        <v>53431759.19554498</v>
      </c>
      <c r="D3" s="137">
        <f ca="1">Weather!G70</f>
        <v>571.77</v>
      </c>
      <c r="E3" s="137">
        <f ca="1">Weather!H70</f>
        <v>0</v>
      </c>
      <c r="F3">
        <f>'Monthly Data'!BP3</f>
        <v>0</v>
      </c>
      <c r="G3">
        <f>'Monthly Data'!BQ3</f>
        <v>0</v>
      </c>
      <c r="H3">
        <f>'Monthly Data'!BS3</f>
        <v>29</v>
      </c>
      <c r="I3">
        <f>'Monthly Data'!BL3</f>
        <v>0</v>
      </c>
      <c r="J3">
        <f>'Monthly Data'!BC3</f>
        <v>2</v>
      </c>
      <c r="L3">
        <f>'Res OLS Model'!$B$5</f>
        <v>-18835309.468010399</v>
      </c>
      <c r="M3">
        <f ca="1">'Res OLS Model'!$B$6*D3</f>
        <v>13948070.687780013</v>
      </c>
      <c r="N3">
        <f ca="1">'Res OLS Model'!$B$7*E3</f>
        <v>0</v>
      </c>
      <c r="O3">
        <f>'Res OLS Model'!$B$8*F3</f>
        <v>0</v>
      </c>
      <c r="P3">
        <f>'Res OLS Model'!$B$9*G3</f>
        <v>0</v>
      </c>
      <c r="Q3">
        <f>'Res OLS Model'!$B$10*H3</f>
        <v>57099712.78578642</v>
      </c>
      <c r="R3">
        <f>'Res OLS Model'!$B$11*I3</f>
        <v>0</v>
      </c>
      <c r="S3">
        <f>'Res OLS Model'!$B$12*J3</f>
        <v>-52763.803120696</v>
      </c>
      <c r="T3">
        <f t="shared" ca="1" si="2"/>
        <v>52159710.202435337</v>
      </c>
    </row>
    <row r="4" spans="1:20">
      <c r="A4" s="28">
        <f>'Monthly Data'!A4</f>
        <v>39508</v>
      </c>
      <c r="B4">
        <f t="shared" si="1"/>
        <v>2008</v>
      </c>
      <c r="C4">
        <f ca="1">'Monthly Data'!F4</f>
        <v>52048229.677107982</v>
      </c>
      <c r="D4" s="137">
        <f ca="1">Weather!G71</f>
        <v>456.53999999999996</v>
      </c>
      <c r="E4" s="137">
        <f ca="1">Weather!H71</f>
        <v>0.48</v>
      </c>
      <c r="F4">
        <f>'Monthly Data'!BP4</f>
        <v>1</v>
      </c>
      <c r="G4">
        <f>'Monthly Data'!BQ4</f>
        <v>0</v>
      </c>
      <c r="H4">
        <f>'Monthly Data'!BS4</f>
        <v>31</v>
      </c>
      <c r="I4">
        <f>'Monthly Data'!BL4</f>
        <v>0</v>
      </c>
      <c r="J4">
        <f>'Monthly Data'!BC4</f>
        <v>3</v>
      </c>
      <c r="L4">
        <f>'Res OLS Model'!$B$5</f>
        <v>-18835309.468010399</v>
      </c>
      <c r="M4">
        <f ca="1">'Res OLS Model'!$B$6*D4</f>
        <v>11137086.926209992</v>
      </c>
      <c r="N4">
        <f ca="1">'Res OLS Model'!$B$7*E4</f>
        <v>82527.472209076324</v>
      </c>
      <c r="O4">
        <f>'Res OLS Model'!$B$8*F4</f>
        <v>-4176983.9788491102</v>
      </c>
      <c r="P4">
        <f>'Res OLS Model'!$B$9*G4</f>
        <v>0</v>
      </c>
      <c r="Q4">
        <f>'Res OLS Model'!$B$10*H4</f>
        <v>61037624.012392379</v>
      </c>
      <c r="R4">
        <f>'Res OLS Model'!$B$11*I4</f>
        <v>0</v>
      </c>
      <c r="S4">
        <f>'Res OLS Model'!$B$12*J4</f>
        <v>-79145.704681044008</v>
      </c>
      <c r="T4">
        <f t="shared" ca="1" si="2"/>
        <v>49165799.259270892</v>
      </c>
    </row>
    <row r="5" spans="1:20">
      <c r="A5" s="28">
        <f>'Monthly Data'!A5</f>
        <v>39539</v>
      </c>
      <c r="B5">
        <f t="shared" si="1"/>
        <v>2008</v>
      </c>
      <c r="C5">
        <f ca="1">'Monthly Data'!F5</f>
        <v>42664324.010634981</v>
      </c>
      <c r="D5" s="137">
        <f ca="1">Weather!G72</f>
        <v>248.54999999999995</v>
      </c>
      <c r="E5" s="137">
        <f ca="1">Weather!H72</f>
        <v>2.78</v>
      </c>
      <c r="F5">
        <f>'Monthly Data'!BP5</f>
        <v>1</v>
      </c>
      <c r="G5">
        <f>'Monthly Data'!BQ5</f>
        <v>0</v>
      </c>
      <c r="H5">
        <f>'Monthly Data'!BS5</f>
        <v>30</v>
      </c>
      <c r="I5">
        <f>'Monthly Data'!BL5</f>
        <v>0</v>
      </c>
      <c r="J5">
        <f>'Monthly Data'!BC5</f>
        <v>4</v>
      </c>
      <c r="L5">
        <f>'Res OLS Model'!$B$5</f>
        <v>-18835309.468010399</v>
      </c>
      <c r="M5">
        <f ca="1">'Res OLS Model'!$B$6*D5</f>
        <v>6063264.8957582973</v>
      </c>
      <c r="N5">
        <f ca="1">'Res OLS Model'!$B$7*E5</f>
        <v>477971.60987756698</v>
      </c>
      <c r="O5">
        <f>'Res OLS Model'!$B$8*F5</f>
        <v>-4176983.9788491102</v>
      </c>
      <c r="P5">
        <f>'Res OLS Model'!$B$9*G5</f>
        <v>0</v>
      </c>
      <c r="Q5">
        <f>'Res OLS Model'!$B$10*H5</f>
        <v>59068668.399089403</v>
      </c>
      <c r="R5">
        <f>'Res OLS Model'!$B$11*I5</f>
        <v>0</v>
      </c>
      <c r="S5">
        <f>'Res OLS Model'!$B$12*J5</f>
        <v>-105527.606241392</v>
      </c>
      <c r="T5">
        <f t="shared" ca="1" si="2"/>
        <v>42492083.85162437</v>
      </c>
    </row>
    <row r="6" spans="1:20">
      <c r="A6" s="28">
        <f>'Monthly Data'!A6</f>
        <v>39569</v>
      </c>
      <c r="B6">
        <f t="shared" si="1"/>
        <v>2008</v>
      </c>
      <c r="C6">
        <f ca="1">'Monthly Data'!F6</f>
        <v>43581156.957243986</v>
      </c>
      <c r="D6" s="137">
        <f ca="1">Weather!G73</f>
        <v>92.740000000000009</v>
      </c>
      <c r="E6" s="137">
        <f ca="1">Weather!H73</f>
        <v>41.839999999999996</v>
      </c>
      <c r="F6">
        <f>'Monthly Data'!BP6</f>
        <v>1</v>
      </c>
      <c r="G6">
        <f>'Monthly Data'!BQ6</f>
        <v>0</v>
      </c>
      <c r="H6">
        <f>'Monthly Data'!BS6</f>
        <v>31</v>
      </c>
      <c r="I6">
        <f>'Monthly Data'!BL6</f>
        <v>0</v>
      </c>
      <c r="J6">
        <f>'Monthly Data'!BC6</f>
        <v>5</v>
      </c>
      <c r="L6">
        <f>'Res OLS Model'!$B$5</f>
        <v>-18835309.468010399</v>
      </c>
      <c r="M6">
        <f ca="1">'Res OLS Model'!$B$6*D6</f>
        <v>2262350.3779224488</v>
      </c>
      <c r="N6">
        <f ca="1">'Res OLS Model'!$B$7*E6</f>
        <v>7193644.660891152</v>
      </c>
      <c r="O6">
        <f>'Res OLS Model'!$B$8*F6</f>
        <v>-4176983.9788491102</v>
      </c>
      <c r="P6">
        <f>'Res OLS Model'!$B$9*G6</f>
        <v>0</v>
      </c>
      <c r="Q6">
        <f>'Res OLS Model'!$B$10*H6</f>
        <v>61037624.012392379</v>
      </c>
      <c r="R6">
        <f>'Res OLS Model'!$B$11*I6</f>
        <v>0</v>
      </c>
      <c r="S6">
        <f>'Res OLS Model'!$B$12*J6</f>
        <v>-131909.50780173999</v>
      </c>
      <c r="T6">
        <f t="shared" ca="1" si="2"/>
        <v>47349416.096544728</v>
      </c>
    </row>
    <row r="7" spans="1:20">
      <c r="A7" s="28">
        <f>'Monthly Data'!A7</f>
        <v>39600</v>
      </c>
      <c r="B7">
        <f t="shared" si="1"/>
        <v>2008</v>
      </c>
      <c r="C7">
        <f ca="1">'Monthly Data'!F7</f>
        <v>57410642.248899981</v>
      </c>
      <c r="D7" s="137">
        <f ca="1">Weather!G74</f>
        <v>9.08</v>
      </c>
      <c r="E7" s="137">
        <f ca="1">Weather!H74</f>
        <v>117.03999999999996</v>
      </c>
      <c r="F7">
        <f>'Monthly Data'!BP7</f>
        <v>0</v>
      </c>
      <c r="G7">
        <f>'Monthly Data'!BQ7</f>
        <v>0</v>
      </c>
      <c r="H7">
        <f>'Monthly Data'!BS7</f>
        <v>30</v>
      </c>
      <c r="I7">
        <f>'Monthly Data'!BL7</f>
        <v>0</v>
      </c>
      <c r="J7">
        <f>'Monthly Data'!BC7</f>
        <v>6</v>
      </c>
      <c r="L7">
        <f>'Res OLS Model'!$B$5</f>
        <v>-18835309.468010399</v>
      </c>
      <c r="M7">
        <f ca="1">'Res OLS Model'!$B$6*D7</f>
        <v>221502.49548777047</v>
      </c>
      <c r="N7">
        <f ca="1">'Res OLS Model'!$B$7*E7</f>
        <v>20122948.640313104</v>
      </c>
      <c r="O7">
        <f>'Res OLS Model'!$B$8*F7</f>
        <v>0</v>
      </c>
      <c r="P7">
        <f>'Res OLS Model'!$B$9*G7</f>
        <v>0</v>
      </c>
      <c r="Q7">
        <f>'Res OLS Model'!$B$10*H7</f>
        <v>59068668.399089403</v>
      </c>
      <c r="R7">
        <f>'Res OLS Model'!$B$11*I7</f>
        <v>0</v>
      </c>
      <c r="S7">
        <f>'Res OLS Model'!$B$12*J7</f>
        <v>-158291.40936208802</v>
      </c>
      <c r="T7">
        <f t="shared" ca="1" si="2"/>
        <v>60419518.657517798</v>
      </c>
    </row>
    <row r="8" spans="1:20">
      <c r="A8" s="28">
        <f>'Monthly Data'!A8</f>
        <v>39630</v>
      </c>
      <c r="B8">
        <f t="shared" si="1"/>
        <v>2008</v>
      </c>
      <c r="C8">
        <f ca="1">'Monthly Data'!F8</f>
        <v>71980193.036315978</v>
      </c>
      <c r="D8" s="137">
        <f ca="1">Weather!G75</f>
        <v>0.51</v>
      </c>
      <c r="E8" s="137">
        <f ca="1">Weather!H75</f>
        <v>183.26</v>
      </c>
      <c r="F8">
        <f>'Monthly Data'!BP8</f>
        <v>0</v>
      </c>
      <c r="G8">
        <f>'Monthly Data'!BQ8</f>
        <v>0</v>
      </c>
      <c r="H8">
        <f>'Monthly Data'!BS8</f>
        <v>31</v>
      </c>
      <c r="I8">
        <f>'Monthly Data'!BL8</f>
        <v>0</v>
      </c>
      <c r="J8">
        <f>'Monthly Data'!BC8</f>
        <v>7</v>
      </c>
      <c r="L8">
        <f>'Res OLS Model'!$B$5</f>
        <v>-18835309.468010399</v>
      </c>
      <c r="M8">
        <f ca="1">'Res OLS Model'!$B$6*D8</f>
        <v>12441.219460216184</v>
      </c>
      <c r="N8">
        <f ca="1">'Res OLS Model'!$B$7*E8</f>
        <v>31508301.160490263</v>
      </c>
      <c r="O8">
        <f>'Res OLS Model'!$B$8*F8</f>
        <v>0</v>
      </c>
      <c r="P8">
        <f>'Res OLS Model'!$B$9*G8</f>
        <v>0</v>
      </c>
      <c r="Q8">
        <f>'Res OLS Model'!$B$10*H8</f>
        <v>61037624.012392379</v>
      </c>
      <c r="R8">
        <f>'Res OLS Model'!$B$11*I8</f>
        <v>0</v>
      </c>
      <c r="S8">
        <f>'Res OLS Model'!$B$12*J8</f>
        <v>-184673.31092243601</v>
      </c>
      <c r="T8">
        <f t="shared" ca="1" si="2"/>
        <v>73538383.613410026</v>
      </c>
    </row>
    <row r="9" spans="1:20">
      <c r="A9" s="28">
        <f>'Monthly Data'!A9</f>
        <v>39661</v>
      </c>
      <c r="B9">
        <f t="shared" si="1"/>
        <v>2008</v>
      </c>
      <c r="C9">
        <f ca="1">'Monthly Data'!F9</f>
        <v>68336557.657704979</v>
      </c>
      <c r="D9" s="137">
        <f ca="1">Weather!G76</f>
        <v>1.51</v>
      </c>
      <c r="E9" s="137">
        <f ca="1">Weather!H76</f>
        <v>152.91000000000003</v>
      </c>
      <c r="F9">
        <f>'Monthly Data'!BP9</f>
        <v>0</v>
      </c>
      <c r="G9">
        <f>'Monthly Data'!BQ9</f>
        <v>0</v>
      </c>
      <c r="H9">
        <f>'Monthly Data'!BS9</f>
        <v>31</v>
      </c>
      <c r="I9">
        <f>'Monthly Data'!BL9</f>
        <v>0</v>
      </c>
      <c r="J9">
        <f>'Monthly Data'!BC9</f>
        <v>8</v>
      </c>
      <c r="L9">
        <f>'Res OLS Model'!$B$5</f>
        <v>-18835309.468010399</v>
      </c>
      <c r="M9">
        <f ca="1">'Res OLS Model'!$B$6*D9</f>
        <v>36835.767421424382</v>
      </c>
      <c r="N9">
        <f ca="1">'Res OLS Model'!$B$7*E9</f>
        <v>26290157.865603879</v>
      </c>
      <c r="O9">
        <f>'Res OLS Model'!$B$8*F9</f>
        <v>0</v>
      </c>
      <c r="P9">
        <f>'Res OLS Model'!$B$9*G9</f>
        <v>0</v>
      </c>
      <c r="Q9">
        <f>'Res OLS Model'!$B$10*H9</f>
        <v>61037624.012392379</v>
      </c>
      <c r="R9">
        <f>'Res OLS Model'!$B$11*I9</f>
        <v>0</v>
      </c>
      <c r="S9">
        <f>'Res OLS Model'!$B$12*J9</f>
        <v>-211055.212482784</v>
      </c>
      <c r="T9">
        <f t="shared" ca="1" si="2"/>
        <v>68318252.964924499</v>
      </c>
    </row>
    <row r="10" spans="1:20">
      <c r="A10" s="28">
        <f>'Monthly Data'!A10</f>
        <v>39692</v>
      </c>
      <c r="B10">
        <f t="shared" si="1"/>
        <v>2008</v>
      </c>
      <c r="C10">
        <f ca="1">'Monthly Data'!F10</f>
        <v>51349870.723237984</v>
      </c>
      <c r="D10" s="137">
        <f ca="1">Weather!G77</f>
        <v>33.01</v>
      </c>
      <c r="E10" s="137">
        <f ca="1">Weather!H77</f>
        <v>67.679999999999993</v>
      </c>
      <c r="F10">
        <f>'Monthly Data'!BP10</f>
        <v>0</v>
      </c>
      <c r="G10">
        <f>'Monthly Data'!BQ10</f>
        <v>1</v>
      </c>
      <c r="H10">
        <f>'Monthly Data'!BS10</f>
        <v>30</v>
      </c>
      <c r="I10">
        <f>'Monthly Data'!BL10</f>
        <v>1</v>
      </c>
      <c r="J10">
        <f>'Monthly Data'!BC10</f>
        <v>9</v>
      </c>
      <c r="L10">
        <f>'Res OLS Model'!$B$5</f>
        <v>-18835309.468010399</v>
      </c>
      <c r="M10">
        <f ca="1">'Res OLS Model'!$B$6*D10</f>
        <v>805264.02819948271</v>
      </c>
      <c r="N10">
        <f ca="1">'Res OLS Model'!$B$7*E10</f>
        <v>11636373.58147976</v>
      </c>
      <c r="O10">
        <f>'Res OLS Model'!$B$8*F10</f>
        <v>0</v>
      </c>
      <c r="P10">
        <f>'Res OLS Model'!$B$9*G10</f>
        <v>-2347252.1020738599</v>
      </c>
      <c r="Q10">
        <f>'Res OLS Model'!$B$10*H10</f>
        <v>59068668.399089403</v>
      </c>
      <c r="R10">
        <f>'Res OLS Model'!$B$11*I10</f>
        <v>2715900.05685709</v>
      </c>
      <c r="S10">
        <f>'Res OLS Model'!$B$12*J10</f>
        <v>-237437.11404313199</v>
      </c>
      <c r="T10">
        <f t="shared" ca="1" si="2"/>
        <v>52806207.381498344</v>
      </c>
    </row>
    <row r="11" spans="1:20">
      <c r="A11" s="28">
        <f>'Monthly Data'!A11</f>
        <v>39722</v>
      </c>
      <c r="B11">
        <f t="shared" si="1"/>
        <v>2008</v>
      </c>
      <c r="C11">
        <f ca="1">'Monthly Data'!F11</f>
        <v>44474936.23079998</v>
      </c>
      <c r="D11" s="137">
        <f ca="1">Weather!G78</f>
        <v>177.83999999999997</v>
      </c>
      <c r="E11" s="137">
        <f ca="1">Weather!H78</f>
        <v>8.6</v>
      </c>
      <c r="F11">
        <f>'Monthly Data'!BP11</f>
        <v>0</v>
      </c>
      <c r="G11">
        <f>'Monthly Data'!BQ11</f>
        <v>1</v>
      </c>
      <c r="H11">
        <f>'Monthly Data'!BS11</f>
        <v>31</v>
      </c>
      <c r="I11">
        <f>'Monthly Data'!BL11</f>
        <v>0</v>
      </c>
      <c r="J11">
        <f>'Monthly Data'!BC11</f>
        <v>10</v>
      </c>
      <c r="L11">
        <f>'Res OLS Model'!$B$5</f>
        <v>-18835309.468010399</v>
      </c>
      <c r="M11">
        <f ca="1">'Res OLS Model'!$B$6*D11</f>
        <v>4338326.4094212661</v>
      </c>
      <c r="N11">
        <f ca="1">'Res OLS Model'!$B$7*E11</f>
        <v>1478617.2104126173</v>
      </c>
      <c r="O11">
        <f>'Res OLS Model'!$B$8*F11</f>
        <v>0</v>
      </c>
      <c r="P11">
        <f>'Res OLS Model'!$B$9*G11</f>
        <v>-2347252.1020738599</v>
      </c>
      <c r="Q11">
        <f>'Res OLS Model'!$B$10*H11</f>
        <v>61037624.012392379</v>
      </c>
      <c r="R11">
        <f>'Res OLS Model'!$B$11*I11</f>
        <v>0</v>
      </c>
      <c r="S11">
        <f>'Res OLS Model'!$B$12*J11</f>
        <v>-263819.01560347999</v>
      </c>
      <c r="T11">
        <f t="shared" ca="1" si="2"/>
        <v>45408187.046538517</v>
      </c>
    </row>
    <row r="12" spans="1:20">
      <c r="A12" s="28">
        <f>'Monthly Data'!A12</f>
        <v>39753</v>
      </c>
      <c r="B12">
        <f t="shared" si="1"/>
        <v>2008</v>
      </c>
      <c r="C12">
        <f ca="1">'Monthly Data'!F12</f>
        <v>49108648.36042998</v>
      </c>
      <c r="D12" s="137">
        <f ca="1">Weather!G79</f>
        <v>361.94999999999993</v>
      </c>
      <c r="E12" s="137">
        <f ca="1">Weather!H79</f>
        <v>0.05</v>
      </c>
      <c r="F12">
        <f>'Monthly Data'!BP12</f>
        <v>0</v>
      </c>
      <c r="G12">
        <f>'Monthly Data'!BQ12</f>
        <v>1</v>
      </c>
      <c r="H12">
        <f>'Monthly Data'!BS12</f>
        <v>30</v>
      </c>
      <c r="I12">
        <f>'Monthly Data'!BL12</f>
        <v>0</v>
      </c>
      <c r="J12">
        <f>'Monthly Data'!BC12</f>
        <v>11</v>
      </c>
      <c r="L12">
        <f>'Res OLS Model'!$B$5</f>
        <v>-18835309.468010399</v>
      </c>
      <c r="M12">
        <f ca="1">'Res OLS Model'!$B$6*D12</f>
        <v>8829606.6345593072</v>
      </c>
      <c r="N12">
        <f ca="1">'Res OLS Model'!$B$7*E12</f>
        <v>8596.6116884454514</v>
      </c>
      <c r="O12">
        <f>'Res OLS Model'!$B$8*F12</f>
        <v>0</v>
      </c>
      <c r="P12">
        <f>'Res OLS Model'!$B$9*G12</f>
        <v>-2347252.1020738599</v>
      </c>
      <c r="Q12">
        <f>'Res OLS Model'!$B$10*H12</f>
        <v>59068668.399089403</v>
      </c>
      <c r="R12">
        <f>'Res OLS Model'!$B$11*I12</f>
        <v>0</v>
      </c>
      <c r="S12">
        <f>'Res OLS Model'!$B$12*J12</f>
        <v>-290200.91716382798</v>
      </c>
      <c r="T12">
        <f t="shared" ca="1" si="2"/>
        <v>46434109.158089072</v>
      </c>
    </row>
    <row r="13" spans="1:20">
      <c r="A13" s="28">
        <f>'Monthly Data'!A13</f>
        <v>39783</v>
      </c>
      <c r="B13">
        <f t="shared" si="1"/>
        <v>2008</v>
      </c>
      <c r="C13">
        <f ca="1">'Monthly Data'!F13</f>
        <v>58928686.62903098</v>
      </c>
      <c r="D13" s="137">
        <f ca="1">Weather!G80</f>
        <v>556.41000000000008</v>
      </c>
      <c r="E13" s="137">
        <f ca="1">Weather!H80</f>
        <v>0</v>
      </c>
      <c r="F13">
        <f>'Monthly Data'!BP13</f>
        <v>0</v>
      </c>
      <c r="G13">
        <f>'Monthly Data'!BQ13</f>
        <v>0</v>
      </c>
      <c r="H13">
        <f>'Monthly Data'!BS13</f>
        <v>31</v>
      </c>
      <c r="I13">
        <f>'Monthly Data'!BL13</f>
        <v>0</v>
      </c>
      <c r="J13">
        <f>'Monthly Data'!BC13</f>
        <v>12</v>
      </c>
      <c r="L13">
        <f>'Res OLS Model'!$B$5</f>
        <v>-18835309.468010399</v>
      </c>
      <c r="M13">
        <f ca="1">'Res OLS Model'!$B$6*D13</f>
        <v>13573370.431095857</v>
      </c>
      <c r="N13">
        <f ca="1">'Res OLS Model'!$B$7*E13</f>
        <v>0</v>
      </c>
      <c r="O13">
        <f>'Res OLS Model'!$B$8*F13</f>
        <v>0</v>
      </c>
      <c r="P13">
        <f>'Res OLS Model'!$B$9*G13</f>
        <v>0</v>
      </c>
      <c r="Q13">
        <f>'Res OLS Model'!$B$10*H13</f>
        <v>61037624.012392379</v>
      </c>
      <c r="R13">
        <f>'Res OLS Model'!$B$11*I13</f>
        <v>0</v>
      </c>
      <c r="S13">
        <f>'Res OLS Model'!$B$12*J13</f>
        <v>-316582.81872417603</v>
      </c>
      <c r="T13">
        <f t="shared" ca="1" si="2"/>
        <v>55459102.156753659</v>
      </c>
    </row>
    <row r="14" spans="1:20">
      <c r="A14" s="28">
        <f>'Monthly Data'!A14</f>
        <v>39814</v>
      </c>
      <c r="B14">
        <f t="shared" si="1"/>
        <v>2009</v>
      </c>
      <c r="C14">
        <f ca="1">'Monthly Data'!F14</f>
        <v>59871639.469987579</v>
      </c>
      <c r="D14">
        <f ca="1">D2</f>
        <v>659.42999999999984</v>
      </c>
      <c r="E14">
        <f t="shared" ref="E14" ca="1" si="3">E2</f>
        <v>0</v>
      </c>
      <c r="F14">
        <f>'Monthly Data'!BP14</f>
        <v>0</v>
      </c>
      <c r="G14">
        <f>'Monthly Data'!BQ14</f>
        <v>0</v>
      </c>
      <c r="H14">
        <f>'Monthly Data'!BS14</f>
        <v>31</v>
      </c>
      <c r="I14">
        <f>'Monthly Data'!BL14</f>
        <v>0</v>
      </c>
      <c r="J14">
        <f>'Monthly Data'!BC14</f>
        <v>13</v>
      </c>
      <c r="L14">
        <f>'Res OLS Model'!$B$5</f>
        <v>-18835309.468010399</v>
      </c>
      <c r="M14">
        <f ca="1">'Res OLS Model'!$B$6*D14</f>
        <v>16086496.762059521</v>
      </c>
      <c r="N14">
        <f ca="1">'Res OLS Model'!$B$7*E14</f>
        <v>0</v>
      </c>
      <c r="O14">
        <f>'Res OLS Model'!$B$8*F14</f>
        <v>0</v>
      </c>
      <c r="P14">
        <f>'Res OLS Model'!$B$9*G14</f>
        <v>0</v>
      </c>
      <c r="Q14">
        <f>'Res OLS Model'!$B$10*H14</f>
        <v>61037624.012392379</v>
      </c>
      <c r="R14">
        <f>'Res OLS Model'!$B$11*I14</f>
        <v>0</v>
      </c>
      <c r="S14">
        <f>'Res OLS Model'!$B$12*J14</f>
        <v>-342964.72028452402</v>
      </c>
      <c r="T14">
        <f t="shared" ca="1" si="2"/>
        <v>57945846.586156979</v>
      </c>
    </row>
    <row r="15" spans="1:20">
      <c r="A15" s="28">
        <f>'Monthly Data'!A15</f>
        <v>39845</v>
      </c>
      <c r="B15">
        <f t="shared" si="1"/>
        <v>2009</v>
      </c>
      <c r="C15">
        <f ca="1">'Monthly Data'!F15</f>
        <v>50314490.087674581</v>
      </c>
      <c r="D15">
        <f t="shared" ref="D15:E15" ca="1" si="4">D3</f>
        <v>571.77</v>
      </c>
      <c r="E15">
        <f t="shared" ca="1" si="4"/>
        <v>0</v>
      </c>
      <c r="F15">
        <f>'Monthly Data'!BP15</f>
        <v>0</v>
      </c>
      <c r="G15">
        <f>'Monthly Data'!BQ15</f>
        <v>0</v>
      </c>
      <c r="H15">
        <f>'Monthly Data'!BS15</f>
        <v>28</v>
      </c>
      <c r="I15">
        <f>'Monthly Data'!BL15</f>
        <v>0</v>
      </c>
      <c r="J15">
        <f>'Monthly Data'!BC15</f>
        <v>14</v>
      </c>
      <c r="L15">
        <f>'Res OLS Model'!$B$5</f>
        <v>-18835309.468010399</v>
      </c>
      <c r="M15">
        <f ca="1">'Res OLS Model'!$B$6*D15</f>
        <v>13948070.687780013</v>
      </c>
      <c r="N15">
        <f ca="1">'Res OLS Model'!$B$7*E15</f>
        <v>0</v>
      </c>
      <c r="O15">
        <f>'Res OLS Model'!$B$8*F15</f>
        <v>0</v>
      </c>
      <c r="P15">
        <f>'Res OLS Model'!$B$9*G15</f>
        <v>0</v>
      </c>
      <c r="Q15">
        <f>'Res OLS Model'!$B$10*H15</f>
        <v>55130757.172483444</v>
      </c>
      <c r="R15">
        <f>'Res OLS Model'!$B$11*I15</f>
        <v>0</v>
      </c>
      <c r="S15">
        <f>'Res OLS Model'!$B$12*J15</f>
        <v>-369346.62184487202</v>
      </c>
      <c r="T15">
        <f t="shared" ca="1" si="2"/>
        <v>49874171.770408183</v>
      </c>
    </row>
    <row r="16" spans="1:20">
      <c r="A16" s="28">
        <f>'Monthly Data'!A16</f>
        <v>39873</v>
      </c>
      <c r="B16">
        <f t="shared" si="1"/>
        <v>2009</v>
      </c>
      <c r="C16">
        <f ca="1">'Monthly Data'!F16</f>
        <v>49701259.077867575</v>
      </c>
      <c r="D16">
        <f t="shared" ref="D16:E16" ca="1" si="5">D4</f>
        <v>456.53999999999996</v>
      </c>
      <c r="E16">
        <f t="shared" ca="1" si="5"/>
        <v>0.48</v>
      </c>
      <c r="F16">
        <f>'Monthly Data'!BP16</f>
        <v>1</v>
      </c>
      <c r="G16">
        <f>'Monthly Data'!BQ16</f>
        <v>0</v>
      </c>
      <c r="H16">
        <f>'Monthly Data'!BS16</f>
        <v>31</v>
      </c>
      <c r="I16">
        <f>'Monthly Data'!BL16</f>
        <v>0</v>
      </c>
      <c r="J16">
        <f>'Monthly Data'!BC16</f>
        <v>15</v>
      </c>
      <c r="L16">
        <f>'Res OLS Model'!$B$5</f>
        <v>-18835309.468010399</v>
      </c>
      <c r="M16">
        <f ca="1">'Res OLS Model'!$B$6*D16</f>
        <v>11137086.926209992</v>
      </c>
      <c r="N16">
        <f ca="1">'Res OLS Model'!$B$7*E16</f>
        <v>82527.472209076324</v>
      </c>
      <c r="O16">
        <f>'Res OLS Model'!$B$8*F16</f>
        <v>-4176983.9788491102</v>
      </c>
      <c r="P16">
        <f>'Res OLS Model'!$B$9*G16</f>
        <v>0</v>
      </c>
      <c r="Q16">
        <f>'Res OLS Model'!$B$10*H16</f>
        <v>61037624.012392379</v>
      </c>
      <c r="R16">
        <f>'Res OLS Model'!$B$11*I16</f>
        <v>0</v>
      </c>
      <c r="S16">
        <f>'Res OLS Model'!$B$12*J16</f>
        <v>-395728.52340522001</v>
      </c>
      <c r="T16">
        <f t="shared" ca="1" si="2"/>
        <v>48849216.440546721</v>
      </c>
    </row>
    <row r="17" spans="1:20">
      <c r="A17" s="28">
        <f>'Monthly Data'!A17</f>
        <v>39904</v>
      </c>
      <c r="B17">
        <f t="shared" si="1"/>
        <v>2009</v>
      </c>
      <c r="C17">
        <f ca="1">'Monthly Data'!F17</f>
        <v>43094637.623121575</v>
      </c>
      <c r="D17">
        <f t="shared" ref="D17:E17" ca="1" si="6">D5</f>
        <v>248.54999999999995</v>
      </c>
      <c r="E17">
        <f t="shared" ca="1" si="6"/>
        <v>2.78</v>
      </c>
      <c r="F17">
        <f>'Monthly Data'!BP17</f>
        <v>1</v>
      </c>
      <c r="G17">
        <f>'Monthly Data'!BQ17</f>
        <v>0</v>
      </c>
      <c r="H17">
        <f>'Monthly Data'!BS17</f>
        <v>30</v>
      </c>
      <c r="I17">
        <f>'Monthly Data'!BL17</f>
        <v>0</v>
      </c>
      <c r="J17">
        <f>'Monthly Data'!BC17</f>
        <v>16</v>
      </c>
      <c r="L17">
        <f>'Res OLS Model'!$B$5</f>
        <v>-18835309.468010399</v>
      </c>
      <c r="M17">
        <f ca="1">'Res OLS Model'!$B$6*D17</f>
        <v>6063264.8957582973</v>
      </c>
      <c r="N17">
        <f ca="1">'Res OLS Model'!$B$7*E17</f>
        <v>477971.60987756698</v>
      </c>
      <c r="O17">
        <f>'Res OLS Model'!$B$8*F17</f>
        <v>-4176983.9788491102</v>
      </c>
      <c r="P17">
        <f>'Res OLS Model'!$B$9*G17</f>
        <v>0</v>
      </c>
      <c r="Q17">
        <f>'Res OLS Model'!$B$10*H17</f>
        <v>59068668.399089403</v>
      </c>
      <c r="R17">
        <f>'Res OLS Model'!$B$11*I17</f>
        <v>0</v>
      </c>
      <c r="S17">
        <f>'Res OLS Model'!$B$12*J17</f>
        <v>-422110.424965568</v>
      </c>
      <c r="T17">
        <f t="shared" ca="1" si="2"/>
        <v>42175501.032900192</v>
      </c>
    </row>
    <row r="18" spans="1:20">
      <c r="A18" s="28">
        <f>'Monthly Data'!A18</f>
        <v>39934</v>
      </c>
      <c r="B18">
        <f t="shared" si="1"/>
        <v>2009</v>
      </c>
      <c r="C18">
        <f ca="1">'Monthly Data'!F18</f>
        <v>41837246.165888578</v>
      </c>
      <c r="D18">
        <f t="shared" ref="D18:E18" ca="1" si="7">D6</f>
        <v>92.740000000000009</v>
      </c>
      <c r="E18">
        <f t="shared" ca="1" si="7"/>
        <v>41.839999999999996</v>
      </c>
      <c r="F18">
        <f>'Monthly Data'!BP18</f>
        <v>1</v>
      </c>
      <c r="G18">
        <f>'Monthly Data'!BQ18</f>
        <v>0</v>
      </c>
      <c r="H18">
        <f>'Monthly Data'!BS18</f>
        <v>31</v>
      </c>
      <c r="I18">
        <f>'Monthly Data'!BL18</f>
        <v>0</v>
      </c>
      <c r="J18">
        <f>'Monthly Data'!BC18</f>
        <v>17</v>
      </c>
      <c r="L18">
        <f>'Res OLS Model'!$B$5</f>
        <v>-18835309.468010399</v>
      </c>
      <c r="M18">
        <f ca="1">'Res OLS Model'!$B$6*D18</f>
        <v>2262350.3779224488</v>
      </c>
      <c r="N18">
        <f ca="1">'Res OLS Model'!$B$7*E18</f>
        <v>7193644.660891152</v>
      </c>
      <c r="O18">
        <f>'Res OLS Model'!$B$8*F18</f>
        <v>-4176983.9788491102</v>
      </c>
      <c r="P18">
        <f>'Res OLS Model'!$B$9*G18</f>
        <v>0</v>
      </c>
      <c r="Q18">
        <f>'Res OLS Model'!$B$10*H18</f>
        <v>61037624.012392379</v>
      </c>
      <c r="R18">
        <f>'Res OLS Model'!$B$11*I18</f>
        <v>0</v>
      </c>
      <c r="S18">
        <f>'Res OLS Model'!$B$12*J18</f>
        <v>-448492.326525916</v>
      </c>
      <c r="T18">
        <f t="shared" ca="1" si="2"/>
        <v>47032833.27782055</v>
      </c>
    </row>
    <row r="19" spans="1:20">
      <c r="A19" s="28">
        <f>'Monthly Data'!A19</f>
        <v>39965</v>
      </c>
      <c r="B19">
        <f t="shared" si="1"/>
        <v>2009</v>
      </c>
      <c r="C19">
        <f ca="1">'Monthly Data'!F19</f>
        <v>50342302.386945575</v>
      </c>
      <c r="D19">
        <f t="shared" ref="D19:E19" ca="1" si="8">D7</f>
        <v>9.08</v>
      </c>
      <c r="E19">
        <f t="shared" ca="1" si="8"/>
        <v>117.03999999999996</v>
      </c>
      <c r="F19">
        <f>'Monthly Data'!BP19</f>
        <v>0</v>
      </c>
      <c r="G19">
        <f>'Monthly Data'!BQ19</f>
        <v>0</v>
      </c>
      <c r="H19">
        <f>'Monthly Data'!BS19</f>
        <v>30</v>
      </c>
      <c r="I19">
        <f>'Monthly Data'!BL19</f>
        <v>0</v>
      </c>
      <c r="J19">
        <f>'Monthly Data'!BC19</f>
        <v>18</v>
      </c>
      <c r="L19">
        <f>'Res OLS Model'!$B$5</f>
        <v>-18835309.468010399</v>
      </c>
      <c r="M19">
        <f ca="1">'Res OLS Model'!$B$6*D19</f>
        <v>221502.49548777047</v>
      </c>
      <c r="N19">
        <f ca="1">'Res OLS Model'!$B$7*E19</f>
        <v>20122948.640313104</v>
      </c>
      <c r="O19">
        <f>'Res OLS Model'!$B$8*F19</f>
        <v>0</v>
      </c>
      <c r="P19">
        <f>'Res OLS Model'!$B$9*G19</f>
        <v>0</v>
      </c>
      <c r="Q19">
        <f>'Res OLS Model'!$B$10*H19</f>
        <v>59068668.399089403</v>
      </c>
      <c r="R19">
        <f>'Res OLS Model'!$B$11*I19</f>
        <v>0</v>
      </c>
      <c r="S19">
        <f>'Res OLS Model'!$B$12*J19</f>
        <v>-474874.22808626399</v>
      </c>
      <c r="T19">
        <f t="shared" ca="1" si="2"/>
        <v>60102935.83879362</v>
      </c>
    </row>
    <row r="20" spans="1:20">
      <c r="A20" s="28">
        <f>'Monthly Data'!A20</f>
        <v>39995</v>
      </c>
      <c r="B20">
        <f t="shared" si="1"/>
        <v>2009</v>
      </c>
      <c r="C20">
        <f ca="1">'Monthly Data'!F20</f>
        <v>60810554.498038575</v>
      </c>
      <c r="D20">
        <f t="shared" ref="D20:E20" ca="1" si="9">D8</f>
        <v>0.51</v>
      </c>
      <c r="E20">
        <f t="shared" ca="1" si="9"/>
        <v>183.26</v>
      </c>
      <c r="F20">
        <f>'Monthly Data'!BP20</f>
        <v>0</v>
      </c>
      <c r="G20">
        <f>'Monthly Data'!BQ20</f>
        <v>0</v>
      </c>
      <c r="H20">
        <f>'Monthly Data'!BS20</f>
        <v>31</v>
      </c>
      <c r="I20">
        <f>'Monthly Data'!BL20</f>
        <v>0</v>
      </c>
      <c r="J20">
        <f>'Monthly Data'!BC20</f>
        <v>19</v>
      </c>
      <c r="L20">
        <f>'Res OLS Model'!$B$5</f>
        <v>-18835309.468010399</v>
      </c>
      <c r="M20">
        <f ca="1">'Res OLS Model'!$B$6*D20</f>
        <v>12441.219460216184</v>
      </c>
      <c r="N20">
        <f ca="1">'Res OLS Model'!$B$7*E20</f>
        <v>31508301.160490263</v>
      </c>
      <c r="O20">
        <f>'Res OLS Model'!$B$8*F20</f>
        <v>0</v>
      </c>
      <c r="P20">
        <f>'Res OLS Model'!$B$9*G20</f>
        <v>0</v>
      </c>
      <c r="Q20">
        <f>'Res OLS Model'!$B$10*H20</f>
        <v>61037624.012392379</v>
      </c>
      <c r="R20">
        <f>'Res OLS Model'!$B$11*I20</f>
        <v>0</v>
      </c>
      <c r="S20">
        <f>'Res OLS Model'!$B$12*J20</f>
        <v>-501256.12964661198</v>
      </c>
      <c r="T20">
        <f t="shared" ca="1" si="2"/>
        <v>73221800.794685841</v>
      </c>
    </row>
    <row r="21" spans="1:20">
      <c r="A21" s="28">
        <f>'Monthly Data'!A21</f>
        <v>40026</v>
      </c>
      <c r="B21">
        <f t="shared" si="1"/>
        <v>2009</v>
      </c>
      <c r="C21">
        <f ca="1">'Monthly Data'!F21</f>
        <v>64587027.745830581</v>
      </c>
      <c r="D21">
        <f t="shared" ref="D21:E21" ca="1" si="10">D9</f>
        <v>1.51</v>
      </c>
      <c r="E21">
        <f t="shared" ca="1" si="10"/>
        <v>152.91000000000003</v>
      </c>
      <c r="F21">
        <f>'Monthly Data'!BP21</f>
        <v>0</v>
      </c>
      <c r="G21">
        <f>'Monthly Data'!BQ21</f>
        <v>0</v>
      </c>
      <c r="H21">
        <f>'Monthly Data'!BS21</f>
        <v>31</v>
      </c>
      <c r="I21">
        <f>'Monthly Data'!BL21</f>
        <v>0</v>
      </c>
      <c r="J21">
        <f>'Monthly Data'!BC21</f>
        <v>20</v>
      </c>
      <c r="L21">
        <f>'Res OLS Model'!$B$5</f>
        <v>-18835309.468010399</v>
      </c>
      <c r="M21">
        <f ca="1">'Res OLS Model'!$B$6*D21</f>
        <v>36835.767421424382</v>
      </c>
      <c r="N21">
        <f ca="1">'Res OLS Model'!$B$7*E21</f>
        <v>26290157.865603879</v>
      </c>
      <c r="O21">
        <f>'Res OLS Model'!$B$8*F21</f>
        <v>0</v>
      </c>
      <c r="P21">
        <f>'Res OLS Model'!$B$9*G21</f>
        <v>0</v>
      </c>
      <c r="Q21">
        <f>'Res OLS Model'!$B$10*H21</f>
        <v>61037624.012392379</v>
      </c>
      <c r="R21">
        <f>'Res OLS Model'!$B$11*I21</f>
        <v>0</v>
      </c>
      <c r="S21">
        <f>'Res OLS Model'!$B$12*J21</f>
        <v>-527638.03120695997</v>
      </c>
      <c r="T21">
        <f t="shared" ca="1" si="2"/>
        <v>68001670.146200314</v>
      </c>
    </row>
    <row r="22" spans="1:20">
      <c r="A22" s="28">
        <f>'Monthly Data'!A22</f>
        <v>40057</v>
      </c>
      <c r="B22">
        <f t="shared" si="1"/>
        <v>2009</v>
      </c>
      <c r="C22">
        <f ca="1">'Monthly Data'!F22</f>
        <v>49270432.95375558</v>
      </c>
      <c r="D22">
        <f t="shared" ref="D22:E22" ca="1" si="11">D10</f>
        <v>33.01</v>
      </c>
      <c r="E22">
        <f t="shared" ca="1" si="11"/>
        <v>67.679999999999993</v>
      </c>
      <c r="F22">
        <f>'Monthly Data'!BP22</f>
        <v>0</v>
      </c>
      <c r="G22">
        <f>'Monthly Data'!BQ22</f>
        <v>1</v>
      </c>
      <c r="H22">
        <f>'Monthly Data'!BS22</f>
        <v>30</v>
      </c>
      <c r="I22">
        <f>'Monthly Data'!BL22</f>
        <v>1</v>
      </c>
      <c r="J22">
        <f>'Monthly Data'!BC22</f>
        <v>21</v>
      </c>
      <c r="L22">
        <f>'Res OLS Model'!$B$5</f>
        <v>-18835309.468010399</v>
      </c>
      <c r="M22">
        <f ca="1">'Res OLS Model'!$B$6*D22</f>
        <v>805264.02819948271</v>
      </c>
      <c r="N22">
        <f ca="1">'Res OLS Model'!$B$7*E22</f>
        <v>11636373.58147976</v>
      </c>
      <c r="O22">
        <f>'Res OLS Model'!$B$8*F22</f>
        <v>0</v>
      </c>
      <c r="P22">
        <f>'Res OLS Model'!$B$9*G22</f>
        <v>-2347252.1020738599</v>
      </c>
      <c r="Q22">
        <f>'Res OLS Model'!$B$10*H22</f>
        <v>59068668.399089403</v>
      </c>
      <c r="R22">
        <f>'Res OLS Model'!$B$11*I22</f>
        <v>2715900.05685709</v>
      </c>
      <c r="S22">
        <f>'Res OLS Model'!$B$12*J22</f>
        <v>-554019.93276730797</v>
      </c>
      <c r="T22">
        <f t="shared" ca="1" si="2"/>
        <v>52489624.562774166</v>
      </c>
    </row>
    <row r="23" spans="1:20">
      <c r="A23" s="28">
        <f>'Monthly Data'!A23</f>
        <v>40087</v>
      </c>
      <c r="B23">
        <f t="shared" si="1"/>
        <v>2009</v>
      </c>
      <c r="C23">
        <f ca="1">'Monthly Data'!F23</f>
        <v>45083293.96010758</v>
      </c>
      <c r="D23">
        <f t="shared" ref="D23:E23" ca="1" si="12">D11</f>
        <v>177.83999999999997</v>
      </c>
      <c r="E23">
        <f t="shared" ca="1" si="12"/>
        <v>8.6</v>
      </c>
      <c r="F23">
        <f>'Monthly Data'!BP23</f>
        <v>0</v>
      </c>
      <c r="G23">
        <f>'Monthly Data'!BQ23</f>
        <v>1</v>
      </c>
      <c r="H23">
        <f>'Monthly Data'!BS23</f>
        <v>31</v>
      </c>
      <c r="I23">
        <f>'Monthly Data'!BL23</f>
        <v>0</v>
      </c>
      <c r="J23">
        <f>'Monthly Data'!BC23</f>
        <v>22</v>
      </c>
      <c r="L23">
        <f>'Res OLS Model'!$B$5</f>
        <v>-18835309.468010399</v>
      </c>
      <c r="M23">
        <f ca="1">'Res OLS Model'!$B$6*D23</f>
        <v>4338326.4094212661</v>
      </c>
      <c r="N23">
        <f ca="1">'Res OLS Model'!$B$7*E23</f>
        <v>1478617.2104126173</v>
      </c>
      <c r="O23">
        <f>'Res OLS Model'!$B$8*F23</f>
        <v>0</v>
      </c>
      <c r="P23">
        <f>'Res OLS Model'!$B$9*G23</f>
        <v>-2347252.1020738599</v>
      </c>
      <c r="Q23">
        <f>'Res OLS Model'!$B$10*H23</f>
        <v>61037624.012392379</v>
      </c>
      <c r="R23">
        <f>'Res OLS Model'!$B$11*I23</f>
        <v>0</v>
      </c>
      <c r="S23">
        <f>'Res OLS Model'!$B$12*J23</f>
        <v>-580401.83432765596</v>
      </c>
      <c r="T23">
        <f t="shared" ca="1" si="2"/>
        <v>45091604.227814347</v>
      </c>
    </row>
    <row r="24" spans="1:20">
      <c r="A24" s="28">
        <f>'Monthly Data'!A24</f>
        <v>40118</v>
      </c>
      <c r="B24">
        <f t="shared" si="1"/>
        <v>2009</v>
      </c>
      <c r="C24">
        <f ca="1">'Monthly Data'!F24</f>
        <v>46033170.645772576</v>
      </c>
      <c r="D24">
        <f t="shared" ref="D24:E24" ca="1" si="13">D12</f>
        <v>361.94999999999993</v>
      </c>
      <c r="E24">
        <f t="shared" ca="1" si="13"/>
        <v>0.05</v>
      </c>
      <c r="F24">
        <f>'Monthly Data'!BP24</f>
        <v>0</v>
      </c>
      <c r="G24">
        <f>'Monthly Data'!BQ24</f>
        <v>1</v>
      </c>
      <c r="H24">
        <f>'Monthly Data'!BS24</f>
        <v>30</v>
      </c>
      <c r="I24">
        <f>'Monthly Data'!BL24</f>
        <v>0</v>
      </c>
      <c r="J24">
        <f>'Monthly Data'!BC24</f>
        <v>23</v>
      </c>
      <c r="L24">
        <f>'Res OLS Model'!$B$5</f>
        <v>-18835309.468010399</v>
      </c>
      <c r="M24">
        <f ca="1">'Res OLS Model'!$B$6*D24</f>
        <v>8829606.6345593072</v>
      </c>
      <c r="N24">
        <f ca="1">'Res OLS Model'!$B$7*E24</f>
        <v>8596.6116884454514</v>
      </c>
      <c r="O24">
        <f>'Res OLS Model'!$B$8*F24</f>
        <v>0</v>
      </c>
      <c r="P24">
        <f>'Res OLS Model'!$B$9*G24</f>
        <v>-2347252.1020738599</v>
      </c>
      <c r="Q24">
        <f>'Res OLS Model'!$B$10*H24</f>
        <v>59068668.399089403</v>
      </c>
      <c r="R24">
        <f>'Res OLS Model'!$B$11*I24</f>
        <v>0</v>
      </c>
      <c r="S24">
        <f>'Res OLS Model'!$B$12*J24</f>
        <v>-606783.73588800395</v>
      </c>
      <c r="T24">
        <f t="shared" ca="1" si="2"/>
        <v>46117526.339364894</v>
      </c>
    </row>
    <row r="25" spans="1:20">
      <c r="A25" s="28">
        <f>'Monthly Data'!A25</f>
        <v>40148</v>
      </c>
      <c r="B25">
        <f t="shared" si="1"/>
        <v>2009</v>
      </c>
      <c r="C25">
        <f ca="1">'Monthly Data'!F25</f>
        <v>56594449.192762576</v>
      </c>
      <c r="D25">
        <f t="shared" ref="D25:E25" ca="1" si="14">D13</f>
        <v>556.41000000000008</v>
      </c>
      <c r="E25">
        <f t="shared" ca="1" si="14"/>
        <v>0</v>
      </c>
      <c r="F25">
        <f>'Monthly Data'!BP25</f>
        <v>0</v>
      </c>
      <c r="G25">
        <f>'Monthly Data'!BQ25</f>
        <v>0</v>
      </c>
      <c r="H25">
        <f>'Monthly Data'!BS25</f>
        <v>31</v>
      </c>
      <c r="I25">
        <f>'Monthly Data'!BL25</f>
        <v>0</v>
      </c>
      <c r="J25">
        <f>'Monthly Data'!BC25</f>
        <v>24</v>
      </c>
      <c r="L25">
        <f>'Res OLS Model'!$B$5</f>
        <v>-18835309.468010399</v>
      </c>
      <c r="M25">
        <f ca="1">'Res OLS Model'!$B$6*D25</f>
        <v>13573370.431095857</v>
      </c>
      <c r="N25">
        <f ca="1">'Res OLS Model'!$B$7*E25</f>
        <v>0</v>
      </c>
      <c r="O25">
        <f>'Res OLS Model'!$B$8*F25</f>
        <v>0</v>
      </c>
      <c r="P25">
        <f>'Res OLS Model'!$B$9*G25</f>
        <v>0</v>
      </c>
      <c r="Q25">
        <f>'Res OLS Model'!$B$10*H25</f>
        <v>61037624.012392379</v>
      </c>
      <c r="R25">
        <f>'Res OLS Model'!$B$11*I25</f>
        <v>0</v>
      </c>
      <c r="S25">
        <f>'Res OLS Model'!$B$12*J25</f>
        <v>-633165.63744835206</v>
      </c>
      <c r="T25">
        <f t="shared" ca="1" si="2"/>
        <v>55142519.338029481</v>
      </c>
    </row>
    <row r="26" spans="1:20">
      <c r="A26" s="28">
        <f>'Monthly Data'!A26</f>
        <v>40179</v>
      </c>
      <c r="B26">
        <f t="shared" si="1"/>
        <v>2010</v>
      </c>
      <c r="C26">
        <f ca="1">'Monthly Data'!F26</f>
        <v>57230062.23541832</v>
      </c>
      <c r="D26">
        <f t="shared" ref="D26:E26" ca="1" si="15">D14</f>
        <v>659.42999999999984</v>
      </c>
      <c r="E26">
        <f t="shared" ca="1" si="15"/>
        <v>0</v>
      </c>
      <c r="F26">
        <f>'Monthly Data'!BP26</f>
        <v>0</v>
      </c>
      <c r="G26">
        <f>'Monthly Data'!BQ26</f>
        <v>0</v>
      </c>
      <c r="H26">
        <f>'Monthly Data'!BS26</f>
        <v>31</v>
      </c>
      <c r="I26">
        <f>'Monthly Data'!BL26</f>
        <v>0</v>
      </c>
      <c r="J26">
        <f>'Monthly Data'!BC26</f>
        <v>25</v>
      </c>
      <c r="L26">
        <f>'Res OLS Model'!$B$5</f>
        <v>-18835309.468010399</v>
      </c>
      <c r="M26">
        <f ca="1">'Res OLS Model'!$B$6*D26</f>
        <v>16086496.762059521</v>
      </c>
      <c r="N26">
        <f ca="1">'Res OLS Model'!$B$7*E26</f>
        <v>0</v>
      </c>
      <c r="O26">
        <f>'Res OLS Model'!$B$8*F26</f>
        <v>0</v>
      </c>
      <c r="P26">
        <f>'Res OLS Model'!$B$9*G26</f>
        <v>0</v>
      </c>
      <c r="Q26">
        <f>'Res OLS Model'!$B$10*H26</f>
        <v>61037624.012392379</v>
      </c>
      <c r="R26">
        <f>'Res OLS Model'!$B$11*I26</f>
        <v>0</v>
      </c>
      <c r="S26">
        <f>'Res OLS Model'!$B$12*J26</f>
        <v>-659547.53900870006</v>
      </c>
      <c r="T26">
        <f t="shared" ca="1" si="2"/>
        <v>57629263.767432801</v>
      </c>
    </row>
    <row r="27" spans="1:20">
      <c r="A27" s="28">
        <f>'Monthly Data'!A27</f>
        <v>40210</v>
      </c>
      <c r="B27">
        <f t="shared" si="1"/>
        <v>2010</v>
      </c>
      <c r="C27">
        <f ca="1">'Monthly Data'!F27</f>
        <v>48541585.314724319</v>
      </c>
      <c r="D27">
        <f t="shared" ref="D27:E27" ca="1" si="16">D15</f>
        <v>571.77</v>
      </c>
      <c r="E27">
        <f t="shared" ca="1" si="16"/>
        <v>0</v>
      </c>
      <c r="F27">
        <f>'Monthly Data'!BP27</f>
        <v>0</v>
      </c>
      <c r="G27">
        <f>'Monthly Data'!BQ27</f>
        <v>0</v>
      </c>
      <c r="H27">
        <f>'Monthly Data'!BS27</f>
        <v>28</v>
      </c>
      <c r="I27">
        <f>'Monthly Data'!BL27</f>
        <v>0</v>
      </c>
      <c r="J27">
        <f>'Monthly Data'!BC27</f>
        <v>26</v>
      </c>
      <c r="L27">
        <f>'Res OLS Model'!$B$5</f>
        <v>-18835309.468010399</v>
      </c>
      <c r="M27">
        <f ca="1">'Res OLS Model'!$B$6*D27</f>
        <v>13948070.687780013</v>
      </c>
      <c r="N27">
        <f ca="1">'Res OLS Model'!$B$7*E27</f>
        <v>0</v>
      </c>
      <c r="O27">
        <f>'Res OLS Model'!$B$8*F27</f>
        <v>0</v>
      </c>
      <c r="P27">
        <f>'Res OLS Model'!$B$9*G27</f>
        <v>0</v>
      </c>
      <c r="Q27">
        <f>'Res OLS Model'!$B$10*H27</f>
        <v>55130757.172483444</v>
      </c>
      <c r="R27">
        <f>'Res OLS Model'!$B$11*I27</f>
        <v>0</v>
      </c>
      <c r="S27">
        <f>'Res OLS Model'!$B$12*J27</f>
        <v>-685929.44056904805</v>
      </c>
      <c r="T27">
        <f t="shared" ca="1" si="2"/>
        <v>49557588.951684006</v>
      </c>
    </row>
    <row r="28" spans="1:20">
      <c r="A28" s="28">
        <f>'Monthly Data'!A28</f>
        <v>40238</v>
      </c>
      <c r="B28">
        <f t="shared" si="1"/>
        <v>2010</v>
      </c>
      <c r="C28">
        <f ca="1">'Monthly Data'!F28</f>
        <v>46701990.468791321</v>
      </c>
      <c r="D28">
        <f t="shared" ref="D28:E28" ca="1" si="17">D16</f>
        <v>456.53999999999996</v>
      </c>
      <c r="E28">
        <f t="shared" ca="1" si="17"/>
        <v>0.48</v>
      </c>
      <c r="F28">
        <f>'Monthly Data'!BP28</f>
        <v>1</v>
      </c>
      <c r="G28">
        <f>'Monthly Data'!BQ28</f>
        <v>0</v>
      </c>
      <c r="H28">
        <f>'Monthly Data'!BS28</f>
        <v>31</v>
      </c>
      <c r="I28">
        <f>'Monthly Data'!BL28</f>
        <v>0</v>
      </c>
      <c r="J28">
        <f>'Monthly Data'!BC28</f>
        <v>27</v>
      </c>
      <c r="L28">
        <f>'Res OLS Model'!$B$5</f>
        <v>-18835309.468010399</v>
      </c>
      <c r="M28">
        <f ca="1">'Res OLS Model'!$B$6*D28</f>
        <v>11137086.926209992</v>
      </c>
      <c r="N28">
        <f ca="1">'Res OLS Model'!$B$7*E28</f>
        <v>82527.472209076324</v>
      </c>
      <c r="O28">
        <f>'Res OLS Model'!$B$8*F28</f>
        <v>-4176983.9788491102</v>
      </c>
      <c r="P28">
        <f>'Res OLS Model'!$B$9*G28</f>
        <v>0</v>
      </c>
      <c r="Q28">
        <f>'Res OLS Model'!$B$10*H28</f>
        <v>61037624.012392379</v>
      </c>
      <c r="R28">
        <f>'Res OLS Model'!$B$11*I28</f>
        <v>0</v>
      </c>
      <c r="S28">
        <f>'Res OLS Model'!$B$12*J28</f>
        <v>-712311.34212939604</v>
      </c>
      <c r="T28">
        <f t="shared" ca="1" si="2"/>
        <v>48532633.621822543</v>
      </c>
    </row>
    <row r="29" spans="1:20">
      <c r="A29" s="28">
        <f>'Monthly Data'!A29</f>
        <v>40269</v>
      </c>
      <c r="B29">
        <f t="shared" si="1"/>
        <v>2010</v>
      </c>
      <c r="C29">
        <f ca="1">'Monthly Data'!F29</f>
        <v>40737141.674832322</v>
      </c>
      <c r="D29">
        <f t="shared" ref="D29:E29" ca="1" si="18">D17</f>
        <v>248.54999999999995</v>
      </c>
      <c r="E29">
        <f t="shared" ca="1" si="18"/>
        <v>2.78</v>
      </c>
      <c r="F29">
        <f>'Monthly Data'!BP29</f>
        <v>1</v>
      </c>
      <c r="G29">
        <f>'Monthly Data'!BQ29</f>
        <v>0</v>
      </c>
      <c r="H29">
        <f>'Monthly Data'!BS29</f>
        <v>30</v>
      </c>
      <c r="I29">
        <f>'Monthly Data'!BL29</f>
        <v>0</v>
      </c>
      <c r="J29">
        <f>'Monthly Data'!BC29</f>
        <v>28</v>
      </c>
      <c r="L29">
        <f>'Res OLS Model'!$B$5</f>
        <v>-18835309.468010399</v>
      </c>
      <c r="M29">
        <f ca="1">'Res OLS Model'!$B$6*D29</f>
        <v>6063264.8957582973</v>
      </c>
      <c r="N29">
        <f ca="1">'Res OLS Model'!$B$7*E29</f>
        <v>477971.60987756698</v>
      </c>
      <c r="O29">
        <f>'Res OLS Model'!$B$8*F29</f>
        <v>-4176983.9788491102</v>
      </c>
      <c r="P29">
        <f>'Res OLS Model'!$B$9*G29</f>
        <v>0</v>
      </c>
      <c r="Q29">
        <f>'Res OLS Model'!$B$10*H29</f>
        <v>59068668.399089403</v>
      </c>
      <c r="R29">
        <f>'Res OLS Model'!$B$11*I29</f>
        <v>0</v>
      </c>
      <c r="S29">
        <f>'Res OLS Model'!$B$12*J29</f>
        <v>-738693.24368974403</v>
      </c>
      <c r="T29">
        <f t="shared" ca="1" si="2"/>
        <v>41858918.214176014</v>
      </c>
    </row>
    <row r="30" spans="1:20">
      <c r="A30" s="28">
        <f>'Monthly Data'!A30</f>
        <v>40299</v>
      </c>
      <c r="B30">
        <f t="shared" si="1"/>
        <v>2010</v>
      </c>
      <c r="C30">
        <f ca="1">'Monthly Data'!F30</f>
        <v>48242779.236058325</v>
      </c>
      <c r="D30">
        <f t="shared" ref="D30:E30" ca="1" si="19">D18</f>
        <v>92.740000000000009</v>
      </c>
      <c r="E30">
        <f t="shared" ca="1" si="19"/>
        <v>41.839999999999996</v>
      </c>
      <c r="F30">
        <f>'Monthly Data'!BP30</f>
        <v>1</v>
      </c>
      <c r="G30">
        <f>'Monthly Data'!BQ30</f>
        <v>0</v>
      </c>
      <c r="H30">
        <f>'Monthly Data'!BS30</f>
        <v>31</v>
      </c>
      <c r="I30">
        <f>'Monthly Data'!BL30</f>
        <v>0</v>
      </c>
      <c r="J30">
        <f>'Monthly Data'!BC30</f>
        <v>29</v>
      </c>
      <c r="L30">
        <f>'Res OLS Model'!$B$5</f>
        <v>-18835309.468010399</v>
      </c>
      <c r="M30">
        <f ca="1">'Res OLS Model'!$B$6*D30</f>
        <v>2262350.3779224488</v>
      </c>
      <c r="N30">
        <f ca="1">'Res OLS Model'!$B$7*E30</f>
        <v>7193644.660891152</v>
      </c>
      <c r="O30">
        <f>'Res OLS Model'!$B$8*F30</f>
        <v>-4176983.9788491102</v>
      </c>
      <c r="P30">
        <f>'Res OLS Model'!$B$9*G30</f>
        <v>0</v>
      </c>
      <c r="Q30">
        <f>'Res OLS Model'!$B$10*H30</f>
        <v>61037624.012392379</v>
      </c>
      <c r="R30">
        <f>'Res OLS Model'!$B$11*I30</f>
        <v>0</v>
      </c>
      <c r="S30">
        <f>'Res OLS Model'!$B$12*J30</f>
        <v>-765075.14525009203</v>
      </c>
      <c r="T30">
        <f t="shared" ca="1" si="2"/>
        <v>46716250.45909638</v>
      </c>
    </row>
    <row r="31" spans="1:20">
      <c r="A31" s="28">
        <f>'Monthly Data'!A31</f>
        <v>40330</v>
      </c>
      <c r="B31">
        <f t="shared" si="1"/>
        <v>2010</v>
      </c>
      <c r="C31">
        <f ca="1">'Monthly Data'!F31</f>
        <v>65023461.895293318</v>
      </c>
      <c r="D31">
        <f t="shared" ref="D31:E31" ca="1" si="20">D19</f>
        <v>9.08</v>
      </c>
      <c r="E31">
        <f t="shared" ca="1" si="20"/>
        <v>117.03999999999996</v>
      </c>
      <c r="F31">
        <f>'Monthly Data'!BP31</f>
        <v>0</v>
      </c>
      <c r="G31">
        <f>'Monthly Data'!BQ31</f>
        <v>0</v>
      </c>
      <c r="H31">
        <f>'Monthly Data'!BS31</f>
        <v>30</v>
      </c>
      <c r="I31">
        <f>'Monthly Data'!BL31</f>
        <v>0</v>
      </c>
      <c r="J31">
        <f>'Monthly Data'!BC31</f>
        <v>30</v>
      </c>
      <c r="L31">
        <f>'Res OLS Model'!$B$5</f>
        <v>-18835309.468010399</v>
      </c>
      <c r="M31">
        <f ca="1">'Res OLS Model'!$B$6*D31</f>
        <v>221502.49548777047</v>
      </c>
      <c r="N31">
        <f ca="1">'Res OLS Model'!$B$7*E31</f>
        <v>20122948.640313104</v>
      </c>
      <c r="O31">
        <f>'Res OLS Model'!$B$8*F31</f>
        <v>0</v>
      </c>
      <c r="P31">
        <f>'Res OLS Model'!$B$9*G31</f>
        <v>0</v>
      </c>
      <c r="Q31">
        <f>'Res OLS Model'!$B$10*H31</f>
        <v>59068668.399089403</v>
      </c>
      <c r="R31">
        <f>'Res OLS Model'!$B$11*I31</f>
        <v>0</v>
      </c>
      <c r="S31">
        <f>'Res OLS Model'!$B$12*J31</f>
        <v>-791457.04681044002</v>
      </c>
      <c r="T31">
        <f t="shared" ca="1" si="2"/>
        <v>59786353.020069443</v>
      </c>
    </row>
    <row r="32" spans="1:20">
      <c r="A32" s="28">
        <f>'Monthly Data'!A32</f>
        <v>40360</v>
      </c>
      <c r="B32">
        <f t="shared" si="1"/>
        <v>2010</v>
      </c>
      <c r="C32">
        <f ca="1">'Monthly Data'!F32</f>
        <v>81296181.759749323</v>
      </c>
      <c r="D32">
        <f t="shared" ref="D32:E32" ca="1" si="21">D20</f>
        <v>0.51</v>
      </c>
      <c r="E32">
        <f t="shared" ca="1" si="21"/>
        <v>183.26</v>
      </c>
      <c r="F32">
        <f>'Monthly Data'!BP32</f>
        <v>0</v>
      </c>
      <c r="G32">
        <f>'Monthly Data'!BQ32</f>
        <v>0</v>
      </c>
      <c r="H32">
        <f>'Monthly Data'!BS32</f>
        <v>31</v>
      </c>
      <c r="I32">
        <f>'Monthly Data'!BL32</f>
        <v>0</v>
      </c>
      <c r="J32">
        <f>'Monthly Data'!BC32</f>
        <v>31</v>
      </c>
      <c r="L32">
        <f>'Res OLS Model'!$B$5</f>
        <v>-18835309.468010399</v>
      </c>
      <c r="M32">
        <f ca="1">'Res OLS Model'!$B$6*D32</f>
        <v>12441.219460216184</v>
      </c>
      <c r="N32">
        <f ca="1">'Res OLS Model'!$B$7*E32</f>
        <v>31508301.160490263</v>
      </c>
      <c r="O32">
        <f>'Res OLS Model'!$B$8*F32</f>
        <v>0</v>
      </c>
      <c r="P32">
        <f>'Res OLS Model'!$B$9*G32</f>
        <v>0</v>
      </c>
      <c r="Q32">
        <f>'Res OLS Model'!$B$10*H32</f>
        <v>61037624.012392379</v>
      </c>
      <c r="R32">
        <f>'Res OLS Model'!$B$11*I32</f>
        <v>0</v>
      </c>
      <c r="S32">
        <f>'Res OLS Model'!$B$12*J32</f>
        <v>-817838.94837078801</v>
      </c>
      <c r="T32">
        <f t="shared" ca="1" si="2"/>
        <v>72905217.97596167</v>
      </c>
    </row>
    <row r="33" spans="1:20">
      <c r="A33" s="28">
        <f>'Monthly Data'!A33</f>
        <v>40391</v>
      </c>
      <c r="B33">
        <f t="shared" si="1"/>
        <v>2010</v>
      </c>
      <c r="C33">
        <f ca="1">'Monthly Data'!F33</f>
        <v>75078483.539122328</v>
      </c>
      <c r="D33">
        <f t="shared" ref="D33:E33" ca="1" si="22">D21</f>
        <v>1.51</v>
      </c>
      <c r="E33">
        <f t="shared" ca="1" si="22"/>
        <v>152.91000000000003</v>
      </c>
      <c r="F33">
        <f>'Monthly Data'!BP33</f>
        <v>0</v>
      </c>
      <c r="G33">
        <f>'Monthly Data'!BQ33</f>
        <v>0</v>
      </c>
      <c r="H33">
        <f>'Monthly Data'!BS33</f>
        <v>31</v>
      </c>
      <c r="I33">
        <f>'Monthly Data'!BL33</f>
        <v>0</v>
      </c>
      <c r="J33">
        <f>'Monthly Data'!BC33</f>
        <v>32</v>
      </c>
      <c r="L33">
        <f>'Res OLS Model'!$B$5</f>
        <v>-18835309.468010399</v>
      </c>
      <c r="M33">
        <f ca="1">'Res OLS Model'!$B$6*D33</f>
        <v>36835.767421424382</v>
      </c>
      <c r="N33">
        <f ca="1">'Res OLS Model'!$B$7*E33</f>
        <v>26290157.865603879</v>
      </c>
      <c r="O33">
        <f>'Res OLS Model'!$B$8*F33</f>
        <v>0</v>
      </c>
      <c r="P33">
        <f>'Res OLS Model'!$B$9*G33</f>
        <v>0</v>
      </c>
      <c r="Q33">
        <f>'Res OLS Model'!$B$10*H33</f>
        <v>61037624.012392379</v>
      </c>
      <c r="R33">
        <f>'Res OLS Model'!$B$11*I33</f>
        <v>0</v>
      </c>
      <c r="S33">
        <f>'Res OLS Model'!$B$12*J33</f>
        <v>-844220.84993113601</v>
      </c>
      <c r="T33">
        <f t="shared" ca="1" si="2"/>
        <v>67685087.327476144</v>
      </c>
    </row>
    <row r="34" spans="1:20">
      <c r="A34" s="28">
        <f>'Monthly Data'!A34</f>
        <v>40422</v>
      </c>
      <c r="B34">
        <f t="shared" si="1"/>
        <v>2010</v>
      </c>
      <c r="C34">
        <f ca="1">'Monthly Data'!F34</f>
        <v>49993208.971530318</v>
      </c>
      <c r="D34">
        <f t="shared" ref="D34:E34" ca="1" si="23">D22</f>
        <v>33.01</v>
      </c>
      <c r="E34">
        <f t="shared" ca="1" si="23"/>
        <v>67.679999999999993</v>
      </c>
      <c r="F34">
        <f>'Monthly Data'!BP34</f>
        <v>0</v>
      </c>
      <c r="G34">
        <f>'Monthly Data'!BQ34</f>
        <v>1</v>
      </c>
      <c r="H34">
        <f>'Monthly Data'!BS34</f>
        <v>30</v>
      </c>
      <c r="I34">
        <f>'Monthly Data'!BL34</f>
        <v>1</v>
      </c>
      <c r="J34">
        <f>'Monthly Data'!BC34</f>
        <v>33</v>
      </c>
      <c r="L34">
        <f>'Res OLS Model'!$B$5</f>
        <v>-18835309.468010399</v>
      </c>
      <c r="M34">
        <f ca="1">'Res OLS Model'!$B$6*D34</f>
        <v>805264.02819948271</v>
      </c>
      <c r="N34">
        <f ca="1">'Res OLS Model'!$B$7*E34</f>
        <v>11636373.58147976</v>
      </c>
      <c r="O34">
        <f>'Res OLS Model'!$B$8*F34</f>
        <v>0</v>
      </c>
      <c r="P34">
        <f>'Res OLS Model'!$B$9*G34</f>
        <v>-2347252.1020738599</v>
      </c>
      <c r="Q34">
        <f>'Res OLS Model'!$B$10*H34</f>
        <v>59068668.399089403</v>
      </c>
      <c r="R34">
        <f>'Res OLS Model'!$B$11*I34</f>
        <v>2715900.05685709</v>
      </c>
      <c r="S34">
        <f>'Res OLS Model'!$B$12*J34</f>
        <v>-870602.751491484</v>
      </c>
      <c r="T34">
        <f t="shared" ca="1" si="2"/>
        <v>52173041.744049989</v>
      </c>
    </row>
    <row r="35" spans="1:20">
      <c r="A35" s="28">
        <f>'Monthly Data'!A35</f>
        <v>40452</v>
      </c>
      <c r="B35">
        <f t="shared" si="1"/>
        <v>2010</v>
      </c>
      <c r="C35">
        <f ca="1">'Monthly Data'!F35</f>
        <v>42337839.47948432</v>
      </c>
      <c r="D35">
        <f t="shared" ref="D35:E35" ca="1" si="24">D23</f>
        <v>177.83999999999997</v>
      </c>
      <c r="E35">
        <f t="shared" ca="1" si="24"/>
        <v>8.6</v>
      </c>
      <c r="F35">
        <f>'Monthly Data'!BP35</f>
        <v>0</v>
      </c>
      <c r="G35">
        <f>'Monthly Data'!BQ35</f>
        <v>1</v>
      </c>
      <c r="H35">
        <f>'Monthly Data'!BS35</f>
        <v>31</v>
      </c>
      <c r="I35">
        <f>'Monthly Data'!BL35</f>
        <v>0</v>
      </c>
      <c r="J35">
        <f>'Monthly Data'!BC35</f>
        <v>34</v>
      </c>
      <c r="L35">
        <f>'Res OLS Model'!$B$5</f>
        <v>-18835309.468010399</v>
      </c>
      <c r="M35">
        <f ca="1">'Res OLS Model'!$B$6*D35</f>
        <v>4338326.4094212661</v>
      </c>
      <c r="N35">
        <f ca="1">'Res OLS Model'!$B$7*E35</f>
        <v>1478617.2104126173</v>
      </c>
      <c r="O35">
        <f>'Res OLS Model'!$B$8*F35</f>
        <v>0</v>
      </c>
      <c r="P35">
        <f>'Res OLS Model'!$B$9*G35</f>
        <v>-2347252.1020738599</v>
      </c>
      <c r="Q35">
        <f>'Res OLS Model'!$B$10*H35</f>
        <v>61037624.012392379</v>
      </c>
      <c r="R35">
        <f>'Res OLS Model'!$B$11*I35</f>
        <v>0</v>
      </c>
      <c r="S35">
        <f>'Res OLS Model'!$B$12*J35</f>
        <v>-896984.65305183199</v>
      </c>
      <c r="T35">
        <f t="shared" ca="1" si="2"/>
        <v>44775021.409090169</v>
      </c>
    </row>
    <row r="36" spans="1:20">
      <c r="A36" s="28">
        <f>'Monthly Data'!A36</f>
        <v>40483</v>
      </c>
      <c r="B36">
        <f t="shared" si="1"/>
        <v>2010</v>
      </c>
      <c r="C36">
        <f ca="1">'Monthly Data'!F36</f>
        <v>45676188.057550319</v>
      </c>
      <c r="D36">
        <f t="shared" ref="D36:E36" ca="1" si="25">D24</f>
        <v>361.94999999999993</v>
      </c>
      <c r="E36">
        <f t="shared" ca="1" si="25"/>
        <v>0.05</v>
      </c>
      <c r="F36">
        <f>'Monthly Data'!BP36</f>
        <v>0</v>
      </c>
      <c r="G36">
        <f>'Monthly Data'!BQ36</f>
        <v>1</v>
      </c>
      <c r="H36">
        <f>'Monthly Data'!BS36</f>
        <v>30</v>
      </c>
      <c r="I36">
        <f>'Monthly Data'!BL36</f>
        <v>0</v>
      </c>
      <c r="J36">
        <f>'Monthly Data'!BC36</f>
        <v>35</v>
      </c>
      <c r="L36">
        <f>'Res OLS Model'!$B$5</f>
        <v>-18835309.468010399</v>
      </c>
      <c r="M36">
        <f ca="1">'Res OLS Model'!$B$6*D36</f>
        <v>8829606.6345593072</v>
      </c>
      <c r="N36">
        <f ca="1">'Res OLS Model'!$B$7*E36</f>
        <v>8596.6116884454514</v>
      </c>
      <c r="O36">
        <f>'Res OLS Model'!$B$8*F36</f>
        <v>0</v>
      </c>
      <c r="P36">
        <f>'Res OLS Model'!$B$9*G36</f>
        <v>-2347252.1020738599</v>
      </c>
      <c r="Q36">
        <f>'Res OLS Model'!$B$10*H36</f>
        <v>59068668.399089403</v>
      </c>
      <c r="R36">
        <f>'Res OLS Model'!$B$11*I36</f>
        <v>0</v>
      </c>
      <c r="S36">
        <f>'Res OLS Model'!$B$12*J36</f>
        <v>-923366.55461217999</v>
      </c>
      <c r="T36">
        <f t="shared" ca="1" si="2"/>
        <v>45800943.520640716</v>
      </c>
    </row>
    <row r="37" spans="1:20">
      <c r="A37" s="28">
        <f>'Monthly Data'!A37</f>
        <v>40513</v>
      </c>
      <c r="B37">
        <f t="shared" si="1"/>
        <v>2010</v>
      </c>
      <c r="C37">
        <f ca="1">'Monthly Data'!F37</f>
        <v>56097840.297418319</v>
      </c>
      <c r="D37">
        <f t="shared" ref="D37:E37" ca="1" si="26">D25</f>
        <v>556.41000000000008</v>
      </c>
      <c r="E37">
        <f t="shared" ca="1" si="26"/>
        <v>0</v>
      </c>
      <c r="F37">
        <f>'Monthly Data'!BP37</f>
        <v>0</v>
      </c>
      <c r="G37">
        <f>'Monthly Data'!BQ37</f>
        <v>0</v>
      </c>
      <c r="H37">
        <f>'Monthly Data'!BS37</f>
        <v>31</v>
      </c>
      <c r="I37">
        <f>'Monthly Data'!BL37</f>
        <v>0</v>
      </c>
      <c r="J37">
        <f>'Monthly Data'!BC37</f>
        <v>36</v>
      </c>
      <c r="L37">
        <f>'Res OLS Model'!$B$5</f>
        <v>-18835309.468010399</v>
      </c>
      <c r="M37">
        <f ca="1">'Res OLS Model'!$B$6*D37</f>
        <v>13573370.431095857</v>
      </c>
      <c r="N37">
        <f ca="1">'Res OLS Model'!$B$7*E37</f>
        <v>0</v>
      </c>
      <c r="O37">
        <f>'Res OLS Model'!$B$8*F37</f>
        <v>0</v>
      </c>
      <c r="P37">
        <f>'Res OLS Model'!$B$9*G37</f>
        <v>0</v>
      </c>
      <c r="Q37">
        <f>'Res OLS Model'!$B$10*H37</f>
        <v>61037624.012392379</v>
      </c>
      <c r="R37">
        <f>'Res OLS Model'!$B$11*I37</f>
        <v>0</v>
      </c>
      <c r="S37">
        <f>'Res OLS Model'!$B$12*J37</f>
        <v>-949748.45617252798</v>
      </c>
      <c r="T37">
        <f t="shared" ca="1" si="2"/>
        <v>54825936.519305311</v>
      </c>
    </row>
    <row r="38" spans="1:20">
      <c r="A38" s="28">
        <f>'Monthly Data'!A38</f>
        <v>40544</v>
      </c>
      <c r="B38">
        <f t="shared" si="1"/>
        <v>2011</v>
      </c>
      <c r="C38">
        <f ca="1">'Monthly Data'!F38</f>
        <v>57216324.683351137</v>
      </c>
      <c r="D38">
        <f t="shared" ref="D38:E38" ca="1" si="27">D26</f>
        <v>659.42999999999984</v>
      </c>
      <c r="E38">
        <f t="shared" ca="1" si="27"/>
        <v>0</v>
      </c>
      <c r="F38">
        <f>'Monthly Data'!BP38</f>
        <v>0</v>
      </c>
      <c r="G38">
        <f>'Monthly Data'!BQ38</f>
        <v>0</v>
      </c>
      <c r="H38">
        <f>'Monthly Data'!BS38</f>
        <v>31</v>
      </c>
      <c r="I38">
        <f>'Monthly Data'!BL38</f>
        <v>0</v>
      </c>
      <c r="J38">
        <f>'Monthly Data'!BC38</f>
        <v>37</v>
      </c>
      <c r="L38">
        <f>'Res OLS Model'!$B$5</f>
        <v>-18835309.468010399</v>
      </c>
      <c r="M38">
        <f ca="1">'Res OLS Model'!$B$6*D38</f>
        <v>16086496.762059521</v>
      </c>
      <c r="N38">
        <f ca="1">'Res OLS Model'!$B$7*E38</f>
        <v>0</v>
      </c>
      <c r="O38">
        <f>'Res OLS Model'!$B$8*F38</f>
        <v>0</v>
      </c>
      <c r="P38">
        <f>'Res OLS Model'!$B$9*G38</f>
        <v>0</v>
      </c>
      <c r="Q38">
        <f>'Res OLS Model'!$B$10*H38</f>
        <v>61037624.012392379</v>
      </c>
      <c r="R38">
        <f>'Res OLS Model'!$B$11*I38</f>
        <v>0</v>
      </c>
      <c r="S38">
        <f>'Res OLS Model'!$B$12*J38</f>
        <v>-976130.35773287597</v>
      </c>
      <c r="T38">
        <f t="shared" ca="1" si="2"/>
        <v>57312680.948708624</v>
      </c>
    </row>
    <row r="39" spans="1:20">
      <c r="A39" s="28">
        <f>'Monthly Data'!A39</f>
        <v>40575</v>
      </c>
      <c r="B39">
        <f t="shared" si="1"/>
        <v>2011</v>
      </c>
      <c r="C39">
        <f ca="1">'Monthly Data'!F39</f>
        <v>49077423.393344134</v>
      </c>
      <c r="D39">
        <f t="shared" ref="D39:E39" ca="1" si="28">D27</f>
        <v>571.77</v>
      </c>
      <c r="E39">
        <f t="shared" ca="1" si="28"/>
        <v>0</v>
      </c>
      <c r="F39">
        <f>'Monthly Data'!BP39</f>
        <v>0</v>
      </c>
      <c r="G39">
        <f>'Monthly Data'!BQ39</f>
        <v>0</v>
      </c>
      <c r="H39">
        <f>'Monthly Data'!BS39</f>
        <v>28</v>
      </c>
      <c r="I39">
        <f>'Monthly Data'!BL39</f>
        <v>0</v>
      </c>
      <c r="J39">
        <f>'Monthly Data'!BC39</f>
        <v>38</v>
      </c>
      <c r="L39">
        <f>'Res OLS Model'!$B$5</f>
        <v>-18835309.468010399</v>
      </c>
      <c r="M39">
        <f ca="1">'Res OLS Model'!$B$6*D39</f>
        <v>13948070.687780013</v>
      </c>
      <c r="N39">
        <f ca="1">'Res OLS Model'!$B$7*E39</f>
        <v>0</v>
      </c>
      <c r="O39">
        <f>'Res OLS Model'!$B$8*F39</f>
        <v>0</v>
      </c>
      <c r="P39">
        <f>'Res OLS Model'!$B$9*G39</f>
        <v>0</v>
      </c>
      <c r="Q39">
        <f>'Res OLS Model'!$B$10*H39</f>
        <v>55130757.172483444</v>
      </c>
      <c r="R39">
        <f>'Res OLS Model'!$B$11*I39</f>
        <v>0</v>
      </c>
      <c r="S39">
        <f>'Res OLS Model'!$B$12*J39</f>
        <v>-1002512.259293224</v>
      </c>
      <c r="T39">
        <f t="shared" ca="1" si="2"/>
        <v>49241006.132959835</v>
      </c>
    </row>
    <row r="40" spans="1:20">
      <c r="A40" s="28">
        <f>'Monthly Data'!A40</f>
        <v>40603</v>
      </c>
      <c r="B40">
        <f t="shared" si="1"/>
        <v>2011</v>
      </c>
      <c r="C40">
        <f ca="1">'Monthly Data'!F40</f>
        <v>49267213.176552139</v>
      </c>
      <c r="D40">
        <f t="shared" ref="D40:E40" ca="1" si="29">D28</f>
        <v>456.53999999999996</v>
      </c>
      <c r="E40">
        <f t="shared" ca="1" si="29"/>
        <v>0.48</v>
      </c>
      <c r="F40">
        <f>'Monthly Data'!BP40</f>
        <v>1</v>
      </c>
      <c r="G40">
        <f>'Monthly Data'!BQ40</f>
        <v>0</v>
      </c>
      <c r="H40">
        <f>'Monthly Data'!BS40</f>
        <v>31</v>
      </c>
      <c r="I40">
        <f>'Monthly Data'!BL40</f>
        <v>0</v>
      </c>
      <c r="J40">
        <f>'Monthly Data'!BC40</f>
        <v>39</v>
      </c>
      <c r="L40">
        <f>'Res OLS Model'!$B$5</f>
        <v>-18835309.468010399</v>
      </c>
      <c r="M40">
        <f ca="1">'Res OLS Model'!$B$6*D40</f>
        <v>11137086.926209992</v>
      </c>
      <c r="N40">
        <f ca="1">'Res OLS Model'!$B$7*E40</f>
        <v>82527.472209076324</v>
      </c>
      <c r="O40">
        <f>'Res OLS Model'!$B$8*F40</f>
        <v>-4176983.9788491102</v>
      </c>
      <c r="P40">
        <f>'Res OLS Model'!$B$9*G40</f>
        <v>0</v>
      </c>
      <c r="Q40">
        <f>'Res OLS Model'!$B$10*H40</f>
        <v>61037624.012392379</v>
      </c>
      <c r="R40">
        <f>'Res OLS Model'!$B$11*I40</f>
        <v>0</v>
      </c>
      <c r="S40">
        <f>'Res OLS Model'!$B$12*J40</f>
        <v>-1028894.160853572</v>
      </c>
      <c r="T40">
        <f t="shared" ca="1" si="2"/>
        <v>48216050.803098366</v>
      </c>
    </row>
    <row r="41" spans="1:20">
      <c r="A41" s="28">
        <f>'Monthly Data'!A41</f>
        <v>40634</v>
      </c>
      <c r="B41">
        <f t="shared" si="1"/>
        <v>2011</v>
      </c>
      <c r="C41">
        <f ca="1">'Monthly Data'!F41</f>
        <v>43063023.121252134</v>
      </c>
      <c r="D41">
        <f t="shared" ref="D41:E41" ca="1" si="30">D29</f>
        <v>248.54999999999995</v>
      </c>
      <c r="E41">
        <f t="shared" ca="1" si="30"/>
        <v>2.78</v>
      </c>
      <c r="F41">
        <f>'Monthly Data'!BP41</f>
        <v>1</v>
      </c>
      <c r="G41">
        <f>'Monthly Data'!BQ41</f>
        <v>0</v>
      </c>
      <c r="H41">
        <f>'Monthly Data'!BS41</f>
        <v>30</v>
      </c>
      <c r="I41">
        <f>'Monthly Data'!BL41</f>
        <v>0</v>
      </c>
      <c r="J41">
        <f>'Monthly Data'!BC41</f>
        <v>40</v>
      </c>
      <c r="L41">
        <f>'Res OLS Model'!$B$5</f>
        <v>-18835309.468010399</v>
      </c>
      <c r="M41">
        <f ca="1">'Res OLS Model'!$B$6*D41</f>
        <v>6063264.8957582973</v>
      </c>
      <c r="N41">
        <f ca="1">'Res OLS Model'!$B$7*E41</f>
        <v>477971.60987756698</v>
      </c>
      <c r="O41">
        <f>'Res OLS Model'!$B$8*F41</f>
        <v>-4176983.9788491102</v>
      </c>
      <c r="P41">
        <f>'Res OLS Model'!$B$9*G41</f>
        <v>0</v>
      </c>
      <c r="Q41">
        <f>'Res OLS Model'!$B$10*H41</f>
        <v>59068668.399089403</v>
      </c>
      <c r="R41">
        <f>'Res OLS Model'!$B$11*I41</f>
        <v>0</v>
      </c>
      <c r="S41">
        <f>'Res OLS Model'!$B$12*J41</f>
        <v>-1055276.0624139199</v>
      </c>
      <c r="T41">
        <f t="shared" ca="1" si="2"/>
        <v>41542335.395451836</v>
      </c>
    </row>
    <row r="42" spans="1:20">
      <c r="A42" s="28">
        <f>'Monthly Data'!A42</f>
        <v>40664</v>
      </c>
      <c r="B42">
        <f t="shared" si="1"/>
        <v>2011</v>
      </c>
      <c r="C42">
        <f ca="1">'Monthly Data'!F42</f>
        <v>46164662.055697136</v>
      </c>
      <c r="D42">
        <f t="shared" ref="D42:E42" ca="1" si="31">D30</f>
        <v>92.740000000000009</v>
      </c>
      <c r="E42">
        <f t="shared" ca="1" si="31"/>
        <v>41.839999999999996</v>
      </c>
      <c r="F42">
        <f>'Monthly Data'!BP42</f>
        <v>1</v>
      </c>
      <c r="G42">
        <f>'Monthly Data'!BQ42</f>
        <v>0</v>
      </c>
      <c r="H42">
        <f>'Monthly Data'!BS42</f>
        <v>31</v>
      </c>
      <c r="I42">
        <f>'Monthly Data'!BL42</f>
        <v>0</v>
      </c>
      <c r="J42">
        <f>'Monthly Data'!BC42</f>
        <v>41</v>
      </c>
      <c r="L42">
        <f>'Res OLS Model'!$B$5</f>
        <v>-18835309.468010399</v>
      </c>
      <c r="M42">
        <f ca="1">'Res OLS Model'!$B$6*D42</f>
        <v>2262350.3779224488</v>
      </c>
      <c r="N42">
        <f ca="1">'Res OLS Model'!$B$7*E42</f>
        <v>7193644.660891152</v>
      </c>
      <c r="O42">
        <f>'Res OLS Model'!$B$8*F42</f>
        <v>-4176983.9788491102</v>
      </c>
      <c r="P42">
        <f>'Res OLS Model'!$B$9*G42</f>
        <v>0</v>
      </c>
      <c r="Q42">
        <f>'Res OLS Model'!$B$10*H42</f>
        <v>61037624.012392379</v>
      </c>
      <c r="R42">
        <f>'Res OLS Model'!$B$11*I42</f>
        <v>0</v>
      </c>
      <c r="S42">
        <f>'Res OLS Model'!$B$12*J42</f>
        <v>-1081657.9639742679</v>
      </c>
      <c r="T42">
        <f t="shared" ca="1" si="2"/>
        <v>46399667.640372202</v>
      </c>
    </row>
    <row r="43" spans="1:20">
      <c r="A43" s="28">
        <f>'Monthly Data'!A43</f>
        <v>40695</v>
      </c>
      <c r="B43">
        <f t="shared" si="1"/>
        <v>2011</v>
      </c>
      <c r="C43">
        <f ca="1">'Monthly Data'!F43</f>
        <v>60282224.690545134</v>
      </c>
      <c r="D43">
        <f t="shared" ref="D43:E43" ca="1" si="32">D31</f>
        <v>9.08</v>
      </c>
      <c r="E43">
        <f t="shared" ca="1" si="32"/>
        <v>117.03999999999996</v>
      </c>
      <c r="F43">
        <f>'Monthly Data'!BP43</f>
        <v>0</v>
      </c>
      <c r="G43">
        <f>'Monthly Data'!BQ43</f>
        <v>0</v>
      </c>
      <c r="H43">
        <f>'Monthly Data'!BS43</f>
        <v>30</v>
      </c>
      <c r="I43">
        <f>'Monthly Data'!BL43</f>
        <v>0</v>
      </c>
      <c r="J43">
        <f>'Monthly Data'!BC43</f>
        <v>42</v>
      </c>
      <c r="L43">
        <f>'Res OLS Model'!$B$5</f>
        <v>-18835309.468010399</v>
      </c>
      <c r="M43">
        <f ca="1">'Res OLS Model'!$B$6*D43</f>
        <v>221502.49548777047</v>
      </c>
      <c r="N43">
        <f ca="1">'Res OLS Model'!$B$7*E43</f>
        <v>20122948.640313104</v>
      </c>
      <c r="O43">
        <f>'Res OLS Model'!$B$8*F43</f>
        <v>0</v>
      </c>
      <c r="P43">
        <f>'Res OLS Model'!$B$9*G43</f>
        <v>0</v>
      </c>
      <c r="Q43">
        <f>'Res OLS Model'!$B$10*H43</f>
        <v>59068668.399089403</v>
      </c>
      <c r="R43">
        <f>'Res OLS Model'!$B$11*I43</f>
        <v>0</v>
      </c>
      <c r="S43">
        <f>'Res OLS Model'!$B$12*J43</f>
        <v>-1108039.8655346159</v>
      </c>
      <c r="T43">
        <f t="shared" ca="1" si="2"/>
        <v>59469770.201345265</v>
      </c>
    </row>
    <row r="44" spans="1:20">
      <c r="A44" s="28">
        <f>'Monthly Data'!A44</f>
        <v>40725</v>
      </c>
      <c r="B44">
        <f t="shared" si="1"/>
        <v>2011</v>
      </c>
      <c r="C44">
        <f ca="1">'Monthly Data'!F44</f>
        <v>81061488.555960134</v>
      </c>
      <c r="D44">
        <f t="shared" ref="D44:E44" ca="1" si="33">D32</f>
        <v>0.51</v>
      </c>
      <c r="E44">
        <f t="shared" ca="1" si="33"/>
        <v>183.26</v>
      </c>
      <c r="F44">
        <f>'Monthly Data'!BP44</f>
        <v>0</v>
      </c>
      <c r="G44">
        <f>'Monthly Data'!BQ44</f>
        <v>0</v>
      </c>
      <c r="H44">
        <f>'Monthly Data'!BS44</f>
        <v>31</v>
      </c>
      <c r="I44">
        <f>'Monthly Data'!BL44</f>
        <v>0</v>
      </c>
      <c r="J44">
        <f>'Monthly Data'!BC44</f>
        <v>43</v>
      </c>
      <c r="L44">
        <f>'Res OLS Model'!$B$5</f>
        <v>-18835309.468010399</v>
      </c>
      <c r="M44">
        <f ca="1">'Res OLS Model'!$B$6*D44</f>
        <v>12441.219460216184</v>
      </c>
      <c r="N44">
        <f ca="1">'Res OLS Model'!$B$7*E44</f>
        <v>31508301.160490263</v>
      </c>
      <c r="O44">
        <f>'Res OLS Model'!$B$8*F44</f>
        <v>0</v>
      </c>
      <c r="P44">
        <f>'Res OLS Model'!$B$9*G44</f>
        <v>0</v>
      </c>
      <c r="Q44">
        <f>'Res OLS Model'!$B$10*H44</f>
        <v>61037624.012392379</v>
      </c>
      <c r="R44">
        <f>'Res OLS Model'!$B$11*I44</f>
        <v>0</v>
      </c>
      <c r="S44">
        <f>'Res OLS Model'!$B$12*J44</f>
        <v>-1134421.7670949639</v>
      </c>
      <c r="T44">
        <f t="shared" ca="1" si="2"/>
        <v>72588635.157237485</v>
      </c>
    </row>
    <row r="45" spans="1:20">
      <c r="A45" s="28">
        <f>'Monthly Data'!A45</f>
        <v>40756</v>
      </c>
      <c r="B45">
        <f t="shared" si="1"/>
        <v>2011</v>
      </c>
      <c r="C45">
        <f ca="1">'Monthly Data'!F45</f>
        <v>71258545.409913138</v>
      </c>
      <c r="D45">
        <f t="shared" ref="D45:E45" ca="1" si="34">D33</f>
        <v>1.51</v>
      </c>
      <c r="E45">
        <f t="shared" ca="1" si="34"/>
        <v>152.91000000000003</v>
      </c>
      <c r="F45">
        <f>'Monthly Data'!BP45</f>
        <v>0</v>
      </c>
      <c r="G45">
        <f>'Monthly Data'!BQ45</f>
        <v>0</v>
      </c>
      <c r="H45">
        <f>'Monthly Data'!BS45</f>
        <v>31</v>
      </c>
      <c r="I45">
        <f>'Monthly Data'!BL45</f>
        <v>0</v>
      </c>
      <c r="J45">
        <f>'Monthly Data'!BC45</f>
        <v>44</v>
      </c>
      <c r="L45">
        <f>'Res OLS Model'!$B$5</f>
        <v>-18835309.468010399</v>
      </c>
      <c r="M45">
        <f ca="1">'Res OLS Model'!$B$6*D45</f>
        <v>36835.767421424382</v>
      </c>
      <c r="N45">
        <f ca="1">'Res OLS Model'!$B$7*E45</f>
        <v>26290157.865603879</v>
      </c>
      <c r="O45">
        <f>'Res OLS Model'!$B$8*F45</f>
        <v>0</v>
      </c>
      <c r="P45">
        <f>'Res OLS Model'!$B$9*G45</f>
        <v>0</v>
      </c>
      <c r="Q45">
        <f>'Res OLS Model'!$B$10*H45</f>
        <v>61037624.012392379</v>
      </c>
      <c r="R45">
        <f>'Res OLS Model'!$B$11*I45</f>
        <v>0</v>
      </c>
      <c r="S45">
        <f>'Res OLS Model'!$B$12*J45</f>
        <v>-1160803.6686553119</v>
      </c>
      <c r="T45">
        <f t="shared" ca="1" si="2"/>
        <v>67368504.508751974</v>
      </c>
    </row>
    <row r="46" spans="1:20">
      <c r="A46" s="28">
        <f>'Monthly Data'!A46</f>
        <v>40787</v>
      </c>
      <c r="B46">
        <f t="shared" si="1"/>
        <v>2011</v>
      </c>
      <c r="C46">
        <f ca="1">'Monthly Data'!F46</f>
        <v>49668107.280463137</v>
      </c>
      <c r="D46">
        <f t="shared" ref="D46:E46" ca="1" si="35">D34</f>
        <v>33.01</v>
      </c>
      <c r="E46">
        <f t="shared" ca="1" si="35"/>
        <v>67.679999999999993</v>
      </c>
      <c r="F46">
        <f>'Monthly Data'!BP46</f>
        <v>0</v>
      </c>
      <c r="G46">
        <f>'Monthly Data'!BQ46</f>
        <v>1</v>
      </c>
      <c r="H46">
        <f>'Monthly Data'!BS46</f>
        <v>30</v>
      </c>
      <c r="I46">
        <f>'Monthly Data'!BL46</f>
        <v>1</v>
      </c>
      <c r="J46">
        <f>'Monthly Data'!BC46</f>
        <v>45</v>
      </c>
      <c r="L46">
        <f>'Res OLS Model'!$B$5</f>
        <v>-18835309.468010399</v>
      </c>
      <c r="M46">
        <f ca="1">'Res OLS Model'!$B$6*D46</f>
        <v>805264.02819948271</v>
      </c>
      <c r="N46">
        <f ca="1">'Res OLS Model'!$B$7*E46</f>
        <v>11636373.58147976</v>
      </c>
      <c r="O46">
        <f>'Res OLS Model'!$B$8*F46</f>
        <v>0</v>
      </c>
      <c r="P46">
        <f>'Res OLS Model'!$B$9*G46</f>
        <v>-2347252.1020738599</v>
      </c>
      <c r="Q46">
        <f>'Res OLS Model'!$B$10*H46</f>
        <v>59068668.399089403</v>
      </c>
      <c r="R46">
        <f>'Res OLS Model'!$B$11*I46</f>
        <v>2715900.05685709</v>
      </c>
      <c r="S46">
        <f>'Res OLS Model'!$B$12*J46</f>
        <v>-1187185.5702156599</v>
      </c>
      <c r="T46">
        <f t="shared" ca="1" si="2"/>
        <v>51856458.925325818</v>
      </c>
    </row>
    <row r="47" spans="1:20">
      <c r="A47" s="28">
        <f>'Monthly Data'!A47</f>
        <v>40817</v>
      </c>
      <c r="B47">
        <f t="shared" si="1"/>
        <v>2011</v>
      </c>
      <c r="C47">
        <f ca="1">'Monthly Data'!F47</f>
        <v>43253414.186002135</v>
      </c>
      <c r="D47">
        <f t="shared" ref="D47:E47" ca="1" si="36">D35</f>
        <v>177.83999999999997</v>
      </c>
      <c r="E47">
        <f t="shared" ca="1" si="36"/>
        <v>8.6</v>
      </c>
      <c r="F47">
        <f>'Monthly Data'!BP47</f>
        <v>0</v>
      </c>
      <c r="G47">
        <f>'Monthly Data'!BQ47</f>
        <v>1</v>
      </c>
      <c r="H47">
        <f>'Monthly Data'!BS47</f>
        <v>31</v>
      </c>
      <c r="I47">
        <f>'Monthly Data'!BL47</f>
        <v>0</v>
      </c>
      <c r="J47">
        <f>'Monthly Data'!BC47</f>
        <v>46</v>
      </c>
      <c r="L47">
        <f>'Res OLS Model'!$B$5</f>
        <v>-18835309.468010399</v>
      </c>
      <c r="M47">
        <f ca="1">'Res OLS Model'!$B$6*D47</f>
        <v>4338326.4094212661</v>
      </c>
      <c r="N47">
        <f ca="1">'Res OLS Model'!$B$7*E47</f>
        <v>1478617.2104126173</v>
      </c>
      <c r="O47">
        <f>'Res OLS Model'!$B$8*F47</f>
        <v>0</v>
      </c>
      <c r="P47">
        <f>'Res OLS Model'!$B$9*G47</f>
        <v>-2347252.1020738599</v>
      </c>
      <c r="Q47">
        <f>'Res OLS Model'!$B$10*H47</f>
        <v>61037624.012392379</v>
      </c>
      <c r="R47">
        <f>'Res OLS Model'!$B$11*I47</f>
        <v>0</v>
      </c>
      <c r="S47">
        <f>'Res OLS Model'!$B$12*J47</f>
        <v>-1213567.4717760079</v>
      </c>
      <c r="T47">
        <f t="shared" ca="1" si="2"/>
        <v>44458438.590365991</v>
      </c>
    </row>
    <row r="48" spans="1:20">
      <c r="A48" s="28">
        <f>'Monthly Data'!A48</f>
        <v>40848</v>
      </c>
      <c r="B48">
        <f t="shared" si="1"/>
        <v>2011</v>
      </c>
      <c r="C48">
        <f ca="1">'Monthly Data'!F48</f>
        <v>44910887.27802214</v>
      </c>
      <c r="D48">
        <f t="shared" ref="D48:E48" ca="1" si="37">D36</f>
        <v>361.94999999999993</v>
      </c>
      <c r="E48">
        <f t="shared" ca="1" si="37"/>
        <v>0.05</v>
      </c>
      <c r="F48">
        <f>'Monthly Data'!BP48</f>
        <v>0</v>
      </c>
      <c r="G48">
        <f>'Monthly Data'!BQ48</f>
        <v>1</v>
      </c>
      <c r="H48">
        <f>'Monthly Data'!BS48</f>
        <v>30</v>
      </c>
      <c r="I48">
        <f>'Monthly Data'!BL48</f>
        <v>0</v>
      </c>
      <c r="J48">
        <f>'Monthly Data'!BC48</f>
        <v>47</v>
      </c>
      <c r="L48">
        <f>'Res OLS Model'!$B$5</f>
        <v>-18835309.468010399</v>
      </c>
      <c r="M48">
        <f ca="1">'Res OLS Model'!$B$6*D48</f>
        <v>8829606.6345593072</v>
      </c>
      <c r="N48">
        <f ca="1">'Res OLS Model'!$B$7*E48</f>
        <v>8596.6116884454514</v>
      </c>
      <c r="O48">
        <f>'Res OLS Model'!$B$8*F48</f>
        <v>0</v>
      </c>
      <c r="P48">
        <f>'Res OLS Model'!$B$9*G48</f>
        <v>-2347252.1020738599</v>
      </c>
      <c r="Q48">
        <f>'Res OLS Model'!$B$10*H48</f>
        <v>59068668.399089403</v>
      </c>
      <c r="R48">
        <f>'Res OLS Model'!$B$11*I48</f>
        <v>0</v>
      </c>
      <c r="S48">
        <f>'Res OLS Model'!$B$12*J48</f>
        <v>-1239949.3733363559</v>
      </c>
      <c r="T48">
        <f t="shared" ca="1" si="2"/>
        <v>45484360.701916546</v>
      </c>
    </row>
    <row r="49" spans="1:20">
      <c r="A49" s="28">
        <f>'Monthly Data'!A49</f>
        <v>40878</v>
      </c>
      <c r="B49">
        <f t="shared" si="1"/>
        <v>2011</v>
      </c>
      <c r="C49">
        <f ca="1">'Monthly Data'!F49</f>
        <v>53040629.64073614</v>
      </c>
      <c r="D49">
        <f t="shared" ref="D49:E49" ca="1" si="38">D37</f>
        <v>556.41000000000008</v>
      </c>
      <c r="E49">
        <f t="shared" ca="1" si="38"/>
        <v>0</v>
      </c>
      <c r="F49">
        <f>'Monthly Data'!BP49</f>
        <v>0</v>
      </c>
      <c r="G49">
        <f>'Monthly Data'!BQ49</f>
        <v>0</v>
      </c>
      <c r="H49">
        <f>'Monthly Data'!BS49</f>
        <v>31</v>
      </c>
      <c r="I49">
        <f>'Monthly Data'!BL49</f>
        <v>0</v>
      </c>
      <c r="J49">
        <f>'Monthly Data'!BC49</f>
        <v>48</v>
      </c>
      <c r="L49">
        <f>'Res OLS Model'!$B$5</f>
        <v>-18835309.468010399</v>
      </c>
      <c r="M49">
        <f ca="1">'Res OLS Model'!$B$6*D49</f>
        <v>13573370.431095857</v>
      </c>
      <c r="N49">
        <f ca="1">'Res OLS Model'!$B$7*E49</f>
        <v>0</v>
      </c>
      <c r="O49">
        <f>'Res OLS Model'!$B$8*F49</f>
        <v>0</v>
      </c>
      <c r="P49">
        <f>'Res OLS Model'!$B$9*G49</f>
        <v>0</v>
      </c>
      <c r="Q49">
        <f>'Res OLS Model'!$B$10*H49</f>
        <v>61037624.012392379</v>
      </c>
      <c r="R49">
        <f>'Res OLS Model'!$B$11*I49</f>
        <v>0</v>
      </c>
      <c r="S49">
        <f>'Res OLS Model'!$B$12*J49</f>
        <v>-1266331.2748967041</v>
      </c>
      <c r="T49">
        <f t="shared" ca="1" si="2"/>
        <v>54509353.700581133</v>
      </c>
    </row>
    <row r="50" spans="1:20">
      <c r="A50" s="28">
        <f>'Monthly Data'!A50</f>
        <v>40909</v>
      </c>
      <c r="B50">
        <f t="shared" si="1"/>
        <v>2012</v>
      </c>
      <c r="C50">
        <f ca="1">'Monthly Data'!F50</f>
        <v>53836254.463610977</v>
      </c>
      <c r="D50">
        <f t="shared" ref="D50:E50" ca="1" si="39">D38</f>
        <v>659.42999999999984</v>
      </c>
      <c r="E50">
        <f t="shared" ca="1" si="39"/>
        <v>0</v>
      </c>
      <c r="F50">
        <f>'Monthly Data'!BP50</f>
        <v>0</v>
      </c>
      <c r="G50">
        <f>'Monthly Data'!BQ50</f>
        <v>0</v>
      </c>
      <c r="H50">
        <f>'Monthly Data'!BS50</f>
        <v>31</v>
      </c>
      <c r="I50">
        <f>'Monthly Data'!BL50</f>
        <v>0</v>
      </c>
      <c r="J50">
        <f>'Monthly Data'!BC50</f>
        <v>49</v>
      </c>
      <c r="L50">
        <f>'Res OLS Model'!$B$5</f>
        <v>-18835309.468010399</v>
      </c>
      <c r="M50">
        <f ca="1">'Res OLS Model'!$B$6*D50</f>
        <v>16086496.762059521</v>
      </c>
      <c r="N50">
        <f ca="1">'Res OLS Model'!$B$7*E50</f>
        <v>0</v>
      </c>
      <c r="O50">
        <f>'Res OLS Model'!$B$8*F50</f>
        <v>0</v>
      </c>
      <c r="P50">
        <f>'Res OLS Model'!$B$9*G50</f>
        <v>0</v>
      </c>
      <c r="Q50">
        <f>'Res OLS Model'!$B$10*H50</f>
        <v>61037624.012392379</v>
      </c>
      <c r="R50">
        <f>'Res OLS Model'!$B$11*I50</f>
        <v>0</v>
      </c>
      <c r="S50">
        <f>'Res OLS Model'!$B$12*J50</f>
        <v>-1292713.1764570521</v>
      </c>
      <c r="T50">
        <f t="shared" ca="1" si="2"/>
        <v>56996098.129984446</v>
      </c>
    </row>
    <row r="51" spans="1:20">
      <c r="A51" s="28">
        <f>'Monthly Data'!A51</f>
        <v>40940</v>
      </c>
      <c r="B51">
        <f t="shared" si="1"/>
        <v>2012</v>
      </c>
      <c r="C51">
        <f ca="1">'Monthly Data'!F51</f>
        <v>47974878.753441975</v>
      </c>
      <c r="D51">
        <f t="shared" ref="D51:E51" ca="1" si="40">D39</f>
        <v>571.77</v>
      </c>
      <c r="E51">
        <f t="shared" ca="1" si="40"/>
        <v>0</v>
      </c>
      <c r="F51">
        <f>'Monthly Data'!BP51</f>
        <v>0</v>
      </c>
      <c r="G51">
        <f>'Monthly Data'!BQ51</f>
        <v>0</v>
      </c>
      <c r="H51">
        <f>'Monthly Data'!BS51</f>
        <v>29</v>
      </c>
      <c r="I51">
        <f>'Monthly Data'!BL51</f>
        <v>0</v>
      </c>
      <c r="J51">
        <f>'Monthly Data'!BC51</f>
        <v>50</v>
      </c>
      <c r="L51">
        <f>'Res OLS Model'!$B$5</f>
        <v>-18835309.468010399</v>
      </c>
      <c r="M51">
        <f ca="1">'Res OLS Model'!$B$6*D51</f>
        <v>13948070.687780013</v>
      </c>
      <c r="N51">
        <f ca="1">'Res OLS Model'!$B$7*E51</f>
        <v>0</v>
      </c>
      <c r="O51">
        <f>'Res OLS Model'!$B$8*F51</f>
        <v>0</v>
      </c>
      <c r="P51">
        <f>'Res OLS Model'!$B$9*G51</f>
        <v>0</v>
      </c>
      <c r="Q51">
        <f>'Res OLS Model'!$B$10*H51</f>
        <v>57099712.78578642</v>
      </c>
      <c r="R51">
        <f>'Res OLS Model'!$B$11*I51</f>
        <v>0</v>
      </c>
      <c r="S51">
        <f>'Res OLS Model'!$B$12*J51</f>
        <v>-1319095.0780174001</v>
      </c>
      <c r="T51">
        <f t="shared" ca="1" si="2"/>
        <v>50893378.927538633</v>
      </c>
    </row>
    <row r="52" spans="1:20">
      <c r="A52" s="28">
        <f>'Monthly Data'!A52</f>
        <v>40969</v>
      </c>
      <c r="B52">
        <f t="shared" si="1"/>
        <v>2012</v>
      </c>
      <c r="C52">
        <f ca="1">'Monthly Data'!F52</f>
        <v>44818017.847629979</v>
      </c>
      <c r="D52">
        <f t="shared" ref="D52:E52" ca="1" si="41">D40</f>
        <v>456.53999999999996</v>
      </c>
      <c r="E52">
        <f t="shared" ca="1" si="41"/>
        <v>0.48</v>
      </c>
      <c r="F52">
        <f>'Monthly Data'!BP52</f>
        <v>1</v>
      </c>
      <c r="G52">
        <f>'Monthly Data'!BQ52</f>
        <v>0</v>
      </c>
      <c r="H52">
        <f>'Monthly Data'!BS52</f>
        <v>31</v>
      </c>
      <c r="I52">
        <f>'Monthly Data'!BL52</f>
        <v>0</v>
      </c>
      <c r="J52">
        <f>'Monthly Data'!BC52</f>
        <v>51</v>
      </c>
      <c r="L52">
        <f>'Res OLS Model'!$B$5</f>
        <v>-18835309.468010399</v>
      </c>
      <c r="M52">
        <f ca="1">'Res OLS Model'!$B$6*D52</f>
        <v>11137086.926209992</v>
      </c>
      <c r="N52">
        <f ca="1">'Res OLS Model'!$B$7*E52</f>
        <v>82527.472209076324</v>
      </c>
      <c r="O52">
        <f>'Res OLS Model'!$B$8*F52</f>
        <v>-4176983.9788491102</v>
      </c>
      <c r="P52">
        <f>'Res OLS Model'!$B$9*G52</f>
        <v>0</v>
      </c>
      <c r="Q52">
        <f>'Res OLS Model'!$B$10*H52</f>
        <v>61037624.012392379</v>
      </c>
      <c r="R52">
        <f>'Res OLS Model'!$B$11*I52</f>
        <v>0</v>
      </c>
      <c r="S52">
        <f>'Res OLS Model'!$B$12*J52</f>
        <v>-1345476.9795777481</v>
      </c>
      <c r="T52">
        <f t="shared" ca="1" si="2"/>
        <v>47899467.984374188</v>
      </c>
    </row>
    <row r="53" spans="1:20">
      <c r="A53" s="28">
        <f>'Monthly Data'!A53</f>
        <v>41000</v>
      </c>
      <c r="B53">
        <f t="shared" si="1"/>
        <v>2012</v>
      </c>
      <c r="C53">
        <f ca="1">'Monthly Data'!F53</f>
        <v>40519756.964387976</v>
      </c>
      <c r="D53">
        <f t="shared" ref="D53:E53" ca="1" si="42">D41</f>
        <v>248.54999999999995</v>
      </c>
      <c r="E53">
        <f t="shared" ca="1" si="42"/>
        <v>2.78</v>
      </c>
      <c r="F53">
        <f>'Monthly Data'!BP53</f>
        <v>1</v>
      </c>
      <c r="G53">
        <f>'Monthly Data'!BQ53</f>
        <v>0</v>
      </c>
      <c r="H53">
        <f>'Monthly Data'!BS53</f>
        <v>30</v>
      </c>
      <c r="I53">
        <f>'Monthly Data'!BL53</f>
        <v>0</v>
      </c>
      <c r="J53">
        <f>'Monthly Data'!BC53</f>
        <v>52</v>
      </c>
      <c r="L53">
        <f>'Res OLS Model'!$B$5</f>
        <v>-18835309.468010399</v>
      </c>
      <c r="M53">
        <f ca="1">'Res OLS Model'!$B$6*D53</f>
        <v>6063264.8957582973</v>
      </c>
      <c r="N53">
        <f ca="1">'Res OLS Model'!$B$7*E53</f>
        <v>477971.60987756698</v>
      </c>
      <c r="O53">
        <f>'Res OLS Model'!$B$8*F53</f>
        <v>-4176983.9788491102</v>
      </c>
      <c r="P53">
        <f>'Res OLS Model'!$B$9*G53</f>
        <v>0</v>
      </c>
      <c r="Q53">
        <f>'Res OLS Model'!$B$10*H53</f>
        <v>59068668.399089403</v>
      </c>
      <c r="R53">
        <f>'Res OLS Model'!$B$11*I53</f>
        <v>0</v>
      </c>
      <c r="S53">
        <f>'Res OLS Model'!$B$12*J53</f>
        <v>-1371858.8811380961</v>
      </c>
      <c r="T53">
        <f t="shared" ca="1" si="2"/>
        <v>41225752.576727666</v>
      </c>
    </row>
    <row r="54" spans="1:20">
      <c r="A54" s="28">
        <f>'Monthly Data'!A54</f>
        <v>41030</v>
      </c>
      <c r="B54">
        <f t="shared" si="1"/>
        <v>2012</v>
      </c>
      <c r="C54">
        <f ca="1">'Monthly Data'!F54</f>
        <v>47369873.151951976</v>
      </c>
      <c r="D54">
        <f t="shared" ref="D54:E54" ca="1" si="43">D42</f>
        <v>92.740000000000009</v>
      </c>
      <c r="E54">
        <f t="shared" ca="1" si="43"/>
        <v>41.839999999999996</v>
      </c>
      <c r="F54">
        <f>'Monthly Data'!BP54</f>
        <v>1</v>
      </c>
      <c r="G54">
        <f>'Monthly Data'!BQ54</f>
        <v>0</v>
      </c>
      <c r="H54">
        <f>'Monthly Data'!BS54</f>
        <v>31</v>
      </c>
      <c r="I54">
        <f>'Monthly Data'!BL54</f>
        <v>0</v>
      </c>
      <c r="J54">
        <f>'Monthly Data'!BC54</f>
        <v>53</v>
      </c>
      <c r="L54">
        <f>'Res OLS Model'!$B$5</f>
        <v>-18835309.468010399</v>
      </c>
      <c r="M54">
        <f ca="1">'Res OLS Model'!$B$6*D54</f>
        <v>2262350.3779224488</v>
      </c>
      <c r="N54">
        <f ca="1">'Res OLS Model'!$B$7*E54</f>
        <v>7193644.660891152</v>
      </c>
      <c r="O54">
        <f>'Res OLS Model'!$B$8*F54</f>
        <v>-4176983.9788491102</v>
      </c>
      <c r="P54">
        <f>'Res OLS Model'!$B$9*G54</f>
        <v>0</v>
      </c>
      <c r="Q54">
        <f>'Res OLS Model'!$B$10*H54</f>
        <v>61037624.012392379</v>
      </c>
      <c r="R54">
        <f>'Res OLS Model'!$B$11*I54</f>
        <v>0</v>
      </c>
      <c r="S54">
        <f>'Res OLS Model'!$B$12*J54</f>
        <v>-1398240.7826984441</v>
      </c>
      <c r="T54">
        <f t="shared" ca="1" si="2"/>
        <v>46083084.821648024</v>
      </c>
    </row>
    <row r="55" spans="1:20">
      <c r="A55" s="28">
        <f>'Monthly Data'!A55</f>
        <v>41061</v>
      </c>
      <c r="B55">
        <f t="shared" ref="B55:B118" si="44">YEAR(A55)</f>
        <v>2012</v>
      </c>
      <c r="C55">
        <f ca="1">'Monthly Data'!F55</f>
        <v>66164429.476892978</v>
      </c>
      <c r="D55">
        <f t="shared" ref="D55:E55" ca="1" si="45">D43</f>
        <v>9.08</v>
      </c>
      <c r="E55">
        <f t="shared" ca="1" si="45"/>
        <v>117.03999999999996</v>
      </c>
      <c r="F55">
        <f>'Monthly Data'!BP55</f>
        <v>0</v>
      </c>
      <c r="G55">
        <f>'Monthly Data'!BQ55</f>
        <v>0</v>
      </c>
      <c r="H55">
        <f>'Monthly Data'!BS55</f>
        <v>30</v>
      </c>
      <c r="I55">
        <f>'Monthly Data'!BL55</f>
        <v>0</v>
      </c>
      <c r="J55">
        <f>'Monthly Data'!BC55</f>
        <v>54</v>
      </c>
      <c r="L55">
        <f>'Res OLS Model'!$B$5</f>
        <v>-18835309.468010399</v>
      </c>
      <c r="M55">
        <f ca="1">'Res OLS Model'!$B$6*D55</f>
        <v>221502.49548777047</v>
      </c>
      <c r="N55">
        <f ca="1">'Res OLS Model'!$B$7*E55</f>
        <v>20122948.640313104</v>
      </c>
      <c r="O55">
        <f>'Res OLS Model'!$B$8*F55</f>
        <v>0</v>
      </c>
      <c r="P55">
        <f>'Res OLS Model'!$B$9*G55</f>
        <v>0</v>
      </c>
      <c r="Q55">
        <f>'Res OLS Model'!$B$10*H55</f>
        <v>59068668.399089403</v>
      </c>
      <c r="R55">
        <f>'Res OLS Model'!$B$11*I55</f>
        <v>0</v>
      </c>
      <c r="S55">
        <f>'Res OLS Model'!$B$12*J55</f>
        <v>-1424622.6842587921</v>
      </c>
      <c r="T55">
        <f t="shared" ref="T55:T109" ca="1" si="46">SUM(L55:S55)</f>
        <v>59153187.382621095</v>
      </c>
    </row>
    <row r="56" spans="1:20">
      <c r="A56" s="28">
        <f>'Monthly Data'!A56</f>
        <v>41091</v>
      </c>
      <c r="B56">
        <f t="shared" si="44"/>
        <v>2012</v>
      </c>
      <c r="C56">
        <f ca="1">'Monthly Data'!F56</f>
        <v>83251368.938582972</v>
      </c>
      <c r="D56">
        <f t="shared" ref="D56:E56" ca="1" si="47">D44</f>
        <v>0.51</v>
      </c>
      <c r="E56">
        <f t="shared" ca="1" si="47"/>
        <v>183.26</v>
      </c>
      <c r="F56">
        <f>'Monthly Data'!BP56</f>
        <v>0</v>
      </c>
      <c r="G56">
        <f>'Monthly Data'!BQ56</f>
        <v>0</v>
      </c>
      <c r="H56">
        <f>'Monthly Data'!BS56</f>
        <v>31</v>
      </c>
      <c r="I56">
        <f>'Monthly Data'!BL56</f>
        <v>0</v>
      </c>
      <c r="J56">
        <f>'Monthly Data'!BC56</f>
        <v>55</v>
      </c>
      <c r="L56">
        <f>'Res OLS Model'!$B$5</f>
        <v>-18835309.468010399</v>
      </c>
      <c r="M56">
        <f ca="1">'Res OLS Model'!$B$6*D56</f>
        <v>12441.219460216184</v>
      </c>
      <c r="N56">
        <f ca="1">'Res OLS Model'!$B$7*E56</f>
        <v>31508301.160490263</v>
      </c>
      <c r="O56">
        <f>'Res OLS Model'!$B$8*F56</f>
        <v>0</v>
      </c>
      <c r="P56">
        <f>'Res OLS Model'!$B$9*G56</f>
        <v>0</v>
      </c>
      <c r="Q56">
        <f>'Res OLS Model'!$B$10*H56</f>
        <v>61037624.012392379</v>
      </c>
      <c r="R56">
        <f>'Res OLS Model'!$B$11*I56</f>
        <v>0</v>
      </c>
      <c r="S56">
        <f>'Res OLS Model'!$B$12*J56</f>
        <v>-1451004.5858191401</v>
      </c>
      <c r="T56">
        <f t="shared" ca="1" si="46"/>
        <v>72272052.338513315</v>
      </c>
    </row>
    <row r="57" spans="1:20">
      <c r="A57" s="28">
        <f>'Monthly Data'!A57</f>
        <v>41122</v>
      </c>
      <c r="B57">
        <f t="shared" si="44"/>
        <v>2012</v>
      </c>
      <c r="C57">
        <f ca="1">'Monthly Data'!F57</f>
        <v>68538520.76983498</v>
      </c>
      <c r="D57">
        <f t="shared" ref="D57:E57" ca="1" si="48">D45</f>
        <v>1.51</v>
      </c>
      <c r="E57">
        <f t="shared" ca="1" si="48"/>
        <v>152.91000000000003</v>
      </c>
      <c r="F57">
        <f>'Monthly Data'!BP57</f>
        <v>0</v>
      </c>
      <c r="G57">
        <f>'Monthly Data'!BQ57</f>
        <v>0</v>
      </c>
      <c r="H57">
        <f>'Monthly Data'!BS57</f>
        <v>31</v>
      </c>
      <c r="I57">
        <f>'Monthly Data'!BL57</f>
        <v>0</v>
      </c>
      <c r="J57">
        <f>'Monthly Data'!BC57</f>
        <v>56</v>
      </c>
      <c r="L57">
        <f>'Res OLS Model'!$B$5</f>
        <v>-18835309.468010399</v>
      </c>
      <c r="M57">
        <f ca="1">'Res OLS Model'!$B$6*D57</f>
        <v>36835.767421424382</v>
      </c>
      <c r="N57">
        <f ca="1">'Res OLS Model'!$B$7*E57</f>
        <v>26290157.865603879</v>
      </c>
      <c r="O57">
        <f>'Res OLS Model'!$B$8*F57</f>
        <v>0</v>
      </c>
      <c r="P57">
        <f>'Res OLS Model'!$B$9*G57</f>
        <v>0</v>
      </c>
      <c r="Q57">
        <f>'Res OLS Model'!$B$10*H57</f>
        <v>61037624.012392379</v>
      </c>
      <c r="R57">
        <f>'Res OLS Model'!$B$11*I57</f>
        <v>0</v>
      </c>
      <c r="S57">
        <f>'Res OLS Model'!$B$12*J57</f>
        <v>-1477386.4873794881</v>
      </c>
      <c r="T57">
        <f t="shared" ca="1" si="46"/>
        <v>67051921.690027788</v>
      </c>
    </row>
    <row r="58" spans="1:20">
      <c r="A58" s="28">
        <f>'Monthly Data'!A58</f>
        <v>41153</v>
      </c>
      <c r="B58">
        <f t="shared" si="44"/>
        <v>2012</v>
      </c>
      <c r="C58">
        <f ca="1">'Monthly Data'!F58</f>
        <v>50547782.282330975</v>
      </c>
      <c r="D58">
        <f t="shared" ref="D58:E58" ca="1" si="49">D46</f>
        <v>33.01</v>
      </c>
      <c r="E58">
        <f t="shared" ca="1" si="49"/>
        <v>67.679999999999993</v>
      </c>
      <c r="F58">
        <f>'Monthly Data'!BP58</f>
        <v>0</v>
      </c>
      <c r="G58">
        <f>'Monthly Data'!BQ58</f>
        <v>1</v>
      </c>
      <c r="H58">
        <f>'Monthly Data'!BS58</f>
        <v>30</v>
      </c>
      <c r="I58">
        <f>'Monthly Data'!BL58</f>
        <v>1</v>
      </c>
      <c r="J58">
        <f>'Monthly Data'!BC58</f>
        <v>57</v>
      </c>
      <c r="L58">
        <f>'Res OLS Model'!$B$5</f>
        <v>-18835309.468010399</v>
      </c>
      <c r="M58">
        <f ca="1">'Res OLS Model'!$B$6*D58</f>
        <v>805264.02819948271</v>
      </c>
      <c r="N58">
        <f ca="1">'Res OLS Model'!$B$7*E58</f>
        <v>11636373.58147976</v>
      </c>
      <c r="O58">
        <f>'Res OLS Model'!$B$8*F58</f>
        <v>0</v>
      </c>
      <c r="P58">
        <f>'Res OLS Model'!$B$9*G58</f>
        <v>-2347252.1020738599</v>
      </c>
      <c r="Q58">
        <f>'Res OLS Model'!$B$10*H58</f>
        <v>59068668.399089403</v>
      </c>
      <c r="R58">
        <f>'Res OLS Model'!$B$11*I58</f>
        <v>2715900.05685709</v>
      </c>
      <c r="S58">
        <f>'Res OLS Model'!$B$12*J58</f>
        <v>-1503768.3889398361</v>
      </c>
      <c r="T58">
        <f t="shared" ca="1" si="46"/>
        <v>51539876.106601641</v>
      </c>
    </row>
    <row r="59" spans="1:20">
      <c r="A59" s="28">
        <f>'Monthly Data'!A59</f>
        <v>41183</v>
      </c>
      <c r="B59">
        <f t="shared" si="44"/>
        <v>2012</v>
      </c>
      <c r="C59">
        <f ca="1">'Monthly Data'!F59</f>
        <v>42873857.88398198</v>
      </c>
      <c r="D59">
        <f t="shared" ref="D59:E59" ca="1" si="50">D47</f>
        <v>177.83999999999997</v>
      </c>
      <c r="E59">
        <f t="shared" ca="1" si="50"/>
        <v>8.6</v>
      </c>
      <c r="F59">
        <f>'Monthly Data'!BP59</f>
        <v>0</v>
      </c>
      <c r="G59">
        <f>'Monthly Data'!BQ59</f>
        <v>1</v>
      </c>
      <c r="H59">
        <f>'Monthly Data'!BS59</f>
        <v>31</v>
      </c>
      <c r="I59">
        <f>'Monthly Data'!BL59</f>
        <v>0</v>
      </c>
      <c r="J59">
        <f>'Monthly Data'!BC59</f>
        <v>58</v>
      </c>
      <c r="L59">
        <f>'Res OLS Model'!$B$5</f>
        <v>-18835309.468010399</v>
      </c>
      <c r="M59">
        <f ca="1">'Res OLS Model'!$B$6*D59</f>
        <v>4338326.4094212661</v>
      </c>
      <c r="N59">
        <f ca="1">'Res OLS Model'!$B$7*E59</f>
        <v>1478617.2104126173</v>
      </c>
      <c r="O59">
        <f>'Res OLS Model'!$B$8*F59</f>
        <v>0</v>
      </c>
      <c r="P59">
        <f>'Res OLS Model'!$B$9*G59</f>
        <v>-2347252.1020738599</v>
      </c>
      <c r="Q59">
        <f>'Res OLS Model'!$B$10*H59</f>
        <v>61037624.012392379</v>
      </c>
      <c r="R59">
        <f>'Res OLS Model'!$B$11*I59</f>
        <v>0</v>
      </c>
      <c r="S59">
        <f>'Res OLS Model'!$B$12*J59</f>
        <v>-1530150.2905001841</v>
      </c>
      <c r="T59">
        <f t="shared" ca="1" si="46"/>
        <v>44141855.771641813</v>
      </c>
    </row>
    <row r="60" spans="1:20">
      <c r="A60" s="28">
        <f>'Monthly Data'!A60</f>
        <v>41214</v>
      </c>
      <c r="B60">
        <f t="shared" si="44"/>
        <v>2012</v>
      </c>
      <c r="C60">
        <f ca="1">'Monthly Data'!F60</f>
        <v>45641430.12196698</v>
      </c>
      <c r="D60">
        <f t="shared" ref="D60:E60" ca="1" si="51">D48</f>
        <v>361.94999999999993</v>
      </c>
      <c r="E60">
        <f t="shared" ca="1" si="51"/>
        <v>0.05</v>
      </c>
      <c r="F60">
        <f>'Monthly Data'!BP60</f>
        <v>0</v>
      </c>
      <c r="G60">
        <f>'Monthly Data'!BQ60</f>
        <v>1</v>
      </c>
      <c r="H60">
        <f>'Monthly Data'!BS60</f>
        <v>30</v>
      </c>
      <c r="I60">
        <f>'Monthly Data'!BL60</f>
        <v>0</v>
      </c>
      <c r="J60">
        <f>'Monthly Data'!BC60</f>
        <v>59</v>
      </c>
      <c r="L60">
        <f>'Res OLS Model'!$B$5</f>
        <v>-18835309.468010399</v>
      </c>
      <c r="M60">
        <f ca="1">'Res OLS Model'!$B$6*D60</f>
        <v>8829606.6345593072</v>
      </c>
      <c r="N60">
        <f ca="1">'Res OLS Model'!$B$7*E60</f>
        <v>8596.6116884454514</v>
      </c>
      <c r="O60">
        <f>'Res OLS Model'!$B$8*F60</f>
        <v>0</v>
      </c>
      <c r="P60">
        <f>'Res OLS Model'!$B$9*G60</f>
        <v>-2347252.1020738599</v>
      </c>
      <c r="Q60">
        <f>'Res OLS Model'!$B$10*H60</f>
        <v>59068668.399089403</v>
      </c>
      <c r="R60">
        <f>'Res OLS Model'!$B$11*I60</f>
        <v>0</v>
      </c>
      <c r="S60">
        <f>'Res OLS Model'!$B$12*J60</f>
        <v>-1556532.192060532</v>
      </c>
      <c r="T60">
        <f t="shared" ca="1" si="46"/>
        <v>45167777.883192368</v>
      </c>
    </row>
    <row r="61" spans="1:20">
      <c r="A61" s="28">
        <f>'Monthly Data'!A61</f>
        <v>41244</v>
      </c>
      <c r="B61">
        <f t="shared" si="44"/>
        <v>2012</v>
      </c>
      <c r="C61">
        <f ca="1">'Monthly Data'!F61</f>
        <v>52638100.62582498</v>
      </c>
      <c r="D61">
        <f t="shared" ref="D61:E61" ca="1" si="52">D49</f>
        <v>556.41000000000008</v>
      </c>
      <c r="E61">
        <f t="shared" ca="1" si="52"/>
        <v>0</v>
      </c>
      <c r="F61">
        <f>'Monthly Data'!BP61</f>
        <v>0</v>
      </c>
      <c r="G61">
        <f>'Monthly Data'!BQ61</f>
        <v>0</v>
      </c>
      <c r="H61">
        <f>'Monthly Data'!BS61</f>
        <v>31</v>
      </c>
      <c r="I61">
        <f>'Monthly Data'!BL61</f>
        <v>0</v>
      </c>
      <c r="J61">
        <f>'Monthly Data'!BC61</f>
        <v>60</v>
      </c>
      <c r="L61">
        <f>'Res OLS Model'!$B$5</f>
        <v>-18835309.468010399</v>
      </c>
      <c r="M61">
        <f ca="1">'Res OLS Model'!$B$6*D61</f>
        <v>13573370.431095857</v>
      </c>
      <c r="N61">
        <f ca="1">'Res OLS Model'!$B$7*E61</f>
        <v>0</v>
      </c>
      <c r="O61">
        <f>'Res OLS Model'!$B$8*F61</f>
        <v>0</v>
      </c>
      <c r="P61">
        <f>'Res OLS Model'!$B$9*G61</f>
        <v>0</v>
      </c>
      <c r="Q61">
        <f>'Res OLS Model'!$B$10*H61</f>
        <v>61037624.012392379</v>
      </c>
      <c r="R61">
        <f>'Res OLS Model'!$B$11*I61</f>
        <v>0</v>
      </c>
      <c r="S61">
        <f>'Res OLS Model'!$B$12*J61</f>
        <v>-1582914.09362088</v>
      </c>
      <c r="T61">
        <f t="shared" ca="1" si="46"/>
        <v>54192770.881856956</v>
      </c>
    </row>
    <row r="62" spans="1:20">
      <c r="A62" s="28">
        <f>'Monthly Data'!A62</f>
        <v>41275</v>
      </c>
      <c r="B62">
        <f t="shared" si="44"/>
        <v>2013</v>
      </c>
      <c r="C62">
        <f ca="1">'Monthly Data'!F62</f>
        <v>54911356.121163584</v>
      </c>
      <c r="D62">
        <f t="shared" ref="D62:E62" ca="1" si="53">D50</f>
        <v>659.42999999999984</v>
      </c>
      <c r="E62">
        <f t="shared" ca="1" si="53"/>
        <v>0</v>
      </c>
      <c r="F62">
        <f>'Monthly Data'!BP62</f>
        <v>0</v>
      </c>
      <c r="G62">
        <f>'Monthly Data'!BQ62</f>
        <v>0</v>
      </c>
      <c r="H62">
        <f>'Monthly Data'!BS62</f>
        <v>31</v>
      </c>
      <c r="I62">
        <f>'Monthly Data'!BL62</f>
        <v>0</v>
      </c>
      <c r="J62">
        <f>'Monthly Data'!BC62</f>
        <v>61</v>
      </c>
      <c r="L62">
        <f>'Res OLS Model'!$B$5</f>
        <v>-18835309.468010399</v>
      </c>
      <c r="M62">
        <f ca="1">'Res OLS Model'!$B$6*D62</f>
        <v>16086496.762059521</v>
      </c>
      <c r="N62">
        <f ca="1">'Res OLS Model'!$B$7*E62</f>
        <v>0</v>
      </c>
      <c r="O62">
        <f>'Res OLS Model'!$B$8*F62</f>
        <v>0</v>
      </c>
      <c r="P62">
        <f>'Res OLS Model'!$B$9*G62</f>
        <v>0</v>
      </c>
      <c r="Q62">
        <f>'Res OLS Model'!$B$10*H62</f>
        <v>61037624.012392379</v>
      </c>
      <c r="R62">
        <f>'Res OLS Model'!$B$11*I62</f>
        <v>0</v>
      </c>
      <c r="S62">
        <f>'Res OLS Model'!$B$12*J62</f>
        <v>-1609295.995181228</v>
      </c>
      <c r="T62">
        <f t="shared" ca="1" si="46"/>
        <v>56679515.311260276</v>
      </c>
    </row>
    <row r="63" spans="1:20">
      <c r="A63" s="28">
        <f>'Monthly Data'!A63</f>
        <v>41306</v>
      </c>
      <c r="B63">
        <f t="shared" si="44"/>
        <v>2013</v>
      </c>
      <c r="C63">
        <f ca="1">'Monthly Data'!F63</f>
        <v>48753761.194211587</v>
      </c>
      <c r="D63">
        <f t="shared" ref="D63:E63" ca="1" si="54">D51</f>
        <v>571.77</v>
      </c>
      <c r="E63">
        <f t="shared" ca="1" si="54"/>
        <v>0</v>
      </c>
      <c r="F63">
        <f>'Monthly Data'!BP63</f>
        <v>0</v>
      </c>
      <c r="G63">
        <f>'Monthly Data'!BQ63</f>
        <v>0</v>
      </c>
      <c r="H63">
        <f>'Monthly Data'!BS63</f>
        <v>28</v>
      </c>
      <c r="I63">
        <f>'Monthly Data'!BL63</f>
        <v>0</v>
      </c>
      <c r="J63">
        <f>'Monthly Data'!BC63</f>
        <v>62</v>
      </c>
      <c r="L63">
        <f>'Res OLS Model'!$B$5</f>
        <v>-18835309.468010399</v>
      </c>
      <c r="M63">
        <f ca="1">'Res OLS Model'!$B$6*D63</f>
        <v>13948070.687780013</v>
      </c>
      <c r="N63">
        <f ca="1">'Res OLS Model'!$B$7*E63</f>
        <v>0</v>
      </c>
      <c r="O63">
        <f>'Res OLS Model'!$B$8*F63</f>
        <v>0</v>
      </c>
      <c r="P63">
        <f>'Res OLS Model'!$B$9*G63</f>
        <v>0</v>
      </c>
      <c r="Q63">
        <f>'Res OLS Model'!$B$10*H63</f>
        <v>55130757.172483444</v>
      </c>
      <c r="R63">
        <f>'Res OLS Model'!$B$11*I63</f>
        <v>0</v>
      </c>
      <c r="S63">
        <f>'Res OLS Model'!$B$12*J63</f>
        <v>-1635677.896741576</v>
      </c>
      <c r="T63">
        <f t="shared" ca="1" si="46"/>
        <v>48607840.49551148</v>
      </c>
    </row>
    <row r="64" spans="1:20">
      <c r="A64" s="28">
        <f>'Monthly Data'!A64</f>
        <v>41334</v>
      </c>
      <c r="B64">
        <f t="shared" si="44"/>
        <v>2013</v>
      </c>
      <c r="C64">
        <f ca="1">'Monthly Data'!F64</f>
        <v>49889124.102056585</v>
      </c>
      <c r="D64">
        <f t="shared" ref="D64:E64" ca="1" si="55">D52</f>
        <v>456.53999999999996</v>
      </c>
      <c r="E64">
        <f t="shared" ca="1" si="55"/>
        <v>0.48</v>
      </c>
      <c r="F64">
        <f>'Monthly Data'!BP64</f>
        <v>1</v>
      </c>
      <c r="G64">
        <f>'Monthly Data'!BQ64</f>
        <v>0</v>
      </c>
      <c r="H64">
        <f>'Monthly Data'!BS64</f>
        <v>31</v>
      </c>
      <c r="I64">
        <f>'Monthly Data'!BL64</f>
        <v>0</v>
      </c>
      <c r="J64">
        <f>'Monthly Data'!BC64</f>
        <v>63</v>
      </c>
      <c r="L64">
        <f>'Res OLS Model'!$B$5</f>
        <v>-18835309.468010399</v>
      </c>
      <c r="M64">
        <f ca="1">'Res OLS Model'!$B$6*D64</f>
        <v>11137086.926209992</v>
      </c>
      <c r="N64">
        <f ca="1">'Res OLS Model'!$B$7*E64</f>
        <v>82527.472209076324</v>
      </c>
      <c r="O64">
        <f>'Res OLS Model'!$B$8*F64</f>
        <v>-4176983.9788491102</v>
      </c>
      <c r="P64">
        <f>'Res OLS Model'!$B$9*G64</f>
        <v>0</v>
      </c>
      <c r="Q64">
        <f>'Res OLS Model'!$B$10*H64</f>
        <v>61037624.012392379</v>
      </c>
      <c r="R64">
        <f>'Res OLS Model'!$B$11*I64</f>
        <v>0</v>
      </c>
      <c r="S64">
        <f>'Res OLS Model'!$B$12*J64</f>
        <v>-1662059.798301924</v>
      </c>
      <c r="T64">
        <f t="shared" ca="1" si="46"/>
        <v>47582885.16565001</v>
      </c>
    </row>
    <row r="65" spans="1:20">
      <c r="A65" s="28">
        <f>'Monthly Data'!A65</f>
        <v>41365</v>
      </c>
      <c r="B65">
        <f t="shared" si="44"/>
        <v>2013</v>
      </c>
      <c r="C65">
        <f ca="1">'Monthly Data'!F65</f>
        <v>43188284.981835589</v>
      </c>
      <c r="D65">
        <f t="shared" ref="D65:E65" ca="1" si="56">D53</f>
        <v>248.54999999999995</v>
      </c>
      <c r="E65">
        <f t="shared" ca="1" si="56"/>
        <v>2.78</v>
      </c>
      <c r="F65">
        <f>'Monthly Data'!BP65</f>
        <v>1</v>
      </c>
      <c r="G65">
        <f>'Monthly Data'!BQ65</f>
        <v>0</v>
      </c>
      <c r="H65">
        <f>'Monthly Data'!BS65</f>
        <v>30</v>
      </c>
      <c r="I65">
        <f>'Monthly Data'!BL65</f>
        <v>0</v>
      </c>
      <c r="J65">
        <f>'Monthly Data'!BC65</f>
        <v>64</v>
      </c>
      <c r="L65">
        <f>'Res OLS Model'!$B$5</f>
        <v>-18835309.468010399</v>
      </c>
      <c r="M65">
        <f ca="1">'Res OLS Model'!$B$6*D65</f>
        <v>6063264.8957582973</v>
      </c>
      <c r="N65">
        <f ca="1">'Res OLS Model'!$B$7*E65</f>
        <v>477971.60987756698</v>
      </c>
      <c r="O65">
        <f>'Res OLS Model'!$B$8*F65</f>
        <v>-4176983.9788491102</v>
      </c>
      <c r="P65">
        <f>'Res OLS Model'!$B$9*G65</f>
        <v>0</v>
      </c>
      <c r="Q65">
        <f>'Res OLS Model'!$B$10*H65</f>
        <v>59068668.399089403</v>
      </c>
      <c r="R65">
        <f>'Res OLS Model'!$B$11*I65</f>
        <v>0</v>
      </c>
      <c r="S65">
        <f>'Res OLS Model'!$B$12*J65</f>
        <v>-1688441.699862272</v>
      </c>
      <c r="T65">
        <f t="shared" ca="1" si="46"/>
        <v>40909169.758003488</v>
      </c>
    </row>
    <row r="66" spans="1:20">
      <c r="A66" s="28">
        <f>'Monthly Data'!A66</f>
        <v>41395</v>
      </c>
      <c r="B66">
        <f t="shared" si="44"/>
        <v>2013</v>
      </c>
      <c r="C66">
        <f ca="1">'Monthly Data'!F66</f>
        <v>45290631.481890589</v>
      </c>
      <c r="D66">
        <f t="shared" ref="D66:E66" ca="1" si="57">D54</f>
        <v>92.740000000000009</v>
      </c>
      <c r="E66">
        <f t="shared" ca="1" si="57"/>
        <v>41.839999999999996</v>
      </c>
      <c r="F66">
        <f>'Monthly Data'!BP66</f>
        <v>1</v>
      </c>
      <c r="G66">
        <f>'Monthly Data'!BQ66</f>
        <v>0</v>
      </c>
      <c r="H66">
        <f>'Monthly Data'!BS66</f>
        <v>31</v>
      </c>
      <c r="I66">
        <f>'Monthly Data'!BL66</f>
        <v>0</v>
      </c>
      <c r="J66">
        <f>'Monthly Data'!BC66</f>
        <v>65</v>
      </c>
      <c r="L66">
        <f>'Res OLS Model'!$B$5</f>
        <v>-18835309.468010399</v>
      </c>
      <c r="M66">
        <f ca="1">'Res OLS Model'!$B$6*D66</f>
        <v>2262350.3779224488</v>
      </c>
      <c r="N66">
        <f ca="1">'Res OLS Model'!$B$7*E66</f>
        <v>7193644.660891152</v>
      </c>
      <c r="O66">
        <f>'Res OLS Model'!$B$8*F66</f>
        <v>-4176983.9788491102</v>
      </c>
      <c r="P66">
        <f>'Res OLS Model'!$B$9*G66</f>
        <v>0</v>
      </c>
      <c r="Q66">
        <f>'Res OLS Model'!$B$10*H66</f>
        <v>61037624.012392379</v>
      </c>
      <c r="R66">
        <f>'Res OLS Model'!$B$11*I66</f>
        <v>0</v>
      </c>
      <c r="S66">
        <f>'Res OLS Model'!$B$12*J66</f>
        <v>-1714823.60142262</v>
      </c>
      <c r="T66">
        <f t="shared" ca="1" si="46"/>
        <v>45766502.002923846</v>
      </c>
    </row>
    <row r="67" spans="1:20">
      <c r="A67" s="28">
        <f>'Monthly Data'!A67</f>
        <v>41426</v>
      </c>
      <c r="B67">
        <f t="shared" si="44"/>
        <v>2013</v>
      </c>
      <c r="C67">
        <f ca="1">'Monthly Data'!F67</f>
        <v>56572380.058294587</v>
      </c>
      <c r="D67">
        <f t="shared" ref="D67:E67" ca="1" si="58">D55</f>
        <v>9.08</v>
      </c>
      <c r="E67">
        <f t="shared" ca="1" si="58"/>
        <v>117.03999999999996</v>
      </c>
      <c r="F67">
        <f>'Monthly Data'!BP67</f>
        <v>0</v>
      </c>
      <c r="G67">
        <f>'Monthly Data'!BQ67</f>
        <v>0</v>
      </c>
      <c r="H67">
        <f>'Monthly Data'!BS67</f>
        <v>30</v>
      </c>
      <c r="I67">
        <f>'Monthly Data'!BL67</f>
        <v>0</v>
      </c>
      <c r="J67">
        <f>'Monthly Data'!BC67</f>
        <v>66</v>
      </c>
      <c r="L67">
        <f>'Res OLS Model'!$B$5</f>
        <v>-18835309.468010399</v>
      </c>
      <c r="M67">
        <f ca="1">'Res OLS Model'!$B$6*D67</f>
        <v>221502.49548777047</v>
      </c>
      <c r="N67">
        <f ca="1">'Res OLS Model'!$B$7*E67</f>
        <v>20122948.640313104</v>
      </c>
      <c r="O67">
        <f>'Res OLS Model'!$B$8*F67</f>
        <v>0</v>
      </c>
      <c r="P67">
        <f>'Res OLS Model'!$B$9*G67</f>
        <v>0</v>
      </c>
      <c r="Q67">
        <f>'Res OLS Model'!$B$10*H67</f>
        <v>59068668.399089403</v>
      </c>
      <c r="R67">
        <f>'Res OLS Model'!$B$11*I67</f>
        <v>0</v>
      </c>
      <c r="S67">
        <f>'Res OLS Model'!$B$12*J67</f>
        <v>-1741205.502982968</v>
      </c>
      <c r="T67">
        <f t="shared" ca="1" si="46"/>
        <v>58836604.563896917</v>
      </c>
    </row>
    <row r="68" spans="1:20">
      <c r="A68" s="28">
        <f>'Monthly Data'!A68</f>
        <v>41456</v>
      </c>
      <c r="B68">
        <f t="shared" si="44"/>
        <v>2013</v>
      </c>
      <c r="C68">
        <f ca="1">'Monthly Data'!F68</f>
        <v>69531972.104008585</v>
      </c>
      <c r="D68">
        <f t="shared" ref="D68:E68" ca="1" si="59">D56</f>
        <v>0.51</v>
      </c>
      <c r="E68">
        <f t="shared" ca="1" si="59"/>
        <v>183.26</v>
      </c>
      <c r="F68">
        <f>'Monthly Data'!BP68</f>
        <v>0</v>
      </c>
      <c r="G68">
        <f>'Monthly Data'!BQ68</f>
        <v>0</v>
      </c>
      <c r="H68">
        <f>'Monthly Data'!BS68</f>
        <v>31</v>
      </c>
      <c r="I68">
        <f>'Monthly Data'!BL68</f>
        <v>0</v>
      </c>
      <c r="J68">
        <f>'Monthly Data'!BC68</f>
        <v>67</v>
      </c>
      <c r="L68">
        <f>'Res OLS Model'!$B$5</f>
        <v>-18835309.468010399</v>
      </c>
      <c r="M68">
        <f ca="1">'Res OLS Model'!$B$6*D68</f>
        <v>12441.219460216184</v>
      </c>
      <c r="N68">
        <f ca="1">'Res OLS Model'!$B$7*E68</f>
        <v>31508301.160490263</v>
      </c>
      <c r="O68">
        <f>'Res OLS Model'!$B$8*F68</f>
        <v>0</v>
      </c>
      <c r="P68">
        <f>'Res OLS Model'!$B$9*G68</f>
        <v>0</v>
      </c>
      <c r="Q68">
        <f>'Res OLS Model'!$B$10*H68</f>
        <v>61037624.012392379</v>
      </c>
      <c r="R68">
        <f>'Res OLS Model'!$B$11*I68</f>
        <v>0</v>
      </c>
      <c r="S68">
        <f>'Res OLS Model'!$B$12*J68</f>
        <v>-1767587.404543316</v>
      </c>
      <c r="T68">
        <f t="shared" ca="1" si="46"/>
        <v>71955469.519789144</v>
      </c>
    </row>
    <row r="69" spans="1:20">
      <c r="A69" s="28">
        <f>'Monthly Data'!A69</f>
        <v>41487</v>
      </c>
      <c r="B69">
        <f t="shared" si="44"/>
        <v>2013</v>
      </c>
      <c r="C69">
        <f ca="1">'Monthly Data'!F69</f>
        <v>62627316.669716507</v>
      </c>
      <c r="D69">
        <f t="shared" ref="D69:E69" ca="1" si="60">D57</f>
        <v>1.51</v>
      </c>
      <c r="E69">
        <f t="shared" ca="1" si="60"/>
        <v>152.91000000000003</v>
      </c>
      <c r="F69">
        <f>'Monthly Data'!BP69</f>
        <v>0</v>
      </c>
      <c r="G69">
        <f>'Monthly Data'!BQ69</f>
        <v>0</v>
      </c>
      <c r="H69">
        <f>'Monthly Data'!BS69</f>
        <v>31</v>
      </c>
      <c r="I69">
        <f>'Monthly Data'!BL69</f>
        <v>0</v>
      </c>
      <c r="J69">
        <f>'Monthly Data'!BC69</f>
        <v>68</v>
      </c>
      <c r="L69">
        <f>'Res OLS Model'!$B$5</f>
        <v>-18835309.468010399</v>
      </c>
      <c r="M69">
        <f ca="1">'Res OLS Model'!$B$6*D69</f>
        <v>36835.767421424382</v>
      </c>
      <c r="N69">
        <f ca="1">'Res OLS Model'!$B$7*E69</f>
        <v>26290157.865603879</v>
      </c>
      <c r="O69">
        <f>'Res OLS Model'!$B$8*F69</f>
        <v>0</v>
      </c>
      <c r="P69">
        <f>'Res OLS Model'!$B$9*G69</f>
        <v>0</v>
      </c>
      <c r="Q69">
        <f>'Res OLS Model'!$B$10*H69</f>
        <v>61037624.012392379</v>
      </c>
      <c r="R69">
        <f>'Res OLS Model'!$B$11*I69</f>
        <v>0</v>
      </c>
      <c r="S69">
        <f>'Res OLS Model'!$B$12*J69</f>
        <v>-1793969.306103664</v>
      </c>
      <c r="T69">
        <f t="shared" ca="1" si="46"/>
        <v>66735338.871303618</v>
      </c>
    </row>
    <row r="70" spans="1:20">
      <c r="A70" s="28">
        <f>'Monthly Data'!A70</f>
        <v>41518</v>
      </c>
      <c r="B70">
        <f t="shared" si="44"/>
        <v>2013</v>
      </c>
      <c r="C70">
        <f ca="1">'Monthly Data'!F70</f>
        <v>52483630.869351625</v>
      </c>
      <c r="D70">
        <f t="shared" ref="D70:E70" ca="1" si="61">D58</f>
        <v>33.01</v>
      </c>
      <c r="E70">
        <f t="shared" ca="1" si="61"/>
        <v>67.679999999999993</v>
      </c>
      <c r="F70">
        <f>'Monthly Data'!BP70</f>
        <v>0</v>
      </c>
      <c r="G70">
        <f>'Monthly Data'!BQ70</f>
        <v>1</v>
      </c>
      <c r="H70">
        <f>'Monthly Data'!BS70</f>
        <v>30</v>
      </c>
      <c r="I70">
        <f>'Monthly Data'!BL70</f>
        <v>1</v>
      </c>
      <c r="J70">
        <f>'Monthly Data'!BC70</f>
        <v>69</v>
      </c>
      <c r="L70">
        <f>'Res OLS Model'!$B$5</f>
        <v>-18835309.468010399</v>
      </c>
      <c r="M70">
        <f ca="1">'Res OLS Model'!$B$6*D70</f>
        <v>805264.02819948271</v>
      </c>
      <c r="N70">
        <f ca="1">'Res OLS Model'!$B$7*E70</f>
        <v>11636373.58147976</v>
      </c>
      <c r="O70">
        <f>'Res OLS Model'!$B$8*F70</f>
        <v>0</v>
      </c>
      <c r="P70">
        <f>'Res OLS Model'!$B$9*G70</f>
        <v>-2347252.1020738599</v>
      </c>
      <c r="Q70">
        <f>'Res OLS Model'!$B$10*H70</f>
        <v>59068668.399089403</v>
      </c>
      <c r="R70">
        <f>'Res OLS Model'!$B$11*I70</f>
        <v>2715900.05685709</v>
      </c>
      <c r="S70">
        <f>'Res OLS Model'!$B$12*J70</f>
        <v>-1820351.207664012</v>
      </c>
      <c r="T70">
        <f t="shared" ca="1" si="46"/>
        <v>51223293.287877463</v>
      </c>
    </row>
    <row r="71" spans="1:20">
      <c r="A71" s="28">
        <f>'Monthly Data'!A71</f>
        <v>41548</v>
      </c>
      <c r="B71">
        <f t="shared" si="44"/>
        <v>2013</v>
      </c>
      <c r="C71">
        <f ca="1">'Monthly Data'!F71</f>
        <v>44313505.933738872</v>
      </c>
      <c r="D71">
        <f t="shared" ref="D71:E71" ca="1" si="62">D59</f>
        <v>177.83999999999997</v>
      </c>
      <c r="E71">
        <f t="shared" ca="1" si="62"/>
        <v>8.6</v>
      </c>
      <c r="F71">
        <f>'Monthly Data'!BP71</f>
        <v>0</v>
      </c>
      <c r="G71">
        <f>'Monthly Data'!BQ71</f>
        <v>1</v>
      </c>
      <c r="H71">
        <f>'Monthly Data'!BS71</f>
        <v>31</v>
      </c>
      <c r="I71">
        <f>'Monthly Data'!BL71</f>
        <v>0</v>
      </c>
      <c r="J71">
        <f>'Monthly Data'!BC71</f>
        <v>70</v>
      </c>
      <c r="L71">
        <f>'Res OLS Model'!$B$5</f>
        <v>-18835309.468010399</v>
      </c>
      <c r="M71">
        <f ca="1">'Res OLS Model'!$B$6*D71</f>
        <v>4338326.4094212661</v>
      </c>
      <c r="N71">
        <f ca="1">'Res OLS Model'!$B$7*E71</f>
        <v>1478617.2104126173</v>
      </c>
      <c r="O71">
        <f>'Res OLS Model'!$B$8*F71</f>
        <v>0</v>
      </c>
      <c r="P71">
        <f>'Res OLS Model'!$B$9*G71</f>
        <v>-2347252.1020738599</v>
      </c>
      <c r="Q71">
        <f>'Res OLS Model'!$B$10*H71</f>
        <v>61037624.012392379</v>
      </c>
      <c r="R71">
        <f>'Res OLS Model'!$B$11*I71</f>
        <v>0</v>
      </c>
      <c r="S71">
        <f>'Res OLS Model'!$B$12*J71</f>
        <v>-1846733.10922436</v>
      </c>
      <c r="T71">
        <f t="shared" ca="1" si="46"/>
        <v>43825272.952917643</v>
      </c>
    </row>
    <row r="72" spans="1:20">
      <c r="A72" s="28">
        <f>'Monthly Data'!A72</f>
        <v>41579</v>
      </c>
      <c r="B72">
        <f t="shared" si="44"/>
        <v>2013</v>
      </c>
      <c r="C72">
        <f ca="1">'Monthly Data'!F72</f>
        <v>47268963.680705905</v>
      </c>
      <c r="D72">
        <f t="shared" ref="D72:E72" ca="1" si="63">D60</f>
        <v>361.94999999999993</v>
      </c>
      <c r="E72">
        <f t="shared" ca="1" si="63"/>
        <v>0.05</v>
      </c>
      <c r="F72">
        <f>'Monthly Data'!BP72</f>
        <v>0</v>
      </c>
      <c r="G72">
        <f>'Monthly Data'!BQ72</f>
        <v>1</v>
      </c>
      <c r="H72">
        <f>'Monthly Data'!BS72</f>
        <v>30</v>
      </c>
      <c r="I72">
        <f>'Monthly Data'!BL72</f>
        <v>0</v>
      </c>
      <c r="J72">
        <f>'Monthly Data'!BC72</f>
        <v>71</v>
      </c>
      <c r="L72">
        <f>'Res OLS Model'!$B$5</f>
        <v>-18835309.468010399</v>
      </c>
      <c r="M72">
        <f ca="1">'Res OLS Model'!$B$6*D72</f>
        <v>8829606.6345593072</v>
      </c>
      <c r="N72">
        <f ca="1">'Res OLS Model'!$B$7*E72</f>
        <v>8596.6116884454514</v>
      </c>
      <c r="O72">
        <f>'Res OLS Model'!$B$8*F72</f>
        <v>0</v>
      </c>
      <c r="P72">
        <f>'Res OLS Model'!$B$9*G72</f>
        <v>-2347252.1020738599</v>
      </c>
      <c r="Q72">
        <f>'Res OLS Model'!$B$10*H72</f>
        <v>59068668.399089403</v>
      </c>
      <c r="R72">
        <f>'Res OLS Model'!$B$11*I72</f>
        <v>0</v>
      </c>
      <c r="S72">
        <f>'Res OLS Model'!$B$12*J72</f>
        <v>-1873115.010784708</v>
      </c>
      <c r="T72">
        <f t="shared" ca="1" si="46"/>
        <v>44851195.06446819</v>
      </c>
    </row>
    <row r="73" spans="1:20">
      <c r="A73" s="28">
        <f>'Monthly Data'!A73</f>
        <v>41609</v>
      </c>
      <c r="B73">
        <f t="shared" si="44"/>
        <v>2013</v>
      </c>
      <c r="C73">
        <f ca="1">'Monthly Data'!F73</f>
        <v>57282294.93726933</v>
      </c>
      <c r="D73">
        <f t="shared" ref="D73:E73" ca="1" si="64">D61</f>
        <v>556.41000000000008</v>
      </c>
      <c r="E73">
        <f t="shared" ca="1" si="64"/>
        <v>0</v>
      </c>
      <c r="F73">
        <f>'Monthly Data'!BP73</f>
        <v>0</v>
      </c>
      <c r="G73">
        <f>'Monthly Data'!BQ73</f>
        <v>0</v>
      </c>
      <c r="H73">
        <f>'Monthly Data'!BS73</f>
        <v>31</v>
      </c>
      <c r="I73">
        <f>'Monthly Data'!BL73</f>
        <v>0</v>
      </c>
      <c r="J73">
        <f>'Monthly Data'!BC73</f>
        <v>72</v>
      </c>
      <c r="L73">
        <f>'Res OLS Model'!$B$5</f>
        <v>-18835309.468010399</v>
      </c>
      <c r="M73">
        <f ca="1">'Res OLS Model'!$B$6*D73</f>
        <v>13573370.431095857</v>
      </c>
      <c r="N73">
        <f ca="1">'Res OLS Model'!$B$7*E73</f>
        <v>0</v>
      </c>
      <c r="O73">
        <f>'Res OLS Model'!$B$8*F73</f>
        <v>0</v>
      </c>
      <c r="P73">
        <f>'Res OLS Model'!$B$9*G73</f>
        <v>0</v>
      </c>
      <c r="Q73">
        <f>'Res OLS Model'!$B$10*H73</f>
        <v>61037624.012392379</v>
      </c>
      <c r="R73">
        <f>'Res OLS Model'!$B$11*I73</f>
        <v>0</v>
      </c>
      <c r="S73">
        <f>'Res OLS Model'!$B$12*J73</f>
        <v>-1899496.912345056</v>
      </c>
      <c r="T73">
        <f t="shared" ca="1" si="46"/>
        <v>53876188.063132778</v>
      </c>
    </row>
    <row r="74" spans="1:20">
      <c r="A74" s="28">
        <f>'Monthly Data'!A74</f>
        <v>41640</v>
      </c>
      <c r="B74">
        <f t="shared" si="44"/>
        <v>2014</v>
      </c>
      <c r="C74">
        <f ca="1">'Monthly Data'!F74</f>
        <v>61083284.63878455</v>
      </c>
      <c r="D74">
        <f t="shared" ref="D74:E74" ca="1" si="65">D62</f>
        <v>659.42999999999984</v>
      </c>
      <c r="E74">
        <f t="shared" ca="1" si="65"/>
        <v>0</v>
      </c>
      <c r="F74">
        <f>'Monthly Data'!BP74</f>
        <v>0</v>
      </c>
      <c r="G74">
        <f>'Monthly Data'!BQ74</f>
        <v>0</v>
      </c>
      <c r="H74">
        <f>'Monthly Data'!BS74</f>
        <v>31</v>
      </c>
      <c r="I74">
        <f>'Monthly Data'!BL74</f>
        <v>0</v>
      </c>
      <c r="J74">
        <f>'Monthly Data'!BC74</f>
        <v>73</v>
      </c>
      <c r="L74">
        <f>'Res OLS Model'!$B$5</f>
        <v>-18835309.468010399</v>
      </c>
      <c r="M74">
        <f ca="1">'Res OLS Model'!$B$6*D74</f>
        <v>16086496.762059521</v>
      </c>
      <c r="N74">
        <f ca="1">'Res OLS Model'!$B$7*E74</f>
        <v>0</v>
      </c>
      <c r="O74">
        <f>'Res OLS Model'!$B$8*F74</f>
        <v>0</v>
      </c>
      <c r="P74">
        <f>'Res OLS Model'!$B$9*G74</f>
        <v>0</v>
      </c>
      <c r="Q74">
        <f>'Res OLS Model'!$B$10*H74</f>
        <v>61037624.012392379</v>
      </c>
      <c r="R74">
        <f>'Res OLS Model'!$B$11*I74</f>
        <v>0</v>
      </c>
      <c r="S74">
        <f>'Res OLS Model'!$B$12*J74</f>
        <v>-1925878.8139054039</v>
      </c>
      <c r="T74">
        <f t="shared" ca="1" si="46"/>
        <v>56362932.492536098</v>
      </c>
    </row>
    <row r="75" spans="1:20">
      <c r="A75" s="28">
        <f>'Monthly Data'!A75</f>
        <v>41671</v>
      </c>
      <c r="B75">
        <f t="shared" si="44"/>
        <v>2014</v>
      </c>
      <c r="C75">
        <f ca="1">'Monthly Data'!F75</f>
        <v>51952415.072566412</v>
      </c>
      <c r="D75">
        <f t="shared" ref="D75:E75" ca="1" si="66">D63</f>
        <v>571.77</v>
      </c>
      <c r="E75">
        <f t="shared" ca="1" si="66"/>
        <v>0</v>
      </c>
      <c r="F75">
        <f>'Monthly Data'!BP75</f>
        <v>0</v>
      </c>
      <c r="G75">
        <f>'Monthly Data'!BQ75</f>
        <v>0</v>
      </c>
      <c r="H75">
        <f>'Monthly Data'!BS75</f>
        <v>28</v>
      </c>
      <c r="I75">
        <f>'Monthly Data'!BL75</f>
        <v>0</v>
      </c>
      <c r="J75">
        <f>'Monthly Data'!BC75</f>
        <v>74</v>
      </c>
      <c r="L75">
        <f>'Res OLS Model'!$B$5</f>
        <v>-18835309.468010399</v>
      </c>
      <c r="M75">
        <f ca="1">'Res OLS Model'!$B$6*D75</f>
        <v>13948070.687780013</v>
      </c>
      <c r="N75">
        <f ca="1">'Res OLS Model'!$B$7*E75</f>
        <v>0</v>
      </c>
      <c r="O75">
        <f>'Res OLS Model'!$B$8*F75</f>
        <v>0</v>
      </c>
      <c r="P75">
        <f>'Res OLS Model'!$B$9*G75</f>
        <v>0</v>
      </c>
      <c r="Q75">
        <f>'Res OLS Model'!$B$10*H75</f>
        <v>55130757.172483444</v>
      </c>
      <c r="R75">
        <f>'Res OLS Model'!$B$11*I75</f>
        <v>0</v>
      </c>
      <c r="S75">
        <f>'Res OLS Model'!$B$12*J75</f>
        <v>-1952260.7154657519</v>
      </c>
      <c r="T75">
        <f t="shared" ca="1" si="46"/>
        <v>48291257.676787302</v>
      </c>
    </row>
    <row r="76" spans="1:20">
      <c r="A76" s="28">
        <f>'Monthly Data'!A76</f>
        <v>41699</v>
      </c>
      <c r="B76">
        <f t="shared" si="44"/>
        <v>2014</v>
      </c>
      <c r="C76">
        <f ca="1">'Monthly Data'!F76</f>
        <v>51052991.482677959</v>
      </c>
      <c r="D76">
        <f t="shared" ref="D76:E76" ca="1" si="67">D64</f>
        <v>456.53999999999996</v>
      </c>
      <c r="E76">
        <f t="shared" ca="1" si="67"/>
        <v>0.48</v>
      </c>
      <c r="F76">
        <f>'Monthly Data'!BP76</f>
        <v>1</v>
      </c>
      <c r="G76">
        <f>'Monthly Data'!BQ76</f>
        <v>0</v>
      </c>
      <c r="H76">
        <f>'Monthly Data'!BS76</f>
        <v>31</v>
      </c>
      <c r="I76">
        <f>'Monthly Data'!BL76</f>
        <v>0</v>
      </c>
      <c r="J76">
        <f>'Monthly Data'!BC76</f>
        <v>75</v>
      </c>
      <c r="L76">
        <f>'Res OLS Model'!$B$5</f>
        <v>-18835309.468010399</v>
      </c>
      <c r="M76">
        <f ca="1">'Res OLS Model'!$B$6*D76</f>
        <v>11137086.926209992</v>
      </c>
      <c r="N76">
        <f ca="1">'Res OLS Model'!$B$7*E76</f>
        <v>82527.472209076324</v>
      </c>
      <c r="O76">
        <f>'Res OLS Model'!$B$8*F76</f>
        <v>-4176983.9788491102</v>
      </c>
      <c r="P76">
        <f>'Res OLS Model'!$B$9*G76</f>
        <v>0</v>
      </c>
      <c r="Q76">
        <f>'Res OLS Model'!$B$10*H76</f>
        <v>61037624.012392379</v>
      </c>
      <c r="R76">
        <f>'Res OLS Model'!$B$11*I76</f>
        <v>0</v>
      </c>
      <c r="S76">
        <f>'Res OLS Model'!$B$12*J76</f>
        <v>-1978642.6170260999</v>
      </c>
      <c r="T76">
        <f t="shared" ca="1" si="46"/>
        <v>47266302.34692584</v>
      </c>
    </row>
    <row r="77" spans="1:20">
      <c r="A77" s="28">
        <f>'Monthly Data'!A77</f>
        <v>41730</v>
      </c>
      <c r="B77">
        <f t="shared" si="44"/>
        <v>2014</v>
      </c>
      <c r="C77">
        <f ca="1">'Monthly Data'!F77</f>
        <v>41360165.193640947</v>
      </c>
      <c r="D77">
        <f t="shared" ref="D77:E77" ca="1" si="68">D65</f>
        <v>248.54999999999995</v>
      </c>
      <c r="E77">
        <f t="shared" ca="1" si="68"/>
        <v>2.78</v>
      </c>
      <c r="F77">
        <f>'Monthly Data'!BP77</f>
        <v>1</v>
      </c>
      <c r="G77">
        <f>'Monthly Data'!BQ77</f>
        <v>0</v>
      </c>
      <c r="H77">
        <f>'Monthly Data'!BS77</f>
        <v>30</v>
      </c>
      <c r="I77">
        <f>'Monthly Data'!BL77</f>
        <v>0</v>
      </c>
      <c r="J77">
        <f>'Monthly Data'!BC77</f>
        <v>76</v>
      </c>
      <c r="L77">
        <f>'Res OLS Model'!$B$5</f>
        <v>-18835309.468010399</v>
      </c>
      <c r="M77">
        <f ca="1">'Res OLS Model'!$B$6*D77</f>
        <v>6063264.8957582973</v>
      </c>
      <c r="N77">
        <f ca="1">'Res OLS Model'!$B$7*E77</f>
        <v>477971.60987756698</v>
      </c>
      <c r="O77">
        <f>'Res OLS Model'!$B$8*F77</f>
        <v>-4176983.9788491102</v>
      </c>
      <c r="P77">
        <f>'Res OLS Model'!$B$9*G77</f>
        <v>0</v>
      </c>
      <c r="Q77">
        <f>'Res OLS Model'!$B$10*H77</f>
        <v>59068668.399089403</v>
      </c>
      <c r="R77">
        <f>'Res OLS Model'!$B$11*I77</f>
        <v>0</v>
      </c>
      <c r="S77">
        <f>'Res OLS Model'!$B$12*J77</f>
        <v>-2005024.5185864479</v>
      </c>
      <c r="T77">
        <f t="shared" ca="1" si="46"/>
        <v>40592586.93927931</v>
      </c>
    </row>
    <row r="78" spans="1:20">
      <c r="A78" s="28">
        <f>'Monthly Data'!A78</f>
        <v>41760</v>
      </c>
      <c r="B78">
        <f t="shared" si="44"/>
        <v>2014</v>
      </c>
      <c r="C78">
        <f ca="1">'Monthly Data'!F78</f>
        <v>43158849.921167485</v>
      </c>
      <c r="D78">
        <f t="shared" ref="D78:E78" ca="1" si="69">D66</f>
        <v>92.740000000000009</v>
      </c>
      <c r="E78">
        <f t="shared" ca="1" si="69"/>
        <v>41.839999999999996</v>
      </c>
      <c r="F78">
        <f>'Monthly Data'!BP78</f>
        <v>1</v>
      </c>
      <c r="G78">
        <f>'Monthly Data'!BQ78</f>
        <v>0</v>
      </c>
      <c r="H78">
        <f>'Monthly Data'!BS78</f>
        <v>31</v>
      </c>
      <c r="I78">
        <f>'Monthly Data'!BL78</f>
        <v>0</v>
      </c>
      <c r="J78">
        <f>'Monthly Data'!BC78</f>
        <v>77</v>
      </c>
      <c r="L78">
        <f>'Res OLS Model'!$B$5</f>
        <v>-18835309.468010399</v>
      </c>
      <c r="M78">
        <f ca="1">'Res OLS Model'!$B$6*D78</f>
        <v>2262350.3779224488</v>
      </c>
      <c r="N78">
        <f ca="1">'Res OLS Model'!$B$7*E78</f>
        <v>7193644.660891152</v>
      </c>
      <c r="O78">
        <f>'Res OLS Model'!$B$8*F78</f>
        <v>-4176983.9788491102</v>
      </c>
      <c r="P78">
        <f>'Res OLS Model'!$B$9*G78</f>
        <v>0</v>
      </c>
      <c r="Q78">
        <f>'Res OLS Model'!$B$10*H78</f>
        <v>61037624.012392379</v>
      </c>
      <c r="R78">
        <f>'Res OLS Model'!$B$11*I78</f>
        <v>0</v>
      </c>
      <c r="S78">
        <f>'Res OLS Model'!$B$12*J78</f>
        <v>-2031406.4201467959</v>
      </c>
      <c r="T78">
        <f t="shared" ca="1" si="46"/>
        <v>45449919.184199676</v>
      </c>
    </row>
    <row r="79" spans="1:20">
      <c r="A79" s="28">
        <f>'Monthly Data'!A79</f>
        <v>41791</v>
      </c>
      <c r="B79">
        <f t="shared" si="44"/>
        <v>2014</v>
      </c>
      <c r="C79">
        <f ca="1">'Monthly Data'!F79</f>
        <v>55440642.71470008</v>
      </c>
      <c r="D79">
        <f t="shared" ref="D79:E79" ca="1" si="70">D67</f>
        <v>9.08</v>
      </c>
      <c r="E79">
        <f t="shared" ca="1" si="70"/>
        <v>117.03999999999996</v>
      </c>
      <c r="F79">
        <f>'Monthly Data'!BP79</f>
        <v>0</v>
      </c>
      <c r="G79">
        <f>'Monthly Data'!BQ79</f>
        <v>0</v>
      </c>
      <c r="H79">
        <f>'Monthly Data'!BS79</f>
        <v>30</v>
      </c>
      <c r="I79">
        <f>'Monthly Data'!BL79</f>
        <v>0</v>
      </c>
      <c r="J79">
        <f>'Monthly Data'!BC79</f>
        <v>78</v>
      </c>
      <c r="L79">
        <f>'Res OLS Model'!$B$5</f>
        <v>-18835309.468010399</v>
      </c>
      <c r="M79">
        <f ca="1">'Res OLS Model'!$B$6*D79</f>
        <v>221502.49548777047</v>
      </c>
      <c r="N79">
        <f ca="1">'Res OLS Model'!$B$7*E79</f>
        <v>20122948.640313104</v>
      </c>
      <c r="O79">
        <f>'Res OLS Model'!$B$8*F79</f>
        <v>0</v>
      </c>
      <c r="P79">
        <f>'Res OLS Model'!$B$9*G79</f>
        <v>0</v>
      </c>
      <c r="Q79">
        <f>'Res OLS Model'!$B$10*H79</f>
        <v>59068668.399089403</v>
      </c>
      <c r="R79">
        <f>'Res OLS Model'!$B$11*I79</f>
        <v>0</v>
      </c>
      <c r="S79">
        <f>'Res OLS Model'!$B$12*J79</f>
        <v>-2057788.3217071439</v>
      </c>
      <c r="T79">
        <f t="shared" ca="1" si="46"/>
        <v>58520021.745172739</v>
      </c>
    </row>
    <row r="80" spans="1:20">
      <c r="A80" s="28">
        <f>'Monthly Data'!A80</f>
        <v>41821</v>
      </c>
      <c r="B80">
        <f t="shared" si="44"/>
        <v>2014</v>
      </c>
      <c r="C80">
        <f ca="1">'Monthly Data'!F80</f>
        <v>61454907.375045419</v>
      </c>
      <c r="D80">
        <f t="shared" ref="D80:E80" ca="1" si="71">D68</f>
        <v>0.51</v>
      </c>
      <c r="E80">
        <f t="shared" ca="1" si="71"/>
        <v>183.26</v>
      </c>
      <c r="F80">
        <f>'Monthly Data'!BP80</f>
        <v>0</v>
      </c>
      <c r="G80">
        <f>'Monthly Data'!BQ80</f>
        <v>0</v>
      </c>
      <c r="H80">
        <f>'Monthly Data'!BS80</f>
        <v>31</v>
      </c>
      <c r="I80">
        <f>'Monthly Data'!BL80</f>
        <v>0</v>
      </c>
      <c r="J80">
        <f>'Monthly Data'!BC80</f>
        <v>79</v>
      </c>
      <c r="L80">
        <f>'Res OLS Model'!$B$5</f>
        <v>-18835309.468010399</v>
      </c>
      <c r="M80">
        <f ca="1">'Res OLS Model'!$B$6*D80</f>
        <v>12441.219460216184</v>
      </c>
      <c r="N80">
        <f ca="1">'Res OLS Model'!$B$7*E80</f>
        <v>31508301.160490263</v>
      </c>
      <c r="O80">
        <f>'Res OLS Model'!$B$8*F80</f>
        <v>0</v>
      </c>
      <c r="P80">
        <f>'Res OLS Model'!$B$9*G80</f>
        <v>0</v>
      </c>
      <c r="Q80">
        <f>'Res OLS Model'!$B$10*H80</f>
        <v>61037624.012392379</v>
      </c>
      <c r="R80">
        <f>'Res OLS Model'!$B$11*I80</f>
        <v>0</v>
      </c>
      <c r="S80">
        <f>'Res OLS Model'!$B$12*J80</f>
        <v>-2084170.2232674919</v>
      </c>
      <c r="T80">
        <f t="shared" ca="1" si="46"/>
        <v>71638886.701064959</v>
      </c>
    </row>
    <row r="81" spans="1:20">
      <c r="A81" s="28">
        <f>'Monthly Data'!A81</f>
        <v>41852</v>
      </c>
      <c r="B81">
        <f t="shared" si="44"/>
        <v>2014</v>
      </c>
      <c r="C81">
        <f ca="1">'Monthly Data'!F81</f>
        <v>60080885.539118305</v>
      </c>
      <c r="D81">
        <f t="shared" ref="D81:E81" ca="1" si="72">D69</f>
        <v>1.51</v>
      </c>
      <c r="E81">
        <f t="shared" ca="1" si="72"/>
        <v>152.91000000000003</v>
      </c>
      <c r="F81">
        <f>'Monthly Data'!BP81</f>
        <v>0</v>
      </c>
      <c r="G81">
        <f>'Monthly Data'!BQ81</f>
        <v>0</v>
      </c>
      <c r="H81">
        <f>'Monthly Data'!BS81</f>
        <v>31</v>
      </c>
      <c r="I81">
        <f>'Monthly Data'!BL81</f>
        <v>0</v>
      </c>
      <c r="J81">
        <f>'Monthly Data'!BC81</f>
        <v>80</v>
      </c>
      <c r="L81">
        <f>'Res OLS Model'!$B$5</f>
        <v>-18835309.468010399</v>
      </c>
      <c r="M81">
        <f ca="1">'Res OLS Model'!$B$6*D81</f>
        <v>36835.767421424382</v>
      </c>
      <c r="N81">
        <f ca="1">'Res OLS Model'!$B$7*E81</f>
        <v>26290157.865603879</v>
      </c>
      <c r="O81">
        <f>'Res OLS Model'!$B$8*F81</f>
        <v>0</v>
      </c>
      <c r="P81">
        <f>'Res OLS Model'!$B$9*G81</f>
        <v>0</v>
      </c>
      <c r="Q81">
        <f>'Res OLS Model'!$B$10*H81</f>
        <v>61037624.012392379</v>
      </c>
      <c r="R81">
        <f>'Res OLS Model'!$B$11*I81</f>
        <v>0</v>
      </c>
      <c r="S81">
        <f>'Res OLS Model'!$B$12*J81</f>
        <v>-2110552.1248278399</v>
      </c>
      <c r="T81">
        <f t="shared" ca="1" si="46"/>
        <v>66418756.05257944</v>
      </c>
    </row>
    <row r="82" spans="1:20">
      <c r="A82" s="28">
        <f>'Monthly Data'!A82</f>
        <v>41883</v>
      </c>
      <c r="B82">
        <f t="shared" si="44"/>
        <v>2014</v>
      </c>
      <c r="C82">
        <f ca="1">'Monthly Data'!F82</f>
        <v>48273397.042750143</v>
      </c>
      <c r="D82">
        <f t="shared" ref="D82:E82" ca="1" si="73">D70</f>
        <v>33.01</v>
      </c>
      <c r="E82">
        <f t="shared" ca="1" si="73"/>
        <v>67.679999999999993</v>
      </c>
      <c r="F82">
        <f>'Monthly Data'!BP82</f>
        <v>0</v>
      </c>
      <c r="G82">
        <f>'Monthly Data'!BQ82</f>
        <v>1</v>
      </c>
      <c r="H82">
        <f>'Monthly Data'!BS82</f>
        <v>30</v>
      </c>
      <c r="I82">
        <f>'Monthly Data'!BL82</f>
        <v>1</v>
      </c>
      <c r="J82">
        <f>'Monthly Data'!BC82</f>
        <v>81</v>
      </c>
      <c r="L82">
        <f>'Res OLS Model'!$B$5</f>
        <v>-18835309.468010399</v>
      </c>
      <c r="M82">
        <f ca="1">'Res OLS Model'!$B$6*D82</f>
        <v>805264.02819948271</v>
      </c>
      <c r="N82">
        <f ca="1">'Res OLS Model'!$B$7*E82</f>
        <v>11636373.58147976</v>
      </c>
      <c r="O82">
        <f>'Res OLS Model'!$B$8*F82</f>
        <v>0</v>
      </c>
      <c r="P82">
        <f>'Res OLS Model'!$B$9*G82</f>
        <v>-2347252.1020738599</v>
      </c>
      <c r="Q82">
        <f>'Res OLS Model'!$B$10*H82</f>
        <v>59068668.399089403</v>
      </c>
      <c r="R82">
        <f>'Res OLS Model'!$B$11*I82</f>
        <v>2715900.05685709</v>
      </c>
      <c r="S82">
        <f>'Res OLS Model'!$B$12*J82</f>
        <v>-2136934.0263881879</v>
      </c>
      <c r="T82">
        <f t="shared" ca="1" si="46"/>
        <v>50906710.469153285</v>
      </c>
    </row>
    <row r="83" spans="1:20">
      <c r="A83" s="28">
        <f>'Monthly Data'!A83</f>
        <v>41913</v>
      </c>
      <c r="B83">
        <f t="shared" si="44"/>
        <v>2014</v>
      </c>
      <c r="C83">
        <f ca="1">'Monthly Data'!F83</f>
        <v>41793076.89713157</v>
      </c>
      <c r="D83">
        <f t="shared" ref="D83:E83" ca="1" si="74">D71</f>
        <v>177.83999999999997</v>
      </c>
      <c r="E83">
        <f t="shared" ca="1" si="74"/>
        <v>8.6</v>
      </c>
      <c r="F83">
        <f>'Monthly Data'!BP83</f>
        <v>0</v>
      </c>
      <c r="G83">
        <f>'Monthly Data'!BQ83</f>
        <v>1</v>
      </c>
      <c r="H83">
        <f>'Monthly Data'!BS83</f>
        <v>31</v>
      </c>
      <c r="I83">
        <f>'Monthly Data'!BL83</f>
        <v>0</v>
      </c>
      <c r="J83">
        <f>'Monthly Data'!BC83</f>
        <v>82</v>
      </c>
      <c r="L83">
        <f>'Res OLS Model'!$B$5</f>
        <v>-18835309.468010399</v>
      </c>
      <c r="M83">
        <f ca="1">'Res OLS Model'!$B$6*D83</f>
        <v>4338326.4094212661</v>
      </c>
      <c r="N83">
        <f ca="1">'Res OLS Model'!$B$7*E83</f>
        <v>1478617.2104126173</v>
      </c>
      <c r="O83">
        <f>'Res OLS Model'!$B$8*F83</f>
        <v>0</v>
      </c>
      <c r="P83">
        <f>'Res OLS Model'!$B$9*G83</f>
        <v>-2347252.1020738599</v>
      </c>
      <c r="Q83">
        <f>'Res OLS Model'!$B$10*H83</f>
        <v>61037624.012392379</v>
      </c>
      <c r="R83">
        <f>'Res OLS Model'!$B$11*I83</f>
        <v>0</v>
      </c>
      <c r="S83">
        <f>'Res OLS Model'!$B$12*J83</f>
        <v>-2163315.9279485359</v>
      </c>
      <c r="T83">
        <f t="shared" ca="1" si="46"/>
        <v>43508690.134193465</v>
      </c>
    </row>
    <row r="84" spans="1:20">
      <c r="A84" s="28">
        <f>'Monthly Data'!A84</f>
        <v>41944</v>
      </c>
      <c r="B84">
        <f t="shared" si="44"/>
        <v>2014</v>
      </c>
      <c r="C84">
        <f ca="1">'Monthly Data'!F84</f>
        <v>46664422.649748906</v>
      </c>
      <c r="D84">
        <f t="shared" ref="D84:E84" ca="1" si="75">D72</f>
        <v>361.94999999999993</v>
      </c>
      <c r="E84">
        <f t="shared" ca="1" si="75"/>
        <v>0.05</v>
      </c>
      <c r="F84">
        <f>'Monthly Data'!BP84</f>
        <v>0</v>
      </c>
      <c r="G84">
        <f>'Monthly Data'!BQ84</f>
        <v>1</v>
      </c>
      <c r="H84">
        <f>'Monthly Data'!BS84</f>
        <v>30</v>
      </c>
      <c r="I84">
        <f>'Monthly Data'!BL84</f>
        <v>0</v>
      </c>
      <c r="J84">
        <f>'Monthly Data'!BC84</f>
        <v>83</v>
      </c>
      <c r="L84">
        <f>'Res OLS Model'!$B$5</f>
        <v>-18835309.468010399</v>
      </c>
      <c r="M84">
        <f ca="1">'Res OLS Model'!$B$6*D84</f>
        <v>8829606.6345593072</v>
      </c>
      <c r="N84">
        <f ca="1">'Res OLS Model'!$B$7*E84</f>
        <v>8596.6116884454514</v>
      </c>
      <c r="O84">
        <f>'Res OLS Model'!$B$8*F84</f>
        <v>0</v>
      </c>
      <c r="P84">
        <f>'Res OLS Model'!$B$9*G84</f>
        <v>-2347252.1020738599</v>
      </c>
      <c r="Q84">
        <f>'Res OLS Model'!$B$10*H84</f>
        <v>59068668.399089403</v>
      </c>
      <c r="R84">
        <f>'Res OLS Model'!$B$11*I84</f>
        <v>0</v>
      </c>
      <c r="S84">
        <f>'Res OLS Model'!$B$12*J84</f>
        <v>-2189697.8295088839</v>
      </c>
      <c r="T84">
        <f t="shared" ca="1" si="46"/>
        <v>44534612.245744012</v>
      </c>
    </row>
    <row r="85" spans="1:20">
      <c r="A85" s="28">
        <f>'Monthly Data'!A85</f>
        <v>41974</v>
      </c>
      <c r="B85">
        <f t="shared" si="44"/>
        <v>2014</v>
      </c>
      <c r="C85">
        <f ca="1">'Monthly Data'!F85</f>
        <v>53245388.227849908</v>
      </c>
      <c r="D85">
        <f t="shared" ref="D85:E85" ca="1" si="76">D73</f>
        <v>556.41000000000008</v>
      </c>
      <c r="E85">
        <f t="shared" ca="1" si="76"/>
        <v>0</v>
      </c>
      <c r="F85">
        <f>'Monthly Data'!BP85</f>
        <v>0</v>
      </c>
      <c r="G85">
        <f>'Monthly Data'!BQ85</f>
        <v>0</v>
      </c>
      <c r="H85">
        <f>'Monthly Data'!BS85</f>
        <v>31</v>
      </c>
      <c r="I85">
        <f>'Monthly Data'!BL85</f>
        <v>0</v>
      </c>
      <c r="J85">
        <f>'Monthly Data'!BC85</f>
        <v>84</v>
      </c>
      <c r="L85">
        <f>'Res OLS Model'!$B$5</f>
        <v>-18835309.468010399</v>
      </c>
      <c r="M85">
        <f ca="1">'Res OLS Model'!$B$6*D85</f>
        <v>13573370.431095857</v>
      </c>
      <c r="N85">
        <f ca="1">'Res OLS Model'!$B$7*E85</f>
        <v>0</v>
      </c>
      <c r="O85">
        <f>'Res OLS Model'!$B$8*F85</f>
        <v>0</v>
      </c>
      <c r="P85">
        <f>'Res OLS Model'!$B$9*G85</f>
        <v>0</v>
      </c>
      <c r="Q85">
        <f>'Res OLS Model'!$B$10*H85</f>
        <v>61037624.012392379</v>
      </c>
      <c r="R85">
        <f>'Res OLS Model'!$B$11*I85</f>
        <v>0</v>
      </c>
      <c r="S85">
        <f>'Res OLS Model'!$B$12*J85</f>
        <v>-2216079.7310692319</v>
      </c>
      <c r="T85">
        <f t="shared" ca="1" si="46"/>
        <v>53559605.244408607</v>
      </c>
    </row>
    <row r="86" spans="1:20">
      <c r="A86" s="28">
        <f>'Monthly Data'!A86</f>
        <v>42005</v>
      </c>
      <c r="B86">
        <f t="shared" si="44"/>
        <v>2015</v>
      </c>
      <c r="C86">
        <f ca="1">'Monthly Data'!F86</f>
        <v>55763896.18168027</v>
      </c>
      <c r="D86">
        <f t="shared" ref="D86:E86" ca="1" si="77">D74</f>
        <v>659.42999999999984</v>
      </c>
      <c r="E86">
        <f t="shared" ca="1" si="77"/>
        <v>0</v>
      </c>
      <c r="F86">
        <f>'Monthly Data'!BP86</f>
        <v>0</v>
      </c>
      <c r="G86">
        <f>'Monthly Data'!BQ86</f>
        <v>0</v>
      </c>
      <c r="H86">
        <f>'Monthly Data'!BS86</f>
        <v>31</v>
      </c>
      <c r="I86">
        <f>'Monthly Data'!BL86</f>
        <v>0</v>
      </c>
      <c r="J86">
        <f>'Monthly Data'!BC86</f>
        <v>85</v>
      </c>
      <c r="L86">
        <f>'Res OLS Model'!$B$5</f>
        <v>-18835309.468010399</v>
      </c>
      <c r="M86">
        <f ca="1">'Res OLS Model'!$B$6*D86</f>
        <v>16086496.762059521</v>
      </c>
      <c r="N86">
        <f ca="1">'Res OLS Model'!$B$7*E86</f>
        <v>0</v>
      </c>
      <c r="O86">
        <f>'Res OLS Model'!$B$8*F86</f>
        <v>0</v>
      </c>
      <c r="P86">
        <f>'Res OLS Model'!$B$9*G86</f>
        <v>0</v>
      </c>
      <c r="Q86">
        <f>'Res OLS Model'!$B$10*H86</f>
        <v>61037624.012392379</v>
      </c>
      <c r="R86">
        <f>'Res OLS Model'!$B$11*I86</f>
        <v>0</v>
      </c>
      <c r="S86">
        <f>'Res OLS Model'!$B$12*J86</f>
        <v>-2242461.6326295799</v>
      </c>
      <c r="T86">
        <f t="shared" ca="1" si="46"/>
        <v>56046349.67381192</v>
      </c>
    </row>
    <row r="87" spans="1:20">
      <c r="A87" s="28">
        <f>'Monthly Data'!A87</f>
        <v>42036</v>
      </c>
      <c r="B87">
        <f t="shared" si="44"/>
        <v>2015</v>
      </c>
      <c r="C87">
        <f ca="1">'Monthly Data'!F87</f>
        <v>50700386.356609277</v>
      </c>
      <c r="D87">
        <f t="shared" ref="D87:E87" ca="1" si="78">D75</f>
        <v>571.77</v>
      </c>
      <c r="E87">
        <f t="shared" ca="1" si="78"/>
        <v>0</v>
      </c>
      <c r="F87">
        <f>'Monthly Data'!BP87</f>
        <v>0</v>
      </c>
      <c r="G87">
        <f>'Monthly Data'!BQ87</f>
        <v>0</v>
      </c>
      <c r="H87">
        <f>'Monthly Data'!BS87</f>
        <v>28</v>
      </c>
      <c r="I87">
        <f>'Monthly Data'!BL87</f>
        <v>0</v>
      </c>
      <c r="J87">
        <f>'Monthly Data'!BC87</f>
        <v>86</v>
      </c>
      <c r="L87">
        <f>'Res OLS Model'!$B$5</f>
        <v>-18835309.468010399</v>
      </c>
      <c r="M87">
        <f ca="1">'Res OLS Model'!$B$6*D87</f>
        <v>13948070.687780013</v>
      </c>
      <c r="N87">
        <f ca="1">'Res OLS Model'!$B$7*E87</f>
        <v>0</v>
      </c>
      <c r="O87">
        <f>'Res OLS Model'!$B$8*F87</f>
        <v>0</v>
      </c>
      <c r="P87">
        <f>'Res OLS Model'!$B$9*G87</f>
        <v>0</v>
      </c>
      <c r="Q87">
        <f>'Res OLS Model'!$B$10*H87</f>
        <v>55130757.172483444</v>
      </c>
      <c r="R87">
        <f>'Res OLS Model'!$B$11*I87</f>
        <v>0</v>
      </c>
      <c r="S87">
        <f>'Res OLS Model'!$B$12*J87</f>
        <v>-2268843.5341899279</v>
      </c>
      <c r="T87">
        <f t="shared" ca="1" si="46"/>
        <v>47974674.858063132</v>
      </c>
    </row>
    <row r="88" spans="1:20">
      <c r="A88" s="28">
        <f>'Monthly Data'!A88</f>
        <v>42064</v>
      </c>
      <c r="B88">
        <f t="shared" si="44"/>
        <v>2015</v>
      </c>
      <c r="C88">
        <f ca="1">'Monthly Data'!F88</f>
        <v>48601161.77192767</v>
      </c>
      <c r="D88">
        <f t="shared" ref="D88:E88" ca="1" si="79">D76</f>
        <v>456.53999999999996</v>
      </c>
      <c r="E88">
        <f t="shared" ca="1" si="79"/>
        <v>0.48</v>
      </c>
      <c r="F88">
        <f>'Monthly Data'!BP88</f>
        <v>1</v>
      </c>
      <c r="G88">
        <f>'Monthly Data'!BQ88</f>
        <v>0</v>
      </c>
      <c r="H88">
        <f>'Monthly Data'!BS88</f>
        <v>31</v>
      </c>
      <c r="I88">
        <f>'Monthly Data'!BL88</f>
        <v>0</v>
      </c>
      <c r="J88">
        <f>'Monthly Data'!BC88</f>
        <v>87</v>
      </c>
      <c r="L88">
        <f>'Res OLS Model'!$B$5</f>
        <v>-18835309.468010399</v>
      </c>
      <c r="M88">
        <f ca="1">'Res OLS Model'!$B$6*D88</f>
        <v>11137086.926209992</v>
      </c>
      <c r="N88">
        <f ca="1">'Res OLS Model'!$B$7*E88</f>
        <v>82527.472209076324</v>
      </c>
      <c r="O88">
        <f>'Res OLS Model'!$B$8*F88</f>
        <v>-4176983.9788491102</v>
      </c>
      <c r="P88">
        <f>'Res OLS Model'!$B$9*G88</f>
        <v>0</v>
      </c>
      <c r="Q88">
        <f>'Res OLS Model'!$B$10*H88</f>
        <v>61037624.012392379</v>
      </c>
      <c r="R88">
        <f>'Res OLS Model'!$B$11*I88</f>
        <v>0</v>
      </c>
      <c r="S88">
        <f>'Res OLS Model'!$B$12*J88</f>
        <v>-2295225.4357502759</v>
      </c>
      <c r="T88">
        <f t="shared" ca="1" si="46"/>
        <v>46949719.528201662</v>
      </c>
    </row>
    <row r="89" spans="1:20">
      <c r="A89" s="28">
        <f>'Monthly Data'!A89</f>
        <v>42095</v>
      </c>
      <c r="B89">
        <f t="shared" si="44"/>
        <v>2015</v>
      </c>
      <c r="C89">
        <f ca="1">'Monthly Data'!F89</f>
        <v>40903456.917285234</v>
      </c>
      <c r="D89">
        <f t="shared" ref="D89:E89" ca="1" si="80">D77</f>
        <v>248.54999999999995</v>
      </c>
      <c r="E89">
        <f t="shared" ca="1" si="80"/>
        <v>2.78</v>
      </c>
      <c r="F89">
        <f>'Monthly Data'!BP89</f>
        <v>1</v>
      </c>
      <c r="G89">
        <f>'Monthly Data'!BQ89</f>
        <v>0</v>
      </c>
      <c r="H89">
        <f>'Monthly Data'!BS89</f>
        <v>30</v>
      </c>
      <c r="I89">
        <f>'Monthly Data'!BL89</f>
        <v>0</v>
      </c>
      <c r="J89">
        <f>'Monthly Data'!BC89</f>
        <v>88</v>
      </c>
      <c r="L89">
        <f>'Res OLS Model'!$B$5</f>
        <v>-18835309.468010399</v>
      </c>
      <c r="M89">
        <f ca="1">'Res OLS Model'!$B$6*D89</f>
        <v>6063264.8957582973</v>
      </c>
      <c r="N89">
        <f ca="1">'Res OLS Model'!$B$7*E89</f>
        <v>477971.60987756698</v>
      </c>
      <c r="O89">
        <f>'Res OLS Model'!$B$8*F89</f>
        <v>-4176983.9788491102</v>
      </c>
      <c r="P89">
        <f>'Res OLS Model'!$B$9*G89</f>
        <v>0</v>
      </c>
      <c r="Q89">
        <f>'Res OLS Model'!$B$10*H89</f>
        <v>59068668.399089403</v>
      </c>
      <c r="R89">
        <f>'Res OLS Model'!$B$11*I89</f>
        <v>0</v>
      </c>
      <c r="S89">
        <f>'Res OLS Model'!$B$12*J89</f>
        <v>-2321607.3373106238</v>
      </c>
      <c r="T89">
        <f t="shared" ca="1" si="46"/>
        <v>40276004.120555133</v>
      </c>
    </row>
    <row r="90" spans="1:20">
      <c r="A90" s="28">
        <f>'Monthly Data'!A90</f>
        <v>42125</v>
      </c>
      <c r="B90">
        <f t="shared" si="44"/>
        <v>2015</v>
      </c>
      <c r="C90">
        <f ca="1">'Monthly Data'!F90</f>
        <v>44255377.816204593</v>
      </c>
      <c r="D90">
        <f t="shared" ref="D90:E90" ca="1" si="81">D78</f>
        <v>92.740000000000009</v>
      </c>
      <c r="E90">
        <f t="shared" ca="1" si="81"/>
        <v>41.839999999999996</v>
      </c>
      <c r="F90">
        <f>'Monthly Data'!BP90</f>
        <v>1</v>
      </c>
      <c r="G90">
        <f>'Monthly Data'!BQ90</f>
        <v>0</v>
      </c>
      <c r="H90">
        <f>'Monthly Data'!BS90</f>
        <v>31</v>
      </c>
      <c r="I90">
        <f>'Monthly Data'!BL90</f>
        <v>0</v>
      </c>
      <c r="J90">
        <f>'Monthly Data'!BC90</f>
        <v>89</v>
      </c>
      <c r="L90">
        <f>'Res OLS Model'!$B$5</f>
        <v>-18835309.468010399</v>
      </c>
      <c r="M90">
        <f ca="1">'Res OLS Model'!$B$6*D90</f>
        <v>2262350.3779224488</v>
      </c>
      <c r="N90">
        <f ca="1">'Res OLS Model'!$B$7*E90</f>
        <v>7193644.660891152</v>
      </c>
      <c r="O90">
        <f>'Res OLS Model'!$B$8*F90</f>
        <v>-4176983.9788491102</v>
      </c>
      <c r="P90">
        <f>'Res OLS Model'!$B$9*G90</f>
        <v>0</v>
      </c>
      <c r="Q90">
        <f>'Res OLS Model'!$B$10*H90</f>
        <v>61037624.012392379</v>
      </c>
      <c r="R90">
        <f>'Res OLS Model'!$B$11*I90</f>
        <v>0</v>
      </c>
      <c r="S90">
        <f>'Res OLS Model'!$B$12*J90</f>
        <v>-2347989.2388709718</v>
      </c>
      <c r="T90">
        <f t="shared" ca="1" si="46"/>
        <v>45133336.365475498</v>
      </c>
    </row>
    <row r="91" spans="1:20">
      <c r="A91" s="28">
        <f>'Monthly Data'!A91</f>
        <v>42156</v>
      </c>
      <c r="B91">
        <f t="shared" si="44"/>
        <v>2015</v>
      </c>
      <c r="C91">
        <f ca="1">'Monthly Data'!F91</f>
        <v>52472039.303485408</v>
      </c>
      <c r="D91">
        <f t="shared" ref="D91:E91" ca="1" si="82">D79</f>
        <v>9.08</v>
      </c>
      <c r="E91">
        <f t="shared" ca="1" si="82"/>
        <v>117.03999999999996</v>
      </c>
      <c r="F91">
        <f>'Monthly Data'!BP91</f>
        <v>0</v>
      </c>
      <c r="G91">
        <f>'Monthly Data'!BQ91</f>
        <v>0</v>
      </c>
      <c r="H91">
        <f>'Monthly Data'!BS91</f>
        <v>30</v>
      </c>
      <c r="I91">
        <f>'Monthly Data'!BL91</f>
        <v>0</v>
      </c>
      <c r="J91">
        <f>'Monthly Data'!BC91</f>
        <v>90</v>
      </c>
      <c r="L91">
        <f>'Res OLS Model'!$B$5</f>
        <v>-18835309.468010399</v>
      </c>
      <c r="M91">
        <f ca="1">'Res OLS Model'!$B$6*D91</f>
        <v>221502.49548777047</v>
      </c>
      <c r="N91">
        <f ca="1">'Res OLS Model'!$B$7*E91</f>
        <v>20122948.640313104</v>
      </c>
      <c r="O91">
        <f>'Res OLS Model'!$B$8*F91</f>
        <v>0</v>
      </c>
      <c r="P91">
        <f>'Res OLS Model'!$B$9*G91</f>
        <v>0</v>
      </c>
      <c r="Q91">
        <f>'Res OLS Model'!$B$10*H91</f>
        <v>59068668.399089403</v>
      </c>
      <c r="R91">
        <f>'Res OLS Model'!$B$11*I91</f>
        <v>0</v>
      </c>
      <c r="S91">
        <f>'Res OLS Model'!$B$12*J91</f>
        <v>-2374371.1404313198</v>
      </c>
      <c r="T91">
        <f t="shared" ca="1" si="46"/>
        <v>58203438.926448561</v>
      </c>
    </row>
    <row r="92" spans="1:20">
      <c r="A92" s="28">
        <f>'Monthly Data'!A92</f>
        <v>42186</v>
      </c>
      <c r="B92">
        <f t="shared" si="44"/>
        <v>2015</v>
      </c>
      <c r="C92">
        <f ca="1">'Monthly Data'!F92</f>
        <v>65255972.638263904</v>
      </c>
      <c r="D92">
        <f t="shared" ref="D92:E92" ca="1" si="83">D80</f>
        <v>0.51</v>
      </c>
      <c r="E92">
        <f t="shared" ca="1" si="83"/>
        <v>183.26</v>
      </c>
      <c r="F92">
        <f>'Monthly Data'!BP92</f>
        <v>0</v>
      </c>
      <c r="G92">
        <f>'Monthly Data'!BQ92</f>
        <v>0</v>
      </c>
      <c r="H92">
        <f>'Monthly Data'!BS92</f>
        <v>31</v>
      </c>
      <c r="I92">
        <f>'Monthly Data'!BL92</f>
        <v>0</v>
      </c>
      <c r="J92">
        <f>'Monthly Data'!BC92</f>
        <v>91</v>
      </c>
      <c r="L92">
        <f>'Res OLS Model'!$B$5</f>
        <v>-18835309.468010399</v>
      </c>
      <c r="M92">
        <f ca="1">'Res OLS Model'!$B$6*D92</f>
        <v>12441.219460216184</v>
      </c>
      <c r="N92">
        <f ca="1">'Res OLS Model'!$B$7*E92</f>
        <v>31508301.160490263</v>
      </c>
      <c r="O92">
        <f>'Res OLS Model'!$B$8*F92</f>
        <v>0</v>
      </c>
      <c r="P92">
        <f>'Res OLS Model'!$B$9*G92</f>
        <v>0</v>
      </c>
      <c r="Q92">
        <f>'Res OLS Model'!$B$10*H92</f>
        <v>61037624.012392379</v>
      </c>
      <c r="R92">
        <f>'Res OLS Model'!$B$11*I92</f>
        <v>0</v>
      </c>
      <c r="S92">
        <f>'Res OLS Model'!$B$12*J92</f>
        <v>-2400753.0419916678</v>
      </c>
      <c r="T92">
        <f t="shared" ca="1" si="46"/>
        <v>71322303.882340789</v>
      </c>
    </row>
    <row r="93" spans="1:20">
      <c r="A93" s="28">
        <f>'Monthly Data'!A93</f>
        <v>42217</v>
      </c>
      <c r="B93">
        <f t="shared" si="44"/>
        <v>2015</v>
      </c>
      <c r="C93">
        <f ca="1">'Monthly Data'!F93</f>
        <v>67807607.144169539</v>
      </c>
      <c r="D93">
        <f t="shared" ref="D93:E93" ca="1" si="84">D81</f>
        <v>1.51</v>
      </c>
      <c r="E93">
        <f t="shared" ca="1" si="84"/>
        <v>152.91000000000003</v>
      </c>
      <c r="F93">
        <f>'Monthly Data'!BP93</f>
        <v>0</v>
      </c>
      <c r="G93">
        <f>'Monthly Data'!BQ93</f>
        <v>0</v>
      </c>
      <c r="H93">
        <f>'Monthly Data'!BS93</f>
        <v>31</v>
      </c>
      <c r="I93">
        <f>'Monthly Data'!BL93</f>
        <v>0</v>
      </c>
      <c r="J93">
        <f>'Monthly Data'!BC93</f>
        <v>92</v>
      </c>
      <c r="L93">
        <f>'Res OLS Model'!$B$5</f>
        <v>-18835309.468010399</v>
      </c>
      <c r="M93">
        <f ca="1">'Res OLS Model'!$B$6*D93</f>
        <v>36835.767421424382</v>
      </c>
      <c r="N93">
        <f ca="1">'Res OLS Model'!$B$7*E93</f>
        <v>26290157.865603879</v>
      </c>
      <c r="O93">
        <f>'Res OLS Model'!$B$8*F93</f>
        <v>0</v>
      </c>
      <c r="P93">
        <f>'Res OLS Model'!$B$9*G93</f>
        <v>0</v>
      </c>
      <c r="Q93">
        <f>'Res OLS Model'!$B$10*H93</f>
        <v>61037624.012392379</v>
      </c>
      <c r="R93">
        <f>'Res OLS Model'!$B$11*I93</f>
        <v>0</v>
      </c>
      <c r="S93">
        <f>'Res OLS Model'!$B$12*J93</f>
        <v>-2427134.9435520158</v>
      </c>
      <c r="T93">
        <f t="shared" ca="1" si="46"/>
        <v>66102173.233855262</v>
      </c>
    </row>
    <row r="94" spans="1:20">
      <c r="A94" s="28">
        <f>'Monthly Data'!A94</f>
        <v>42248</v>
      </c>
      <c r="B94">
        <f t="shared" si="44"/>
        <v>2015</v>
      </c>
      <c r="C94">
        <f ca="1">'Monthly Data'!F94</f>
        <v>53044043.734858684</v>
      </c>
      <c r="D94">
        <f t="shared" ref="D94:E94" ca="1" si="85">D82</f>
        <v>33.01</v>
      </c>
      <c r="E94">
        <f t="shared" ca="1" si="85"/>
        <v>67.679999999999993</v>
      </c>
      <c r="F94">
        <f>'Monthly Data'!BP94</f>
        <v>0</v>
      </c>
      <c r="G94">
        <f>'Monthly Data'!BQ94</f>
        <v>1</v>
      </c>
      <c r="H94">
        <f>'Monthly Data'!BS94</f>
        <v>30</v>
      </c>
      <c r="I94">
        <f>'Monthly Data'!BL94</f>
        <v>1</v>
      </c>
      <c r="J94">
        <f>'Monthly Data'!BC94</f>
        <v>93</v>
      </c>
      <c r="L94">
        <f>'Res OLS Model'!$B$5</f>
        <v>-18835309.468010399</v>
      </c>
      <c r="M94">
        <f ca="1">'Res OLS Model'!$B$6*D94</f>
        <v>805264.02819948271</v>
      </c>
      <c r="N94">
        <f ca="1">'Res OLS Model'!$B$7*E94</f>
        <v>11636373.58147976</v>
      </c>
      <c r="O94">
        <f>'Res OLS Model'!$B$8*F94</f>
        <v>0</v>
      </c>
      <c r="P94">
        <f>'Res OLS Model'!$B$9*G94</f>
        <v>-2347252.1020738599</v>
      </c>
      <c r="Q94">
        <f>'Res OLS Model'!$B$10*H94</f>
        <v>59068668.399089403</v>
      </c>
      <c r="R94">
        <f>'Res OLS Model'!$B$11*I94</f>
        <v>2715900.05685709</v>
      </c>
      <c r="S94">
        <f>'Res OLS Model'!$B$12*J94</f>
        <v>-2453516.8451123638</v>
      </c>
      <c r="T94">
        <f t="shared" ca="1" si="46"/>
        <v>50590127.650429115</v>
      </c>
    </row>
    <row r="95" spans="1:20">
      <c r="A95" s="28">
        <f>'Monthly Data'!A95</f>
        <v>42278</v>
      </c>
      <c r="B95">
        <f t="shared" si="44"/>
        <v>2015</v>
      </c>
      <c r="C95">
        <f ca="1">'Monthly Data'!F95</f>
        <v>41411011.439795353</v>
      </c>
      <c r="D95">
        <f t="shared" ref="D95:E95" ca="1" si="86">D83</f>
        <v>177.83999999999997</v>
      </c>
      <c r="E95">
        <f t="shared" ca="1" si="86"/>
        <v>8.6</v>
      </c>
      <c r="F95">
        <f>'Monthly Data'!BP95</f>
        <v>0</v>
      </c>
      <c r="G95">
        <f>'Monthly Data'!BQ95</f>
        <v>1</v>
      </c>
      <c r="H95">
        <f>'Monthly Data'!BS95</f>
        <v>31</v>
      </c>
      <c r="I95">
        <f>'Monthly Data'!BL95</f>
        <v>0</v>
      </c>
      <c r="J95">
        <f>'Monthly Data'!BC95</f>
        <v>94</v>
      </c>
      <c r="L95">
        <f>'Res OLS Model'!$B$5</f>
        <v>-18835309.468010399</v>
      </c>
      <c r="M95">
        <f ca="1">'Res OLS Model'!$B$6*D95</f>
        <v>4338326.4094212661</v>
      </c>
      <c r="N95">
        <f ca="1">'Res OLS Model'!$B$7*E95</f>
        <v>1478617.2104126173</v>
      </c>
      <c r="O95">
        <f>'Res OLS Model'!$B$8*F95</f>
        <v>0</v>
      </c>
      <c r="P95">
        <f>'Res OLS Model'!$B$9*G95</f>
        <v>-2347252.1020738599</v>
      </c>
      <c r="Q95">
        <f>'Res OLS Model'!$B$10*H95</f>
        <v>61037624.012392379</v>
      </c>
      <c r="R95">
        <f>'Res OLS Model'!$B$11*I95</f>
        <v>0</v>
      </c>
      <c r="S95">
        <f>'Res OLS Model'!$B$12*J95</f>
        <v>-2479898.7466727118</v>
      </c>
      <c r="T95">
        <f t="shared" ca="1" si="46"/>
        <v>43192107.315469287</v>
      </c>
    </row>
    <row r="96" spans="1:20">
      <c r="A96" s="28">
        <f>'Monthly Data'!A96</f>
        <v>42309</v>
      </c>
      <c r="B96">
        <f t="shared" si="44"/>
        <v>2015</v>
      </c>
      <c r="C96">
        <f ca="1">'Monthly Data'!F96</f>
        <v>42304554.515398659</v>
      </c>
      <c r="D96">
        <f t="shared" ref="D96:E96" ca="1" si="87">D84</f>
        <v>361.94999999999993</v>
      </c>
      <c r="E96">
        <f t="shared" ca="1" si="87"/>
        <v>0.05</v>
      </c>
      <c r="F96">
        <f>'Monthly Data'!BP96</f>
        <v>0</v>
      </c>
      <c r="G96">
        <f>'Monthly Data'!BQ96</f>
        <v>1</v>
      </c>
      <c r="H96">
        <f>'Monthly Data'!BS96</f>
        <v>30</v>
      </c>
      <c r="I96">
        <f>'Monthly Data'!BL96</f>
        <v>0</v>
      </c>
      <c r="J96">
        <f>'Monthly Data'!BC96</f>
        <v>95</v>
      </c>
      <c r="L96">
        <f>'Res OLS Model'!$B$5</f>
        <v>-18835309.468010399</v>
      </c>
      <c r="M96">
        <f ca="1">'Res OLS Model'!$B$6*D96</f>
        <v>8829606.6345593072</v>
      </c>
      <c r="N96">
        <f ca="1">'Res OLS Model'!$B$7*E96</f>
        <v>8596.6116884454514</v>
      </c>
      <c r="O96">
        <f>'Res OLS Model'!$B$8*F96</f>
        <v>0</v>
      </c>
      <c r="P96">
        <f>'Res OLS Model'!$B$9*G96</f>
        <v>-2347252.1020738599</v>
      </c>
      <c r="Q96">
        <f>'Res OLS Model'!$B$10*H96</f>
        <v>59068668.399089403</v>
      </c>
      <c r="R96">
        <f>'Res OLS Model'!$B$11*I96</f>
        <v>0</v>
      </c>
      <c r="S96">
        <f>'Res OLS Model'!$B$12*J96</f>
        <v>-2506280.6482330598</v>
      </c>
      <c r="T96">
        <f t="shared" ca="1" si="46"/>
        <v>44218029.427019835</v>
      </c>
    </row>
    <row r="97" spans="1:20">
      <c r="A97" s="28">
        <f>'Monthly Data'!A97</f>
        <v>42339</v>
      </c>
      <c r="B97">
        <f t="shared" si="44"/>
        <v>2015</v>
      </c>
      <c r="C97">
        <f ca="1">'Monthly Data'!F97</f>
        <v>49135427.22282929</v>
      </c>
      <c r="D97">
        <f t="shared" ref="D97:E97" ca="1" si="88">D85</f>
        <v>556.41000000000008</v>
      </c>
      <c r="E97">
        <f t="shared" ca="1" si="88"/>
        <v>0</v>
      </c>
      <c r="F97">
        <f>'Monthly Data'!BP97</f>
        <v>0</v>
      </c>
      <c r="G97">
        <f>'Monthly Data'!BQ97</f>
        <v>0</v>
      </c>
      <c r="H97">
        <f>'Monthly Data'!BS97</f>
        <v>31</v>
      </c>
      <c r="I97">
        <f>'Monthly Data'!BL97</f>
        <v>0</v>
      </c>
      <c r="J97">
        <f>'Monthly Data'!BC97</f>
        <v>96</v>
      </c>
      <c r="L97">
        <f>'Res OLS Model'!$B$5</f>
        <v>-18835309.468010399</v>
      </c>
      <c r="M97">
        <f ca="1">'Res OLS Model'!$B$6*D97</f>
        <v>13573370.431095857</v>
      </c>
      <c r="N97">
        <f ca="1">'Res OLS Model'!$B$7*E97</f>
        <v>0</v>
      </c>
      <c r="O97">
        <f>'Res OLS Model'!$B$8*F97</f>
        <v>0</v>
      </c>
      <c r="P97">
        <f>'Res OLS Model'!$B$9*G97</f>
        <v>0</v>
      </c>
      <c r="Q97">
        <f>'Res OLS Model'!$B$10*H97</f>
        <v>61037624.012392379</v>
      </c>
      <c r="R97">
        <f>'Res OLS Model'!$B$11*I97</f>
        <v>0</v>
      </c>
      <c r="S97">
        <f>'Res OLS Model'!$B$12*J97</f>
        <v>-2532662.5497934083</v>
      </c>
      <c r="T97">
        <f t="shared" ca="1" si="46"/>
        <v>53243022.42568443</v>
      </c>
    </row>
    <row r="98" spans="1:20">
      <c r="A98" s="28">
        <f>'Monthly Data'!A98</f>
        <v>42370</v>
      </c>
      <c r="B98">
        <f t="shared" si="44"/>
        <v>2016</v>
      </c>
      <c r="C98">
        <f ca="1">'Monthly Data'!F98</f>
        <v>52102836.708981939</v>
      </c>
      <c r="D98">
        <f t="shared" ref="D98:E98" ca="1" si="89">D86</f>
        <v>659.42999999999984</v>
      </c>
      <c r="E98">
        <f t="shared" ca="1" si="89"/>
        <v>0</v>
      </c>
      <c r="F98">
        <f>'Monthly Data'!BP98</f>
        <v>0</v>
      </c>
      <c r="G98">
        <f>'Monthly Data'!BQ98</f>
        <v>0</v>
      </c>
      <c r="H98">
        <f>'Monthly Data'!BS98</f>
        <v>31</v>
      </c>
      <c r="I98">
        <f>'Monthly Data'!BL98</f>
        <v>0</v>
      </c>
      <c r="J98">
        <f>'Monthly Data'!BC98</f>
        <v>97</v>
      </c>
      <c r="L98">
        <f>'Res OLS Model'!$B$5</f>
        <v>-18835309.468010399</v>
      </c>
      <c r="M98">
        <f ca="1">'Res OLS Model'!$B$6*D98</f>
        <v>16086496.762059521</v>
      </c>
      <c r="N98">
        <f ca="1">'Res OLS Model'!$B$7*E98</f>
        <v>0</v>
      </c>
      <c r="O98">
        <f>'Res OLS Model'!$B$8*F98</f>
        <v>0</v>
      </c>
      <c r="P98">
        <f>'Res OLS Model'!$B$9*G98</f>
        <v>0</v>
      </c>
      <c r="Q98">
        <f>'Res OLS Model'!$B$10*H98</f>
        <v>61037624.012392379</v>
      </c>
      <c r="R98">
        <f>'Res OLS Model'!$B$11*I98</f>
        <v>0</v>
      </c>
      <c r="S98">
        <f>'Res OLS Model'!$B$12*J98</f>
        <v>-2559044.4513537562</v>
      </c>
      <c r="T98">
        <f t="shared" ca="1" si="46"/>
        <v>55729766.855087742</v>
      </c>
    </row>
    <row r="99" spans="1:20">
      <c r="A99" s="28">
        <f>'Monthly Data'!A99</f>
        <v>42401</v>
      </c>
      <c r="B99">
        <f t="shared" si="44"/>
        <v>2016</v>
      </c>
      <c r="C99">
        <f ca="1">'Monthly Data'!F99</f>
        <v>46904127.650017522</v>
      </c>
      <c r="D99">
        <f t="shared" ref="D99:E99" ca="1" si="90">D87</f>
        <v>571.77</v>
      </c>
      <c r="E99">
        <f t="shared" ca="1" si="90"/>
        <v>0</v>
      </c>
      <c r="F99">
        <f>'Monthly Data'!BP99</f>
        <v>0</v>
      </c>
      <c r="G99">
        <f>'Monthly Data'!BQ99</f>
        <v>0</v>
      </c>
      <c r="H99">
        <f>'Monthly Data'!BS99</f>
        <v>29</v>
      </c>
      <c r="I99">
        <f>'Monthly Data'!BL99</f>
        <v>0</v>
      </c>
      <c r="J99">
        <f>'Monthly Data'!BC99</f>
        <v>98</v>
      </c>
      <c r="L99">
        <f>'Res OLS Model'!$B$5</f>
        <v>-18835309.468010399</v>
      </c>
      <c r="M99">
        <f ca="1">'Res OLS Model'!$B$6*D99</f>
        <v>13948070.687780013</v>
      </c>
      <c r="N99">
        <f ca="1">'Res OLS Model'!$B$7*E99</f>
        <v>0</v>
      </c>
      <c r="O99">
        <f>'Res OLS Model'!$B$8*F99</f>
        <v>0</v>
      </c>
      <c r="P99">
        <f>'Res OLS Model'!$B$9*G99</f>
        <v>0</v>
      </c>
      <c r="Q99">
        <f>'Res OLS Model'!$B$10*H99</f>
        <v>57099712.78578642</v>
      </c>
      <c r="R99">
        <f>'Res OLS Model'!$B$11*I99</f>
        <v>0</v>
      </c>
      <c r="S99">
        <f>'Res OLS Model'!$B$12*J99</f>
        <v>-2585426.3529141042</v>
      </c>
      <c r="T99">
        <f t="shared" ca="1" si="46"/>
        <v>49627047.65264193</v>
      </c>
    </row>
    <row r="100" spans="1:20">
      <c r="A100" s="28">
        <f>'Monthly Data'!A100</f>
        <v>42430</v>
      </c>
      <c r="B100">
        <f t="shared" si="44"/>
        <v>2016</v>
      </c>
      <c r="C100">
        <f ca="1">'Monthly Data'!F100</f>
        <v>45175173.087262981</v>
      </c>
      <c r="D100">
        <f t="shared" ref="D100:E100" ca="1" si="91">D88</f>
        <v>456.53999999999996</v>
      </c>
      <c r="E100">
        <f t="shared" ca="1" si="91"/>
        <v>0.48</v>
      </c>
      <c r="F100">
        <f>'Monthly Data'!BP100</f>
        <v>1</v>
      </c>
      <c r="G100">
        <f>'Monthly Data'!BQ100</f>
        <v>0</v>
      </c>
      <c r="H100">
        <f>'Monthly Data'!BS100</f>
        <v>31</v>
      </c>
      <c r="I100">
        <f>'Monthly Data'!BL100</f>
        <v>0</v>
      </c>
      <c r="J100">
        <f>'Monthly Data'!BC100</f>
        <v>99</v>
      </c>
      <c r="L100">
        <f>'Res OLS Model'!$B$5</f>
        <v>-18835309.468010399</v>
      </c>
      <c r="M100">
        <f ca="1">'Res OLS Model'!$B$6*D100</f>
        <v>11137086.926209992</v>
      </c>
      <c r="N100">
        <f ca="1">'Res OLS Model'!$B$7*E100</f>
        <v>82527.472209076324</v>
      </c>
      <c r="O100">
        <f>'Res OLS Model'!$B$8*F100</f>
        <v>-4176983.9788491102</v>
      </c>
      <c r="P100">
        <f>'Res OLS Model'!$B$9*G100</f>
        <v>0</v>
      </c>
      <c r="Q100">
        <f>'Res OLS Model'!$B$10*H100</f>
        <v>61037624.012392379</v>
      </c>
      <c r="R100">
        <f>'Res OLS Model'!$B$11*I100</f>
        <v>0</v>
      </c>
      <c r="S100">
        <f>'Res OLS Model'!$B$12*J100</f>
        <v>-2611808.2544744522</v>
      </c>
      <c r="T100">
        <f t="shared" ca="1" si="46"/>
        <v>46633136.709477484</v>
      </c>
    </row>
    <row r="101" spans="1:20">
      <c r="A101" s="28">
        <f>'Monthly Data'!A101</f>
        <v>42461</v>
      </c>
      <c r="B101">
        <f t="shared" si="44"/>
        <v>2016</v>
      </c>
      <c r="C101">
        <f ca="1">'Monthly Data'!F101</f>
        <v>40065253.610994443</v>
      </c>
      <c r="D101">
        <f t="shared" ref="D101:E101" ca="1" si="92">D89</f>
        <v>248.54999999999995</v>
      </c>
      <c r="E101">
        <f t="shared" ca="1" si="92"/>
        <v>2.78</v>
      </c>
      <c r="F101">
        <f>'Monthly Data'!BP101</f>
        <v>1</v>
      </c>
      <c r="G101">
        <f>'Monthly Data'!BQ101</f>
        <v>0</v>
      </c>
      <c r="H101">
        <f>'Monthly Data'!BS101</f>
        <v>30</v>
      </c>
      <c r="I101">
        <f>'Monthly Data'!BL101</f>
        <v>0</v>
      </c>
      <c r="J101">
        <f>'Monthly Data'!BC101</f>
        <v>100</v>
      </c>
      <c r="L101">
        <f>'Res OLS Model'!$B$5</f>
        <v>-18835309.468010399</v>
      </c>
      <c r="M101">
        <f ca="1">'Res OLS Model'!$B$6*D101</f>
        <v>6063264.8957582973</v>
      </c>
      <c r="N101">
        <f ca="1">'Res OLS Model'!$B$7*E101</f>
        <v>477971.60987756698</v>
      </c>
      <c r="O101">
        <f>'Res OLS Model'!$B$8*F101</f>
        <v>-4176983.9788491102</v>
      </c>
      <c r="P101">
        <f>'Res OLS Model'!$B$9*G101</f>
        <v>0</v>
      </c>
      <c r="Q101">
        <f>'Res OLS Model'!$B$10*H101</f>
        <v>59068668.399089403</v>
      </c>
      <c r="R101">
        <f>'Res OLS Model'!$B$11*I101</f>
        <v>0</v>
      </c>
      <c r="S101">
        <f>'Res OLS Model'!$B$12*J101</f>
        <v>-2638190.1560348002</v>
      </c>
      <c r="T101">
        <f t="shared" ca="1" si="46"/>
        <v>39959421.301830962</v>
      </c>
    </row>
    <row r="102" spans="1:20">
      <c r="A102" s="28">
        <f>'Monthly Data'!A102</f>
        <v>42491</v>
      </c>
      <c r="B102">
        <f t="shared" si="44"/>
        <v>2016</v>
      </c>
      <c r="C102">
        <f ca="1">'Monthly Data'!F102</f>
        <v>45621730.560541235</v>
      </c>
      <c r="D102">
        <f t="shared" ref="D102:E102" ca="1" si="93">D90</f>
        <v>92.740000000000009</v>
      </c>
      <c r="E102">
        <f t="shared" ca="1" si="93"/>
        <v>41.839999999999996</v>
      </c>
      <c r="F102">
        <f>'Monthly Data'!BP102</f>
        <v>1</v>
      </c>
      <c r="G102">
        <f>'Monthly Data'!BQ102</f>
        <v>0</v>
      </c>
      <c r="H102">
        <f>'Monthly Data'!BS102</f>
        <v>31</v>
      </c>
      <c r="I102">
        <f>'Monthly Data'!BL102</f>
        <v>0</v>
      </c>
      <c r="J102">
        <f>'Monthly Data'!BC102</f>
        <v>101</v>
      </c>
      <c r="L102">
        <f>'Res OLS Model'!$B$5</f>
        <v>-18835309.468010399</v>
      </c>
      <c r="M102">
        <f ca="1">'Res OLS Model'!$B$6*D102</f>
        <v>2262350.3779224488</v>
      </c>
      <c r="N102">
        <f ca="1">'Res OLS Model'!$B$7*E102</f>
        <v>7193644.660891152</v>
      </c>
      <c r="O102">
        <f>'Res OLS Model'!$B$8*F102</f>
        <v>-4176983.9788491102</v>
      </c>
      <c r="P102">
        <f>'Res OLS Model'!$B$9*G102</f>
        <v>0</v>
      </c>
      <c r="Q102">
        <f>'Res OLS Model'!$B$10*H102</f>
        <v>61037624.012392379</v>
      </c>
      <c r="R102">
        <f>'Res OLS Model'!$B$11*I102</f>
        <v>0</v>
      </c>
      <c r="S102">
        <f>'Res OLS Model'!$B$12*J102</f>
        <v>-2664572.0575951482</v>
      </c>
      <c r="T102">
        <f t="shared" ca="1" si="46"/>
        <v>44816753.54675132</v>
      </c>
    </row>
    <row r="103" spans="1:20">
      <c r="A103" s="28">
        <f>'Monthly Data'!A103</f>
        <v>42522</v>
      </c>
      <c r="B103">
        <f t="shared" si="44"/>
        <v>2016</v>
      </c>
      <c r="C103">
        <f ca="1">'Monthly Data'!F103</f>
        <v>62219414.444204442</v>
      </c>
      <c r="D103">
        <f t="shared" ref="D103:E103" ca="1" si="94">D91</f>
        <v>9.08</v>
      </c>
      <c r="E103">
        <f t="shared" ca="1" si="94"/>
        <v>117.03999999999996</v>
      </c>
      <c r="F103">
        <f>'Monthly Data'!BP103</f>
        <v>0</v>
      </c>
      <c r="G103">
        <f>'Monthly Data'!BQ103</f>
        <v>0</v>
      </c>
      <c r="H103">
        <f>'Monthly Data'!BS103</f>
        <v>30</v>
      </c>
      <c r="I103">
        <f>'Monthly Data'!BL103</f>
        <v>0</v>
      </c>
      <c r="J103">
        <f>'Monthly Data'!BC103</f>
        <v>102</v>
      </c>
      <c r="L103">
        <f>'Res OLS Model'!$B$5</f>
        <v>-18835309.468010399</v>
      </c>
      <c r="M103">
        <f ca="1">'Res OLS Model'!$B$6*D103</f>
        <v>221502.49548777047</v>
      </c>
      <c r="N103">
        <f ca="1">'Res OLS Model'!$B$7*E103</f>
        <v>20122948.640313104</v>
      </c>
      <c r="O103">
        <f>'Res OLS Model'!$B$8*F103</f>
        <v>0</v>
      </c>
      <c r="P103">
        <f>'Res OLS Model'!$B$9*G103</f>
        <v>0</v>
      </c>
      <c r="Q103">
        <f>'Res OLS Model'!$B$10*H103</f>
        <v>59068668.399089403</v>
      </c>
      <c r="R103">
        <f>'Res OLS Model'!$B$11*I103</f>
        <v>0</v>
      </c>
      <c r="S103">
        <f>'Res OLS Model'!$B$12*J103</f>
        <v>-2690953.9591554962</v>
      </c>
      <c r="T103">
        <f t="shared" ca="1" si="46"/>
        <v>57886856.107724383</v>
      </c>
    </row>
    <row r="104" spans="1:20">
      <c r="A104" s="28">
        <f>'Monthly Data'!A104</f>
        <v>42552</v>
      </c>
      <c r="B104">
        <f t="shared" si="44"/>
        <v>2016</v>
      </c>
      <c r="C104">
        <f ca="1">'Monthly Data'!F104</f>
        <v>78540515.183203891</v>
      </c>
      <c r="D104">
        <f t="shared" ref="D104:E104" ca="1" si="95">D92</f>
        <v>0.51</v>
      </c>
      <c r="E104">
        <f t="shared" ca="1" si="95"/>
        <v>183.26</v>
      </c>
      <c r="F104">
        <f>'Monthly Data'!BP104</f>
        <v>0</v>
      </c>
      <c r="G104">
        <f>'Monthly Data'!BQ104</f>
        <v>0</v>
      </c>
      <c r="H104">
        <f>'Monthly Data'!BS104</f>
        <v>31</v>
      </c>
      <c r="I104">
        <f>'Monthly Data'!BL104</f>
        <v>0</v>
      </c>
      <c r="J104">
        <f>'Monthly Data'!BC104</f>
        <v>103</v>
      </c>
      <c r="L104">
        <f>'Res OLS Model'!$B$5</f>
        <v>-18835309.468010399</v>
      </c>
      <c r="M104">
        <f ca="1">'Res OLS Model'!$B$6*D104</f>
        <v>12441.219460216184</v>
      </c>
      <c r="N104">
        <f ca="1">'Res OLS Model'!$B$7*E104</f>
        <v>31508301.160490263</v>
      </c>
      <c r="O104">
        <f>'Res OLS Model'!$B$8*F104</f>
        <v>0</v>
      </c>
      <c r="P104">
        <f>'Res OLS Model'!$B$9*G104</f>
        <v>0</v>
      </c>
      <c r="Q104">
        <f>'Res OLS Model'!$B$10*H104</f>
        <v>61037624.012392379</v>
      </c>
      <c r="R104">
        <f>'Res OLS Model'!$B$11*I104</f>
        <v>0</v>
      </c>
      <c r="S104">
        <f>'Res OLS Model'!$B$12*J104</f>
        <v>-2717335.8607158442</v>
      </c>
      <c r="T104">
        <f t="shared" ca="1" si="46"/>
        <v>71005721.063616604</v>
      </c>
    </row>
    <row r="105" spans="1:20">
      <c r="A105" s="28">
        <f>'Monthly Data'!A105</f>
        <v>42583</v>
      </c>
      <c r="B105">
        <f t="shared" si="44"/>
        <v>2016</v>
      </c>
      <c r="C105">
        <f ca="1">'Monthly Data'!F105</f>
        <v>76966973.631195873</v>
      </c>
      <c r="D105">
        <f t="shared" ref="D105:E105" ca="1" si="96">D93</f>
        <v>1.51</v>
      </c>
      <c r="E105">
        <f t="shared" ca="1" si="96"/>
        <v>152.91000000000003</v>
      </c>
      <c r="F105">
        <f>'Monthly Data'!BP105</f>
        <v>0</v>
      </c>
      <c r="G105">
        <f>'Monthly Data'!BQ105</f>
        <v>0</v>
      </c>
      <c r="H105">
        <f>'Monthly Data'!BS105</f>
        <v>31</v>
      </c>
      <c r="I105">
        <f>'Monthly Data'!BL105</f>
        <v>0</v>
      </c>
      <c r="J105">
        <f>'Monthly Data'!BC105</f>
        <v>104</v>
      </c>
      <c r="L105">
        <f>'Res OLS Model'!$B$5</f>
        <v>-18835309.468010399</v>
      </c>
      <c r="M105">
        <f ca="1">'Res OLS Model'!$B$6*D105</f>
        <v>36835.767421424382</v>
      </c>
      <c r="N105">
        <f ca="1">'Res OLS Model'!$B$7*E105</f>
        <v>26290157.865603879</v>
      </c>
      <c r="O105">
        <f>'Res OLS Model'!$B$8*F105</f>
        <v>0</v>
      </c>
      <c r="P105">
        <f>'Res OLS Model'!$B$9*G105</f>
        <v>0</v>
      </c>
      <c r="Q105">
        <f>'Res OLS Model'!$B$10*H105</f>
        <v>61037624.012392379</v>
      </c>
      <c r="R105">
        <f>'Res OLS Model'!$B$11*I105</f>
        <v>0</v>
      </c>
      <c r="S105">
        <f>'Res OLS Model'!$B$12*J105</f>
        <v>-2743717.7622761922</v>
      </c>
      <c r="T105">
        <f t="shared" ca="1" si="46"/>
        <v>65785590.415131085</v>
      </c>
    </row>
    <row r="106" spans="1:20">
      <c r="A106" s="28">
        <f>'Monthly Data'!A106</f>
        <v>42614</v>
      </c>
      <c r="B106">
        <f t="shared" si="44"/>
        <v>2016</v>
      </c>
      <c r="C106">
        <f ca="1">'Monthly Data'!F106</f>
        <v>56086414.527406082</v>
      </c>
      <c r="D106">
        <f t="shared" ref="D106:E106" ca="1" si="97">D94</f>
        <v>33.01</v>
      </c>
      <c r="E106">
        <f t="shared" ca="1" si="97"/>
        <v>67.679999999999993</v>
      </c>
      <c r="F106">
        <f>'Monthly Data'!BP106</f>
        <v>0</v>
      </c>
      <c r="G106">
        <f>'Monthly Data'!BQ106</f>
        <v>1</v>
      </c>
      <c r="H106">
        <f>'Monthly Data'!BS106</f>
        <v>30</v>
      </c>
      <c r="I106">
        <f>'Monthly Data'!BL106</f>
        <v>1</v>
      </c>
      <c r="J106">
        <f>'Monthly Data'!BC106</f>
        <v>105</v>
      </c>
      <c r="L106">
        <f>'Res OLS Model'!$B$5</f>
        <v>-18835309.468010399</v>
      </c>
      <c r="M106">
        <f ca="1">'Res OLS Model'!$B$6*D106</f>
        <v>805264.02819948271</v>
      </c>
      <c r="N106">
        <f ca="1">'Res OLS Model'!$B$7*E106</f>
        <v>11636373.58147976</v>
      </c>
      <c r="O106">
        <f>'Res OLS Model'!$B$8*F106</f>
        <v>0</v>
      </c>
      <c r="P106">
        <f>'Res OLS Model'!$B$9*G106</f>
        <v>-2347252.1020738599</v>
      </c>
      <c r="Q106">
        <f>'Res OLS Model'!$B$10*H106</f>
        <v>59068668.399089403</v>
      </c>
      <c r="R106">
        <f>'Res OLS Model'!$B$11*I106</f>
        <v>2715900.05685709</v>
      </c>
      <c r="S106">
        <f>'Res OLS Model'!$B$12*J106</f>
        <v>-2770099.6638365402</v>
      </c>
      <c r="T106">
        <f t="shared" ca="1" si="46"/>
        <v>50273544.831704937</v>
      </c>
    </row>
    <row r="107" spans="1:20">
      <c r="A107" s="28">
        <f>'Monthly Data'!A107</f>
        <v>42644</v>
      </c>
      <c r="B107">
        <f t="shared" si="44"/>
        <v>2016</v>
      </c>
      <c r="C107">
        <f ca="1">'Monthly Data'!F107</f>
        <v>42624018.777550466</v>
      </c>
      <c r="D107">
        <f t="shared" ref="D107:E107" ca="1" si="98">D95</f>
        <v>177.83999999999997</v>
      </c>
      <c r="E107">
        <f t="shared" ca="1" si="98"/>
        <v>8.6</v>
      </c>
      <c r="F107">
        <f>'Monthly Data'!BP107</f>
        <v>0</v>
      </c>
      <c r="G107">
        <f>'Monthly Data'!BQ107</f>
        <v>1</v>
      </c>
      <c r="H107">
        <f>'Monthly Data'!BS107</f>
        <v>31</v>
      </c>
      <c r="I107">
        <f>'Monthly Data'!BL107</f>
        <v>0</v>
      </c>
      <c r="J107">
        <f>'Monthly Data'!BC107</f>
        <v>106</v>
      </c>
      <c r="L107">
        <f>'Res OLS Model'!$B$5</f>
        <v>-18835309.468010399</v>
      </c>
      <c r="M107">
        <f ca="1">'Res OLS Model'!$B$6*D107</f>
        <v>4338326.4094212661</v>
      </c>
      <c r="N107">
        <f ca="1">'Res OLS Model'!$B$7*E107</f>
        <v>1478617.2104126173</v>
      </c>
      <c r="O107">
        <f>'Res OLS Model'!$B$8*F107</f>
        <v>0</v>
      </c>
      <c r="P107">
        <f>'Res OLS Model'!$B$9*G107</f>
        <v>-2347252.1020738599</v>
      </c>
      <c r="Q107">
        <f>'Res OLS Model'!$B$10*H107</f>
        <v>61037624.012392379</v>
      </c>
      <c r="R107">
        <f>'Res OLS Model'!$B$11*I107</f>
        <v>0</v>
      </c>
      <c r="S107">
        <f>'Res OLS Model'!$B$12*J107</f>
        <v>-2796481.5653968882</v>
      </c>
      <c r="T107">
        <f t="shared" ca="1" si="46"/>
        <v>42875524.49674511</v>
      </c>
    </row>
    <row r="108" spans="1:20">
      <c r="A108" s="28">
        <f>'Monthly Data'!A108</f>
        <v>42675</v>
      </c>
      <c r="B108">
        <f t="shared" si="44"/>
        <v>2016</v>
      </c>
      <c r="C108">
        <f ca="1">'Monthly Data'!F108</f>
        <v>42697547.749490358</v>
      </c>
      <c r="D108">
        <f t="shared" ref="D108:E108" ca="1" si="99">D96</f>
        <v>361.94999999999993</v>
      </c>
      <c r="E108">
        <f t="shared" ca="1" si="99"/>
        <v>0.05</v>
      </c>
      <c r="F108">
        <f>'Monthly Data'!BP108</f>
        <v>0</v>
      </c>
      <c r="G108">
        <f>'Monthly Data'!BQ108</f>
        <v>1</v>
      </c>
      <c r="H108">
        <f>'Monthly Data'!BS108</f>
        <v>30</v>
      </c>
      <c r="I108">
        <f>'Monthly Data'!BL108</f>
        <v>0</v>
      </c>
      <c r="J108">
        <f>'Monthly Data'!BC108</f>
        <v>107</v>
      </c>
      <c r="L108">
        <f>'Res OLS Model'!$B$5</f>
        <v>-18835309.468010399</v>
      </c>
      <c r="M108">
        <f ca="1">'Res OLS Model'!$B$6*D108</f>
        <v>8829606.6345593072</v>
      </c>
      <c r="N108">
        <f ca="1">'Res OLS Model'!$B$7*E108</f>
        <v>8596.6116884454514</v>
      </c>
      <c r="O108">
        <f>'Res OLS Model'!$B$8*F108</f>
        <v>0</v>
      </c>
      <c r="P108">
        <f>'Res OLS Model'!$B$9*G108</f>
        <v>-2347252.1020738599</v>
      </c>
      <c r="Q108">
        <f>'Res OLS Model'!$B$10*H108</f>
        <v>59068668.399089403</v>
      </c>
      <c r="R108">
        <f>'Res OLS Model'!$B$11*I108</f>
        <v>0</v>
      </c>
      <c r="S108">
        <f>'Res OLS Model'!$B$12*J108</f>
        <v>-2822863.4669572362</v>
      </c>
      <c r="T108">
        <f t="shared" ca="1" si="46"/>
        <v>43901446.608295664</v>
      </c>
    </row>
    <row r="109" spans="1:20">
      <c r="A109" s="28">
        <f>'Monthly Data'!A109</f>
        <v>42705</v>
      </c>
      <c r="B109">
        <f t="shared" si="44"/>
        <v>2016</v>
      </c>
      <c r="C109">
        <f ca="1">'Monthly Data'!F109</f>
        <v>51929745.792119883</v>
      </c>
      <c r="D109">
        <f t="shared" ref="D109:E109" ca="1" si="100">D97</f>
        <v>556.41000000000008</v>
      </c>
      <c r="E109">
        <f t="shared" ca="1" si="100"/>
        <v>0</v>
      </c>
      <c r="F109">
        <f>'Monthly Data'!BP109</f>
        <v>0</v>
      </c>
      <c r="G109">
        <f>'Monthly Data'!BQ109</f>
        <v>0</v>
      </c>
      <c r="H109">
        <f>'Monthly Data'!BS109</f>
        <v>31</v>
      </c>
      <c r="I109">
        <f>'Monthly Data'!BL109</f>
        <v>0</v>
      </c>
      <c r="J109">
        <f>'Monthly Data'!BC109</f>
        <v>108</v>
      </c>
      <c r="L109">
        <f>'Res OLS Model'!$B$5</f>
        <v>-18835309.468010399</v>
      </c>
      <c r="M109">
        <f ca="1">'Res OLS Model'!$B$6*D109</f>
        <v>13573370.431095857</v>
      </c>
      <c r="N109">
        <f ca="1">'Res OLS Model'!$B$7*E109</f>
        <v>0</v>
      </c>
      <c r="O109">
        <f>'Res OLS Model'!$B$8*F109</f>
        <v>0</v>
      </c>
      <c r="P109">
        <f>'Res OLS Model'!$B$9*G109</f>
        <v>0</v>
      </c>
      <c r="Q109">
        <f>'Res OLS Model'!$B$10*H109</f>
        <v>61037624.012392379</v>
      </c>
      <c r="R109">
        <f>'Res OLS Model'!$B$11*I109</f>
        <v>0</v>
      </c>
      <c r="S109">
        <f>'Res OLS Model'!$B$12*J109</f>
        <v>-2849245.3685175842</v>
      </c>
      <c r="T109">
        <f t="shared" ca="1" si="46"/>
        <v>52926439.606960252</v>
      </c>
    </row>
    <row r="110" spans="1:20">
      <c r="A110" s="28">
        <v>42736</v>
      </c>
      <c r="B110">
        <f t="shared" si="44"/>
        <v>2017</v>
      </c>
      <c r="C110" s="137">
        <f ca="1">'Monthly Data'!F110</f>
        <v>52235221.996710055</v>
      </c>
      <c r="D110">
        <f t="shared" ref="D110:E110" ca="1" si="101">D98</f>
        <v>659.42999999999984</v>
      </c>
      <c r="E110">
        <f t="shared" ca="1" si="101"/>
        <v>0</v>
      </c>
      <c r="F110">
        <f t="shared" ref="F110:I110" si="102">F98</f>
        <v>0</v>
      </c>
      <c r="G110">
        <f t="shared" si="102"/>
        <v>0</v>
      </c>
      <c r="H110">
        <f>H62</f>
        <v>31</v>
      </c>
      <c r="I110">
        <f t="shared" si="102"/>
        <v>0</v>
      </c>
      <c r="J110">
        <f>J109+1</f>
        <v>109</v>
      </c>
      <c r="L110">
        <f>'Res OLS Model'!$B$5</f>
        <v>-18835309.468010399</v>
      </c>
      <c r="M110">
        <f ca="1">'Res OLS Model'!$B$6*D110</f>
        <v>16086496.762059521</v>
      </c>
      <c r="N110">
        <f ca="1">'Res OLS Model'!$B$7*E110</f>
        <v>0</v>
      </c>
      <c r="O110">
        <f>'Res OLS Model'!$B$8*F110</f>
        <v>0</v>
      </c>
      <c r="P110">
        <f>'Res OLS Model'!$B$9*G110</f>
        <v>0</v>
      </c>
      <c r="Q110">
        <f>'Res OLS Model'!$B$10*H110</f>
        <v>61037624.012392379</v>
      </c>
      <c r="R110">
        <f>'Res OLS Model'!$B$11*I110</f>
        <v>0</v>
      </c>
      <c r="S110">
        <f>'Res OLS Model'!$B$12*J110</f>
        <v>-2875627.2700779322</v>
      </c>
      <c r="T110">
        <f t="shared" ref="T110:T145" ca="1" si="103">SUM(L110:S110)</f>
        <v>55413184.036363572</v>
      </c>
    </row>
    <row r="111" spans="1:20">
      <c r="A111" s="28">
        <v>42767</v>
      </c>
      <c r="B111">
        <f t="shared" si="44"/>
        <v>2017</v>
      </c>
      <c r="C111" s="137">
        <f ca="1">'Monthly Data'!F111</f>
        <v>43740261.306710057</v>
      </c>
      <c r="D111">
        <f t="shared" ref="D111:E111" ca="1" si="104">D99</f>
        <v>571.77</v>
      </c>
      <c r="E111">
        <f t="shared" ca="1" si="104"/>
        <v>0</v>
      </c>
      <c r="F111">
        <f t="shared" ref="F111:I111" si="105">F99</f>
        <v>0</v>
      </c>
      <c r="G111">
        <f t="shared" si="105"/>
        <v>0</v>
      </c>
      <c r="H111" s="137">
        <f t="shared" ref="H111:H157" si="106">H63</f>
        <v>28</v>
      </c>
      <c r="I111">
        <f t="shared" si="105"/>
        <v>0</v>
      </c>
      <c r="J111">
        <f t="shared" ref="J111:J157" si="107">J110+1</f>
        <v>110</v>
      </c>
      <c r="L111">
        <f>'Res OLS Model'!$B$5</f>
        <v>-18835309.468010399</v>
      </c>
      <c r="M111">
        <f ca="1">'Res OLS Model'!$B$6*D111</f>
        <v>13948070.687780013</v>
      </c>
      <c r="N111">
        <f ca="1">'Res OLS Model'!$B$7*E111</f>
        <v>0</v>
      </c>
      <c r="O111">
        <f>'Res OLS Model'!$B$8*F111</f>
        <v>0</v>
      </c>
      <c r="P111">
        <f>'Res OLS Model'!$B$9*G111</f>
        <v>0</v>
      </c>
      <c r="Q111">
        <f>'Res OLS Model'!$B$10*H111</f>
        <v>55130757.172483444</v>
      </c>
      <c r="R111">
        <f>'Res OLS Model'!$B$11*I111</f>
        <v>0</v>
      </c>
      <c r="S111">
        <f>'Res OLS Model'!$B$12*J111</f>
        <v>-2902009.1716382802</v>
      </c>
      <c r="T111">
        <f t="shared" ca="1" si="103"/>
        <v>47341509.220614776</v>
      </c>
    </row>
    <row r="112" spans="1:20">
      <c r="A112" s="28">
        <v>42795</v>
      </c>
      <c r="B112">
        <f t="shared" si="44"/>
        <v>2017</v>
      </c>
      <c r="C112" s="137">
        <f ca="1">'Monthly Data'!F112</f>
        <v>45837850.07671006</v>
      </c>
      <c r="D112">
        <f t="shared" ref="D112:E112" ca="1" si="108">D100</f>
        <v>456.53999999999996</v>
      </c>
      <c r="E112">
        <f t="shared" ca="1" si="108"/>
        <v>0.48</v>
      </c>
      <c r="F112">
        <f t="shared" ref="F112:I112" si="109">F100</f>
        <v>1</v>
      </c>
      <c r="G112">
        <f t="shared" si="109"/>
        <v>0</v>
      </c>
      <c r="H112" s="137">
        <f t="shared" si="106"/>
        <v>31</v>
      </c>
      <c r="I112">
        <f t="shared" si="109"/>
        <v>0</v>
      </c>
      <c r="J112">
        <f t="shared" si="107"/>
        <v>111</v>
      </c>
      <c r="L112">
        <f>'Res OLS Model'!$B$5</f>
        <v>-18835309.468010399</v>
      </c>
      <c r="M112">
        <f ca="1">'Res OLS Model'!$B$6*D112</f>
        <v>11137086.926209992</v>
      </c>
      <c r="N112">
        <f ca="1">'Res OLS Model'!$B$7*E112</f>
        <v>82527.472209076324</v>
      </c>
      <c r="O112">
        <f>'Res OLS Model'!$B$8*F112</f>
        <v>-4176983.9788491102</v>
      </c>
      <c r="P112">
        <f>'Res OLS Model'!$B$9*G112</f>
        <v>0</v>
      </c>
      <c r="Q112">
        <f>'Res OLS Model'!$B$10*H112</f>
        <v>61037624.012392379</v>
      </c>
      <c r="R112">
        <f>'Res OLS Model'!$B$11*I112</f>
        <v>0</v>
      </c>
      <c r="S112">
        <f>'Res OLS Model'!$B$12*J112</f>
        <v>-2928391.0731986281</v>
      </c>
      <c r="T112">
        <f t="shared" ca="1" si="103"/>
        <v>46316553.890753306</v>
      </c>
    </row>
    <row r="113" spans="1:20">
      <c r="A113" s="28">
        <v>42826</v>
      </c>
      <c r="B113">
        <f t="shared" si="44"/>
        <v>2017</v>
      </c>
      <c r="C113" s="137">
        <f ca="1">'Monthly Data'!F113</f>
        <v>39739104.176710062</v>
      </c>
      <c r="D113">
        <f t="shared" ref="D113:E113" ca="1" si="110">D101</f>
        <v>248.54999999999995</v>
      </c>
      <c r="E113">
        <f t="shared" ca="1" si="110"/>
        <v>2.78</v>
      </c>
      <c r="F113">
        <f t="shared" ref="F113:I113" si="111">F101</f>
        <v>1</v>
      </c>
      <c r="G113">
        <f t="shared" si="111"/>
        <v>0</v>
      </c>
      <c r="H113" s="137">
        <f t="shared" si="106"/>
        <v>30</v>
      </c>
      <c r="I113">
        <f t="shared" si="111"/>
        <v>0</v>
      </c>
      <c r="J113">
        <f t="shared" si="107"/>
        <v>112</v>
      </c>
      <c r="L113">
        <f>'Res OLS Model'!$B$5</f>
        <v>-18835309.468010399</v>
      </c>
      <c r="M113">
        <f ca="1">'Res OLS Model'!$B$6*D113</f>
        <v>6063264.8957582973</v>
      </c>
      <c r="N113">
        <f ca="1">'Res OLS Model'!$B$7*E113</f>
        <v>477971.60987756698</v>
      </c>
      <c r="O113">
        <f>'Res OLS Model'!$B$8*F113</f>
        <v>-4176983.9788491102</v>
      </c>
      <c r="P113">
        <f>'Res OLS Model'!$B$9*G113</f>
        <v>0</v>
      </c>
      <c r="Q113">
        <f>'Res OLS Model'!$B$10*H113</f>
        <v>59068668.399089403</v>
      </c>
      <c r="R113">
        <f>'Res OLS Model'!$B$11*I113</f>
        <v>0</v>
      </c>
      <c r="S113">
        <f>'Res OLS Model'!$B$12*J113</f>
        <v>-2954772.9747589761</v>
      </c>
      <c r="T113">
        <f t="shared" ca="1" si="103"/>
        <v>39642838.483106785</v>
      </c>
    </row>
    <row r="114" spans="1:20">
      <c r="A114" s="28">
        <v>42856</v>
      </c>
      <c r="B114">
        <f t="shared" si="44"/>
        <v>2017</v>
      </c>
      <c r="C114" s="137">
        <f ca="1">'Monthly Data'!F114</f>
        <v>43383845.156710058</v>
      </c>
      <c r="D114">
        <f t="shared" ref="D114:E114" ca="1" si="112">D102</f>
        <v>92.740000000000009</v>
      </c>
      <c r="E114">
        <f t="shared" ca="1" si="112"/>
        <v>41.839999999999996</v>
      </c>
      <c r="F114">
        <f t="shared" ref="F114:I114" si="113">F102</f>
        <v>1</v>
      </c>
      <c r="G114">
        <f t="shared" si="113"/>
        <v>0</v>
      </c>
      <c r="H114" s="137">
        <f t="shared" si="106"/>
        <v>31</v>
      </c>
      <c r="I114">
        <f t="shared" si="113"/>
        <v>0</v>
      </c>
      <c r="J114">
        <f t="shared" si="107"/>
        <v>113</v>
      </c>
      <c r="L114">
        <f>'Res OLS Model'!$B$5</f>
        <v>-18835309.468010399</v>
      </c>
      <c r="M114">
        <f ca="1">'Res OLS Model'!$B$6*D114</f>
        <v>2262350.3779224488</v>
      </c>
      <c r="N114">
        <f ca="1">'Res OLS Model'!$B$7*E114</f>
        <v>7193644.660891152</v>
      </c>
      <c r="O114">
        <f>'Res OLS Model'!$B$8*F114</f>
        <v>-4176983.9788491102</v>
      </c>
      <c r="P114">
        <f>'Res OLS Model'!$B$9*G114</f>
        <v>0</v>
      </c>
      <c r="Q114">
        <f>'Res OLS Model'!$B$10*H114</f>
        <v>61037624.012392379</v>
      </c>
      <c r="R114">
        <f>'Res OLS Model'!$B$11*I114</f>
        <v>0</v>
      </c>
      <c r="S114">
        <f>'Res OLS Model'!$B$12*J114</f>
        <v>-2981154.8763193241</v>
      </c>
      <c r="T114">
        <f t="shared" ca="1" si="103"/>
        <v>44500170.728027143</v>
      </c>
    </row>
    <row r="115" spans="1:20">
      <c r="A115" s="28">
        <v>42887</v>
      </c>
      <c r="B115">
        <f t="shared" si="44"/>
        <v>2017</v>
      </c>
      <c r="C115" s="137">
        <f ca="1">'Monthly Data'!F115</f>
        <v>58319622.406710058</v>
      </c>
      <c r="D115">
        <f t="shared" ref="D115:E115" ca="1" si="114">D103</f>
        <v>9.08</v>
      </c>
      <c r="E115">
        <f t="shared" ca="1" si="114"/>
        <v>117.03999999999996</v>
      </c>
      <c r="F115">
        <f t="shared" ref="F115:I115" si="115">F103</f>
        <v>0</v>
      </c>
      <c r="G115">
        <f t="shared" si="115"/>
        <v>0</v>
      </c>
      <c r="H115" s="137">
        <f t="shared" si="106"/>
        <v>30</v>
      </c>
      <c r="I115">
        <f t="shared" si="115"/>
        <v>0</v>
      </c>
      <c r="J115">
        <f t="shared" si="107"/>
        <v>114</v>
      </c>
      <c r="L115">
        <f>'Res OLS Model'!$B$5</f>
        <v>-18835309.468010399</v>
      </c>
      <c r="M115">
        <f ca="1">'Res OLS Model'!$B$6*D115</f>
        <v>221502.49548777047</v>
      </c>
      <c r="N115">
        <f ca="1">'Res OLS Model'!$B$7*E115</f>
        <v>20122948.640313104</v>
      </c>
      <c r="O115">
        <f>'Res OLS Model'!$B$8*F115</f>
        <v>0</v>
      </c>
      <c r="P115">
        <f>'Res OLS Model'!$B$9*G115</f>
        <v>0</v>
      </c>
      <c r="Q115">
        <f>'Res OLS Model'!$B$10*H115</f>
        <v>59068668.399089403</v>
      </c>
      <c r="R115">
        <f>'Res OLS Model'!$B$11*I115</f>
        <v>0</v>
      </c>
      <c r="S115">
        <f>'Res OLS Model'!$B$12*J115</f>
        <v>-3007536.7778796721</v>
      </c>
      <c r="T115">
        <f t="shared" ca="1" si="103"/>
        <v>57570273.289000213</v>
      </c>
    </row>
    <row r="116" spans="1:20">
      <c r="A116" s="28">
        <v>42917</v>
      </c>
      <c r="B116">
        <f t="shared" si="44"/>
        <v>2017</v>
      </c>
      <c r="C116" s="137">
        <f ca="1">'Monthly Data'!F116</f>
        <v>70157146.256710052</v>
      </c>
      <c r="D116">
        <f t="shared" ref="D116:E116" ca="1" si="116">D104</f>
        <v>0.51</v>
      </c>
      <c r="E116">
        <f t="shared" ca="1" si="116"/>
        <v>183.26</v>
      </c>
      <c r="F116">
        <f t="shared" ref="F116:I116" si="117">F104</f>
        <v>0</v>
      </c>
      <c r="G116">
        <f t="shared" si="117"/>
        <v>0</v>
      </c>
      <c r="H116" s="137">
        <f t="shared" si="106"/>
        <v>31</v>
      </c>
      <c r="I116">
        <f t="shared" si="117"/>
        <v>0</v>
      </c>
      <c r="J116">
        <f t="shared" si="107"/>
        <v>115</v>
      </c>
      <c r="L116">
        <f>'Res OLS Model'!$B$5</f>
        <v>-18835309.468010399</v>
      </c>
      <c r="M116">
        <f ca="1">'Res OLS Model'!$B$6*D116</f>
        <v>12441.219460216184</v>
      </c>
      <c r="N116">
        <f ca="1">'Res OLS Model'!$B$7*E116</f>
        <v>31508301.160490263</v>
      </c>
      <c r="O116">
        <f>'Res OLS Model'!$B$8*F116</f>
        <v>0</v>
      </c>
      <c r="P116">
        <f>'Res OLS Model'!$B$9*G116</f>
        <v>0</v>
      </c>
      <c r="Q116">
        <f>'Res OLS Model'!$B$10*H116</f>
        <v>61037624.012392379</v>
      </c>
      <c r="R116">
        <f>'Res OLS Model'!$B$11*I116</f>
        <v>0</v>
      </c>
      <c r="S116">
        <f>'Res OLS Model'!$B$12*J116</f>
        <v>-3033918.6794400201</v>
      </c>
      <c r="T116">
        <f t="shared" ca="1" si="103"/>
        <v>70689138.244892433</v>
      </c>
    </row>
    <row r="117" spans="1:20">
      <c r="A117" s="28">
        <v>42948</v>
      </c>
      <c r="B117">
        <f t="shared" si="44"/>
        <v>2017</v>
      </c>
      <c r="C117" s="137">
        <f ca="1">'Monthly Data'!F117</f>
        <v>62635034.536710061</v>
      </c>
      <c r="D117">
        <f t="shared" ref="D117:E117" ca="1" si="118">D105</f>
        <v>1.51</v>
      </c>
      <c r="E117">
        <f t="shared" ca="1" si="118"/>
        <v>152.91000000000003</v>
      </c>
      <c r="F117">
        <f t="shared" ref="F117:I117" si="119">F105</f>
        <v>0</v>
      </c>
      <c r="G117">
        <f t="shared" si="119"/>
        <v>0</v>
      </c>
      <c r="H117" s="137">
        <f t="shared" si="106"/>
        <v>31</v>
      </c>
      <c r="I117">
        <f t="shared" si="119"/>
        <v>0</v>
      </c>
      <c r="J117">
        <f t="shared" si="107"/>
        <v>116</v>
      </c>
      <c r="L117">
        <f>'Res OLS Model'!$B$5</f>
        <v>-18835309.468010399</v>
      </c>
      <c r="M117">
        <f ca="1">'Res OLS Model'!$B$6*D117</f>
        <v>36835.767421424382</v>
      </c>
      <c r="N117">
        <f ca="1">'Res OLS Model'!$B$7*E117</f>
        <v>26290157.865603879</v>
      </c>
      <c r="O117">
        <f>'Res OLS Model'!$B$8*F117</f>
        <v>0</v>
      </c>
      <c r="P117">
        <f>'Res OLS Model'!$B$9*G117</f>
        <v>0</v>
      </c>
      <c r="Q117">
        <f>'Res OLS Model'!$B$10*H117</f>
        <v>61037624.012392379</v>
      </c>
      <c r="R117">
        <f>'Res OLS Model'!$B$11*I117</f>
        <v>0</v>
      </c>
      <c r="S117">
        <f>'Res OLS Model'!$B$12*J117</f>
        <v>-3060300.5810003681</v>
      </c>
      <c r="T117">
        <f t="shared" ca="1" si="103"/>
        <v>65469007.596406914</v>
      </c>
    </row>
    <row r="118" spans="1:20">
      <c r="A118" s="28">
        <v>42979</v>
      </c>
      <c r="B118">
        <f t="shared" si="44"/>
        <v>2017</v>
      </c>
      <c r="C118" s="137">
        <f ca="1">'Monthly Data'!F118</f>
        <v>53098958.586710058</v>
      </c>
      <c r="D118">
        <f t="shared" ref="D118:E118" ca="1" si="120">D106</f>
        <v>33.01</v>
      </c>
      <c r="E118">
        <f t="shared" ca="1" si="120"/>
        <v>67.679999999999993</v>
      </c>
      <c r="F118">
        <f t="shared" ref="F118:I118" si="121">F106</f>
        <v>0</v>
      </c>
      <c r="G118">
        <f t="shared" si="121"/>
        <v>1</v>
      </c>
      <c r="H118" s="137">
        <f t="shared" si="106"/>
        <v>30</v>
      </c>
      <c r="I118">
        <f t="shared" si="121"/>
        <v>1</v>
      </c>
      <c r="J118">
        <f t="shared" si="107"/>
        <v>117</v>
      </c>
      <c r="L118">
        <f>'Res OLS Model'!$B$5</f>
        <v>-18835309.468010399</v>
      </c>
      <c r="M118">
        <f ca="1">'Res OLS Model'!$B$6*D118</f>
        <v>805264.02819948271</v>
      </c>
      <c r="N118">
        <f ca="1">'Res OLS Model'!$B$7*E118</f>
        <v>11636373.58147976</v>
      </c>
      <c r="O118">
        <f>'Res OLS Model'!$B$8*F118</f>
        <v>0</v>
      </c>
      <c r="P118">
        <f>'Res OLS Model'!$B$9*G118</f>
        <v>-2347252.1020738599</v>
      </c>
      <c r="Q118">
        <f>'Res OLS Model'!$B$10*H118</f>
        <v>59068668.399089403</v>
      </c>
      <c r="R118">
        <f>'Res OLS Model'!$B$11*I118</f>
        <v>2715900.05685709</v>
      </c>
      <c r="S118">
        <f>'Res OLS Model'!$B$12*J118</f>
        <v>-3086682.4825607161</v>
      </c>
      <c r="T118">
        <f t="shared" ca="1" si="103"/>
        <v>49956962.012980759</v>
      </c>
    </row>
    <row r="119" spans="1:20">
      <c r="A119" s="28">
        <v>43009</v>
      </c>
      <c r="B119">
        <f t="shared" ref="B119:B145" si="122">YEAR(A119)</f>
        <v>2017</v>
      </c>
      <c r="C119" s="137">
        <f ca="1">'Monthly Data'!F119</f>
        <v>46118064.906710058</v>
      </c>
      <c r="D119">
        <f t="shared" ref="D119:E119" ca="1" si="123">D107</f>
        <v>177.83999999999997</v>
      </c>
      <c r="E119">
        <f t="shared" ca="1" si="123"/>
        <v>8.6</v>
      </c>
      <c r="F119">
        <f t="shared" ref="F119:I119" si="124">F107</f>
        <v>0</v>
      </c>
      <c r="G119">
        <f t="shared" si="124"/>
        <v>1</v>
      </c>
      <c r="H119" s="137">
        <f t="shared" si="106"/>
        <v>31</v>
      </c>
      <c r="I119">
        <f t="shared" si="124"/>
        <v>0</v>
      </c>
      <c r="J119">
        <f t="shared" si="107"/>
        <v>118</v>
      </c>
      <c r="L119">
        <f>'Res OLS Model'!$B$5</f>
        <v>-18835309.468010399</v>
      </c>
      <c r="M119">
        <f ca="1">'Res OLS Model'!$B$6*D119</f>
        <v>4338326.4094212661</v>
      </c>
      <c r="N119">
        <f ca="1">'Res OLS Model'!$B$7*E119</f>
        <v>1478617.2104126173</v>
      </c>
      <c r="O119">
        <f>'Res OLS Model'!$B$8*F119</f>
        <v>0</v>
      </c>
      <c r="P119">
        <f>'Res OLS Model'!$B$9*G119</f>
        <v>-2347252.1020738599</v>
      </c>
      <c r="Q119">
        <f>'Res OLS Model'!$B$10*H119</f>
        <v>61037624.012392379</v>
      </c>
      <c r="R119">
        <f>'Res OLS Model'!$B$11*I119</f>
        <v>0</v>
      </c>
      <c r="S119">
        <f>'Res OLS Model'!$B$12*J119</f>
        <v>-3113064.3841210641</v>
      </c>
      <c r="T119">
        <f t="shared" ca="1" si="103"/>
        <v>42558941.678020939</v>
      </c>
    </row>
    <row r="120" spans="1:20">
      <c r="A120" s="28">
        <v>43040</v>
      </c>
      <c r="B120">
        <f t="shared" si="122"/>
        <v>2017</v>
      </c>
      <c r="C120" s="137">
        <f ca="1">'Monthly Data'!F120</f>
        <v>45341675.606710061</v>
      </c>
      <c r="D120">
        <f t="shared" ref="D120:E120" ca="1" si="125">D108</f>
        <v>361.94999999999993</v>
      </c>
      <c r="E120">
        <f t="shared" ca="1" si="125"/>
        <v>0.05</v>
      </c>
      <c r="F120">
        <f t="shared" ref="F120:I120" si="126">F108</f>
        <v>0</v>
      </c>
      <c r="G120">
        <f t="shared" si="126"/>
        <v>1</v>
      </c>
      <c r="H120" s="137">
        <f t="shared" si="106"/>
        <v>30</v>
      </c>
      <c r="I120">
        <f t="shared" si="126"/>
        <v>0</v>
      </c>
      <c r="J120">
        <f t="shared" si="107"/>
        <v>119</v>
      </c>
      <c r="L120">
        <f>'Res OLS Model'!$B$5</f>
        <v>-18835309.468010399</v>
      </c>
      <c r="M120">
        <f ca="1">'Res OLS Model'!$B$6*D120</f>
        <v>8829606.6345593072</v>
      </c>
      <c r="N120">
        <f ca="1">'Res OLS Model'!$B$7*E120</f>
        <v>8596.6116884454514</v>
      </c>
      <c r="O120">
        <f>'Res OLS Model'!$B$8*F120</f>
        <v>0</v>
      </c>
      <c r="P120">
        <f>'Res OLS Model'!$B$9*G120</f>
        <v>-2347252.1020738599</v>
      </c>
      <c r="Q120">
        <f>'Res OLS Model'!$B$10*H120</f>
        <v>59068668.399089403</v>
      </c>
      <c r="R120">
        <f>'Res OLS Model'!$B$11*I120</f>
        <v>0</v>
      </c>
      <c r="S120">
        <f>'Res OLS Model'!$B$12*J120</f>
        <v>-3139446.2856814121</v>
      </c>
      <c r="T120">
        <f t="shared" ca="1" si="103"/>
        <v>43584863.789571486</v>
      </c>
    </row>
    <row r="121" spans="1:20">
      <c r="A121" s="28">
        <v>43070</v>
      </c>
      <c r="B121">
        <f t="shared" si="122"/>
        <v>2017</v>
      </c>
      <c r="C121" s="137">
        <f ca="1">'Monthly Data'!F121</f>
        <v>54565027.176710062</v>
      </c>
      <c r="D121">
        <f t="shared" ref="D121:E121" ca="1" si="127">D109</f>
        <v>556.41000000000008</v>
      </c>
      <c r="E121">
        <f t="shared" ca="1" si="127"/>
        <v>0</v>
      </c>
      <c r="F121">
        <f t="shared" ref="F121:I121" si="128">F109</f>
        <v>0</v>
      </c>
      <c r="G121">
        <f t="shared" si="128"/>
        <v>0</v>
      </c>
      <c r="H121" s="137">
        <f t="shared" si="106"/>
        <v>31</v>
      </c>
      <c r="I121">
        <f t="shared" si="128"/>
        <v>0</v>
      </c>
      <c r="J121">
        <f t="shared" si="107"/>
        <v>120</v>
      </c>
      <c r="L121">
        <f>'Res OLS Model'!$B$5</f>
        <v>-18835309.468010399</v>
      </c>
      <c r="M121">
        <f ca="1">'Res OLS Model'!$B$6*D121</f>
        <v>13573370.431095857</v>
      </c>
      <c r="N121">
        <f ca="1">'Res OLS Model'!$B$7*E121</f>
        <v>0</v>
      </c>
      <c r="O121">
        <f>'Res OLS Model'!$B$8*F121</f>
        <v>0</v>
      </c>
      <c r="P121">
        <f>'Res OLS Model'!$B$9*G121</f>
        <v>0</v>
      </c>
      <c r="Q121">
        <f>'Res OLS Model'!$B$10*H121</f>
        <v>61037624.012392379</v>
      </c>
      <c r="R121">
        <f>'Res OLS Model'!$B$11*I121</f>
        <v>0</v>
      </c>
      <c r="S121">
        <f>'Res OLS Model'!$B$12*J121</f>
        <v>-3165828.1872417601</v>
      </c>
      <c r="T121">
        <f t="shared" ca="1" si="103"/>
        <v>52609856.788236074</v>
      </c>
    </row>
    <row r="122" spans="1:20">
      <c r="A122" s="28">
        <v>43101</v>
      </c>
      <c r="B122">
        <f t="shared" si="122"/>
        <v>2018</v>
      </c>
      <c r="D122">
        <f t="shared" ref="D122:E122" ca="1" si="129">D110</f>
        <v>659.42999999999984</v>
      </c>
      <c r="E122">
        <f t="shared" ca="1" si="129"/>
        <v>0</v>
      </c>
      <c r="F122">
        <f t="shared" ref="F122:I122" si="130">F110</f>
        <v>0</v>
      </c>
      <c r="G122">
        <f t="shared" si="130"/>
        <v>0</v>
      </c>
      <c r="H122" s="137">
        <f t="shared" si="106"/>
        <v>31</v>
      </c>
      <c r="I122">
        <f t="shared" si="130"/>
        <v>0</v>
      </c>
      <c r="J122">
        <f t="shared" si="107"/>
        <v>121</v>
      </c>
      <c r="L122">
        <f>'Res OLS Model'!$B$5</f>
        <v>-18835309.468010399</v>
      </c>
      <c r="M122">
        <f ca="1">'Res OLS Model'!$B$6*D122</f>
        <v>16086496.762059521</v>
      </c>
      <c r="N122">
        <f ca="1">'Res OLS Model'!$B$7*E122</f>
        <v>0</v>
      </c>
      <c r="O122">
        <f>'Res OLS Model'!$B$8*F122</f>
        <v>0</v>
      </c>
      <c r="P122">
        <f>'Res OLS Model'!$B$9*G122</f>
        <v>0</v>
      </c>
      <c r="Q122">
        <f>'Res OLS Model'!$B$10*H122</f>
        <v>61037624.012392379</v>
      </c>
      <c r="R122">
        <f>'Res OLS Model'!$B$11*I122</f>
        <v>0</v>
      </c>
      <c r="S122">
        <f>'Res OLS Model'!$B$12*J122</f>
        <v>-3192210.0888021081</v>
      </c>
      <c r="T122">
        <f t="shared" ca="1" si="103"/>
        <v>55096601.217639394</v>
      </c>
    </row>
    <row r="123" spans="1:20">
      <c r="A123" s="28">
        <v>43132</v>
      </c>
      <c r="B123">
        <f t="shared" si="122"/>
        <v>2018</v>
      </c>
      <c r="D123">
        <f t="shared" ref="D123:E123" ca="1" si="131">D111</f>
        <v>571.77</v>
      </c>
      <c r="E123">
        <f t="shared" ca="1" si="131"/>
        <v>0</v>
      </c>
      <c r="F123">
        <f t="shared" ref="F123:I123" si="132">F111</f>
        <v>0</v>
      </c>
      <c r="G123">
        <f t="shared" si="132"/>
        <v>0</v>
      </c>
      <c r="H123" s="137">
        <f t="shared" si="106"/>
        <v>28</v>
      </c>
      <c r="I123">
        <f t="shared" si="132"/>
        <v>0</v>
      </c>
      <c r="J123">
        <f t="shared" si="107"/>
        <v>122</v>
      </c>
      <c r="L123">
        <f>'Res OLS Model'!$B$5</f>
        <v>-18835309.468010399</v>
      </c>
      <c r="M123">
        <f ca="1">'Res OLS Model'!$B$6*D123</f>
        <v>13948070.687780013</v>
      </c>
      <c r="N123">
        <f ca="1">'Res OLS Model'!$B$7*E123</f>
        <v>0</v>
      </c>
      <c r="O123">
        <f>'Res OLS Model'!$B$8*F123</f>
        <v>0</v>
      </c>
      <c r="P123">
        <f>'Res OLS Model'!$B$9*G123</f>
        <v>0</v>
      </c>
      <c r="Q123">
        <f>'Res OLS Model'!$B$10*H123</f>
        <v>55130757.172483444</v>
      </c>
      <c r="R123">
        <f>'Res OLS Model'!$B$11*I123</f>
        <v>0</v>
      </c>
      <c r="S123">
        <f>'Res OLS Model'!$B$12*J123</f>
        <v>-3218591.9903624561</v>
      </c>
      <c r="T123">
        <f t="shared" ca="1" si="103"/>
        <v>47024926.401890598</v>
      </c>
    </row>
    <row r="124" spans="1:20">
      <c r="A124" s="28">
        <v>43160</v>
      </c>
      <c r="B124">
        <f t="shared" si="122"/>
        <v>2018</v>
      </c>
      <c r="D124">
        <f t="shared" ref="D124:E124" ca="1" si="133">D112</f>
        <v>456.53999999999996</v>
      </c>
      <c r="E124">
        <f t="shared" ca="1" si="133"/>
        <v>0.48</v>
      </c>
      <c r="F124">
        <f t="shared" ref="F124:I124" si="134">F112</f>
        <v>1</v>
      </c>
      <c r="G124">
        <f t="shared" si="134"/>
        <v>0</v>
      </c>
      <c r="H124" s="137">
        <f t="shared" si="106"/>
        <v>31</v>
      </c>
      <c r="I124">
        <f t="shared" si="134"/>
        <v>0</v>
      </c>
      <c r="J124">
        <f t="shared" si="107"/>
        <v>123</v>
      </c>
      <c r="L124">
        <f>'Res OLS Model'!$B$5</f>
        <v>-18835309.468010399</v>
      </c>
      <c r="M124">
        <f ca="1">'Res OLS Model'!$B$6*D124</f>
        <v>11137086.926209992</v>
      </c>
      <c r="N124">
        <f ca="1">'Res OLS Model'!$B$7*E124</f>
        <v>82527.472209076324</v>
      </c>
      <c r="O124">
        <f>'Res OLS Model'!$B$8*F124</f>
        <v>-4176983.9788491102</v>
      </c>
      <c r="P124">
        <f>'Res OLS Model'!$B$9*G124</f>
        <v>0</v>
      </c>
      <c r="Q124">
        <f>'Res OLS Model'!$B$10*H124</f>
        <v>61037624.012392379</v>
      </c>
      <c r="R124">
        <f>'Res OLS Model'!$B$11*I124</f>
        <v>0</v>
      </c>
      <c r="S124">
        <f>'Res OLS Model'!$B$12*J124</f>
        <v>-3244973.8919228041</v>
      </c>
      <c r="T124">
        <f t="shared" ca="1" si="103"/>
        <v>45999971.072029136</v>
      </c>
    </row>
    <row r="125" spans="1:20">
      <c r="A125" s="28">
        <v>43191</v>
      </c>
      <c r="B125">
        <f t="shared" si="122"/>
        <v>2018</v>
      </c>
      <c r="D125">
        <f t="shared" ref="D125:E125" ca="1" si="135">D113</f>
        <v>248.54999999999995</v>
      </c>
      <c r="E125">
        <f t="shared" ca="1" si="135"/>
        <v>2.78</v>
      </c>
      <c r="F125">
        <f t="shared" ref="F125:I125" si="136">F113</f>
        <v>1</v>
      </c>
      <c r="G125">
        <f t="shared" si="136"/>
        <v>0</v>
      </c>
      <c r="H125" s="137">
        <f t="shared" si="106"/>
        <v>30</v>
      </c>
      <c r="I125">
        <f t="shared" si="136"/>
        <v>0</v>
      </c>
      <c r="J125">
        <f t="shared" si="107"/>
        <v>124</v>
      </c>
      <c r="L125">
        <f>'Res OLS Model'!$B$5</f>
        <v>-18835309.468010399</v>
      </c>
      <c r="M125">
        <f ca="1">'Res OLS Model'!$B$6*D125</f>
        <v>6063264.8957582973</v>
      </c>
      <c r="N125">
        <f ca="1">'Res OLS Model'!$B$7*E125</f>
        <v>477971.60987756698</v>
      </c>
      <c r="O125">
        <f>'Res OLS Model'!$B$8*F125</f>
        <v>-4176983.9788491102</v>
      </c>
      <c r="P125">
        <f>'Res OLS Model'!$B$9*G125</f>
        <v>0</v>
      </c>
      <c r="Q125">
        <f>'Res OLS Model'!$B$10*H125</f>
        <v>59068668.399089403</v>
      </c>
      <c r="R125">
        <f>'Res OLS Model'!$B$11*I125</f>
        <v>0</v>
      </c>
      <c r="S125">
        <f>'Res OLS Model'!$B$12*J125</f>
        <v>-3271355.7934831521</v>
      </c>
      <c r="T125">
        <f t="shared" ca="1" si="103"/>
        <v>39326255.664382607</v>
      </c>
    </row>
    <row r="126" spans="1:20">
      <c r="A126" s="28">
        <v>43221</v>
      </c>
      <c r="B126">
        <f t="shared" si="122"/>
        <v>2018</v>
      </c>
      <c r="D126">
        <f t="shared" ref="D126:E126" ca="1" si="137">D114</f>
        <v>92.740000000000009</v>
      </c>
      <c r="E126">
        <f t="shared" ca="1" si="137"/>
        <v>41.839999999999996</v>
      </c>
      <c r="F126">
        <f t="shared" ref="F126:I126" si="138">F114</f>
        <v>1</v>
      </c>
      <c r="G126">
        <f t="shared" si="138"/>
        <v>0</v>
      </c>
      <c r="H126" s="137">
        <f t="shared" si="106"/>
        <v>31</v>
      </c>
      <c r="I126">
        <f t="shared" si="138"/>
        <v>0</v>
      </c>
      <c r="J126">
        <f t="shared" si="107"/>
        <v>125</v>
      </c>
      <c r="L126">
        <f>'Res OLS Model'!$B$5</f>
        <v>-18835309.468010399</v>
      </c>
      <c r="M126">
        <f ca="1">'Res OLS Model'!$B$6*D126</f>
        <v>2262350.3779224488</v>
      </c>
      <c r="N126">
        <f ca="1">'Res OLS Model'!$B$7*E126</f>
        <v>7193644.660891152</v>
      </c>
      <c r="O126">
        <f>'Res OLS Model'!$B$8*F126</f>
        <v>-4176983.9788491102</v>
      </c>
      <c r="P126">
        <f>'Res OLS Model'!$B$9*G126</f>
        <v>0</v>
      </c>
      <c r="Q126">
        <f>'Res OLS Model'!$B$10*H126</f>
        <v>61037624.012392379</v>
      </c>
      <c r="R126">
        <f>'Res OLS Model'!$B$11*I126</f>
        <v>0</v>
      </c>
      <c r="S126">
        <f>'Res OLS Model'!$B$12*J126</f>
        <v>-3297737.6950435</v>
      </c>
      <c r="T126">
        <f t="shared" ca="1" si="103"/>
        <v>44183587.909302972</v>
      </c>
    </row>
    <row r="127" spans="1:20">
      <c r="A127" s="28">
        <v>43252</v>
      </c>
      <c r="B127">
        <f t="shared" si="122"/>
        <v>2018</v>
      </c>
      <c r="D127">
        <f t="shared" ref="D127:E127" ca="1" si="139">D115</f>
        <v>9.08</v>
      </c>
      <c r="E127">
        <f t="shared" ca="1" si="139"/>
        <v>117.03999999999996</v>
      </c>
      <c r="F127">
        <f t="shared" ref="F127:I127" si="140">F115</f>
        <v>0</v>
      </c>
      <c r="G127">
        <f t="shared" si="140"/>
        <v>0</v>
      </c>
      <c r="H127" s="137">
        <f t="shared" si="106"/>
        <v>30</v>
      </c>
      <c r="I127">
        <f t="shared" si="140"/>
        <v>0</v>
      </c>
      <c r="J127">
        <f t="shared" si="107"/>
        <v>126</v>
      </c>
      <c r="L127">
        <f>'Res OLS Model'!$B$5</f>
        <v>-18835309.468010399</v>
      </c>
      <c r="M127">
        <f ca="1">'Res OLS Model'!$B$6*D127</f>
        <v>221502.49548777047</v>
      </c>
      <c r="N127">
        <f ca="1">'Res OLS Model'!$B$7*E127</f>
        <v>20122948.640313104</v>
      </c>
      <c r="O127">
        <f>'Res OLS Model'!$B$8*F127</f>
        <v>0</v>
      </c>
      <c r="P127">
        <f>'Res OLS Model'!$B$9*G127</f>
        <v>0</v>
      </c>
      <c r="Q127">
        <f>'Res OLS Model'!$B$10*H127</f>
        <v>59068668.399089403</v>
      </c>
      <c r="R127">
        <f>'Res OLS Model'!$B$11*I127</f>
        <v>0</v>
      </c>
      <c r="S127">
        <f>'Res OLS Model'!$B$12*J127</f>
        <v>-3324119.596603848</v>
      </c>
      <c r="T127">
        <f t="shared" ca="1" si="103"/>
        <v>57253690.470276035</v>
      </c>
    </row>
    <row r="128" spans="1:20">
      <c r="A128" s="28">
        <v>43282</v>
      </c>
      <c r="B128">
        <f t="shared" si="122"/>
        <v>2018</v>
      </c>
      <c r="D128">
        <f t="shared" ref="D128:E128" ca="1" si="141">D116</f>
        <v>0.51</v>
      </c>
      <c r="E128">
        <f t="shared" ca="1" si="141"/>
        <v>183.26</v>
      </c>
      <c r="F128">
        <f t="shared" ref="F128:I128" si="142">F116</f>
        <v>0</v>
      </c>
      <c r="G128">
        <f t="shared" si="142"/>
        <v>0</v>
      </c>
      <c r="H128" s="137">
        <f t="shared" si="106"/>
        <v>31</v>
      </c>
      <c r="I128">
        <f t="shared" si="142"/>
        <v>0</v>
      </c>
      <c r="J128">
        <f t="shared" si="107"/>
        <v>127</v>
      </c>
      <c r="L128">
        <f>'Res OLS Model'!$B$5</f>
        <v>-18835309.468010399</v>
      </c>
      <c r="M128">
        <f ca="1">'Res OLS Model'!$B$6*D128</f>
        <v>12441.219460216184</v>
      </c>
      <c r="N128">
        <f ca="1">'Res OLS Model'!$B$7*E128</f>
        <v>31508301.160490263</v>
      </c>
      <c r="O128">
        <f>'Res OLS Model'!$B$8*F128</f>
        <v>0</v>
      </c>
      <c r="P128">
        <f>'Res OLS Model'!$B$9*G128</f>
        <v>0</v>
      </c>
      <c r="Q128">
        <f>'Res OLS Model'!$B$10*H128</f>
        <v>61037624.012392379</v>
      </c>
      <c r="R128">
        <f>'Res OLS Model'!$B$11*I128</f>
        <v>0</v>
      </c>
      <c r="S128">
        <f>'Res OLS Model'!$B$12*J128</f>
        <v>-3350501.498164196</v>
      </c>
      <c r="T128">
        <f t="shared" ca="1" si="103"/>
        <v>70372555.426168263</v>
      </c>
    </row>
    <row r="129" spans="1:20">
      <c r="A129" s="28">
        <v>43313</v>
      </c>
      <c r="B129">
        <f t="shared" si="122"/>
        <v>2018</v>
      </c>
      <c r="D129">
        <f t="shared" ref="D129:E129" ca="1" si="143">D117</f>
        <v>1.51</v>
      </c>
      <c r="E129">
        <f t="shared" ca="1" si="143"/>
        <v>152.91000000000003</v>
      </c>
      <c r="F129">
        <f t="shared" ref="F129:I129" si="144">F117</f>
        <v>0</v>
      </c>
      <c r="G129">
        <f t="shared" si="144"/>
        <v>0</v>
      </c>
      <c r="H129" s="137">
        <f t="shared" si="106"/>
        <v>31</v>
      </c>
      <c r="I129">
        <f t="shared" si="144"/>
        <v>0</v>
      </c>
      <c r="J129">
        <f t="shared" si="107"/>
        <v>128</v>
      </c>
      <c r="L129">
        <f>'Res OLS Model'!$B$5</f>
        <v>-18835309.468010399</v>
      </c>
      <c r="M129">
        <f ca="1">'Res OLS Model'!$B$6*D129</f>
        <v>36835.767421424382</v>
      </c>
      <c r="N129">
        <f ca="1">'Res OLS Model'!$B$7*E129</f>
        <v>26290157.865603879</v>
      </c>
      <c r="O129">
        <f>'Res OLS Model'!$B$8*F129</f>
        <v>0</v>
      </c>
      <c r="P129">
        <f>'Res OLS Model'!$B$9*G129</f>
        <v>0</v>
      </c>
      <c r="Q129">
        <f>'Res OLS Model'!$B$10*H129</f>
        <v>61037624.012392379</v>
      </c>
      <c r="R129">
        <f>'Res OLS Model'!$B$11*I129</f>
        <v>0</v>
      </c>
      <c r="S129">
        <f>'Res OLS Model'!$B$12*J129</f>
        <v>-3376883.399724544</v>
      </c>
      <c r="T129">
        <f t="shared" ca="1" si="103"/>
        <v>65152424.777682737</v>
      </c>
    </row>
    <row r="130" spans="1:20">
      <c r="A130" s="28">
        <v>43344</v>
      </c>
      <c r="B130">
        <f t="shared" si="122"/>
        <v>2018</v>
      </c>
      <c r="D130">
        <f t="shared" ref="D130:E130" ca="1" si="145">D118</f>
        <v>33.01</v>
      </c>
      <c r="E130">
        <f t="shared" ca="1" si="145"/>
        <v>67.679999999999993</v>
      </c>
      <c r="F130">
        <f t="shared" ref="F130:I130" si="146">F118</f>
        <v>0</v>
      </c>
      <c r="G130">
        <f t="shared" si="146"/>
        <v>1</v>
      </c>
      <c r="H130" s="137">
        <f t="shared" si="106"/>
        <v>30</v>
      </c>
      <c r="I130">
        <f t="shared" si="146"/>
        <v>1</v>
      </c>
      <c r="J130">
        <f t="shared" si="107"/>
        <v>129</v>
      </c>
      <c r="L130">
        <f>'Res OLS Model'!$B$5</f>
        <v>-18835309.468010399</v>
      </c>
      <c r="M130">
        <f ca="1">'Res OLS Model'!$B$6*D130</f>
        <v>805264.02819948271</v>
      </c>
      <c r="N130">
        <f ca="1">'Res OLS Model'!$B$7*E130</f>
        <v>11636373.58147976</v>
      </c>
      <c r="O130">
        <f>'Res OLS Model'!$B$8*F130</f>
        <v>0</v>
      </c>
      <c r="P130">
        <f>'Res OLS Model'!$B$9*G130</f>
        <v>-2347252.1020738599</v>
      </c>
      <c r="Q130">
        <f>'Res OLS Model'!$B$10*H130</f>
        <v>59068668.399089403</v>
      </c>
      <c r="R130">
        <f>'Res OLS Model'!$B$11*I130</f>
        <v>2715900.05685709</v>
      </c>
      <c r="S130">
        <f>'Res OLS Model'!$B$12*J130</f>
        <v>-3403265.301284892</v>
      </c>
      <c r="T130">
        <f t="shared" ca="1" si="103"/>
        <v>49640379.194256581</v>
      </c>
    </row>
    <row r="131" spans="1:20">
      <c r="A131" s="28">
        <v>43374</v>
      </c>
      <c r="B131">
        <f t="shared" si="122"/>
        <v>2018</v>
      </c>
      <c r="D131">
        <f t="shared" ref="D131:E131" ca="1" si="147">D119</f>
        <v>177.83999999999997</v>
      </c>
      <c r="E131">
        <f t="shared" ca="1" si="147"/>
        <v>8.6</v>
      </c>
      <c r="F131">
        <f t="shared" ref="F131:I131" si="148">F119</f>
        <v>0</v>
      </c>
      <c r="G131">
        <f t="shared" si="148"/>
        <v>1</v>
      </c>
      <c r="H131" s="137">
        <f t="shared" si="106"/>
        <v>31</v>
      </c>
      <c r="I131">
        <f t="shared" si="148"/>
        <v>0</v>
      </c>
      <c r="J131">
        <f t="shared" si="107"/>
        <v>130</v>
      </c>
      <c r="L131">
        <f>'Res OLS Model'!$B$5</f>
        <v>-18835309.468010399</v>
      </c>
      <c r="M131">
        <f ca="1">'Res OLS Model'!$B$6*D131</f>
        <v>4338326.4094212661</v>
      </c>
      <c r="N131">
        <f ca="1">'Res OLS Model'!$B$7*E131</f>
        <v>1478617.2104126173</v>
      </c>
      <c r="O131">
        <f>'Res OLS Model'!$B$8*F131</f>
        <v>0</v>
      </c>
      <c r="P131">
        <f>'Res OLS Model'!$B$9*G131</f>
        <v>-2347252.1020738599</v>
      </c>
      <c r="Q131">
        <f>'Res OLS Model'!$B$10*H131</f>
        <v>61037624.012392379</v>
      </c>
      <c r="R131">
        <f>'Res OLS Model'!$B$11*I131</f>
        <v>0</v>
      </c>
      <c r="S131">
        <f>'Res OLS Model'!$B$12*J131</f>
        <v>-3429647.20284524</v>
      </c>
      <c r="T131">
        <f t="shared" ca="1" si="103"/>
        <v>42242358.859296761</v>
      </c>
    </row>
    <row r="132" spans="1:20">
      <c r="A132" s="28">
        <v>43405</v>
      </c>
      <c r="B132">
        <f t="shared" si="122"/>
        <v>2018</v>
      </c>
      <c r="D132">
        <f t="shared" ref="D132:E132" ca="1" si="149">D120</f>
        <v>361.94999999999993</v>
      </c>
      <c r="E132">
        <f t="shared" ca="1" si="149"/>
        <v>0.05</v>
      </c>
      <c r="F132">
        <f t="shared" ref="F132:I132" si="150">F120</f>
        <v>0</v>
      </c>
      <c r="G132">
        <f t="shared" si="150"/>
        <v>1</v>
      </c>
      <c r="H132" s="137">
        <f t="shared" si="106"/>
        <v>30</v>
      </c>
      <c r="I132">
        <f t="shared" si="150"/>
        <v>0</v>
      </c>
      <c r="J132">
        <f t="shared" si="107"/>
        <v>131</v>
      </c>
      <c r="L132">
        <f>'Res OLS Model'!$B$5</f>
        <v>-18835309.468010399</v>
      </c>
      <c r="M132">
        <f ca="1">'Res OLS Model'!$B$6*D132</f>
        <v>8829606.6345593072</v>
      </c>
      <c r="N132">
        <f ca="1">'Res OLS Model'!$B$7*E132</f>
        <v>8596.6116884454514</v>
      </c>
      <c r="O132">
        <f>'Res OLS Model'!$B$8*F132</f>
        <v>0</v>
      </c>
      <c r="P132">
        <f>'Res OLS Model'!$B$9*G132</f>
        <v>-2347252.1020738599</v>
      </c>
      <c r="Q132">
        <f>'Res OLS Model'!$B$10*H132</f>
        <v>59068668.399089403</v>
      </c>
      <c r="R132">
        <f>'Res OLS Model'!$B$11*I132</f>
        <v>0</v>
      </c>
      <c r="S132">
        <f>'Res OLS Model'!$B$12*J132</f>
        <v>-3456029.104405588</v>
      </c>
      <c r="T132">
        <f t="shared" ca="1" si="103"/>
        <v>43268280.970847309</v>
      </c>
    </row>
    <row r="133" spans="1:20">
      <c r="A133" s="28">
        <v>43435</v>
      </c>
      <c r="B133">
        <f t="shared" si="122"/>
        <v>2018</v>
      </c>
      <c r="D133">
        <f t="shared" ref="D133:E133" ca="1" si="151">D121</f>
        <v>556.41000000000008</v>
      </c>
      <c r="E133">
        <f t="shared" ca="1" si="151"/>
        <v>0</v>
      </c>
      <c r="F133">
        <f t="shared" ref="F133:I133" si="152">F121</f>
        <v>0</v>
      </c>
      <c r="G133">
        <f t="shared" si="152"/>
        <v>0</v>
      </c>
      <c r="H133" s="137">
        <f t="shared" si="106"/>
        <v>31</v>
      </c>
      <c r="I133">
        <f t="shared" si="152"/>
        <v>0</v>
      </c>
      <c r="J133">
        <f t="shared" si="107"/>
        <v>132</v>
      </c>
      <c r="L133">
        <f>'Res OLS Model'!$B$5</f>
        <v>-18835309.468010399</v>
      </c>
      <c r="M133">
        <f ca="1">'Res OLS Model'!$B$6*D133</f>
        <v>13573370.431095857</v>
      </c>
      <c r="N133">
        <f ca="1">'Res OLS Model'!$B$7*E133</f>
        <v>0</v>
      </c>
      <c r="O133">
        <f>'Res OLS Model'!$B$8*F133</f>
        <v>0</v>
      </c>
      <c r="P133">
        <f>'Res OLS Model'!$B$9*G133</f>
        <v>0</v>
      </c>
      <c r="Q133">
        <f>'Res OLS Model'!$B$10*H133</f>
        <v>61037624.012392379</v>
      </c>
      <c r="R133">
        <f>'Res OLS Model'!$B$11*I133</f>
        <v>0</v>
      </c>
      <c r="S133">
        <f>'Res OLS Model'!$B$12*J133</f>
        <v>-3482411.005965936</v>
      </c>
      <c r="T133">
        <f t="shared" ca="1" si="103"/>
        <v>52293273.969511904</v>
      </c>
    </row>
    <row r="134" spans="1:20">
      <c r="A134" s="28">
        <v>43466</v>
      </c>
      <c r="B134">
        <f t="shared" si="122"/>
        <v>2019</v>
      </c>
      <c r="D134">
        <f t="shared" ref="D134:E134" ca="1" si="153">D122</f>
        <v>659.42999999999984</v>
      </c>
      <c r="E134">
        <f t="shared" ca="1" si="153"/>
        <v>0</v>
      </c>
      <c r="F134">
        <f t="shared" ref="F134:I134" si="154">F122</f>
        <v>0</v>
      </c>
      <c r="G134">
        <f t="shared" si="154"/>
        <v>0</v>
      </c>
      <c r="H134" s="137">
        <f t="shared" si="106"/>
        <v>31</v>
      </c>
      <c r="I134">
        <f t="shared" si="154"/>
        <v>0</v>
      </c>
      <c r="J134">
        <f t="shared" si="107"/>
        <v>133</v>
      </c>
      <c r="L134">
        <f>'Res OLS Model'!$B$5</f>
        <v>-18835309.468010399</v>
      </c>
      <c r="M134">
        <f ca="1">'Res OLS Model'!$B$6*D134</f>
        <v>16086496.762059521</v>
      </c>
      <c r="N134">
        <f ca="1">'Res OLS Model'!$B$7*E134</f>
        <v>0</v>
      </c>
      <c r="O134">
        <f>'Res OLS Model'!$B$8*F134</f>
        <v>0</v>
      </c>
      <c r="P134">
        <f>'Res OLS Model'!$B$9*G134</f>
        <v>0</v>
      </c>
      <c r="Q134">
        <f>'Res OLS Model'!$B$10*H134</f>
        <v>61037624.012392379</v>
      </c>
      <c r="R134">
        <f>'Res OLS Model'!$B$11*I134</f>
        <v>0</v>
      </c>
      <c r="S134">
        <f>'Res OLS Model'!$B$12*J134</f>
        <v>-3508792.907526284</v>
      </c>
      <c r="T134">
        <f t="shared" ca="1" si="103"/>
        <v>54780018.398915216</v>
      </c>
    </row>
    <row r="135" spans="1:20">
      <c r="A135" s="28">
        <v>43497</v>
      </c>
      <c r="B135">
        <f t="shared" si="122"/>
        <v>2019</v>
      </c>
      <c r="D135">
        <f t="shared" ref="D135:E135" ca="1" si="155">D123</f>
        <v>571.77</v>
      </c>
      <c r="E135">
        <f t="shared" ca="1" si="155"/>
        <v>0</v>
      </c>
      <c r="F135">
        <f t="shared" ref="F135:I135" si="156">F123</f>
        <v>0</v>
      </c>
      <c r="G135">
        <f t="shared" si="156"/>
        <v>0</v>
      </c>
      <c r="H135" s="137">
        <f t="shared" si="106"/>
        <v>28</v>
      </c>
      <c r="I135">
        <f t="shared" si="156"/>
        <v>0</v>
      </c>
      <c r="J135">
        <f t="shared" si="107"/>
        <v>134</v>
      </c>
      <c r="L135">
        <f>'Res OLS Model'!$B$5</f>
        <v>-18835309.468010399</v>
      </c>
      <c r="M135">
        <f ca="1">'Res OLS Model'!$B$6*D135</f>
        <v>13948070.687780013</v>
      </c>
      <c r="N135">
        <f ca="1">'Res OLS Model'!$B$7*E135</f>
        <v>0</v>
      </c>
      <c r="O135">
        <f>'Res OLS Model'!$B$8*F135</f>
        <v>0</v>
      </c>
      <c r="P135">
        <f>'Res OLS Model'!$B$9*G135</f>
        <v>0</v>
      </c>
      <c r="Q135">
        <f>'Res OLS Model'!$B$10*H135</f>
        <v>55130757.172483444</v>
      </c>
      <c r="R135">
        <f>'Res OLS Model'!$B$11*I135</f>
        <v>0</v>
      </c>
      <c r="S135">
        <f>'Res OLS Model'!$B$12*J135</f>
        <v>-3535174.809086632</v>
      </c>
      <c r="T135">
        <f t="shared" ca="1" si="103"/>
        <v>46708343.58316642</v>
      </c>
    </row>
    <row r="136" spans="1:20">
      <c r="A136" s="28">
        <v>43525</v>
      </c>
      <c r="B136">
        <f t="shared" si="122"/>
        <v>2019</v>
      </c>
      <c r="D136">
        <f t="shared" ref="D136:E136" ca="1" si="157">D124</f>
        <v>456.53999999999996</v>
      </c>
      <c r="E136">
        <f t="shared" ca="1" si="157"/>
        <v>0.48</v>
      </c>
      <c r="F136">
        <f t="shared" ref="F136:I136" si="158">F124</f>
        <v>1</v>
      </c>
      <c r="G136">
        <f t="shared" si="158"/>
        <v>0</v>
      </c>
      <c r="H136" s="137">
        <f t="shared" si="106"/>
        <v>31</v>
      </c>
      <c r="I136">
        <f t="shared" si="158"/>
        <v>0</v>
      </c>
      <c r="J136">
        <f t="shared" si="107"/>
        <v>135</v>
      </c>
      <c r="L136">
        <f>'Res OLS Model'!$B$5</f>
        <v>-18835309.468010399</v>
      </c>
      <c r="M136">
        <f ca="1">'Res OLS Model'!$B$6*D136</f>
        <v>11137086.926209992</v>
      </c>
      <c r="N136">
        <f ca="1">'Res OLS Model'!$B$7*E136</f>
        <v>82527.472209076324</v>
      </c>
      <c r="O136">
        <f>'Res OLS Model'!$B$8*F136</f>
        <v>-4176983.9788491102</v>
      </c>
      <c r="P136">
        <f>'Res OLS Model'!$B$9*G136</f>
        <v>0</v>
      </c>
      <c r="Q136">
        <f>'Res OLS Model'!$B$10*H136</f>
        <v>61037624.012392379</v>
      </c>
      <c r="R136">
        <f>'Res OLS Model'!$B$11*I136</f>
        <v>0</v>
      </c>
      <c r="S136">
        <f>'Res OLS Model'!$B$12*J136</f>
        <v>-3561556.71064698</v>
      </c>
      <c r="T136">
        <f t="shared" ca="1" si="103"/>
        <v>45683388.253304958</v>
      </c>
    </row>
    <row r="137" spans="1:20">
      <c r="A137" s="28">
        <v>43556</v>
      </c>
      <c r="B137">
        <f t="shared" si="122"/>
        <v>2019</v>
      </c>
      <c r="D137">
        <f t="shared" ref="D137:E137" ca="1" si="159">D125</f>
        <v>248.54999999999995</v>
      </c>
      <c r="E137">
        <f t="shared" ca="1" si="159"/>
        <v>2.78</v>
      </c>
      <c r="F137">
        <f t="shared" ref="F137:I137" si="160">F125</f>
        <v>1</v>
      </c>
      <c r="G137">
        <f t="shared" si="160"/>
        <v>0</v>
      </c>
      <c r="H137" s="137">
        <f t="shared" si="106"/>
        <v>30</v>
      </c>
      <c r="I137">
        <f t="shared" si="160"/>
        <v>0</v>
      </c>
      <c r="J137">
        <f t="shared" si="107"/>
        <v>136</v>
      </c>
      <c r="L137">
        <f>'Res OLS Model'!$B$5</f>
        <v>-18835309.468010399</v>
      </c>
      <c r="M137">
        <f ca="1">'Res OLS Model'!$B$6*D137</f>
        <v>6063264.8957582973</v>
      </c>
      <c r="N137">
        <f ca="1">'Res OLS Model'!$B$7*E137</f>
        <v>477971.60987756698</v>
      </c>
      <c r="O137">
        <f>'Res OLS Model'!$B$8*F137</f>
        <v>-4176983.9788491102</v>
      </c>
      <c r="P137">
        <f>'Res OLS Model'!$B$9*G137</f>
        <v>0</v>
      </c>
      <c r="Q137">
        <f>'Res OLS Model'!$B$10*H137</f>
        <v>59068668.399089403</v>
      </c>
      <c r="R137">
        <f>'Res OLS Model'!$B$11*I137</f>
        <v>0</v>
      </c>
      <c r="S137">
        <f>'Res OLS Model'!$B$12*J137</f>
        <v>-3587938.612207328</v>
      </c>
      <c r="T137">
        <f t="shared" ca="1" si="103"/>
        <v>39009672.845658429</v>
      </c>
    </row>
    <row r="138" spans="1:20">
      <c r="A138" s="28">
        <v>43586</v>
      </c>
      <c r="B138">
        <f t="shared" si="122"/>
        <v>2019</v>
      </c>
      <c r="D138">
        <f t="shared" ref="D138:E138" ca="1" si="161">D126</f>
        <v>92.740000000000009</v>
      </c>
      <c r="E138">
        <f t="shared" ca="1" si="161"/>
        <v>41.839999999999996</v>
      </c>
      <c r="F138">
        <f t="shared" ref="F138:I138" si="162">F126</f>
        <v>1</v>
      </c>
      <c r="G138">
        <f t="shared" si="162"/>
        <v>0</v>
      </c>
      <c r="H138" s="137">
        <f t="shared" si="106"/>
        <v>31</v>
      </c>
      <c r="I138">
        <f t="shared" si="162"/>
        <v>0</v>
      </c>
      <c r="J138">
        <f t="shared" si="107"/>
        <v>137</v>
      </c>
      <c r="L138">
        <f>'Res OLS Model'!$B$5</f>
        <v>-18835309.468010399</v>
      </c>
      <c r="M138">
        <f ca="1">'Res OLS Model'!$B$6*D138</f>
        <v>2262350.3779224488</v>
      </c>
      <c r="N138">
        <f ca="1">'Res OLS Model'!$B$7*E138</f>
        <v>7193644.660891152</v>
      </c>
      <c r="O138">
        <f>'Res OLS Model'!$B$8*F138</f>
        <v>-4176983.9788491102</v>
      </c>
      <c r="P138">
        <f>'Res OLS Model'!$B$9*G138</f>
        <v>0</v>
      </c>
      <c r="Q138">
        <f>'Res OLS Model'!$B$10*H138</f>
        <v>61037624.012392379</v>
      </c>
      <c r="R138">
        <f>'Res OLS Model'!$B$11*I138</f>
        <v>0</v>
      </c>
      <c r="S138">
        <f>'Res OLS Model'!$B$12*J138</f>
        <v>-3614320.513767676</v>
      </c>
      <c r="T138">
        <f t="shared" ca="1" si="103"/>
        <v>43867005.090578794</v>
      </c>
    </row>
    <row r="139" spans="1:20">
      <c r="A139" s="28">
        <v>43617</v>
      </c>
      <c r="B139">
        <f t="shared" si="122"/>
        <v>2019</v>
      </c>
      <c r="D139">
        <f t="shared" ref="D139:E139" ca="1" si="163">D127</f>
        <v>9.08</v>
      </c>
      <c r="E139">
        <f t="shared" ca="1" si="163"/>
        <v>117.03999999999996</v>
      </c>
      <c r="F139">
        <f t="shared" ref="F139:I139" si="164">F127</f>
        <v>0</v>
      </c>
      <c r="G139">
        <f t="shared" si="164"/>
        <v>0</v>
      </c>
      <c r="H139" s="137">
        <f t="shared" si="106"/>
        <v>30</v>
      </c>
      <c r="I139">
        <f t="shared" si="164"/>
        <v>0</v>
      </c>
      <c r="J139">
        <f t="shared" si="107"/>
        <v>138</v>
      </c>
      <c r="L139">
        <f>'Res OLS Model'!$B$5</f>
        <v>-18835309.468010399</v>
      </c>
      <c r="M139">
        <f ca="1">'Res OLS Model'!$B$6*D139</f>
        <v>221502.49548777047</v>
      </c>
      <c r="N139">
        <f ca="1">'Res OLS Model'!$B$7*E139</f>
        <v>20122948.640313104</v>
      </c>
      <c r="O139">
        <f>'Res OLS Model'!$B$8*F139</f>
        <v>0</v>
      </c>
      <c r="P139">
        <f>'Res OLS Model'!$B$9*G139</f>
        <v>0</v>
      </c>
      <c r="Q139">
        <f>'Res OLS Model'!$B$10*H139</f>
        <v>59068668.399089403</v>
      </c>
      <c r="R139">
        <f>'Res OLS Model'!$B$11*I139</f>
        <v>0</v>
      </c>
      <c r="S139">
        <f>'Res OLS Model'!$B$12*J139</f>
        <v>-3640702.415328024</v>
      </c>
      <c r="T139">
        <f t="shared" ca="1" si="103"/>
        <v>56937107.651551858</v>
      </c>
    </row>
    <row r="140" spans="1:20">
      <c r="A140" s="28">
        <v>43647</v>
      </c>
      <c r="B140">
        <f t="shared" si="122"/>
        <v>2019</v>
      </c>
      <c r="D140">
        <f t="shared" ref="D140:E140" ca="1" si="165">D128</f>
        <v>0.51</v>
      </c>
      <c r="E140">
        <f t="shared" ca="1" si="165"/>
        <v>183.26</v>
      </c>
      <c r="F140">
        <f t="shared" ref="F140:I140" si="166">F128</f>
        <v>0</v>
      </c>
      <c r="G140">
        <f t="shared" si="166"/>
        <v>0</v>
      </c>
      <c r="H140" s="137">
        <f t="shared" si="106"/>
        <v>31</v>
      </c>
      <c r="I140">
        <f t="shared" si="166"/>
        <v>0</v>
      </c>
      <c r="J140">
        <f t="shared" si="107"/>
        <v>139</v>
      </c>
      <c r="L140">
        <f>'Res OLS Model'!$B$5</f>
        <v>-18835309.468010399</v>
      </c>
      <c r="M140">
        <f ca="1">'Res OLS Model'!$B$6*D140</f>
        <v>12441.219460216184</v>
      </c>
      <c r="N140">
        <f ca="1">'Res OLS Model'!$B$7*E140</f>
        <v>31508301.160490263</v>
      </c>
      <c r="O140">
        <f>'Res OLS Model'!$B$8*F140</f>
        <v>0</v>
      </c>
      <c r="P140">
        <f>'Res OLS Model'!$B$9*G140</f>
        <v>0</v>
      </c>
      <c r="Q140">
        <f>'Res OLS Model'!$B$10*H140</f>
        <v>61037624.012392379</v>
      </c>
      <c r="R140">
        <f>'Res OLS Model'!$B$11*I140</f>
        <v>0</v>
      </c>
      <c r="S140">
        <f>'Res OLS Model'!$B$12*J140</f>
        <v>-3667084.3168883719</v>
      </c>
      <c r="T140">
        <f t="shared" ca="1" si="103"/>
        <v>70055972.607444078</v>
      </c>
    </row>
    <row r="141" spans="1:20">
      <c r="A141" s="28">
        <v>43678</v>
      </c>
      <c r="B141">
        <f t="shared" si="122"/>
        <v>2019</v>
      </c>
      <c r="D141">
        <f t="shared" ref="D141:E141" ca="1" si="167">D129</f>
        <v>1.51</v>
      </c>
      <c r="E141">
        <f t="shared" ca="1" si="167"/>
        <v>152.91000000000003</v>
      </c>
      <c r="F141">
        <f t="shared" ref="F141:I141" si="168">F129</f>
        <v>0</v>
      </c>
      <c r="G141">
        <f t="shared" si="168"/>
        <v>0</v>
      </c>
      <c r="H141" s="137">
        <f t="shared" si="106"/>
        <v>31</v>
      </c>
      <c r="I141">
        <f t="shared" si="168"/>
        <v>0</v>
      </c>
      <c r="J141">
        <f t="shared" si="107"/>
        <v>140</v>
      </c>
      <c r="L141">
        <f>'Res OLS Model'!$B$5</f>
        <v>-18835309.468010399</v>
      </c>
      <c r="M141">
        <f ca="1">'Res OLS Model'!$B$6*D141</f>
        <v>36835.767421424382</v>
      </c>
      <c r="N141">
        <f ca="1">'Res OLS Model'!$B$7*E141</f>
        <v>26290157.865603879</v>
      </c>
      <c r="O141">
        <f>'Res OLS Model'!$B$8*F141</f>
        <v>0</v>
      </c>
      <c r="P141">
        <f>'Res OLS Model'!$B$9*G141</f>
        <v>0</v>
      </c>
      <c r="Q141">
        <f>'Res OLS Model'!$B$10*H141</f>
        <v>61037624.012392379</v>
      </c>
      <c r="R141">
        <f>'Res OLS Model'!$B$11*I141</f>
        <v>0</v>
      </c>
      <c r="S141">
        <f>'Res OLS Model'!$B$12*J141</f>
        <v>-3693466.2184487199</v>
      </c>
      <c r="T141">
        <f t="shared" ca="1" si="103"/>
        <v>64835841.958958559</v>
      </c>
    </row>
    <row r="142" spans="1:20">
      <c r="A142" s="28">
        <v>43709</v>
      </c>
      <c r="B142">
        <f t="shared" si="122"/>
        <v>2019</v>
      </c>
      <c r="D142">
        <f t="shared" ref="D142:E142" ca="1" si="169">D130</f>
        <v>33.01</v>
      </c>
      <c r="E142">
        <f t="shared" ca="1" si="169"/>
        <v>67.679999999999993</v>
      </c>
      <c r="F142">
        <f t="shared" ref="F142:I142" si="170">F130</f>
        <v>0</v>
      </c>
      <c r="G142">
        <f t="shared" si="170"/>
        <v>1</v>
      </c>
      <c r="H142" s="137">
        <f t="shared" si="106"/>
        <v>30</v>
      </c>
      <c r="I142">
        <f t="shared" si="170"/>
        <v>1</v>
      </c>
      <c r="J142">
        <f t="shared" si="107"/>
        <v>141</v>
      </c>
      <c r="L142">
        <f>'Res OLS Model'!$B$5</f>
        <v>-18835309.468010399</v>
      </c>
      <c r="M142">
        <f ca="1">'Res OLS Model'!$B$6*D142</f>
        <v>805264.02819948271</v>
      </c>
      <c r="N142">
        <f ca="1">'Res OLS Model'!$B$7*E142</f>
        <v>11636373.58147976</v>
      </c>
      <c r="O142">
        <f>'Res OLS Model'!$B$8*F142</f>
        <v>0</v>
      </c>
      <c r="P142">
        <f>'Res OLS Model'!$B$9*G142</f>
        <v>-2347252.1020738599</v>
      </c>
      <c r="Q142">
        <f>'Res OLS Model'!$B$10*H142</f>
        <v>59068668.399089403</v>
      </c>
      <c r="R142">
        <f>'Res OLS Model'!$B$11*I142</f>
        <v>2715900.05685709</v>
      </c>
      <c r="S142">
        <f>'Res OLS Model'!$B$12*J142</f>
        <v>-3719848.1200090679</v>
      </c>
      <c r="T142">
        <f t="shared" ca="1" si="103"/>
        <v>49323796.375532411</v>
      </c>
    </row>
    <row r="143" spans="1:20">
      <c r="A143" s="28">
        <v>43739</v>
      </c>
      <c r="B143">
        <f t="shared" si="122"/>
        <v>2019</v>
      </c>
      <c r="D143">
        <f t="shared" ref="D143:E143" ca="1" si="171">D131</f>
        <v>177.83999999999997</v>
      </c>
      <c r="E143">
        <f t="shared" ca="1" si="171"/>
        <v>8.6</v>
      </c>
      <c r="F143">
        <f t="shared" ref="F143:I143" si="172">F131</f>
        <v>0</v>
      </c>
      <c r="G143">
        <f t="shared" si="172"/>
        <v>1</v>
      </c>
      <c r="H143" s="137">
        <f t="shared" si="106"/>
        <v>31</v>
      </c>
      <c r="I143">
        <f t="shared" si="172"/>
        <v>0</v>
      </c>
      <c r="J143">
        <f t="shared" si="107"/>
        <v>142</v>
      </c>
      <c r="L143">
        <f>'Res OLS Model'!$B$5</f>
        <v>-18835309.468010399</v>
      </c>
      <c r="M143">
        <f ca="1">'Res OLS Model'!$B$6*D143</f>
        <v>4338326.4094212661</v>
      </c>
      <c r="N143">
        <f ca="1">'Res OLS Model'!$B$7*E143</f>
        <v>1478617.2104126173</v>
      </c>
      <c r="O143">
        <f>'Res OLS Model'!$B$8*F143</f>
        <v>0</v>
      </c>
      <c r="P143">
        <f>'Res OLS Model'!$B$9*G143</f>
        <v>-2347252.1020738599</v>
      </c>
      <c r="Q143">
        <f>'Res OLS Model'!$B$10*H143</f>
        <v>61037624.012392379</v>
      </c>
      <c r="R143">
        <f>'Res OLS Model'!$B$11*I143</f>
        <v>0</v>
      </c>
      <c r="S143">
        <f>'Res OLS Model'!$B$12*J143</f>
        <v>-3746230.0215694159</v>
      </c>
      <c r="T143">
        <f t="shared" ca="1" si="103"/>
        <v>41925776.040572584</v>
      </c>
    </row>
    <row r="144" spans="1:20">
      <c r="A144" s="28">
        <v>43770</v>
      </c>
      <c r="B144">
        <f t="shared" si="122"/>
        <v>2019</v>
      </c>
      <c r="D144">
        <f t="shared" ref="D144:E144" ca="1" si="173">D132</f>
        <v>361.94999999999993</v>
      </c>
      <c r="E144">
        <f t="shared" ca="1" si="173"/>
        <v>0.05</v>
      </c>
      <c r="F144">
        <f t="shared" ref="F144:I144" si="174">F132</f>
        <v>0</v>
      </c>
      <c r="G144">
        <f t="shared" si="174"/>
        <v>1</v>
      </c>
      <c r="H144" s="137">
        <f t="shared" si="106"/>
        <v>30</v>
      </c>
      <c r="I144">
        <f t="shared" si="174"/>
        <v>0</v>
      </c>
      <c r="J144">
        <f t="shared" si="107"/>
        <v>143</v>
      </c>
      <c r="L144">
        <f>'Res OLS Model'!$B$5</f>
        <v>-18835309.468010399</v>
      </c>
      <c r="M144">
        <f ca="1">'Res OLS Model'!$B$6*D144</f>
        <v>8829606.6345593072</v>
      </c>
      <c r="N144">
        <f ca="1">'Res OLS Model'!$B$7*E144</f>
        <v>8596.6116884454514</v>
      </c>
      <c r="O144">
        <f>'Res OLS Model'!$B$8*F144</f>
        <v>0</v>
      </c>
      <c r="P144">
        <f>'Res OLS Model'!$B$9*G144</f>
        <v>-2347252.1020738599</v>
      </c>
      <c r="Q144">
        <f>'Res OLS Model'!$B$10*H144</f>
        <v>59068668.399089403</v>
      </c>
      <c r="R144">
        <f>'Res OLS Model'!$B$11*I144</f>
        <v>0</v>
      </c>
      <c r="S144">
        <f>'Res OLS Model'!$B$12*J144</f>
        <v>-3772611.9231297639</v>
      </c>
      <c r="T144">
        <f t="shared" ca="1" si="103"/>
        <v>42951698.152123131</v>
      </c>
    </row>
    <row r="145" spans="1:20">
      <c r="A145" s="28">
        <v>43800</v>
      </c>
      <c r="B145">
        <f t="shared" si="122"/>
        <v>2019</v>
      </c>
      <c r="D145">
        <f t="shared" ref="D145:E145" ca="1" si="175">D133</f>
        <v>556.41000000000008</v>
      </c>
      <c r="E145">
        <f t="shared" ca="1" si="175"/>
        <v>0</v>
      </c>
      <c r="F145">
        <f t="shared" ref="F145:I145" si="176">F133</f>
        <v>0</v>
      </c>
      <c r="G145">
        <f t="shared" si="176"/>
        <v>0</v>
      </c>
      <c r="H145" s="137">
        <f t="shared" si="106"/>
        <v>31</v>
      </c>
      <c r="I145">
        <f t="shared" si="176"/>
        <v>0</v>
      </c>
      <c r="J145">
        <f t="shared" si="107"/>
        <v>144</v>
      </c>
      <c r="L145">
        <f>'Res OLS Model'!$B$5</f>
        <v>-18835309.468010399</v>
      </c>
      <c r="M145">
        <f ca="1">'Res OLS Model'!$B$6*D145</f>
        <v>13573370.431095857</v>
      </c>
      <c r="N145">
        <f ca="1">'Res OLS Model'!$B$7*E145</f>
        <v>0</v>
      </c>
      <c r="O145">
        <f>'Res OLS Model'!$B$8*F145</f>
        <v>0</v>
      </c>
      <c r="P145">
        <f>'Res OLS Model'!$B$9*G145</f>
        <v>0</v>
      </c>
      <c r="Q145">
        <f>'Res OLS Model'!$B$10*H145</f>
        <v>61037624.012392379</v>
      </c>
      <c r="R145">
        <f>'Res OLS Model'!$B$11*I145</f>
        <v>0</v>
      </c>
      <c r="S145">
        <f>'Res OLS Model'!$B$12*J145</f>
        <v>-3798993.8246901119</v>
      </c>
      <c r="T145">
        <f t="shared" ca="1" si="103"/>
        <v>51976691.150787726</v>
      </c>
    </row>
    <row r="146" spans="1:20">
      <c r="A146" s="138">
        <v>43831</v>
      </c>
      <c r="B146" s="137">
        <f t="shared" ref="B146:B157" si="177">YEAR(A146)</f>
        <v>2020</v>
      </c>
      <c r="C146" s="137"/>
      <c r="D146" s="137">
        <f t="shared" ref="D146:I146" ca="1" si="178">D134</f>
        <v>659.42999999999984</v>
      </c>
      <c r="E146" s="137">
        <f t="shared" ca="1" si="178"/>
        <v>0</v>
      </c>
      <c r="F146" s="137">
        <f t="shared" si="178"/>
        <v>0</v>
      </c>
      <c r="G146" s="137">
        <f t="shared" si="178"/>
        <v>0</v>
      </c>
      <c r="H146" s="137">
        <f t="shared" si="106"/>
        <v>31</v>
      </c>
      <c r="I146" s="137">
        <f t="shared" si="178"/>
        <v>0</v>
      </c>
      <c r="J146" s="137">
        <f t="shared" si="107"/>
        <v>145</v>
      </c>
      <c r="K146" s="137"/>
      <c r="L146" s="137">
        <f>'Res OLS Model'!$B$5</f>
        <v>-18835309.468010399</v>
      </c>
      <c r="M146" s="137">
        <f ca="1">'Res OLS Model'!$B$6*D146</f>
        <v>16086496.762059521</v>
      </c>
      <c r="N146" s="137">
        <f ca="1">'Res OLS Model'!$B$7*E146</f>
        <v>0</v>
      </c>
      <c r="O146" s="137">
        <f>'Res OLS Model'!$B$8*F146</f>
        <v>0</v>
      </c>
      <c r="P146" s="137">
        <f>'Res OLS Model'!$B$9*G146</f>
        <v>0</v>
      </c>
      <c r="Q146" s="137">
        <f>'Res OLS Model'!$B$10*H146</f>
        <v>61037624.012392379</v>
      </c>
      <c r="R146" s="137">
        <f>'Res OLS Model'!$B$11*I146</f>
        <v>0</v>
      </c>
      <c r="S146" s="137">
        <f>'Res OLS Model'!$B$12*J146</f>
        <v>-3825375.7262504599</v>
      </c>
      <c r="T146" s="137">
        <f t="shared" ref="T146:T157" ca="1" si="179">SUM(L146:S146)</f>
        <v>54463435.580191039</v>
      </c>
    </row>
    <row r="147" spans="1:20">
      <c r="A147" s="138">
        <v>43862</v>
      </c>
      <c r="B147" s="137">
        <f t="shared" si="177"/>
        <v>2020</v>
      </c>
      <c r="C147" s="137"/>
      <c r="D147" s="137">
        <f t="shared" ref="D147:I147" ca="1" si="180">D135</f>
        <v>571.77</v>
      </c>
      <c r="E147" s="137">
        <f t="shared" ca="1" si="180"/>
        <v>0</v>
      </c>
      <c r="F147" s="137">
        <f t="shared" si="180"/>
        <v>0</v>
      </c>
      <c r="G147" s="137">
        <f t="shared" si="180"/>
        <v>0</v>
      </c>
      <c r="H147" s="137">
        <f t="shared" si="106"/>
        <v>29</v>
      </c>
      <c r="I147" s="137">
        <f t="shared" si="180"/>
        <v>0</v>
      </c>
      <c r="J147" s="137">
        <f t="shared" si="107"/>
        <v>146</v>
      </c>
      <c r="K147" s="137"/>
      <c r="L147" s="137">
        <f>'Res OLS Model'!$B$5</f>
        <v>-18835309.468010399</v>
      </c>
      <c r="M147" s="137">
        <f ca="1">'Res OLS Model'!$B$6*D147</f>
        <v>13948070.687780013</v>
      </c>
      <c r="N147" s="137">
        <f ca="1">'Res OLS Model'!$B$7*E147</f>
        <v>0</v>
      </c>
      <c r="O147" s="137">
        <f>'Res OLS Model'!$B$8*F147</f>
        <v>0</v>
      </c>
      <c r="P147" s="137">
        <f>'Res OLS Model'!$B$9*G147</f>
        <v>0</v>
      </c>
      <c r="Q147" s="137">
        <f>'Res OLS Model'!$B$10*H147</f>
        <v>57099712.78578642</v>
      </c>
      <c r="R147" s="137">
        <f>'Res OLS Model'!$B$11*I147</f>
        <v>0</v>
      </c>
      <c r="S147" s="137">
        <f>'Res OLS Model'!$B$12*J147</f>
        <v>-3851757.6278108079</v>
      </c>
      <c r="T147" s="137">
        <f t="shared" ca="1" si="179"/>
        <v>48360716.377745226</v>
      </c>
    </row>
    <row r="148" spans="1:20">
      <c r="A148" s="138">
        <v>43891</v>
      </c>
      <c r="B148" s="137">
        <f t="shared" si="177"/>
        <v>2020</v>
      </c>
      <c r="C148" s="137"/>
      <c r="D148" s="137">
        <f t="shared" ref="D148:I148" ca="1" si="181">D136</f>
        <v>456.53999999999996</v>
      </c>
      <c r="E148" s="137">
        <f t="shared" ca="1" si="181"/>
        <v>0.48</v>
      </c>
      <c r="F148" s="137">
        <f t="shared" si="181"/>
        <v>1</v>
      </c>
      <c r="G148" s="137">
        <f t="shared" si="181"/>
        <v>0</v>
      </c>
      <c r="H148" s="137">
        <f t="shared" si="106"/>
        <v>31</v>
      </c>
      <c r="I148" s="137">
        <f t="shared" si="181"/>
        <v>0</v>
      </c>
      <c r="J148" s="137">
        <f t="shared" si="107"/>
        <v>147</v>
      </c>
      <c r="K148" s="137"/>
      <c r="L148" s="137">
        <f>'Res OLS Model'!$B$5</f>
        <v>-18835309.468010399</v>
      </c>
      <c r="M148" s="137">
        <f ca="1">'Res OLS Model'!$B$6*D148</f>
        <v>11137086.926209992</v>
      </c>
      <c r="N148" s="137">
        <f ca="1">'Res OLS Model'!$B$7*E148</f>
        <v>82527.472209076324</v>
      </c>
      <c r="O148" s="137">
        <f>'Res OLS Model'!$B$8*F148</f>
        <v>-4176983.9788491102</v>
      </c>
      <c r="P148" s="137">
        <f>'Res OLS Model'!$B$9*G148</f>
        <v>0</v>
      </c>
      <c r="Q148" s="137">
        <f>'Res OLS Model'!$B$10*H148</f>
        <v>61037624.012392379</v>
      </c>
      <c r="R148" s="137">
        <f>'Res OLS Model'!$B$11*I148</f>
        <v>0</v>
      </c>
      <c r="S148" s="137">
        <f>'Res OLS Model'!$B$12*J148</f>
        <v>-3878139.5293711559</v>
      </c>
      <c r="T148" s="137">
        <f t="shared" ca="1" si="179"/>
        <v>45366805.434580781</v>
      </c>
    </row>
    <row r="149" spans="1:20">
      <c r="A149" s="138">
        <v>43922</v>
      </c>
      <c r="B149" s="137">
        <f t="shared" si="177"/>
        <v>2020</v>
      </c>
      <c r="C149" s="137"/>
      <c r="D149" s="137">
        <f t="shared" ref="D149:I149" ca="1" si="182">D137</f>
        <v>248.54999999999995</v>
      </c>
      <c r="E149" s="137">
        <f t="shared" ca="1" si="182"/>
        <v>2.78</v>
      </c>
      <c r="F149" s="137">
        <f t="shared" si="182"/>
        <v>1</v>
      </c>
      <c r="G149" s="137">
        <f t="shared" si="182"/>
        <v>0</v>
      </c>
      <c r="H149" s="137">
        <f t="shared" si="106"/>
        <v>30</v>
      </c>
      <c r="I149" s="137">
        <f t="shared" si="182"/>
        <v>0</v>
      </c>
      <c r="J149" s="137">
        <f t="shared" si="107"/>
        <v>148</v>
      </c>
      <c r="K149" s="137"/>
      <c r="L149" s="137">
        <f>'Res OLS Model'!$B$5</f>
        <v>-18835309.468010399</v>
      </c>
      <c r="M149" s="137">
        <f ca="1">'Res OLS Model'!$B$6*D149</f>
        <v>6063264.8957582973</v>
      </c>
      <c r="N149" s="137">
        <f ca="1">'Res OLS Model'!$B$7*E149</f>
        <v>477971.60987756698</v>
      </c>
      <c r="O149" s="137">
        <f>'Res OLS Model'!$B$8*F149</f>
        <v>-4176983.9788491102</v>
      </c>
      <c r="P149" s="137">
        <f>'Res OLS Model'!$B$9*G149</f>
        <v>0</v>
      </c>
      <c r="Q149" s="137">
        <f>'Res OLS Model'!$B$10*H149</f>
        <v>59068668.399089403</v>
      </c>
      <c r="R149" s="137">
        <f>'Res OLS Model'!$B$11*I149</f>
        <v>0</v>
      </c>
      <c r="S149" s="137">
        <f>'Res OLS Model'!$B$12*J149</f>
        <v>-3904521.4309315039</v>
      </c>
      <c r="T149" s="137">
        <f t="shared" ca="1" si="179"/>
        <v>38693090.026934259</v>
      </c>
    </row>
    <row r="150" spans="1:20">
      <c r="A150" s="138">
        <v>43952</v>
      </c>
      <c r="B150" s="137">
        <f t="shared" si="177"/>
        <v>2020</v>
      </c>
      <c r="C150" s="137"/>
      <c r="D150" s="137">
        <f t="shared" ref="D150:I150" ca="1" si="183">D138</f>
        <v>92.740000000000009</v>
      </c>
      <c r="E150" s="137">
        <f t="shared" ca="1" si="183"/>
        <v>41.839999999999996</v>
      </c>
      <c r="F150" s="137">
        <f t="shared" si="183"/>
        <v>1</v>
      </c>
      <c r="G150" s="137">
        <f t="shared" si="183"/>
        <v>0</v>
      </c>
      <c r="H150" s="137">
        <f t="shared" si="106"/>
        <v>31</v>
      </c>
      <c r="I150" s="137">
        <f t="shared" si="183"/>
        <v>0</v>
      </c>
      <c r="J150" s="137">
        <f t="shared" si="107"/>
        <v>149</v>
      </c>
      <c r="K150" s="137"/>
      <c r="L150" s="137">
        <f>'Res OLS Model'!$B$5</f>
        <v>-18835309.468010399</v>
      </c>
      <c r="M150" s="137">
        <f ca="1">'Res OLS Model'!$B$6*D150</f>
        <v>2262350.3779224488</v>
      </c>
      <c r="N150" s="137">
        <f ca="1">'Res OLS Model'!$B$7*E150</f>
        <v>7193644.660891152</v>
      </c>
      <c r="O150" s="137">
        <f>'Res OLS Model'!$B$8*F150</f>
        <v>-4176983.9788491102</v>
      </c>
      <c r="P150" s="137">
        <f>'Res OLS Model'!$B$9*G150</f>
        <v>0</v>
      </c>
      <c r="Q150" s="137">
        <f>'Res OLS Model'!$B$10*H150</f>
        <v>61037624.012392379</v>
      </c>
      <c r="R150" s="137">
        <f>'Res OLS Model'!$B$11*I150</f>
        <v>0</v>
      </c>
      <c r="S150" s="137">
        <f>'Res OLS Model'!$B$12*J150</f>
        <v>-3930903.3324918519</v>
      </c>
      <c r="T150" s="137">
        <f t="shared" ca="1" si="179"/>
        <v>43550422.271854617</v>
      </c>
    </row>
    <row r="151" spans="1:20">
      <c r="A151" s="138">
        <v>43983</v>
      </c>
      <c r="B151" s="137">
        <f t="shared" si="177"/>
        <v>2020</v>
      </c>
      <c r="C151" s="137"/>
      <c r="D151" s="137">
        <f t="shared" ref="D151:I151" ca="1" si="184">D139</f>
        <v>9.08</v>
      </c>
      <c r="E151" s="137">
        <f t="shared" ca="1" si="184"/>
        <v>117.03999999999996</v>
      </c>
      <c r="F151" s="137">
        <f t="shared" si="184"/>
        <v>0</v>
      </c>
      <c r="G151" s="137">
        <f t="shared" si="184"/>
        <v>0</v>
      </c>
      <c r="H151" s="137">
        <f t="shared" si="106"/>
        <v>30</v>
      </c>
      <c r="I151" s="137">
        <f t="shared" si="184"/>
        <v>0</v>
      </c>
      <c r="J151" s="137">
        <f t="shared" si="107"/>
        <v>150</v>
      </c>
      <c r="K151" s="137"/>
      <c r="L151" s="137">
        <f>'Res OLS Model'!$B$5</f>
        <v>-18835309.468010399</v>
      </c>
      <c r="M151" s="137">
        <f ca="1">'Res OLS Model'!$B$6*D151</f>
        <v>221502.49548777047</v>
      </c>
      <c r="N151" s="137">
        <f ca="1">'Res OLS Model'!$B$7*E151</f>
        <v>20122948.640313104</v>
      </c>
      <c r="O151" s="137">
        <f>'Res OLS Model'!$B$8*F151</f>
        <v>0</v>
      </c>
      <c r="P151" s="137">
        <f>'Res OLS Model'!$B$9*G151</f>
        <v>0</v>
      </c>
      <c r="Q151" s="137">
        <f>'Res OLS Model'!$B$10*H151</f>
        <v>59068668.399089403</v>
      </c>
      <c r="R151" s="137">
        <f>'Res OLS Model'!$B$11*I151</f>
        <v>0</v>
      </c>
      <c r="S151" s="137">
        <f>'Res OLS Model'!$B$12*J151</f>
        <v>-3957285.2340521999</v>
      </c>
      <c r="T151" s="137">
        <f t="shared" ca="1" si="179"/>
        <v>56620524.832827687</v>
      </c>
    </row>
    <row r="152" spans="1:20">
      <c r="A152" s="138">
        <v>44013</v>
      </c>
      <c r="B152" s="137">
        <f t="shared" si="177"/>
        <v>2020</v>
      </c>
      <c r="C152" s="137"/>
      <c r="D152" s="137">
        <f t="shared" ref="D152:I152" ca="1" si="185">D140</f>
        <v>0.51</v>
      </c>
      <c r="E152" s="137">
        <f t="shared" ca="1" si="185"/>
        <v>183.26</v>
      </c>
      <c r="F152" s="137">
        <f t="shared" si="185"/>
        <v>0</v>
      </c>
      <c r="G152" s="137">
        <f t="shared" si="185"/>
        <v>0</v>
      </c>
      <c r="H152" s="137">
        <f t="shared" si="106"/>
        <v>31</v>
      </c>
      <c r="I152" s="137">
        <f t="shared" si="185"/>
        <v>0</v>
      </c>
      <c r="J152" s="137">
        <f t="shared" si="107"/>
        <v>151</v>
      </c>
      <c r="K152" s="137"/>
      <c r="L152" s="137">
        <f>'Res OLS Model'!$B$5</f>
        <v>-18835309.468010399</v>
      </c>
      <c r="M152" s="137">
        <f ca="1">'Res OLS Model'!$B$6*D152</f>
        <v>12441.219460216184</v>
      </c>
      <c r="N152" s="137">
        <f ca="1">'Res OLS Model'!$B$7*E152</f>
        <v>31508301.160490263</v>
      </c>
      <c r="O152" s="137">
        <f>'Res OLS Model'!$B$8*F152</f>
        <v>0</v>
      </c>
      <c r="P152" s="137">
        <f>'Res OLS Model'!$B$9*G152</f>
        <v>0</v>
      </c>
      <c r="Q152" s="137">
        <f>'Res OLS Model'!$B$10*H152</f>
        <v>61037624.012392379</v>
      </c>
      <c r="R152" s="137">
        <f>'Res OLS Model'!$B$11*I152</f>
        <v>0</v>
      </c>
      <c r="S152" s="137">
        <f>'Res OLS Model'!$B$12*J152</f>
        <v>-3983667.1356125479</v>
      </c>
      <c r="T152" s="137">
        <f t="shared" ca="1" si="179"/>
        <v>69739389.788719907</v>
      </c>
    </row>
    <row r="153" spans="1:20">
      <c r="A153" s="138">
        <v>44044</v>
      </c>
      <c r="B153" s="137">
        <f t="shared" si="177"/>
        <v>2020</v>
      </c>
      <c r="C153" s="137"/>
      <c r="D153" s="137">
        <f t="shared" ref="D153:I153" ca="1" si="186">D141</f>
        <v>1.51</v>
      </c>
      <c r="E153" s="137">
        <f t="shared" ca="1" si="186"/>
        <v>152.91000000000003</v>
      </c>
      <c r="F153" s="137">
        <f t="shared" si="186"/>
        <v>0</v>
      </c>
      <c r="G153" s="137">
        <f t="shared" si="186"/>
        <v>0</v>
      </c>
      <c r="H153" s="137">
        <f t="shared" si="106"/>
        <v>31</v>
      </c>
      <c r="I153" s="137">
        <f t="shared" si="186"/>
        <v>0</v>
      </c>
      <c r="J153" s="137">
        <f t="shared" si="107"/>
        <v>152</v>
      </c>
      <c r="K153" s="137"/>
      <c r="L153" s="137">
        <f>'Res OLS Model'!$B$5</f>
        <v>-18835309.468010399</v>
      </c>
      <c r="M153" s="137">
        <f ca="1">'Res OLS Model'!$B$6*D153</f>
        <v>36835.767421424382</v>
      </c>
      <c r="N153" s="137">
        <f ca="1">'Res OLS Model'!$B$7*E153</f>
        <v>26290157.865603879</v>
      </c>
      <c r="O153" s="137">
        <f>'Res OLS Model'!$B$8*F153</f>
        <v>0</v>
      </c>
      <c r="P153" s="137">
        <f>'Res OLS Model'!$B$9*G153</f>
        <v>0</v>
      </c>
      <c r="Q153" s="137">
        <f>'Res OLS Model'!$B$10*H153</f>
        <v>61037624.012392379</v>
      </c>
      <c r="R153" s="137">
        <f>'Res OLS Model'!$B$11*I153</f>
        <v>0</v>
      </c>
      <c r="S153" s="137">
        <f>'Res OLS Model'!$B$12*J153</f>
        <v>-4010049.0371728959</v>
      </c>
      <c r="T153" s="137">
        <f t="shared" ca="1" si="179"/>
        <v>64519259.140234381</v>
      </c>
    </row>
    <row r="154" spans="1:20">
      <c r="A154" s="138">
        <v>44075</v>
      </c>
      <c r="B154" s="137">
        <f t="shared" si="177"/>
        <v>2020</v>
      </c>
      <c r="C154" s="137"/>
      <c r="D154" s="137">
        <f t="shared" ref="D154:I154" ca="1" si="187">D142</f>
        <v>33.01</v>
      </c>
      <c r="E154" s="137">
        <f t="shared" ca="1" si="187"/>
        <v>67.679999999999993</v>
      </c>
      <c r="F154" s="137">
        <f t="shared" si="187"/>
        <v>0</v>
      </c>
      <c r="G154" s="137">
        <f t="shared" si="187"/>
        <v>1</v>
      </c>
      <c r="H154" s="137">
        <f t="shared" si="106"/>
        <v>30</v>
      </c>
      <c r="I154" s="137">
        <f t="shared" si="187"/>
        <v>1</v>
      </c>
      <c r="J154" s="137">
        <f t="shared" si="107"/>
        <v>153</v>
      </c>
      <c r="K154" s="137"/>
      <c r="L154" s="137">
        <f>'Res OLS Model'!$B$5</f>
        <v>-18835309.468010399</v>
      </c>
      <c r="M154" s="137">
        <f ca="1">'Res OLS Model'!$B$6*D154</f>
        <v>805264.02819948271</v>
      </c>
      <c r="N154" s="137">
        <f ca="1">'Res OLS Model'!$B$7*E154</f>
        <v>11636373.58147976</v>
      </c>
      <c r="O154" s="137">
        <f>'Res OLS Model'!$B$8*F154</f>
        <v>0</v>
      </c>
      <c r="P154" s="137">
        <f>'Res OLS Model'!$B$9*G154</f>
        <v>-2347252.1020738599</v>
      </c>
      <c r="Q154" s="137">
        <f>'Res OLS Model'!$B$10*H154</f>
        <v>59068668.399089403</v>
      </c>
      <c r="R154" s="137">
        <f>'Res OLS Model'!$B$11*I154</f>
        <v>2715900.05685709</v>
      </c>
      <c r="S154" s="137">
        <f>'Res OLS Model'!$B$12*J154</f>
        <v>-4036430.9387332438</v>
      </c>
      <c r="T154" s="137">
        <f t="shared" ca="1" si="179"/>
        <v>49007213.556808233</v>
      </c>
    </row>
    <row r="155" spans="1:20">
      <c r="A155" s="138">
        <v>44105</v>
      </c>
      <c r="B155" s="137">
        <f t="shared" si="177"/>
        <v>2020</v>
      </c>
      <c r="C155" s="137"/>
      <c r="D155" s="137">
        <f t="shared" ref="D155:I155" ca="1" si="188">D143</f>
        <v>177.83999999999997</v>
      </c>
      <c r="E155" s="137">
        <f t="shared" ca="1" si="188"/>
        <v>8.6</v>
      </c>
      <c r="F155" s="137">
        <f t="shared" si="188"/>
        <v>0</v>
      </c>
      <c r="G155" s="137">
        <f t="shared" si="188"/>
        <v>1</v>
      </c>
      <c r="H155" s="137">
        <f t="shared" si="106"/>
        <v>31</v>
      </c>
      <c r="I155" s="137">
        <f t="shared" si="188"/>
        <v>0</v>
      </c>
      <c r="J155" s="137">
        <f t="shared" si="107"/>
        <v>154</v>
      </c>
      <c r="K155" s="137"/>
      <c r="L155" s="137">
        <f>'Res OLS Model'!$B$5</f>
        <v>-18835309.468010399</v>
      </c>
      <c r="M155" s="137">
        <f ca="1">'Res OLS Model'!$B$6*D155</f>
        <v>4338326.4094212661</v>
      </c>
      <c r="N155" s="137">
        <f ca="1">'Res OLS Model'!$B$7*E155</f>
        <v>1478617.2104126173</v>
      </c>
      <c r="O155" s="137">
        <f>'Res OLS Model'!$B$8*F155</f>
        <v>0</v>
      </c>
      <c r="P155" s="137">
        <f>'Res OLS Model'!$B$9*G155</f>
        <v>-2347252.1020738599</v>
      </c>
      <c r="Q155" s="137">
        <f>'Res OLS Model'!$B$10*H155</f>
        <v>61037624.012392379</v>
      </c>
      <c r="R155" s="137">
        <f>'Res OLS Model'!$B$11*I155</f>
        <v>0</v>
      </c>
      <c r="S155" s="137">
        <f>'Res OLS Model'!$B$12*J155</f>
        <v>-4062812.8402935918</v>
      </c>
      <c r="T155" s="137">
        <f t="shared" ca="1" si="179"/>
        <v>41609193.221848406</v>
      </c>
    </row>
    <row r="156" spans="1:20">
      <c r="A156" s="138">
        <v>44136</v>
      </c>
      <c r="B156" s="137">
        <f t="shared" si="177"/>
        <v>2020</v>
      </c>
      <c r="C156" s="137"/>
      <c r="D156" s="137">
        <f t="shared" ref="D156:I157" ca="1" si="189">D144</f>
        <v>361.94999999999993</v>
      </c>
      <c r="E156" s="137">
        <f t="shared" ca="1" si="189"/>
        <v>0.05</v>
      </c>
      <c r="F156" s="137">
        <f t="shared" si="189"/>
        <v>0</v>
      </c>
      <c r="G156" s="137">
        <f t="shared" si="189"/>
        <v>1</v>
      </c>
      <c r="H156" s="137">
        <f t="shared" si="106"/>
        <v>30</v>
      </c>
      <c r="I156" s="137">
        <f t="shared" si="189"/>
        <v>0</v>
      </c>
      <c r="J156" s="137">
        <f t="shared" si="107"/>
        <v>155</v>
      </c>
      <c r="K156" s="137"/>
      <c r="L156" s="137">
        <f>'Res OLS Model'!$B$5</f>
        <v>-18835309.468010399</v>
      </c>
      <c r="M156" s="137">
        <f ca="1">'Res OLS Model'!$B$6*D156</f>
        <v>8829606.6345593072</v>
      </c>
      <c r="N156" s="137">
        <f ca="1">'Res OLS Model'!$B$7*E156</f>
        <v>8596.6116884454514</v>
      </c>
      <c r="O156" s="137">
        <f>'Res OLS Model'!$B$8*F156</f>
        <v>0</v>
      </c>
      <c r="P156" s="137">
        <f>'Res OLS Model'!$B$9*G156</f>
        <v>-2347252.1020738599</v>
      </c>
      <c r="Q156" s="137">
        <f>'Res OLS Model'!$B$10*H156</f>
        <v>59068668.399089403</v>
      </c>
      <c r="R156" s="137">
        <f>'Res OLS Model'!$B$11*I156</f>
        <v>0</v>
      </c>
      <c r="S156" s="137">
        <f>'Res OLS Model'!$B$12*J156</f>
        <v>-4089194.7418539398</v>
      </c>
      <c r="T156" s="137">
        <f t="shared" ca="1" si="179"/>
        <v>42635115.333398961</v>
      </c>
    </row>
    <row r="157" spans="1:20">
      <c r="A157" s="138">
        <v>44166</v>
      </c>
      <c r="B157" s="137">
        <f t="shared" si="177"/>
        <v>2020</v>
      </c>
      <c r="C157" s="137"/>
      <c r="D157" s="137">
        <f t="shared" ca="1" si="189"/>
        <v>556.41000000000008</v>
      </c>
      <c r="E157" s="137">
        <f t="shared" ca="1" si="189"/>
        <v>0</v>
      </c>
      <c r="F157" s="137">
        <f t="shared" si="189"/>
        <v>0</v>
      </c>
      <c r="G157" s="137">
        <f t="shared" si="189"/>
        <v>0</v>
      </c>
      <c r="H157" s="137">
        <f t="shared" si="106"/>
        <v>31</v>
      </c>
      <c r="I157" s="137">
        <f t="shared" si="189"/>
        <v>0</v>
      </c>
      <c r="J157" s="137">
        <f t="shared" si="107"/>
        <v>156</v>
      </c>
      <c r="K157" s="137"/>
      <c r="L157" s="137">
        <f>'Res OLS Model'!$B$5</f>
        <v>-18835309.468010399</v>
      </c>
      <c r="M157" s="137">
        <f ca="1">'Res OLS Model'!$B$6*D157</f>
        <v>13573370.431095857</v>
      </c>
      <c r="N157" s="137">
        <f ca="1">'Res OLS Model'!$B$7*E157</f>
        <v>0</v>
      </c>
      <c r="O157" s="137">
        <f>'Res OLS Model'!$B$8*F157</f>
        <v>0</v>
      </c>
      <c r="P157" s="137">
        <f>'Res OLS Model'!$B$9*G157</f>
        <v>0</v>
      </c>
      <c r="Q157" s="137">
        <f>'Res OLS Model'!$B$10*H157</f>
        <v>61037624.012392379</v>
      </c>
      <c r="R157" s="137">
        <f>'Res OLS Model'!$B$11*I157</f>
        <v>0</v>
      </c>
      <c r="S157" s="137">
        <f>'Res OLS Model'!$B$12*J157</f>
        <v>-4115576.6434142878</v>
      </c>
      <c r="T157" s="137">
        <f t="shared" ca="1" si="179"/>
        <v>51660108.332063548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V157"/>
  <sheetViews>
    <sheetView topLeftCell="I1" workbookViewId="0">
      <selection activeCell="E5" sqref="E5"/>
    </sheetView>
  </sheetViews>
  <sheetFormatPr defaultRowHeight="12.75"/>
  <cols>
    <col min="1" max="1" width="10.33203125" bestFit="1" customWidth="1"/>
    <col min="2" max="2" width="5" bestFit="1" customWidth="1"/>
    <col min="3" max="3" width="17.1640625" bestFit="1" customWidth="1"/>
    <col min="4" max="5" width="6" bestFit="1" customWidth="1"/>
    <col min="6" max="6" width="8.83203125" bestFit="1" customWidth="1"/>
    <col min="7" max="7" width="5.33203125" bestFit="1" customWidth="1"/>
    <col min="8" max="8" width="4.1640625" bestFit="1" customWidth="1"/>
    <col min="9" max="9" width="4.33203125" bestFit="1" customWidth="1"/>
    <col min="10" max="10" width="7.83203125" bestFit="1" customWidth="1"/>
    <col min="11" max="11" width="10.1640625" bestFit="1" customWidth="1"/>
    <col min="13" max="13" width="12.6640625" bestFit="1" customWidth="1"/>
    <col min="14" max="16" width="12" bestFit="1" customWidth="1"/>
    <col min="17" max="17" width="12.6640625" bestFit="1" customWidth="1"/>
    <col min="18" max="19" width="12" bestFit="1" customWidth="1"/>
    <col min="20" max="20" width="12.6640625" bestFit="1" customWidth="1"/>
    <col min="21" max="22" width="12" bestFit="1" customWidth="1"/>
  </cols>
  <sheetData>
    <row r="1" spans="1:22">
      <c r="A1" t="s">
        <v>125</v>
      </c>
      <c r="B1" t="s">
        <v>126</v>
      </c>
      <c r="C1" t="str">
        <f>'Monthly Data'!J1</f>
        <v>GS_lt_50_No_CDM</v>
      </c>
      <c r="D1" t="str">
        <f>'Monthly Data'!AX1</f>
        <v>HDD</v>
      </c>
      <c r="E1" t="str">
        <f>'Monthly Data'!AY1</f>
        <v>CDD</v>
      </c>
      <c r="F1" s="133" t="str">
        <f>'Monthly Data'!BA1</f>
        <v>Windsor_Empl</v>
      </c>
      <c r="G1" t="str">
        <f>'Monthly Data'!BC1</f>
        <v>Trend</v>
      </c>
      <c r="H1" t="str">
        <f>'Monthly Data'!BF1</f>
        <v>Mar</v>
      </c>
      <c r="I1" t="str">
        <f>'Monthly Data'!BL1</f>
        <v>Sept</v>
      </c>
      <c r="J1" t="str">
        <f>'Monthly Data'!BR1</f>
        <v>Shoulder</v>
      </c>
      <c r="K1" t="str">
        <f>'Monthly Data'!BS1</f>
        <v>Month Days</v>
      </c>
      <c r="M1" t="s">
        <v>92</v>
      </c>
      <c r="N1" t="str">
        <f t="shared" ref="N1:U1" si="0">D1</f>
        <v>HDD</v>
      </c>
      <c r="O1" t="str">
        <f t="shared" si="0"/>
        <v>CDD</v>
      </c>
      <c r="P1" t="str">
        <f t="shared" si="0"/>
        <v>Windsor_Empl</v>
      </c>
      <c r="Q1" t="str">
        <f t="shared" si="0"/>
        <v>Trend</v>
      </c>
      <c r="R1" t="str">
        <f t="shared" si="0"/>
        <v>Mar</v>
      </c>
      <c r="S1" t="str">
        <f t="shared" si="0"/>
        <v>Sept</v>
      </c>
      <c r="T1" t="str">
        <f t="shared" si="0"/>
        <v>Shoulder</v>
      </c>
      <c r="U1" t="str">
        <f t="shared" si="0"/>
        <v>Month Days</v>
      </c>
      <c r="V1" t="s">
        <v>127</v>
      </c>
    </row>
    <row r="2" spans="1:22">
      <c r="A2" s="28">
        <f>'Monthly Data'!A2</f>
        <v>39448</v>
      </c>
      <c r="B2">
        <f t="shared" ref="B2:B54" si="1">YEAR(A2)</f>
        <v>2008</v>
      </c>
      <c r="C2">
        <f ca="1">'Monthly Data'!J2</f>
        <v>20704633.300868146</v>
      </c>
      <c r="D2">
        <f ca="1">Weather!G69</f>
        <v>659.42999999999984</v>
      </c>
      <c r="E2" s="137">
        <f ca="1">Weather!H69</f>
        <v>0</v>
      </c>
      <c r="F2" s="133">
        <f>'Monthly Data'!BA2</f>
        <v>159.4</v>
      </c>
      <c r="G2">
        <f>'Monthly Data'!BC2</f>
        <v>1</v>
      </c>
      <c r="H2">
        <f>'Monthly Data'!BF2</f>
        <v>0</v>
      </c>
      <c r="I2">
        <f>'Monthly Data'!BL2</f>
        <v>0</v>
      </c>
      <c r="J2">
        <f>'Monthly Data'!BR2</f>
        <v>0</v>
      </c>
      <c r="K2">
        <f>'Monthly Data'!BS2</f>
        <v>31</v>
      </c>
      <c r="M2">
        <f>'GS &lt; 50 OLS Model'!$B$5</f>
        <v>-789150.85641829099</v>
      </c>
      <c r="N2">
        <f ca="1">'GS &lt; 50 OLS Model'!$B$6*D2</f>
        <v>3070606.3422097093</v>
      </c>
      <c r="O2">
        <f ca="1">'GS &lt; 50 OLS Model'!$B$7*E2</f>
        <v>0</v>
      </c>
      <c r="P2" s="133">
        <f>'GS &lt; 50 OLS Model'!$B$8*F2</f>
        <v>4284053.9243901502</v>
      </c>
      <c r="Q2">
        <f>'GS &lt; 50 OLS Model'!$B$9*G2</f>
        <v>-15144.002928685701</v>
      </c>
      <c r="R2">
        <f>'GS &lt; 50 OLS Model'!$B$10*H2</f>
        <v>0</v>
      </c>
      <c r="S2">
        <f>'GS &lt; 50 OLS Model'!$B$11*I2</f>
        <v>0</v>
      </c>
      <c r="T2">
        <f>'GS &lt; 50 OLS Model'!$B$12*J2</f>
        <v>0</v>
      </c>
      <c r="U2">
        <f>'GS &lt; 50 OLS Model'!$B$13*K2</f>
        <v>14449826.767135682</v>
      </c>
      <c r="V2">
        <f t="shared" ref="V2:V54" ca="1" si="2">SUM(M2:U2)</f>
        <v>21000192.174388565</v>
      </c>
    </row>
    <row r="3" spans="1:22">
      <c r="A3" s="28">
        <f>'Monthly Data'!A3</f>
        <v>39479</v>
      </c>
      <c r="B3">
        <f t="shared" si="1"/>
        <v>2008</v>
      </c>
      <c r="C3">
        <f ca="1">'Monthly Data'!J3</f>
        <v>19844824.290415149</v>
      </c>
      <c r="D3" s="137">
        <f ca="1">Weather!G70</f>
        <v>571.77</v>
      </c>
      <c r="E3" s="137">
        <f ca="1">Weather!H70</f>
        <v>0</v>
      </c>
      <c r="F3" s="133">
        <f>'Monthly Data'!BA3</f>
        <v>160</v>
      </c>
      <c r="G3">
        <f>'Monthly Data'!BC3</f>
        <v>2</v>
      </c>
      <c r="H3">
        <f>'Monthly Data'!BF3</f>
        <v>0</v>
      </c>
      <c r="I3">
        <f>'Monthly Data'!BL3</f>
        <v>0</v>
      </c>
      <c r="J3">
        <f>'Monthly Data'!BR3</f>
        <v>0</v>
      </c>
      <c r="K3">
        <f>'Monthly Data'!BS3</f>
        <v>29</v>
      </c>
      <c r="M3">
        <f>'GS &lt; 50 OLS Model'!$B$5</f>
        <v>-789150.85641829099</v>
      </c>
      <c r="N3">
        <f ca="1">'GS &lt; 50 OLS Model'!$B$6*D3</f>
        <v>2662421.4674571157</v>
      </c>
      <c r="O3">
        <f ca="1">'GS &lt; 50 OLS Model'!$B$7*E3</f>
        <v>0</v>
      </c>
      <c r="P3" s="133">
        <f>'GS &lt; 50 OLS Model'!$B$8*F3</f>
        <v>4300179.5978822084</v>
      </c>
      <c r="Q3">
        <f>'GS &lt; 50 OLS Model'!$B$9*G3</f>
        <v>-30288.005857371401</v>
      </c>
      <c r="R3">
        <f>'GS &lt; 50 OLS Model'!$B$10*H3</f>
        <v>0</v>
      </c>
      <c r="S3">
        <f>'GS &lt; 50 OLS Model'!$B$11*I3</f>
        <v>0</v>
      </c>
      <c r="T3">
        <f>'GS &lt; 50 OLS Model'!$B$12*J3</f>
        <v>0</v>
      </c>
      <c r="U3">
        <f>'GS &lt; 50 OLS Model'!$B$13*K3</f>
        <v>13517579.878933379</v>
      </c>
      <c r="V3">
        <f t="shared" ca="1" si="2"/>
        <v>19660742.081997041</v>
      </c>
    </row>
    <row r="4" spans="1:22">
      <c r="A4" s="28">
        <f>'Monthly Data'!A4</f>
        <v>39508</v>
      </c>
      <c r="B4">
        <f t="shared" si="1"/>
        <v>2008</v>
      </c>
      <c r="C4">
        <f ca="1">'Monthly Data'!J4</f>
        <v>19893722.785573147</v>
      </c>
      <c r="D4" s="137">
        <f ca="1">Weather!G71</f>
        <v>456.53999999999996</v>
      </c>
      <c r="E4" s="137">
        <f ca="1">Weather!H71</f>
        <v>0.48</v>
      </c>
      <c r="F4" s="133">
        <f>'Monthly Data'!BA4</f>
        <v>160.19999999999999</v>
      </c>
      <c r="G4">
        <f>'Monthly Data'!BC4</f>
        <v>3</v>
      </c>
      <c r="H4">
        <f>'Monthly Data'!BF4</f>
        <v>1</v>
      </c>
      <c r="I4">
        <f>'Monthly Data'!BL4</f>
        <v>0</v>
      </c>
      <c r="J4">
        <f>'Monthly Data'!BR4</f>
        <v>1</v>
      </c>
      <c r="K4">
        <f>'Monthly Data'!BS4</f>
        <v>31</v>
      </c>
      <c r="M4">
        <f>'GS &lt; 50 OLS Model'!$B$5</f>
        <v>-789150.85641829099</v>
      </c>
      <c r="N4">
        <f ca="1">'GS &lt; 50 OLS Model'!$B$6*D4</f>
        <v>2125858.1190913683</v>
      </c>
      <c r="O4">
        <f ca="1">'GS &lt; 50 OLS Model'!$B$7*E4</f>
        <v>11921.242375095168</v>
      </c>
      <c r="P4" s="133">
        <f>'GS &lt; 50 OLS Model'!$B$8*F4</f>
        <v>4305554.8223795602</v>
      </c>
      <c r="Q4">
        <f>'GS &lt; 50 OLS Model'!$B$9*G4</f>
        <v>-45432.0087860571</v>
      </c>
      <c r="R4">
        <f>'GS &lt; 50 OLS Model'!$B$10*H4</f>
        <v>396678.61848310701</v>
      </c>
      <c r="S4">
        <f>'GS &lt; 50 OLS Model'!$B$11*I4</f>
        <v>0</v>
      </c>
      <c r="T4">
        <f>'GS &lt; 50 OLS Model'!$B$12*J4</f>
        <v>-710726.62253818498</v>
      </c>
      <c r="U4">
        <f>'GS &lt; 50 OLS Model'!$B$13*K4</f>
        <v>14449826.767135682</v>
      </c>
      <c r="V4">
        <f t="shared" ca="1" si="2"/>
        <v>19744530.081722278</v>
      </c>
    </row>
    <row r="5" spans="1:22">
      <c r="A5" s="28">
        <f>'Monthly Data'!A5</f>
        <v>39539</v>
      </c>
      <c r="B5">
        <f t="shared" si="1"/>
        <v>2008</v>
      </c>
      <c r="C5">
        <f ca="1">'Monthly Data'!J5</f>
        <v>17791113.928729147</v>
      </c>
      <c r="D5" s="137">
        <f ca="1">Weather!G72</f>
        <v>248.54999999999995</v>
      </c>
      <c r="E5" s="137">
        <f ca="1">Weather!H72</f>
        <v>2.78</v>
      </c>
      <c r="F5" s="133">
        <f>'Monthly Data'!BA5</f>
        <v>158.4</v>
      </c>
      <c r="G5">
        <f>'Monthly Data'!BC5</f>
        <v>4</v>
      </c>
      <c r="H5">
        <f>'Monthly Data'!BF5</f>
        <v>0</v>
      </c>
      <c r="I5">
        <f>'Monthly Data'!BL5</f>
        <v>0</v>
      </c>
      <c r="J5">
        <f>'Monthly Data'!BR5</f>
        <v>1</v>
      </c>
      <c r="K5">
        <f>'Monthly Data'!BS5</f>
        <v>30</v>
      </c>
      <c r="M5">
        <f>'GS &lt; 50 OLS Model'!$B$5</f>
        <v>-789150.85641829099</v>
      </c>
      <c r="N5">
        <f ca="1">'GS &lt; 50 OLS Model'!$B$6*D5</f>
        <v>1157361.9737594943</v>
      </c>
      <c r="O5">
        <f ca="1">'GS &lt; 50 OLS Model'!$B$7*E5</f>
        <v>69043.862089092843</v>
      </c>
      <c r="P5" s="133">
        <f>'GS &lt; 50 OLS Model'!$B$8*F5</f>
        <v>4257177.8019033866</v>
      </c>
      <c r="Q5">
        <f>'GS &lt; 50 OLS Model'!$B$9*G5</f>
        <v>-60576.011714742803</v>
      </c>
      <c r="R5">
        <f>'GS &lt; 50 OLS Model'!$B$10*H5</f>
        <v>0</v>
      </c>
      <c r="S5">
        <f>'GS &lt; 50 OLS Model'!$B$11*I5</f>
        <v>0</v>
      </c>
      <c r="T5">
        <f>'GS &lt; 50 OLS Model'!$B$12*J5</f>
        <v>-710726.62253818498</v>
      </c>
      <c r="U5">
        <f>'GS &lt; 50 OLS Model'!$B$13*K5</f>
        <v>13983703.323034531</v>
      </c>
      <c r="V5">
        <f t="shared" ca="1" si="2"/>
        <v>17906833.470115285</v>
      </c>
    </row>
    <row r="6" spans="1:22">
      <c r="A6" s="28">
        <f>'Monthly Data'!A6</f>
        <v>39569</v>
      </c>
      <c r="B6">
        <f t="shared" si="1"/>
        <v>2008</v>
      </c>
      <c r="C6">
        <f ca="1">'Monthly Data'!J6</f>
        <v>17926831.774203151</v>
      </c>
      <c r="D6" s="137">
        <f ca="1">Weather!G73</f>
        <v>92.740000000000009</v>
      </c>
      <c r="E6" s="137">
        <f ca="1">Weather!H73</f>
        <v>41.839999999999996</v>
      </c>
      <c r="F6" s="133">
        <f>'Monthly Data'!BA6</f>
        <v>155.5</v>
      </c>
      <c r="G6">
        <f>'Monthly Data'!BC6</f>
        <v>5</v>
      </c>
      <c r="H6">
        <f>'Monthly Data'!BF6</f>
        <v>0</v>
      </c>
      <c r="I6">
        <f>'Monthly Data'!BL6</f>
        <v>0</v>
      </c>
      <c r="J6">
        <f>'Monthly Data'!BR6</f>
        <v>1</v>
      </c>
      <c r="K6">
        <f>'Monthly Data'!BS6</f>
        <v>31</v>
      </c>
      <c r="M6">
        <f>'GS &lt; 50 OLS Model'!$B$5</f>
        <v>-789150.85641829099</v>
      </c>
      <c r="N6">
        <f ca="1">'GS &lt; 50 OLS Model'!$B$6*D6</f>
        <v>431839.66785940662</v>
      </c>
      <c r="O6">
        <f ca="1">'GS &lt; 50 OLS Model'!$B$7*E6</f>
        <v>1039134.9603624621</v>
      </c>
      <c r="P6" s="133">
        <f>'GS &lt; 50 OLS Model'!$B$8*F6</f>
        <v>4179237.0466917711</v>
      </c>
      <c r="Q6">
        <f>'GS &lt; 50 OLS Model'!$B$9*G6</f>
        <v>-75720.014643428498</v>
      </c>
      <c r="R6">
        <f>'GS &lt; 50 OLS Model'!$B$10*H6</f>
        <v>0</v>
      </c>
      <c r="S6">
        <f>'GS &lt; 50 OLS Model'!$B$11*I6</f>
        <v>0</v>
      </c>
      <c r="T6">
        <f>'GS &lt; 50 OLS Model'!$B$12*J6</f>
        <v>-710726.62253818498</v>
      </c>
      <c r="U6">
        <f>'GS &lt; 50 OLS Model'!$B$13*K6</f>
        <v>14449826.767135682</v>
      </c>
      <c r="V6">
        <f t="shared" ca="1" si="2"/>
        <v>18524440.948449418</v>
      </c>
    </row>
    <row r="7" spans="1:22">
      <c r="A7" s="28">
        <f>'Monthly Data'!A7</f>
        <v>39600</v>
      </c>
      <c r="B7">
        <f t="shared" si="1"/>
        <v>2008</v>
      </c>
      <c r="C7">
        <f ca="1">'Monthly Data'!J7</f>
        <v>19821229.369993147</v>
      </c>
      <c r="D7" s="137">
        <f ca="1">Weather!G74</f>
        <v>9.08</v>
      </c>
      <c r="E7" s="137">
        <f ca="1">Weather!H74</f>
        <v>117.03999999999996</v>
      </c>
      <c r="F7" s="133">
        <f>'Monthly Data'!BA7</f>
        <v>152.5</v>
      </c>
      <c r="G7">
        <f>'Monthly Data'!BC7</f>
        <v>6</v>
      </c>
      <c r="H7">
        <f>'Monthly Data'!BF7</f>
        <v>0</v>
      </c>
      <c r="I7">
        <f>'Monthly Data'!BL7</f>
        <v>0</v>
      </c>
      <c r="J7">
        <f>'Monthly Data'!BR7</f>
        <v>0</v>
      </c>
      <c r="K7">
        <f>'Monthly Data'!BS7</f>
        <v>30</v>
      </c>
      <c r="M7">
        <f>'GS &lt; 50 OLS Model'!$B$5</f>
        <v>-789150.85641829099</v>
      </c>
      <c r="N7">
        <f ca="1">'GS &lt; 50 OLS Model'!$B$6*D7</f>
        <v>42280.61445075924</v>
      </c>
      <c r="O7">
        <f ca="1">'GS &lt; 50 OLS Model'!$B$7*E7</f>
        <v>2906796.2657940378</v>
      </c>
      <c r="P7" s="133">
        <f>'GS &lt; 50 OLS Model'!$B$8*F7</f>
        <v>4098608.6792314798</v>
      </c>
      <c r="Q7">
        <f>'GS &lt; 50 OLS Model'!$B$9*G7</f>
        <v>-90864.0175721142</v>
      </c>
      <c r="R7">
        <f>'GS &lt; 50 OLS Model'!$B$10*H7</f>
        <v>0</v>
      </c>
      <c r="S7">
        <f>'GS &lt; 50 OLS Model'!$B$11*I7</f>
        <v>0</v>
      </c>
      <c r="T7">
        <f>'GS &lt; 50 OLS Model'!$B$12*J7</f>
        <v>0</v>
      </c>
      <c r="U7">
        <f>'GS &lt; 50 OLS Model'!$B$13*K7</f>
        <v>13983703.323034531</v>
      </c>
      <c r="V7">
        <f t="shared" ca="1" si="2"/>
        <v>20151374.008520402</v>
      </c>
    </row>
    <row r="8" spans="1:22">
      <c r="A8" s="28">
        <f>'Monthly Data'!A8</f>
        <v>39630</v>
      </c>
      <c r="B8">
        <f t="shared" si="1"/>
        <v>2008</v>
      </c>
      <c r="C8">
        <f ca="1">'Monthly Data'!J8</f>
        <v>22052758.221722148</v>
      </c>
      <c r="D8" s="137">
        <f ca="1">Weather!G75</f>
        <v>0.51</v>
      </c>
      <c r="E8" s="137">
        <f ca="1">Weather!H75</f>
        <v>183.26</v>
      </c>
      <c r="F8" s="133">
        <f>'Monthly Data'!BA8</f>
        <v>151.30000000000001</v>
      </c>
      <c r="G8">
        <f>'Monthly Data'!BC8</f>
        <v>7</v>
      </c>
      <c r="H8">
        <f>'Monthly Data'!BF8</f>
        <v>0</v>
      </c>
      <c r="I8">
        <f>'Monthly Data'!BL8</f>
        <v>0</v>
      </c>
      <c r="J8">
        <f>'Monthly Data'!BR8</f>
        <v>0</v>
      </c>
      <c r="K8">
        <f>'Monthly Data'!BS8</f>
        <v>31</v>
      </c>
      <c r="M8">
        <f>'GS &lt; 50 OLS Model'!$B$5</f>
        <v>-789150.85641829099</v>
      </c>
      <c r="N8">
        <f ca="1">'GS &lt; 50 OLS Model'!$B$6*D8</f>
        <v>2374.7922213532174</v>
      </c>
      <c r="O8">
        <f ca="1">'GS &lt; 50 OLS Model'!$B$7*E8</f>
        <v>4551430.9951248756</v>
      </c>
      <c r="P8" s="133">
        <f>'GS &lt; 50 OLS Model'!$B$8*F8</f>
        <v>4066357.3322473634</v>
      </c>
      <c r="Q8">
        <f>'GS &lt; 50 OLS Model'!$B$9*G8</f>
        <v>-106008.0205007999</v>
      </c>
      <c r="R8">
        <f>'GS &lt; 50 OLS Model'!$B$10*H8</f>
        <v>0</v>
      </c>
      <c r="S8">
        <f>'GS &lt; 50 OLS Model'!$B$11*I8</f>
        <v>0</v>
      </c>
      <c r="T8">
        <f>'GS &lt; 50 OLS Model'!$B$12*J8</f>
        <v>0</v>
      </c>
      <c r="U8">
        <f>'GS &lt; 50 OLS Model'!$B$13*K8</f>
        <v>14449826.767135682</v>
      </c>
      <c r="V8">
        <f t="shared" ca="1" si="2"/>
        <v>22174831.009810183</v>
      </c>
    </row>
    <row r="9" spans="1:22">
      <c r="A9" s="28">
        <f>'Monthly Data'!A9</f>
        <v>39661</v>
      </c>
      <c r="B9">
        <f t="shared" si="1"/>
        <v>2008</v>
      </c>
      <c r="C9">
        <f ca="1">'Monthly Data'!J9</f>
        <v>21608405.815943148</v>
      </c>
      <c r="D9" s="137">
        <f ca="1">Weather!G76</f>
        <v>1.51</v>
      </c>
      <c r="E9" s="137">
        <f ca="1">Weather!H76</f>
        <v>152.91000000000003</v>
      </c>
      <c r="F9" s="133">
        <f>'Monthly Data'!BA9</f>
        <v>151.6</v>
      </c>
      <c r="G9">
        <f>'Monthly Data'!BC9</f>
        <v>8</v>
      </c>
      <c r="H9">
        <f>'Monthly Data'!BF9</f>
        <v>0</v>
      </c>
      <c r="I9">
        <f>'Monthly Data'!BL9</f>
        <v>0</v>
      </c>
      <c r="J9">
        <f>'Monthly Data'!BR9</f>
        <v>0</v>
      </c>
      <c r="K9">
        <f>'Monthly Data'!BS9</f>
        <v>31</v>
      </c>
      <c r="M9">
        <f>'GS &lt; 50 OLS Model'!$B$5</f>
        <v>-789150.85641829099</v>
      </c>
      <c r="N9">
        <f ca="1">'GS &lt; 50 OLS Model'!$B$6*D9</f>
        <v>7031.2475573399179</v>
      </c>
      <c r="O9">
        <f ca="1">'GS &lt; 50 OLS Model'!$B$7*E9</f>
        <v>3797660.7741162553</v>
      </c>
      <c r="P9" s="133">
        <f>'GS &lt; 50 OLS Model'!$B$8*F9</f>
        <v>4074420.168993392</v>
      </c>
      <c r="Q9">
        <f>'GS &lt; 50 OLS Model'!$B$9*G9</f>
        <v>-121152.02342948561</v>
      </c>
      <c r="R9">
        <f>'GS &lt; 50 OLS Model'!$B$10*H9</f>
        <v>0</v>
      </c>
      <c r="S9">
        <f>'GS &lt; 50 OLS Model'!$B$11*I9</f>
        <v>0</v>
      </c>
      <c r="T9">
        <f>'GS &lt; 50 OLS Model'!$B$12*J9</f>
        <v>0</v>
      </c>
      <c r="U9">
        <f>'GS &lt; 50 OLS Model'!$B$13*K9</f>
        <v>14449826.767135682</v>
      </c>
      <c r="V9">
        <f t="shared" ca="1" si="2"/>
        <v>21418636.077954892</v>
      </c>
    </row>
    <row r="10" spans="1:22">
      <c r="A10" s="28">
        <f>'Monthly Data'!A10</f>
        <v>39692</v>
      </c>
      <c r="B10">
        <f t="shared" si="1"/>
        <v>2008</v>
      </c>
      <c r="C10">
        <f ca="1">'Monthly Data'!J10</f>
        <v>18936259.308178149</v>
      </c>
      <c r="D10" s="137">
        <f ca="1">Weather!G77</f>
        <v>33.01</v>
      </c>
      <c r="E10" s="137">
        <f ca="1">Weather!H77</f>
        <v>67.679999999999993</v>
      </c>
      <c r="F10" s="133">
        <f>'Monthly Data'!BA10</f>
        <v>153.6</v>
      </c>
      <c r="G10">
        <f>'Monthly Data'!BC10</f>
        <v>9</v>
      </c>
      <c r="H10">
        <f>'Monthly Data'!BF10</f>
        <v>0</v>
      </c>
      <c r="I10">
        <f>'Monthly Data'!BL10</f>
        <v>1</v>
      </c>
      <c r="J10">
        <f>'Monthly Data'!BR10</f>
        <v>1</v>
      </c>
      <c r="K10">
        <f>'Monthly Data'!BS10</f>
        <v>30</v>
      </c>
      <c r="M10">
        <f>'GS &lt; 50 OLS Model'!$B$5</f>
        <v>-789150.85641829099</v>
      </c>
      <c r="N10">
        <f ca="1">'GS &lt; 50 OLS Model'!$B$6*D10</f>
        <v>153709.59064092097</v>
      </c>
      <c r="O10">
        <f ca="1">'GS &lt; 50 OLS Model'!$B$7*E10</f>
        <v>1680895.1748884185</v>
      </c>
      <c r="P10" s="133">
        <f>'GS &lt; 50 OLS Model'!$B$8*F10</f>
        <v>4128172.4139669198</v>
      </c>
      <c r="Q10">
        <f>'GS &lt; 50 OLS Model'!$B$9*G10</f>
        <v>-136296.02635817131</v>
      </c>
      <c r="R10">
        <f>'GS &lt; 50 OLS Model'!$B$10*H10</f>
        <v>0</v>
      </c>
      <c r="S10">
        <f>'GS &lt; 50 OLS Model'!$B$11*I10</f>
        <v>738961.94717258995</v>
      </c>
      <c r="T10">
        <f>'GS &lt; 50 OLS Model'!$B$12*J10</f>
        <v>-710726.62253818498</v>
      </c>
      <c r="U10">
        <f>'GS &lt; 50 OLS Model'!$B$13*K10</f>
        <v>13983703.323034531</v>
      </c>
      <c r="V10">
        <f t="shared" ca="1" si="2"/>
        <v>19049268.944388732</v>
      </c>
    </row>
    <row r="11" spans="1:22">
      <c r="A11" s="28">
        <f>'Monthly Data'!A11</f>
        <v>39722</v>
      </c>
      <c r="B11">
        <f t="shared" si="1"/>
        <v>2008</v>
      </c>
      <c r="C11">
        <f ca="1">'Monthly Data'!J11</f>
        <v>17787009.655197147</v>
      </c>
      <c r="D11" s="137">
        <f ca="1">Weather!G78</f>
        <v>177.83999999999997</v>
      </c>
      <c r="E11" s="137">
        <f ca="1">Weather!H78</f>
        <v>8.6</v>
      </c>
      <c r="F11" s="133">
        <f>'Monthly Data'!BA11</f>
        <v>154.30000000000001</v>
      </c>
      <c r="G11">
        <f>'Monthly Data'!BC11</f>
        <v>10</v>
      </c>
      <c r="H11">
        <f>'Monthly Data'!BF11</f>
        <v>0</v>
      </c>
      <c r="I11">
        <f>'Monthly Data'!BL11</f>
        <v>0</v>
      </c>
      <c r="J11">
        <f>'Monthly Data'!BR11</f>
        <v>1</v>
      </c>
      <c r="K11">
        <f>'Monthly Data'!BS11</f>
        <v>31</v>
      </c>
      <c r="M11">
        <f>'GS &lt; 50 OLS Model'!$B$5</f>
        <v>-789150.85641829099</v>
      </c>
      <c r="N11">
        <f ca="1">'GS &lt; 50 OLS Model'!$B$6*D11</f>
        <v>828104.01695187471</v>
      </c>
      <c r="O11">
        <f ca="1">'GS &lt; 50 OLS Model'!$B$7*E11</f>
        <v>213588.92588712176</v>
      </c>
      <c r="P11" s="133">
        <f>'GS &lt; 50 OLS Model'!$B$8*F11</f>
        <v>4146985.6997076548</v>
      </c>
      <c r="Q11">
        <f>'GS &lt; 50 OLS Model'!$B$9*G11</f>
        <v>-151440.029286857</v>
      </c>
      <c r="R11">
        <f>'GS &lt; 50 OLS Model'!$B$10*H11</f>
        <v>0</v>
      </c>
      <c r="S11">
        <f>'GS &lt; 50 OLS Model'!$B$11*I11</f>
        <v>0</v>
      </c>
      <c r="T11">
        <f>'GS &lt; 50 OLS Model'!$B$12*J11</f>
        <v>-710726.62253818498</v>
      </c>
      <c r="U11">
        <f>'GS &lt; 50 OLS Model'!$B$13*K11</f>
        <v>14449826.767135682</v>
      </c>
      <c r="V11">
        <f t="shared" ca="1" si="2"/>
        <v>17987187.901439</v>
      </c>
    </row>
    <row r="12" spans="1:22">
      <c r="A12" s="28">
        <f>'Monthly Data'!A12</f>
        <v>39753</v>
      </c>
      <c r="B12">
        <f t="shared" si="1"/>
        <v>2008</v>
      </c>
      <c r="C12">
        <f ca="1">'Monthly Data'!J12</f>
        <v>18449765.981516149</v>
      </c>
      <c r="D12" s="137">
        <f ca="1">Weather!G79</f>
        <v>361.94999999999993</v>
      </c>
      <c r="E12" s="137">
        <f ca="1">Weather!H79</f>
        <v>0.05</v>
      </c>
      <c r="F12" s="133">
        <f>'Monthly Data'!BA12</f>
        <v>154.30000000000001</v>
      </c>
      <c r="G12">
        <f>'Monthly Data'!BC12</f>
        <v>11</v>
      </c>
      <c r="H12">
        <f>'Monthly Data'!BF12</f>
        <v>0</v>
      </c>
      <c r="I12">
        <f>'Monthly Data'!BL12</f>
        <v>0</v>
      </c>
      <c r="J12">
        <f>'Monthly Data'!BR12</f>
        <v>1</v>
      </c>
      <c r="K12">
        <f>'Monthly Data'!BS12</f>
        <v>30</v>
      </c>
      <c r="M12">
        <f>'GS &lt; 50 OLS Model'!$B$5</f>
        <v>-789150.85641829099</v>
      </c>
      <c r="N12">
        <f ca="1">'GS &lt; 50 OLS Model'!$B$6*D12</f>
        <v>1685404.008860386</v>
      </c>
      <c r="O12">
        <f ca="1">'GS &lt; 50 OLS Model'!$B$7*E12</f>
        <v>1241.79608073908</v>
      </c>
      <c r="P12" s="133">
        <f>'GS &lt; 50 OLS Model'!$B$8*F12</f>
        <v>4146985.6997076548</v>
      </c>
      <c r="Q12">
        <f>'GS &lt; 50 OLS Model'!$B$9*G12</f>
        <v>-166584.03221554271</v>
      </c>
      <c r="R12">
        <f>'GS &lt; 50 OLS Model'!$B$10*H12</f>
        <v>0</v>
      </c>
      <c r="S12">
        <f>'GS &lt; 50 OLS Model'!$B$11*I12</f>
        <v>0</v>
      </c>
      <c r="T12">
        <f>'GS &lt; 50 OLS Model'!$B$12*J12</f>
        <v>-710726.62253818498</v>
      </c>
      <c r="U12">
        <f>'GS &lt; 50 OLS Model'!$B$13*K12</f>
        <v>13983703.323034531</v>
      </c>
      <c r="V12">
        <f t="shared" ca="1" si="2"/>
        <v>18150873.316511292</v>
      </c>
    </row>
    <row r="13" spans="1:22">
      <c r="A13" s="28">
        <f>'Monthly Data'!A13</f>
        <v>39783</v>
      </c>
      <c r="B13">
        <f t="shared" si="1"/>
        <v>2008</v>
      </c>
      <c r="C13">
        <f ca="1">'Monthly Data'!J13</f>
        <v>20324673.238431148</v>
      </c>
      <c r="D13" s="137">
        <f ca="1">Weather!G80</f>
        <v>556.41000000000008</v>
      </c>
      <c r="E13" s="137">
        <f ca="1">Weather!H80</f>
        <v>0</v>
      </c>
      <c r="F13" s="133">
        <f>'Monthly Data'!BA13</f>
        <v>153.5</v>
      </c>
      <c r="G13">
        <f>'Monthly Data'!BC13</f>
        <v>12</v>
      </c>
      <c r="H13">
        <f>'Monthly Data'!BF13</f>
        <v>0</v>
      </c>
      <c r="I13">
        <f>'Monthly Data'!BL13</f>
        <v>0</v>
      </c>
      <c r="J13">
        <f>'Monthly Data'!BR13</f>
        <v>0</v>
      </c>
      <c r="K13">
        <f>'Monthly Data'!BS13</f>
        <v>31</v>
      </c>
      <c r="M13">
        <f>'GS &lt; 50 OLS Model'!$B$5</f>
        <v>-789150.85641829099</v>
      </c>
      <c r="N13">
        <f ca="1">'GS &lt; 50 OLS Model'!$B$6*D13</f>
        <v>2590898.3134963606</v>
      </c>
      <c r="O13">
        <f ca="1">'GS &lt; 50 OLS Model'!$B$7*E13</f>
        <v>0</v>
      </c>
      <c r="P13" s="133">
        <f>'GS &lt; 50 OLS Model'!$B$8*F13</f>
        <v>4125484.8017182434</v>
      </c>
      <c r="Q13">
        <f>'GS &lt; 50 OLS Model'!$B$9*G13</f>
        <v>-181728.0351442284</v>
      </c>
      <c r="R13">
        <f>'GS &lt; 50 OLS Model'!$B$10*H13</f>
        <v>0</v>
      </c>
      <c r="S13">
        <f>'GS &lt; 50 OLS Model'!$B$11*I13</f>
        <v>0</v>
      </c>
      <c r="T13">
        <f>'GS &lt; 50 OLS Model'!$B$12*J13</f>
        <v>0</v>
      </c>
      <c r="U13">
        <f>'GS &lt; 50 OLS Model'!$B$13*K13</f>
        <v>14449826.767135682</v>
      </c>
      <c r="V13">
        <f t="shared" ca="1" si="2"/>
        <v>20195330.990787767</v>
      </c>
    </row>
    <row r="14" spans="1:22">
      <c r="A14" s="28">
        <f>'Monthly Data'!A14</f>
        <v>39814</v>
      </c>
      <c r="B14">
        <f t="shared" si="1"/>
        <v>2009</v>
      </c>
      <c r="C14">
        <f ca="1">'Monthly Data'!J14</f>
        <v>20997000.576903876</v>
      </c>
      <c r="D14">
        <f t="shared" ref="D14:E18" ca="1" si="3">D2</f>
        <v>659.42999999999984</v>
      </c>
      <c r="E14">
        <f t="shared" ca="1" si="3"/>
        <v>0</v>
      </c>
      <c r="F14" s="133">
        <f>'Monthly Data'!BA14</f>
        <v>151.5</v>
      </c>
      <c r="G14">
        <f>'Monthly Data'!BC14</f>
        <v>13</v>
      </c>
      <c r="H14">
        <f>'Monthly Data'!BF14</f>
        <v>0</v>
      </c>
      <c r="I14">
        <f>'Monthly Data'!BL14</f>
        <v>0</v>
      </c>
      <c r="J14">
        <f>'Monthly Data'!BR14</f>
        <v>0</v>
      </c>
      <c r="K14">
        <f>'Monthly Data'!BS14</f>
        <v>31</v>
      </c>
      <c r="M14">
        <f>'GS &lt; 50 OLS Model'!$B$5</f>
        <v>-789150.85641829099</v>
      </c>
      <c r="N14">
        <f ca="1">'GS &lt; 50 OLS Model'!$B$6*D14</f>
        <v>3070606.3422097093</v>
      </c>
      <c r="O14">
        <f ca="1">'GS &lt; 50 OLS Model'!$B$7*E14</f>
        <v>0</v>
      </c>
      <c r="P14" s="133">
        <f>'GS &lt; 50 OLS Model'!$B$8*F14</f>
        <v>4071732.5567447157</v>
      </c>
      <c r="Q14">
        <f>'GS &lt; 50 OLS Model'!$B$9*G14</f>
        <v>-196872.03807291412</v>
      </c>
      <c r="R14">
        <f>'GS &lt; 50 OLS Model'!$B$10*H14</f>
        <v>0</v>
      </c>
      <c r="S14">
        <f>'GS &lt; 50 OLS Model'!$B$11*I14</f>
        <v>0</v>
      </c>
      <c r="T14">
        <f>'GS &lt; 50 OLS Model'!$B$12*J14</f>
        <v>0</v>
      </c>
      <c r="U14">
        <f>'GS &lt; 50 OLS Model'!$B$13*K14</f>
        <v>14449826.767135682</v>
      </c>
      <c r="V14">
        <f t="shared" ca="1" si="2"/>
        <v>20606142.771598902</v>
      </c>
    </row>
    <row r="15" spans="1:22">
      <c r="A15" s="28">
        <f>'Monthly Data'!A15</f>
        <v>39845</v>
      </c>
      <c r="B15">
        <f t="shared" si="1"/>
        <v>2009</v>
      </c>
      <c r="C15">
        <f ca="1">'Monthly Data'!J15</f>
        <v>18534901.320222881</v>
      </c>
      <c r="D15">
        <f t="shared" ca="1" si="3"/>
        <v>571.77</v>
      </c>
      <c r="E15">
        <f t="shared" ca="1" si="3"/>
        <v>0</v>
      </c>
      <c r="F15" s="133">
        <f>'Monthly Data'!BA15</f>
        <v>149.69999999999999</v>
      </c>
      <c r="G15">
        <f>'Monthly Data'!BC15</f>
        <v>14</v>
      </c>
      <c r="H15">
        <f>'Monthly Data'!BF15</f>
        <v>0</v>
      </c>
      <c r="I15">
        <f>'Monthly Data'!BL15</f>
        <v>0</v>
      </c>
      <c r="J15">
        <f>'Monthly Data'!BR15</f>
        <v>0</v>
      </c>
      <c r="K15">
        <f>'Monthly Data'!BS15</f>
        <v>28</v>
      </c>
      <c r="M15">
        <f>'GS &lt; 50 OLS Model'!$B$5</f>
        <v>-789150.85641829099</v>
      </c>
      <c r="N15">
        <f ca="1">'GS &lt; 50 OLS Model'!$B$6*D15</f>
        <v>2662421.4674571157</v>
      </c>
      <c r="O15">
        <f ca="1">'GS &lt; 50 OLS Model'!$B$7*E15</f>
        <v>0</v>
      </c>
      <c r="P15" s="133">
        <f>'GS &lt; 50 OLS Model'!$B$8*F15</f>
        <v>4023355.5362685407</v>
      </c>
      <c r="Q15">
        <f>'GS &lt; 50 OLS Model'!$B$9*G15</f>
        <v>-212016.04100159981</v>
      </c>
      <c r="R15">
        <f>'GS &lt; 50 OLS Model'!$B$10*H15</f>
        <v>0</v>
      </c>
      <c r="S15">
        <f>'GS &lt; 50 OLS Model'!$B$11*I15</f>
        <v>0</v>
      </c>
      <c r="T15">
        <f>'GS &lt; 50 OLS Model'!$B$12*J15</f>
        <v>0</v>
      </c>
      <c r="U15">
        <f>'GS &lt; 50 OLS Model'!$B$13*K15</f>
        <v>13051456.434832228</v>
      </c>
      <c r="V15">
        <f t="shared" ca="1" si="2"/>
        <v>18736066.541137993</v>
      </c>
    </row>
    <row r="16" spans="1:22">
      <c r="A16" s="28">
        <f>'Monthly Data'!A16</f>
        <v>39873</v>
      </c>
      <c r="B16">
        <f t="shared" si="1"/>
        <v>2009</v>
      </c>
      <c r="C16">
        <f ca="1">'Monthly Data'!J16</f>
        <v>18954018.30274988</v>
      </c>
      <c r="D16">
        <f t="shared" ca="1" si="3"/>
        <v>456.53999999999996</v>
      </c>
      <c r="E16">
        <f t="shared" ca="1" si="3"/>
        <v>0.48</v>
      </c>
      <c r="F16" s="133">
        <f>'Monthly Data'!BA16</f>
        <v>147.19999999999999</v>
      </c>
      <c r="G16">
        <f>'Monthly Data'!BC16</f>
        <v>15</v>
      </c>
      <c r="H16">
        <f>'Monthly Data'!BF16</f>
        <v>1</v>
      </c>
      <c r="I16">
        <f>'Monthly Data'!BL16</f>
        <v>0</v>
      </c>
      <c r="J16">
        <f>'Monthly Data'!BR16</f>
        <v>1</v>
      </c>
      <c r="K16">
        <f>'Monthly Data'!BS16</f>
        <v>31</v>
      </c>
      <c r="M16">
        <f>'GS &lt; 50 OLS Model'!$B$5</f>
        <v>-789150.85641829099</v>
      </c>
      <c r="N16">
        <f ca="1">'GS &lt; 50 OLS Model'!$B$6*D16</f>
        <v>2125858.1190913683</v>
      </c>
      <c r="O16">
        <f ca="1">'GS &lt; 50 OLS Model'!$B$7*E16</f>
        <v>11921.242375095168</v>
      </c>
      <c r="P16" s="133">
        <f>'GS &lt; 50 OLS Model'!$B$8*F16</f>
        <v>3956165.2300516311</v>
      </c>
      <c r="Q16">
        <f>'GS &lt; 50 OLS Model'!$B$9*G16</f>
        <v>-227160.04393028552</v>
      </c>
      <c r="R16">
        <f>'GS &lt; 50 OLS Model'!$B$10*H16</f>
        <v>396678.61848310701</v>
      </c>
      <c r="S16">
        <f>'GS &lt; 50 OLS Model'!$B$11*I16</f>
        <v>0</v>
      </c>
      <c r="T16">
        <f>'GS &lt; 50 OLS Model'!$B$12*J16</f>
        <v>-710726.62253818498</v>
      </c>
      <c r="U16">
        <f>'GS &lt; 50 OLS Model'!$B$13*K16</f>
        <v>14449826.767135682</v>
      </c>
      <c r="V16">
        <f t="shared" ca="1" si="2"/>
        <v>19213412.45425012</v>
      </c>
    </row>
    <row r="17" spans="1:22">
      <c r="A17" s="28">
        <f>'Monthly Data'!A17</f>
        <v>39904</v>
      </c>
      <c r="B17">
        <f t="shared" si="1"/>
        <v>2009</v>
      </c>
      <c r="C17">
        <f ca="1">'Monthly Data'!J17</f>
        <v>16925516.165353876</v>
      </c>
      <c r="D17">
        <f t="shared" ca="1" si="3"/>
        <v>248.54999999999995</v>
      </c>
      <c r="E17">
        <f t="shared" ca="1" si="3"/>
        <v>2.78</v>
      </c>
      <c r="F17" s="133">
        <f>'Monthly Data'!BA17</f>
        <v>147.4</v>
      </c>
      <c r="G17">
        <f>'Monthly Data'!BC17</f>
        <v>16</v>
      </c>
      <c r="H17">
        <f>'Monthly Data'!BF17</f>
        <v>0</v>
      </c>
      <c r="I17">
        <f>'Monthly Data'!BL17</f>
        <v>0</v>
      </c>
      <c r="J17">
        <f>'Monthly Data'!BR17</f>
        <v>1</v>
      </c>
      <c r="K17">
        <f>'Monthly Data'!BS17</f>
        <v>30</v>
      </c>
      <c r="M17">
        <f>'GS &lt; 50 OLS Model'!$B$5</f>
        <v>-789150.85641829099</v>
      </c>
      <c r="N17">
        <f ca="1">'GS &lt; 50 OLS Model'!$B$6*D17</f>
        <v>1157361.9737594943</v>
      </c>
      <c r="O17">
        <f ca="1">'GS &lt; 50 OLS Model'!$B$7*E17</f>
        <v>69043.862089092843</v>
      </c>
      <c r="P17" s="133">
        <f>'GS &lt; 50 OLS Model'!$B$8*F17</f>
        <v>3961540.4545489843</v>
      </c>
      <c r="Q17">
        <f>'GS &lt; 50 OLS Model'!$B$9*G17</f>
        <v>-242304.04685897121</v>
      </c>
      <c r="R17">
        <f>'GS &lt; 50 OLS Model'!$B$10*H17</f>
        <v>0</v>
      </c>
      <c r="S17">
        <f>'GS &lt; 50 OLS Model'!$B$11*I17</f>
        <v>0</v>
      </c>
      <c r="T17">
        <f>'GS &lt; 50 OLS Model'!$B$12*J17</f>
        <v>-710726.62253818498</v>
      </c>
      <c r="U17">
        <f>'GS &lt; 50 OLS Model'!$B$13*K17</f>
        <v>13983703.323034531</v>
      </c>
      <c r="V17">
        <f t="shared" ca="1" si="2"/>
        <v>17429468.087616656</v>
      </c>
    </row>
    <row r="18" spans="1:22">
      <c r="A18" s="28">
        <f>'Monthly Data'!A18</f>
        <v>39934</v>
      </c>
      <c r="B18">
        <f t="shared" si="1"/>
        <v>2009</v>
      </c>
      <c r="C18">
        <f ca="1">'Monthly Data'!J18</f>
        <v>17278203.842076879</v>
      </c>
      <c r="D18">
        <f t="shared" ca="1" si="3"/>
        <v>92.740000000000009</v>
      </c>
      <c r="E18">
        <f t="shared" ca="1" si="3"/>
        <v>41.839999999999996</v>
      </c>
      <c r="F18" s="133">
        <f>'Monthly Data'!BA18</f>
        <v>147</v>
      </c>
      <c r="G18">
        <f>'Monthly Data'!BC18</f>
        <v>17</v>
      </c>
      <c r="H18">
        <f>'Monthly Data'!BF18</f>
        <v>0</v>
      </c>
      <c r="I18">
        <f>'Monthly Data'!BL18</f>
        <v>0</v>
      </c>
      <c r="J18">
        <f>'Monthly Data'!BR18</f>
        <v>1</v>
      </c>
      <c r="K18">
        <f>'Monthly Data'!BS18</f>
        <v>31</v>
      </c>
      <c r="M18">
        <f>'GS &lt; 50 OLS Model'!$B$5</f>
        <v>-789150.85641829099</v>
      </c>
      <c r="N18">
        <f ca="1">'GS &lt; 50 OLS Model'!$B$6*D18</f>
        <v>431839.66785940662</v>
      </c>
      <c r="O18">
        <f ca="1">'GS &lt; 50 OLS Model'!$B$7*E18</f>
        <v>1039134.9603624621</v>
      </c>
      <c r="P18" s="133">
        <f>'GS &lt; 50 OLS Model'!$B$8*F18</f>
        <v>3950790.0055542788</v>
      </c>
      <c r="Q18">
        <f>'GS &lt; 50 OLS Model'!$B$9*G18</f>
        <v>-257448.0497876569</v>
      </c>
      <c r="R18">
        <f>'GS &lt; 50 OLS Model'!$B$10*H18</f>
        <v>0</v>
      </c>
      <c r="S18">
        <f>'GS &lt; 50 OLS Model'!$B$11*I18</f>
        <v>0</v>
      </c>
      <c r="T18">
        <f>'GS &lt; 50 OLS Model'!$B$12*J18</f>
        <v>-710726.62253818498</v>
      </c>
      <c r="U18">
        <f>'GS &lt; 50 OLS Model'!$B$13*K18</f>
        <v>14449826.767135682</v>
      </c>
      <c r="V18">
        <f t="shared" ca="1" si="2"/>
        <v>18114265.872167695</v>
      </c>
    </row>
    <row r="19" spans="1:22">
      <c r="A19" s="28">
        <f>'Monthly Data'!A19</f>
        <v>39965</v>
      </c>
      <c r="B19">
        <f t="shared" si="1"/>
        <v>2009</v>
      </c>
      <c r="C19">
        <f ca="1">'Monthly Data'!J19</f>
        <v>18191454.642888878</v>
      </c>
      <c r="D19">
        <f t="shared" ref="D19:E34" ca="1" si="4">D7</f>
        <v>9.08</v>
      </c>
      <c r="E19">
        <f t="shared" ca="1" si="4"/>
        <v>117.03999999999996</v>
      </c>
      <c r="F19" s="133">
        <f>'Monthly Data'!BA19</f>
        <v>146.4</v>
      </c>
      <c r="G19">
        <f>'Monthly Data'!BC19</f>
        <v>18</v>
      </c>
      <c r="H19">
        <f>'Monthly Data'!BF19</f>
        <v>0</v>
      </c>
      <c r="I19">
        <f>'Monthly Data'!BL19</f>
        <v>0</v>
      </c>
      <c r="J19">
        <f>'Monthly Data'!BR19</f>
        <v>0</v>
      </c>
      <c r="K19">
        <f>'Monthly Data'!BS19</f>
        <v>30</v>
      </c>
      <c r="M19">
        <f>'GS &lt; 50 OLS Model'!$B$5</f>
        <v>-789150.85641829099</v>
      </c>
      <c r="N19">
        <f ca="1">'GS &lt; 50 OLS Model'!$B$6*D19</f>
        <v>42280.61445075924</v>
      </c>
      <c r="O19">
        <f ca="1">'GS &lt; 50 OLS Model'!$B$7*E19</f>
        <v>2906796.2657940378</v>
      </c>
      <c r="P19" s="133">
        <f>'GS &lt; 50 OLS Model'!$B$8*F19</f>
        <v>3934664.3320622207</v>
      </c>
      <c r="Q19">
        <f>'GS &lt; 50 OLS Model'!$B$9*G19</f>
        <v>-272592.05271634262</v>
      </c>
      <c r="R19">
        <f>'GS &lt; 50 OLS Model'!$B$10*H19</f>
        <v>0</v>
      </c>
      <c r="S19">
        <f>'GS &lt; 50 OLS Model'!$B$11*I19</f>
        <v>0</v>
      </c>
      <c r="T19">
        <f>'GS &lt; 50 OLS Model'!$B$12*J19</f>
        <v>0</v>
      </c>
      <c r="U19">
        <f>'GS &lt; 50 OLS Model'!$B$13*K19</f>
        <v>13983703.323034531</v>
      </c>
      <c r="V19">
        <f t="shared" ca="1" si="2"/>
        <v>19805701.626206912</v>
      </c>
    </row>
    <row r="20" spans="1:22">
      <c r="A20" s="28">
        <f>'Monthly Data'!A20</f>
        <v>39995</v>
      </c>
      <c r="B20">
        <f t="shared" si="1"/>
        <v>2009</v>
      </c>
      <c r="C20">
        <f ca="1">'Monthly Data'!J20</f>
        <v>20105262.722413879</v>
      </c>
      <c r="D20">
        <f t="shared" ca="1" si="4"/>
        <v>0.51</v>
      </c>
      <c r="E20">
        <f t="shared" ca="1" si="4"/>
        <v>183.26</v>
      </c>
      <c r="F20" s="133">
        <f>'Monthly Data'!BA20</f>
        <v>145.19999999999999</v>
      </c>
      <c r="G20">
        <f>'Monthly Data'!BC20</f>
        <v>19</v>
      </c>
      <c r="H20">
        <f>'Monthly Data'!BF20</f>
        <v>0</v>
      </c>
      <c r="I20">
        <f>'Monthly Data'!BL20</f>
        <v>0</v>
      </c>
      <c r="J20">
        <f>'Monthly Data'!BR20</f>
        <v>0</v>
      </c>
      <c r="K20">
        <f>'Monthly Data'!BS20</f>
        <v>31</v>
      </c>
      <c r="M20">
        <f>'GS &lt; 50 OLS Model'!$B$5</f>
        <v>-789150.85641829099</v>
      </c>
      <c r="N20">
        <f ca="1">'GS &lt; 50 OLS Model'!$B$6*D20</f>
        <v>2374.7922213532174</v>
      </c>
      <c r="O20">
        <f ca="1">'GS &lt; 50 OLS Model'!$B$7*E20</f>
        <v>4551430.9951248756</v>
      </c>
      <c r="P20" s="133">
        <f>'GS &lt; 50 OLS Model'!$B$8*F20</f>
        <v>3902412.9850781038</v>
      </c>
      <c r="Q20">
        <f>'GS &lt; 50 OLS Model'!$B$9*G20</f>
        <v>-287736.0556450283</v>
      </c>
      <c r="R20">
        <f>'GS &lt; 50 OLS Model'!$B$10*H20</f>
        <v>0</v>
      </c>
      <c r="S20">
        <f>'GS &lt; 50 OLS Model'!$B$11*I20</f>
        <v>0</v>
      </c>
      <c r="T20">
        <f>'GS &lt; 50 OLS Model'!$B$12*J20</f>
        <v>0</v>
      </c>
      <c r="U20">
        <f>'GS &lt; 50 OLS Model'!$B$13*K20</f>
        <v>14449826.767135682</v>
      </c>
      <c r="V20">
        <f t="shared" ca="1" si="2"/>
        <v>21829158.627496697</v>
      </c>
    </row>
    <row r="21" spans="1:22">
      <c r="A21" s="28">
        <f>'Monthly Data'!A21</f>
        <v>40026</v>
      </c>
      <c r="B21">
        <f t="shared" si="1"/>
        <v>2009</v>
      </c>
      <c r="C21">
        <f ca="1">'Monthly Data'!J21</f>
        <v>20523724.411321878</v>
      </c>
      <c r="D21">
        <f t="shared" ca="1" si="4"/>
        <v>1.51</v>
      </c>
      <c r="E21">
        <f t="shared" ca="1" si="4"/>
        <v>152.91000000000003</v>
      </c>
      <c r="F21" s="133">
        <f>'Monthly Data'!BA21</f>
        <v>145.30000000000001</v>
      </c>
      <c r="G21">
        <f>'Monthly Data'!BC21</f>
        <v>20</v>
      </c>
      <c r="H21">
        <f>'Monthly Data'!BF21</f>
        <v>0</v>
      </c>
      <c r="I21">
        <f>'Monthly Data'!BL21</f>
        <v>0</v>
      </c>
      <c r="J21">
        <f>'Monthly Data'!BR21</f>
        <v>0</v>
      </c>
      <c r="K21">
        <f>'Monthly Data'!BS21</f>
        <v>31</v>
      </c>
      <c r="M21">
        <f>'GS &lt; 50 OLS Model'!$B$5</f>
        <v>-789150.85641829099</v>
      </c>
      <c r="N21">
        <f ca="1">'GS &lt; 50 OLS Model'!$B$6*D21</f>
        <v>7031.2475573399179</v>
      </c>
      <c r="O21">
        <f ca="1">'GS &lt; 50 OLS Model'!$B$7*E21</f>
        <v>3797660.7741162553</v>
      </c>
      <c r="P21" s="133">
        <f>'GS &lt; 50 OLS Model'!$B$8*F21</f>
        <v>3905100.5973267807</v>
      </c>
      <c r="Q21">
        <f>'GS &lt; 50 OLS Model'!$B$9*G21</f>
        <v>-302880.05857371399</v>
      </c>
      <c r="R21">
        <f>'GS &lt; 50 OLS Model'!$B$10*H21</f>
        <v>0</v>
      </c>
      <c r="S21">
        <f>'GS &lt; 50 OLS Model'!$B$11*I21</f>
        <v>0</v>
      </c>
      <c r="T21">
        <f>'GS &lt; 50 OLS Model'!$B$12*J21</f>
        <v>0</v>
      </c>
      <c r="U21">
        <f>'GS &lt; 50 OLS Model'!$B$13*K21</f>
        <v>14449826.767135682</v>
      </c>
      <c r="V21">
        <f t="shared" ca="1" si="2"/>
        <v>21067588.47114405</v>
      </c>
    </row>
    <row r="22" spans="1:22">
      <c r="A22" s="28">
        <f>'Monthly Data'!A22</f>
        <v>40057</v>
      </c>
      <c r="B22">
        <f t="shared" si="1"/>
        <v>2009</v>
      </c>
      <c r="C22">
        <f ca="1">'Monthly Data'!J22</f>
        <v>18157087.066119879</v>
      </c>
      <c r="D22">
        <f t="shared" ca="1" si="4"/>
        <v>33.01</v>
      </c>
      <c r="E22">
        <f t="shared" ca="1" si="4"/>
        <v>67.679999999999993</v>
      </c>
      <c r="F22" s="133">
        <f>'Monthly Data'!BA22</f>
        <v>145.6</v>
      </c>
      <c r="G22">
        <f>'Monthly Data'!BC22</f>
        <v>21</v>
      </c>
      <c r="H22">
        <f>'Monthly Data'!BF22</f>
        <v>0</v>
      </c>
      <c r="I22">
        <f>'Monthly Data'!BL22</f>
        <v>1</v>
      </c>
      <c r="J22">
        <f>'Monthly Data'!BR22</f>
        <v>1</v>
      </c>
      <c r="K22">
        <f>'Monthly Data'!BS22</f>
        <v>30</v>
      </c>
      <c r="M22">
        <f>'GS &lt; 50 OLS Model'!$B$5</f>
        <v>-789150.85641829099</v>
      </c>
      <c r="N22">
        <f ca="1">'GS &lt; 50 OLS Model'!$B$6*D22</f>
        <v>153709.59064092097</v>
      </c>
      <c r="O22">
        <f ca="1">'GS &lt; 50 OLS Model'!$B$7*E22</f>
        <v>1680895.1748884185</v>
      </c>
      <c r="P22" s="133">
        <f>'GS &lt; 50 OLS Model'!$B$8*F22</f>
        <v>3913163.4340728093</v>
      </c>
      <c r="Q22">
        <f>'GS &lt; 50 OLS Model'!$B$9*G22</f>
        <v>-318024.06150239974</v>
      </c>
      <c r="R22">
        <f>'GS &lt; 50 OLS Model'!$B$10*H22</f>
        <v>0</v>
      </c>
      <c r="S22">
        <f>'GS &lt; 50 OLS Model'!$B$11*I22</f>
        <v>738961.94717258995</v>
      </c>
      <c r="T22">
        <f>'GS &lt; 50 OLS Model'!$B$12*J22</f>
        <v>-710726.62253818498</v>
      </c>
      <c r="U22">
        <f>'GS &lt; 50 OLS Model'!$B$13*K22</f>
        <v>13983703.323034531</v>
      </c>
      <c r="V22">
        <f t="shared" ca="1" si="2"/>
        <v>18652531.929350395</v>
      </c>
    </row>
    <row r="23" spans="1:22">
      <c r="A23" s="28">
        <f>'Monthly Data'!A23</f>
        <v>40087</v>
      </c>
      <c r="B23">
        <f t="shared" si="1"/>
        <v>2009</v>
      </c>
      <c r="C23">
        <f ca="1">'Monthly Data'!J23</f>
        <v>17337285.180696879</v>
      </c>
      <c r="D23">
        <f t="shared" ca="1" si="4"/>
        <v>177.83999999999997</v>
      </c>
      <c r="E23">
        <f t="shared" ca="1" si="4"/>
        <v>8.6</v>
      </c>
      <c r="F23" s="133">
        <f>'Monthly Data'!BA23</f>
        <v>146.30000000000001</v>
      </c>
      <c r="G23">
        <f>'Monthly Data'!BC23</f>
        <v>22</v>
      </c>
      <c r="H23">
        <f>'Monthly Data'!BF23</f>
        <v>0</v>
      </c>
      <c r="I23">
        <f>'Monthly Data'!BL23</f>
        <v>0</v>
      </c>
      <c r="J23">
        <f>'Monthly Data'!BR23</f>
        <v>1</v>
      </c>
      <c r="K23">
        <f>'Monthly Data'!BS23</f>
        <v>31</v>
      </c>
      <c r="M23">
        <f>'GS &lt; 50 OLS Model'!$B$5</f>
        <v>-789150.85641829099</v>
      </c>
      <c r="N23">
        <f ca="1">'GS &lt; 50 OLS Model'!$B$6*D23</f>
        <v>828104.01695187471</v>
      </c>
      <c r="O23">
        <f ca="1">'GS &lt; 50 OLS Model'!$B$7*E23</f>
        <v>213588.92588712176</v>
      </c>
      <c r="P23" s="133">
        <f>'GS &lt; 50 OLS Model'!$B$8*F23</f>
        <v>3931976.7198135443</v>
      </c>
      <c r="Q23">
        <f>'GS &lt; 50 OLS Model'!$B$9*G23</f>
        <v>-333168.06443108543</v>
      </c>
      <c r="R23">
        <f>'GS &lt; 50 OLS Model'!$B$10*H23</f>
        <v>0</v>
      </c>
      <c r="S23">
        <f>'GS &lt; 50 OLS Model'!$B$11*I23</f>
        <v>0</v>
      </c>
      <c r="T23">
        <f>'GS &lt; 50 OLS Model'!$B$12*J23</f>
        <v>-710726.62253818498</v>
      </c>
      <c r="U23">
        <f>'GS &lt; 50 OLS Model'!$B$13*K23</f>
        <v>14449826.767135682</v>
      </c>
      <c r="V23">
        <f t="shared" ca="1" si="2"/>
        <v>17590450.886400662</v>
      </c>
    </row>
    <row r="24" spans="1:22">
      <c r="A24" s="28">
        <f>'Monthly Data'!A24</f>
        <v>40118</v>
      </c>
      <c r="B24">
        <f t="shared" si="1"/>
        <v>2009</v>
      </c>
      <c r="C24">
        <f ca="1">'Monthly Data'!J24</f>
        <v>17481165.503934875</v>
      </c>
      <c r="D24">
        <f t="shared" ca="1" si="4"/>
        <v>361.94999999999993</v>
      </c>
      <c r="E24">
        <f t="shared" ca="1" si="4"/>
        <v>0.05</v>
      </c>
      <c r="F24" s="133">
        <f>'Monthly Data'!BA24</f>
        <v>146.4</v>
      </c>
      <c r="G24">
        <f>'Monthly Data'!BC24</f>
        <v>23</v>
      </c>
      <c r="H24">
        <f>'Monthly Data'!BF24</f>
        <v>0</v>
      </c>
      <c r="I24">
        <f>'Monthly Data'!BL24</f>
        <v>0</v>
      </c>
      <c r="J24">
        <f>'Monthly Data'!BR24</f>
        <v>1</v>
      </c>
      <c r="K24">
        <f>'Monthly Data'!BS24</f>
        <v>30</v>
      </c>
      <c r="M24">
        <f>'GS &lt; 50 OLS Model'!$B$5</f>
        <v>-789150.85641829099</v>
      </c>
      <c r="N24">
        <f ca="1">'GS &lt; 50 OLS Model'!$B$6*D24</f>
        <v>1685404.008860386</v>
      </c>
      <c r="O24">
        <f ca="1">'GS &lt; 50 OLS Model'!$B$7*E24</f>
        <v>1241.79608073908</v>
      </c>
      <c r="P24" s="133">
        <f>'GS &lt; 50 OLS Model'!$B$8*F24</f>
        <v>3934664.3320622207</v>
      </c>
      <c r="Q24">
        <f>'GS &lt; 50 OLS Model'!$B$9*G24</f>
        <v>-348312.06735977111</v>
      </c>
      <c r="R24">
        <f>'GS &lt; 50 OLS Model'!$B$10*H24</f>
        <v>0</v>
      </c>
      <c r="S24">
        <f>'GS &lt; 50 OLS Model'!$B$11*I24</f>
        <v>0</v>
      </c>
      <c r="T24">
        <f>'GS &lt; 50 OLS Model'!$B$12*J24</f>
        <v>-710726.62253818498</v>
      </c>
      <c r="U24">
        <f>'GS &lt; 50 OLS Model'!$B$13*K24</f>
        <v>13983703.323034531</v>
      </c>
      <c r="V24">
        <f t="shared" ca="1" si="2"/>
        <v>17756823.913721628</v>
      </c>
    </row>
    <row r="25" spans="1:22">
      <c r="A25" s="28">
        <f>'Monthly Data'!A25</f>
        <v>40148</v>
      </c>
      <c r="B25">
        <f t="shared" si="1"/>
        <v>2009</v>
      </c>
      <c r="C25">
        <f ca="1">'Monthly Data'!J25</f>
        <v>19459671.383054875</v>
      </c>
      <c r="D25">
        <f t="shared" ca="1" si="4"/>
        <v>556.41000000000008</v>
      </c>
      <c r="E25">
        <f t="shared" ca="1" si="4"/>
        <v>0</v>
      </c>
      <c r="F25" s="133">
        <f>'Monthly Data'!BA25</f>
        <v>147.1</v>
      </c>
      <c r="G25">
        <f>'Monthly Data'!BC25</f>
        <v>24</v>
      </c>
      <c r="H25">
        <f>'Monthly Data'!BF25</f>
        <v>0</v>
      </c>
      <c r="I25">
        <f>'Monthly Data'!BL25</f>
        <v>0</v>
      </c>
      <c r="J25">
        <f>'Monthly Data'!BR25</f>
        <v>0</v>
      </c>
      <c r="K25">
        <f>'Monthly Data'!BS25</f>
        <v>31</v>
      </c>
      <c r="M25">
        <f>'GS &lt; 50 OLS Model'!$B$5</f>
        <v>-789150.85641829099</v>
      </c>
      <c r="N25">
        <f ca="1">'GS &lt; 50 OLS Model'!$B$6*D25</f>
        <v>2590898.3134963606</v>
      </c>
      <c r="O25">
        <f ca="1">'GS &lt; 50 OLS Model'!$B$7*E25</f>
        <v>0</v>
      </c>
      <c r="P25" s="133">
        <f>'GS &lt; 50 OLS Model'!$B$8*F25</f>
        <v>3953477.6178029552</v>
      </c>
      <c r="Q25">
        <f>'GS &lt; 50 OLS Model'!$B$9*G25</f>
        <v>-363456.0702884568</v>
      </c>
      <c r="R25">
        <f>'GS &lt; 50 OLS Model'!$B$10*H25</f>
        <v>0</v>
      </c>
      <c r="S25">
        <f>'GS &lt; 50 OLS Model'!$B$11*I25</f>
        <v>0</v>
      </c>
      <c r="T25">
        <f>'GS &lt; 50 OLS Model'!$B$12*J25</f>
        <v>0</v>
      </c>
      <c r="U25">
        <f>'GS &lt; 50 OLS Model'!$B$13*K25</f>
        <v>14449826.767135682</v>
      </c>
      <c r="V25">
        <f t="shared" ca="1" si="2"/>
        <v>19841595.771728247</v>
      </c>
    </row>
    <row r="26" spans="1:22">
      <c r="A26" s="28">
        <f>'Monthly Data'!A26</f>
        <v>40179</v>
      </c>
      <c r="B26">
        <f t="shared" si="1"/>
        <v>2010</v>
      </c>
      <c r="C26">
        <f ca="1">'Monthly Data'!J26</f>
        <v>20364989.12032054</v>
      </c>
      <c r="D26">
        <f t="shared" ca="1" si="4"/>
        <v>659.42999999999984</v>
      </c>
      <c r="E26">
        <f t="shared" ca="1" si="4"/>
        <v>0</v>
      </c>
      <c r="F26" s="133">
        <f>'Monthly Data'!BA26</f>
        <v>146.9</v>
      </c>
      <c r="G26">
        <f>'Monthly Data'!BC26</f>
        <v>25</v>
      </c>
      <c r="H26">
        <f>'Monthly Data'!BF26</f>
        <v>0</v>
      </c>
      <c r="I26">
        <f>'Monthly Data'!BL26</f>
        <v>0</v>
      </c>
      <c r="J26">
        <f>'Monthly Data'!BR26</f>
        <v>0</v>
      </c>
      <c r="K26">
        <f>'Monthly Data'!BS26</f>
        <v>31</v>
      </c>
      <c r="M26">
        <f>'GS &lt; 50 OLS Model'!$B$5</f>
        <v>-789150.85641829099</v>
      </c>
      <c r="N26">
        <f ca="1">'GS &lt; 50 OLS Model'!$B$6*D26</f>
        <v>3070606.3422097093</v>
      </c>
      <c r="O26">
        <f ca="1">'GS &lt; 50 OLS Model'!$B$7*E26</f>
        <v>0</v>
      </c>
      <c r="P26" s="133">
        <f>'GS &lt; 50 OLS Model'!$B$8*F26</f>
        <v>3948102.3933056025</v>
      </c>
      <c r="Q26">
        <f>'GS &lt; 50 OLS Model'!$B$9*G26</f>
        <v>-378600.07321714249</v>
      </c>
      <c r="R26">
        <f>'GS &lt; 50 OLS Model'!$B$10*H26</f>
        <v>0</v>
      </c>
      <c r="S26">
        <f>'GS &lt; 50 OLS Model'!$B$11*I26</f>
        <v>0</v>
      </c>
      <c r="T26">
        <f>'GS &lt; 50 OLS Model'!$B$12*J26</f>
        <v>0</v>
      </c>
      <c r="U26">
        <f>'GS &lt; 50 OLS Model'!$B$13*K26</f>
        <v>14449826.767135682</v>
      </c>
      <c r="V26">
        <f t="shared" ca="1" si="2"/>
        <v>20300784.573015559</v>
      </c>
    </row>
    <row r="27" spans="1:22">
      <c r="A27" s="28">
        <f>'Monthly Data'!A27</f>
        <v>40210</v>
      </c>
      <c r="B27">
        <f t="shared" si="1"/>
        <v>2010</v>
      </c>
      <c r="C27">
        <f ca="1">'Monthly Data'!J27</f>
        <v>18205145.489051539</v>
      </c>
      <c r="D27">
        <f t="shared" ca="1" si="4"/>
        <v>571.77</v>
      </c>
      <c r="E27">
        <f t="shared" ca="1" si="4"/>
        <v>0</v>
      </c>
      <c r="F27" s="133">
        <f>'Monthly Data'!BA27</f>
        <v>147.6</v>
      </c>
      <c r="G27">
        <f>'Monthly Data'!BC27</f>
        <v>26</v>
      </c>
      <c r="H27">
        <f>'Monthly Data'!BF27</f>
        <v>0</v>
      </c>
      <c r="I27">
        <f>'Monthly Data'!BL27</f>
        <v>0</v>
      </c>
      <c r="J27">
        <f>'Monthly Data'!BR27</f>
        <v>0</v>
      </c>
      <c r="K27">
        <f>'Monthly Data'!BS27</f>
        <v>28</v>
      </c>
      <c r="M27">
        <f>'GS &lt; 50 OLS Model'!$B$5</f>
        <v>-789150.85641829099</v>
      </c>
      <c r="N27">
        <f ca="1">'GS &lt; 50 OLS Model'!$B$6*D27</f>
        <v>2662421.4674571157</v>
      </c>
      <c r="O27">
        <f ca="1">'GS &lt; 50 OLS Model'!$B$7*E27</f>
        <v>0</v>
      </c>
      <c r="P27" s="133">
        <f>'GS &lt; 50 OLS Model'!$B$8*F27</f>
        <v>3966915.679046337</v>
      </c>
      <c r="Q27">
        <f>'GS &lt; 50 OLS Model'!$B$9*G27</f>
        <v>-393744.07614582824</v>
      </c>
      <c r="R27">
        <f>'GS &lt; 50 OLS Model'!$B$10*H27</f>
        <v>0</v>
      </c>
      <c r="S27">
        <f>'GS &lt; 50 OLS Model'!$B$11*I27</f>
        <v>0</v>
      </c>
      <c r="T27">
        <f>'GS &lt; 50 OLS Model'!$B$12*J27</f>
        <v>0</v>
      </c>
      <c r="U27">
        <f>'GS &lt; 50 OLS Model'!$B$13*K27</f>
        <v>13051456.434832228</v>
      </c>
      <c r="V27">
        <f t="shared" ca="1" si="2"/>
        <v>18497898.648771562</v>
      </c>
    </row>
    <row r="28" spans="1:22">
      <c r="A28" s="28">
        <f>'Monthly Data'!A28</f>
        <v>40238</v>
      </c>
      <c r="B28">
        <f t="shared" si="1"/>
        <v>2010</v>
      </c>
      <c r="C28">
        <f ca="1">'Monthly Data'!J28</f>
        <v>18513709.375034541</v>
      </c>
      <c r="D28">
        <f t="shared" ca="1" si="4"/>
        <v>456.53999999999996</v>
      </c>
      <c r="E28">
        <f t="shared" ca="1" si="4"/>
        <v>0.48</v>
      </c>
      <c r="F28" s="133">
        <f>'Monthly Data'!BA28</f>
        <v>147.4</v>
      </c>
      <c r="G28">
        <f>'Monthly Data'!BC28</f>
        <v>27</v>
      </c>
      <c r="H28">
        <f>'Monthly Data'!BF28</f>
        <v>1</v>
      </c>
      <c r="I28">
        <f>'Monthly Data'!BL28</f>
        <v>0</v>
      </c>
      <c r="J28">
        <f>'Monthly Data'!BR28</f>
        <v>1</v>
      </c>
      <c r="K28">
        <f>'Monthly Data'!BS28</f>
        <v>31</v>
      </c>
      <c r="M28">
        <f>'GS &lt; 50 OLS Model'!$B$5</f>
        <v>-789150.85641829099</v>
      </c>
      <c r="N28">
        <f ca="1">'GS &lt; 50 OLS Model'!$B$6*D28</f>
        <v>2125858.1190913683</v>
      </c>
      <c r="O28">
        <f ca="1">'GS &lt; 50 OLS Model'!$B$7*E28</f>
        <v>11921.242375095168</v>
      </c>
      <c r="P28" s="133">
        <f>'GS &lt; 50 OLS Model'!$B$8*F28</f>
        <v>3961540.4545489843</v>
      </c>
      <c r="Q28">
        <f>'GS &lt; 50 OLS Model'!$B$9*G28</f>
        <v>-408888.07907451392</v>
      </c>
      <c r="R28">
        <f>'GS &lt; 50 OLS Model'!$B$10*H28</f>
        <v>396678.61848310701</v>
      </c>
      <c r="S28">
        <f>'GS &lt; 50 OLS Model'!$B$11*I28</f>
        <v>0</v>
      </c>
      <c r="T28">
        <f>'GS &lt; 50 OLS Model'!$B$12*J28</f>
        <v>-710726.62253818498</v>
      </c>
      <c r="U28">
        <f>'GS &lt; 50 OLS Model'!$B$13*K28</f>
        <v>14449826.767135682</v>
      </c>
      <c r="V28">
        <f t="shared" ca="1" si="2"/>
        <v>19037059.643603247</v>
      </c>
    </row>
    <row r="29" spans="1:22">
      <c r="A29" s="28">
        <f>'Monthly Data'!A29</f>
        <v>40269</v>
      </c>
      <c r="B29">
        <f t="shared" si="1"/>
        <v>2010</v>
      </c>
      <c r="C29">
        <f ca="1">'Monthly Data'!J29</f>
        <v>16824162.846801538</v>
      </c>
      <c r="D29">
        <f t="shared" ca="1" si="4"/>
        <v>248.54999999999995</v>
      </c>
      <c r="E29">
        <f t="shared" ca="1" si="4"/>
        <v>2.78</v>
      </c>
      <c r="F29" s="133">
        <f>'Monthly Data'!BA29</f>
        <v>149</v>
      </c>
      <c r="G29">
        <f>'Monthly Data'!BC29</f>
        <v>28</v>
      </c>
      <c r="H29">
        <f>'Monthly Data'!BF29</f>
        <v>0</v>
      </c>
      <c r="I29">
        <f>'Monthly Data'!BL29</f>
        <v>0</v>
      </c>
      <c r="J29">
        <f>'Monthly Data'!BR29</f>
        <v>1</v>
      </c>
      <c r="K29">
        <f>'Monthly Data'!BS29</f>
        <v>30</v>
      </c>
      <c r="M29">
        <f>'GS &lt; 50 OLS Model'!$B$5</f>
        <v>-789150.85641829099</v>
      </c>
      <c r="N29">
        <f ca="1">'GS &lt; 50 OLS Model'!$B$6*D29</f>
        <v>1157361.9737594943</v>
      </c>
      <c r="O29">
        <f ca="1">'GS &lt; 50 OLS Model'!$B$7*E29</f>
        <v>69043.862089092843</v>
      </c>
      <c r="P29" s="133">
        <f>'GS &lt; 50 OLS Model'!$B$8*F29</f>
        <v>4004542.2505278066</v>
      </c>
      <c r="Q29">
        <f>'GS &lt; 50 OLS Model'!$B$9*G29</f>
        <v>-424032.08200319961</v>
      </c>
      <c r="R29">
        <f>'GS &lt; 50 OLS Model'!$B$10*H29</f>
        <v>0</v>
      </c>
      <c r="S29">
        <f>'GS &lt; 50 OLS Model'!$B$11*I29</f>
        <v>0</v>
      </c>
      <c r="T29">
        <f>'GS &lt; 50 OLS Model'!$B$12*J29</f>
        <v>-710726.62253818498</v>
      </c>
      <c r="U29">
        <f>'GS &lt; 50 OLS Model'!$B$13*K29</f>
        <v>13983703.323034531</v>
      </c>
      <c r="V29">
        <f t="shared" ca="1" si="2"/>
        <v>17290741.848451249</v>
      </c>
    </row>
    <row r="30" spans="1:22">
      <c r="A30" s="28">
        <f>'Monthly Data'!A30</f>
        <v>40299</v>
      </c>
      <c r="B30">
        <f t="shared" si="1"/>
        <v>2010</v>
      </c>
      <c r="C30">
        <f ca="1">'Monthly Data'!J30</f>
        <v>18405787.843161542</v>
      </c>
      <c r="D30">
        <f t="shared" ca="1" si="4"/>
        <v>92.740000000000009</v>
      </c>
      <c r="E30">
        <f t="shared" ca="1" si="4"/>
        <v>41.839999999999996</v>
      </c>
      <c r="F30" s="133">
        <f>'Monthly Data'!BA30</f>
        <v>149.6</v>
      </c>
      <c r="G30">
        <f>'Monthly Data'!BC30</f>
        <v>29</v>
      </c>
      <c r="H30">
        <f>'Monthly Data'!BF30</f>
        <v>0</v>
      </c>
      <c r="I30">
        <f>'Monthly Data'!BL30</f>
        <v>0</v>
      </c>
      <c r="J30">
        <f>'Monthly Data'!BR30</f>
        <v>1</v>
      </c>
      <c r="K30">
        <f>'Monthly Data'!BS30</f>
        <v>31</v>
      </c>
      <c r="M30">
        <f>'GS &lt; 50 OLS Model'!$B$5</f>
        <v>-789150.85641829099</v>
      </c>
      <c r="N30">
        <f ca="1">'GS &lt; 50 OLS Model'!$B$6*D30</f>
        <v>431839.66785940662</v>
      </c>
      <c r="O30">
        <f ca="1">'GS &lt; 50 OLS Model'!$B$7*E30</f>
        <v>1039134.9603624621</v>
      </c>
      <c r="P30" s="133">
        <f>'GS &lt; 50 OLS Model'!$B$8*F30</f>
        <v>4020667.9240198643</v>
      </c>
      <c r="Q30">
        <f>'GS &lt; 50 OLS Model'!$B$9*G30</f>
        <v>-439176.0849318853</v>
      </c>
      <c r="R30">
        <f>'GS &lt; 50 OLS Model'!$B$10*H30</f>
        <v>0</v>
      </c>
      <c r="S30">
        <f>'GS &lt; 50 OLS Model'!$B$11*I30</f>
        <v>0</v>
      </c>
      <c r="T30">
        <f>'GS &lt; 50 OLS Model'!$B$12*J30</f>
        <v>-710726.62253818498</v>
      </c>
      <c r="U30">
        <f>'GS &lt; 50 OLS Model'!$B$13*K30</f>
        <v>14449826.767135682</v>
      </c>
      <c r="V30">
        <f t="shared" ca="1" si="2"/>
        <v>18002415.755489055</v>
      </c>
    </row>
    <row r="31" spans="1:22">
      <c r="A31" s="28">
        <f>'Monthly Data'!A31</f>
        <v>40330</v>
      </c>
      <c r="B31">
        <f t="shared" si="1"/>
        <v>2010</v>
      </c>
      <c r="C31">
        <f ca="1">'Monthly Data'!J31</f>
        <v>20461415.969543539</v>
      </c>
      <c r="D31">
        <f t="shared" ca="1" si="4"/>
        <v>9.08</v>
      </c>
      <c r="E31">
        <f t="shared" ca="1" si="4"/>
        <v>117.03999999999996</v>
      </c>
      <c r="F31" s="133">
        <f>'Monthly Data'!BA31</f>
        <v>150.5</v>
      </c>
      <c r="G31">
        <f>'Monthly Data'!BC31</f>
        <v>30</v>
      </c>
      <c r="H31">
        <f>'Monthly Data'!BF31</f>
        <v>0</v>
      </c>
      <c r="I31">
        <f>'Monthly Data'!BL31</f>
        <v>0</v>
      </c>
      <c r="J31">
        <f>'Monthly Data'!BR31</f>
        <v>0</v>
      </c>
      <c r="K31">
        <f>'Monthly Data'!BS31</f>
        <v>30</v>
      </c>
      <c r="M31">
        <f>'GS &lt; 50 OLS Model'!$B$5</f>
        <v>-789150.85641829099</v>
      </c>
      <c r="N31">
        <f ca="1">'GS &lt; 50 OLS Model'!$B$6*D31</f>
        <v>42280.61445075924</v>
      </c>
      <c r="O31">
        <f ca="1">'GS &lt; 50 OLS Model'!$B$7*E31</f>
        <v>2906796.2657940378</v>
      </c>
      <c r="P31" s="133">
        <f>'GS &lt; 50 OLS Model'!$B$8*F31</f>
        <v>4044856.434257952</v>
      </c>
      <c r="Q31">
        <f>'GS &lt; 50 OLS Model'!$B$9*G31</f>
        <v>-454320.08786057105</v>
      </c>
      <c r="R31">
        <f>'GS &lt; 50 OLS Model'!$B$10*H31</f>
        <v>0</v>
      </c>
      <c r="S31">
        <f>'GS &lt; 50 OLS Model'!$B$11*I31</f>
        <v>0</v>
      </c>
      <c r="T31">
        <f>'GS &lt; 50 OLS Model'!$B$12*J31</f>
        <v>0</v>
      </c>
      <c r="U31">
        <f>'GS &lt; 50 OLS Model'!$B$13*K31</f>
        <v>13983703.323034531</v>
      </c>
      <c r="V31">
        <f t="shared" ca="1" si="2"/>
        <v>19734165.69325842</v>
      </c>
    </row>
    <row r="32" spans="1:22">
      <c r="A32" s="28">
        <f>'Monthly Data'!A32</f>
        <v>40360</v>
      </c>
      <c r="B32">
        <f t="shared" si="1"/>
        <v>2010</v>
      </c>
      <c r="C32">
        <f ca="1">'Monthly Data'!J32</f>
        <v>22795593.036033537</v>
      </c>
      <c r="D32">
        <f t="shared" ca="1" si="4"/>
        <v>0.51</v>
      </c>
      <c r="E32">
        <f t="shared" ca="1" si="4"/>
        <v>183.26</v>
      </c>
      <c r="F32" s="133">
        <f>'Monthly Data'!BA32</f>
        <v>148.69999999999999</v>
      </c>
      <c r="G32">
        <f>'Monthly Data'!BC32</f>
        <v>31</v>
      </c>
      <c r="H32">
        <f>'Monthly Data'!BF32</f>
        <v>0</v>
      </c>
      <c r="I32">
        <f>'Monthly Data'!BL32</f>
        <v>0</v>
      </c>
      <c r="J32">
        <f>'Monthly Data'!BR32</f>
        <v>0</v>
      </c>
      <c r="K32">
        <f>'Monthly Data'!BS32</f>
        <v>31</v>
      </c>
      <c r="M32">
        <f>'GS &lt; 50 OLS Model'!$B$5</f>
        <v>-789150.85641829099</v>
      </c>
      <c r="N32">
        <f ca="1">'GS &lt; 50 OLS Model'!$B$6*D32</f>
        <v>2374.7922213532174</v>
      </c>
      <c r="O32">
        <f ca="1">'GS &lt; 50 OLS Model'!$B$7*E32</f>
        <v>4551430.9951248756</v>
      </c>
      <c r="P32" s="133">
        <f>'GS &lt; 50 OLS Model'!$B$8*F32</f>
        <v>3996479.413781777</v>
      </c>
      <c r="Q32">
        <f>'GS &lt; 50 OLS Model'!$B$9*G32</f>
        <v>-469464.09078925673</v>
      </c>
      <c r="R32">
        <f>'GS &lt; 50 OLS Model'!$B$10*H32</f>
        <v>0</v>
      </c>
      <c r="S32">
        <f>'GS &lt; 50 OLS Model'!$B$11*I32</f>
        <v>0</v>
      </c>
      <c r="T32">
        <f>'GS &lt; 50 OLS Model'!$B$12*J32</f>
        <v>0</v>
      </c>
      <c r="U32">
        <f>'GS &lt; 50 OLS Model'!$B$13*K32</f>
        <v>14449826.767135682</v>
      </c>
      <c r="V32">
        <f t="shared" ca="1" si="2"/>
        <v>21741497.021056138</v>
      </c>
    </row>
    <row r="33" spans="1:22">
      <c r="A33" s="28">
        <f>'Monthly Data'!A33</f>
        <v>40391</v>
      </c>
      <c r="B33">
        <f t="shared" si="1"/>
        <v>2010</v>
      </c>
      <c r="C33">
        <f ca="1">'Monthly Data'!J33</f>
        <v>22116079.594250541</v>
      </c>
      <c r="D33">
        <f t="shared" ca="1" si="4"/>
        <v>1.51</v>
      </c>
      <c r="E33">
        <f t="shared" ca="1" si="4"/>
        <v>152.91000000000003</v>
      </c>
      <c r="F33" s="133">
        <f>'Monthly Data'!BA33</f>
        <v>148</v>
      </c>
      <c r="G33">
        <f>'Monthly Data'!BC33</f>
        <v>32</v>
      </c>
      <c r="H33">
        <f>'Monthly Data'!BF33</f>
        <v>0</v>
      </c>
      <c r="I33">
        <f>'Monthly Data'!BL33</f>
        <v>0</v>
      </c>
      <c r="J33">
        <f>'Monthly Data'!BR33</f>
        <v>0</v>
      </c>
      <c r="K33">
        <f>'Monthly Data'!BS33</f>
        <v>31</v>
      </c>
      <c r="M33">
        <f>'GS &lt; 50 OLS Model'!$B$5</f>
        <v>-789150.85641829099</v>
      </c>
      <c r="N33">
        <f ca="1">'GS &lt; 50 OLS Model'!$B$6*D33</f>
        <v>7031.2475573399179</v>
      </c>
      <c r="O33">
        <f ca="1">'GS &lt; 50 OLS Model'!$B$7*E33</f>
        <v>3797660.7741162553</v>
      </c>
      <c r="P33" s="133">
        <f>'GS &lt; 50 OLS Model'!$B$8*F33</f>
        <v>3977666.1280410425</v>
      </c>
      <c r="Q33">
        <f>'GS &lt; 50 OLS Model'!$B$9*G33</f>
        <v>-484608.09371794242</v>
      </c>
      <c r="R33">
        <f>'GS &lt; 50 OLS Model'!$B$10*H33</f>
        <v>0</v>
      </c>
      <c r="S33">
        <f>'GS &lt; 50 OLS Model'!$B$11*I33</f>
        <v>0</v>
      </c>
      <c r="T33">
        <f>'GS &lt; 50 OLS Model'!$B$12*J33</f>
        <v>0</v>
      </c>
      <c r="U33">
        <f>'GS &lt; 50 OLS Model'!$B$13*K33</f>
        <v>14449826.767135682</v>
      </c>
      <c r="V33">
        <f t="shared" ca="1" si="2"/>
        <v>20958425.966714084</v>
      </c>
    </row>
    <row r="34" spans="1:22">
      <c r="A34" s="28">
        <f>'Monthly Data'!A34</f>
        <v>40422</v>
      </c>
      <c r="B34">
        <f t="shared" si="1"/>
        <v>2010</v>
      </c>
      <c r="C34">
        <f ca="1">'Monthly Data'!J34</f>
        <v>18334763.226206541</v>
      </c>
      <c r="D34">
        <f t="shared" ca="1" si="4"/>
        <v>33.01</v>
      </c>
      <c r="E34">
        <f t="shared" ca="1" si="4"/>
        <v>67.679999999999993</v>
      </c>
      <c r="F34" s="133">
        <f>'Monthly Data'!BA34</f>
        <v>146.9</v>
      </c>
      <c r="G34">
        <f>'Monthly Data'!BC34</f>
        <v>33</v>
      </c>
      <c r="H34">
        <f>'Monthly Data'!BF34</f>
        <v>0</v>
      </c>
      <c r="I34">
        <f>'Monthly Data'!BL34</f>
        <v>1</v>
      </c>
      <c r="J34">
        <f>'Monthly Data'!BR34</f>
        <v>1</v>
      </c>
      <c r="K34">
        <f>'Monthly Data'!BS34</f>
        <v>30</v>
      </c>
      <c r="M34">
        <f>'GS &lt; 50 OLS Model'!$B$5</f>
        <v>-789150.85641829099</v>
      </c>
      <c r="N34">
        <f ca="1">'GS &lt; 50 OLS Model'!$B$6*D34</f>
        <v>153709.59064092097</v>
      </c>
      <c r="O34">
        <f ca="1">'GS &lt; 50 OLS Model'!$B$7*E34</f>
        <v>1680895.1748884185</v>
      </c>
      <c r="P34" s="133">
        <f>'GS &lt; 50 OLS Model'!$B$8*F34</f>
        <v>3948102.3933056025</v>
      </c>
      <c r="Q34">
        <f>'GS &lt; 50 OLS Model'!$B$9*G34</f>
        <v>-499752.09664662811</v>
      </c>
      <c r="R34">
        <f>'GS &lt; 50 OLS Model'!$B$10*H34</f>
        <v>0</v>
      </c>
      <c r="S34">
        <f>'GS &lt; 50 OLS Model'!$B$11*I34</f>
        <v>738961.94717258995</v>
      </c>
      <c r="T34">
        <f>'GS &lt; 50 OLS Model'!$B$12*J34</f>
        <v>-710726.62253818498</v>
      </c>
      <c r="U34">
        <f>'GS &lt; 50 OLS Model'!$B$13*K34</f>
        <v>13983703.323034531</v>
      </c>
      <c r="V34">
        <f t="shared" ca="1" si="2"/>
        <v>18505742.853438959</v>
      </c>
    </row>
    <row r="35" spans="1:22">
      <c r="A35" s="28">
        <f>'Monthly Data'!A35</f>
        <v>40452</v>
      </c>
      <c r="B35">
        <f t="shared" si="1"/>
        <v>2010</v>
      </c>
      <c r="C35">
        <f ca="1">'Monthly Data'!J35</f>
        <v>17072567.952336539</v>
      </c>
      <c r="D35">
        <f t="shared" ref="D35:E50" ca="1" si="5">D23</f>
        <v>177.83999999999997</v>
      </c>
      <c r="E35">
        <f t="shared" ca="1" si="5"/>
        <v>8.6</v>
      </c>
      <c r="F35" s="133">
        <f>'Monthly Data'!BA35</f>
        <v>146.4</v>
      </c>
      <c r="G35">
        <f>'Monthly Data'!BC35</f>
        <v>34</v>
      </c>
      <c r="H35">
        <f>'Monthly Data'!BF35</f>
        <v>0</v>
      </c>
      <c r="I35">
        <f>'Monthly Data'!BL35</f>
        <v>0</v>
      </c>
      <c r="J35">
        <f>'Monthly Data'!BR35</f>
        <v>1</v>
      </c>
      <c r="K35">
        <f>'Monthly Data'!BS35</f>
        <v>31</v>
      </c>
      <c r="M35">
        <f>'GS &lt; 50 OLS Model'!$B$5</f>
        <v>-789150.85641829099</v>
      </c>
      <c r="N35">
        <f ca="1">'GS &lt; 50 OLS Model'!$B$6*D35</f>
        <v>828104.01695187471</v>
      </c>
      <c r="O35">
        <f ca="1">'GS &lt; 50 OLS Model'!$B$7*E35</f>
        <v>213588.92588712176</v>
      </c>
      <c r="P35" s="133">
        <f>'GS &lt; 50 OLS Model'!$B$8*F35</f>
        <v>3934664.3320622207</v>
      </c>
      <c r="Q35">
        <f>'GS &lt; 50 OLS Model'!$B$9*G35</f>
        <v>-514896.0995753138</v>
      </c>
      <c r="R35">
        <f>'GS &lt; 50 OLS Model'!$B$10*H35</f>
        <v>0</v>
      </c>
      <c r="S35">
        <f>'GS &lt; 50 OLS Model'!$B$11*I35</f>
        <v>0</v>
      </c>
      <c r="T35">
        <f>'GS &lt; 50 OLS Model'!$B$12*J35</f>
        <v>-710726.62253818498</v>
      </c>
      <c r="U35">
        <f>'GS &lt; 50 OLS Model'!$B$13*K35</f>
        <v>14449826.767135682</v>
      </c>
      <c r="V35">
        <f t="shared" ca="1" si="2"/>
        <v>17411410.463505108</v>
      </c>
    </row>
    <row r="36" spans="1:22">
      <c r="A36" s="28">
        <f>'Monthly Data'!A36</f>
        <v>40483</v>
      </c>
      <c r="B36">
        <f t="shared" si="1"/>
        <v>2010</v>
      </c>
      <c r="C36">
        <f ca="1">'Monthly Data'!J36</f>
        <v>17395857.750683539</v>
      </c>
      <c r="D36">
        <f t="shared" ca="1" si="5"/>
        <v>361.94999999999993</v>
      </c>
      <c r="E36">
        <f t="shared" ca="1" si="5"/>
        <v>0.05</v>
      </c>
      <c r="F36" s="133">
        <f>'Monthly Data'!BA36</f>
        <v>145.4</v>
      </c>
      <c r="G36">
        <f>'Monthly Data'!BC36</f>
        <v>35</v>
      </c>
      <c r="H36">
        <f>'Monthly Data'!BF36</f>
        <v>0</v>
      </c>
      <c r="I36">
        <f>'Monthly Data'!BL36</f>
        <v>0</v>
      </c>
      <c r="J36">
        <f>'Monthly Data'!BR36</f>
        <v>1</v>
      </c>
      <c r="K36">
        <f>'Monthly Data'!BS36</f>
        <v>30</v>
      </c>
      <c r="M36">
        <f>'GS &lt; 50 OLS Model'!$B$5</f>
        <v>-789150.85641829099</v>
      </c>
      <c r="N36">
        <f ca="1">'GS &lt; 50 OLS Model'!$B$6*D36</f>
        <v>1685404.008860386</v>
      </c>
      <c r="O36">
        <f ca="1">'GS &lt; 50 OLS Model'!$B$7*E36</f>
        <v>1241.79608073908</v>
      </c>
      <c r="P36" s="133">
        <f>'GS &lt; 50 OLS Model'!$B$8*F36</f>
        <v>3907788.209575457</v>
      </c>
      <c r="Q36">
        <f>'GS &lt; 50 OLS Model'!$B$9*G36</f>
        <v>-530040.10250399949</v>
      </c>
      <c r="R36">
        <f>'GS &lt; 50 OLS Model'!$B$10*H36</f>
        <v>0</v>
      </c>
      <c r="S36">
        <f>'GS &lt; 50 OLS Model'!$B$11*I36</f>
        <v>0</v>
      </c>
      <c r="T36">
        <f>'GS &lt; 50 OLS Model'!$B$12*J36</f>
        <v>-710726.62253818498</v>
      </c>
      <c r="U36">
        <f>'GS &lt; 50 OLS Model'!$B$13*K36</f>
        <v>13983703.323034531</v>
      </c>
      <c r="V36">
        <f t="shared" ca="1" si="2"/>
        <v>17548219.756090637</v>
      </c>
    </row>
    <row r="37" spans="1:22">
      <c r="A37" s="28">
        <f>'Monthly Data'!A37</f>
        <v>40513</v>
      </c>
      <c r="B37">
        <f t="shared" si="1"/>
        <v>2010</v>
      </c>
      <c r="C37">
        <f ca="1">'Monthly Data'!J37</f>
        <v>19655364.768977538</v>
      </c>
      <c r="D37">
        <f t="shared" ca="1" si="5"/>
        <v>556.41000000000008</v>
      </c>
      <c r="E37">
        <f t="shared" ca="1" si="5"/>
        <v>0</v>
      </c>
      <c r="F37" s="133">
        <f>'Monthly Data'!BA37</f>
        <v>145.30000000000001</v>
      </c>
      <c r="G37">
        <f>'Monthly Data'!BC37</f>
        <v>36</v>
      </c>
      <c r="H37">
        <f>'Monthly Data'!BF37</f>
        <v>0</v>
      </c>
      <c r="I37">
        <f>'Monthly Data'!BL37</f>
        <v>0</v>
      </c>
      <c r="J37">
        <f>'Monthly Data'!BR37</f>
        <v>0</v>
      </c>
      <c r="K37">
        <f>'Monthly Data'!BS37</f>
        <v>31</v>
      </c>
      <c r="M37">
        <f>'GS &lt; 50 OLS Model'!$B$5</f>
        <v>-789150.85641829099</v>
      </c>
      <c r="N37">
        <f ca="1">'GS &lt; 50 OLS Model'!$B$6*D37</f>
        <v>2590898.3134963606</v>
      </c>
      <c r="O37">
        <f ca="1">'GS &lt; 50 OLS Model'!$B$7*E37</f>
        <v>0</v>
      </c>
      <c r="P37" s="133">
        <f>'GS &lt; 50 OLS Model'!$B$8*F37</f>
        <v>3905100.5973267807</v>
      </c>
      <c r="Q37">
        <f>'GS &lt; 50 OLS Model'!$B$9*G37</f>
        <v>-545184.10543268523</v>
      </c>
      <c r="R37">
        <f>'GS &lt; 50 OLS Model'!$B$10*H37</f>
        <v>0</v>
      </c>
      <c r="S37">
        <f>'GS &lt; 50 OLS Model'!$B$11*I37</f>
        <v>0</v>
      </c>
      <c r="T37">
        <f>'GS &lt; 50 OLS Model'!$B$12*J37</f>
        <v>0</v>
      </c>
      <c r="U37">
        <f>'GS &lt; 50 OLS Model'!$B$13*K37</f>
        <v>14449826.767135682</v>
      </c>
      <c r="V37">
        <f t="shared" ca="1" si="2"/>
        <v>19611490.716107845</v>
      </c>
    </row>
    <row r="38" spans="1:22">
      <c r="A38" s="28">
        <f>'Monthly Data'!A38</f>
        <v>40544</v>
      </c>
      <c r="B38">
        <f t="shared" si="1"/>
        <v>2011</v>
      </c>
      <c r="C38">
        <f ca="1">'Monthly Data'!J38</f>
        <v>20433168.712788858</v>
      </c>
      <c r="D38">
        <f t="shared" ca="1" si="5"/>
        <v>659.42999999999984</v>
      </c>
      <c r="E38">
        <f t="shared" ca="1" si="5"/>
        <v>0</v>
      </c>
      <c r="F38" s="133">
        <f>'Monthly Data'!BA38</f>
        <v>148.9</v>
      </c>
      <c r="G38">
        <f>'Monthly Data'!BC38</f>
        <v>37</v>
      </c>
      <c r="H38">
        <f>'Monthly Data'!BF38</f>
        <v>0</v>
      </c>
      <c r="I38">
        <f>'Monthly Data'!BL38</f>
        <v>0</v>
      </c>
      <c r="J38">
        <f>'Monthly Data'!BR38</f>
        <v>0</v>
      </c>
      <c r="K38">
        <f>'Monthly Data'!BS38</f>
        <v>31</v>
      </c>
      <c r="M38">
        <f>'GS &lt; 50 OLS Model'!$B$5</f>
        <v>-789150.85641829099</v>
      </c>
      <c r="N38">
        <f ca="1">'GS &lt; 50 OLS Model'!$B$6*D38</f>
        <v>3070606.3422097093</v>
      </c>
      <c r="O38">
        <f ca="1">'GS &lt; 50 OLS Model'!$B$7*E38</f>
        <v>0</v>
      </c>
      <c r="P38" s="133">
        <f>'GS &lt; 50 OLS Model'!$B$8*F38</f>
        <v>4001854.6382791302</v>
      </c>
      <c r="Q38">
        <f>'GS &lt; 50 OLS Model'!$B$9*G38</f>
        <v>-560328.10836137098</v>
      </c>
      <c r="R38">
        <f>'GS &lt; 50 OLS Model'!$B$10*H38</f>
        <v>0</v>
      </c>
      <c r="S38">
        <f>'GS &lt; 50 OLS Model'!$B$11*I38</f>
        <v>0</v>
      </c>
      <c r="T38">
        <f>'GS &lt; 50 OLS Model'!$B$12*J38</f>
        <v>0</v>
      </c>
      <c r="U38">
        <f>'GS &lt; 50 OLS Model'!$B$13*K38</f>
        <v>14449826.767135682</v>
      </c>
      <c r="V38">
        <f t="shared" ca="1" si="2"/>
        <v>20172808.78284486</v>
      </c>
    </row>
    <row r="39" spans="1:22">
      <c r="A39" s="28">
        <f>'Monthly Data'!A39</f>
        <v>40575</v>
      </c>
      <c r="B39">
        <f t="shared" si="1"/>
        <v>2011</v>
      </c>
      <c r="C39">
        <f ca="1">'Monthly Data'!J39</f>
        <v>18248985.66093586</v>
      </c>
      <c r="D39">
        <f t="shared" ca="1" si="5"/>
        <v>571.77</v>
      </c>
      <c r="E39">
        <f t="shared" ca="1" si="5"/>
        <v>0</v>
      </c>
      <c r="F39" s="133">
        <f>'Monthly Data'!BA39</f>
        <v>148.69999999999999</v>
      </c>
      <c r="G39">
        <f>'Monthly Data'!BC39</f>
        <v>38</v>
      </c>
      <c r="H39">
        <f>'Monthly Data'!BF39</f>
        <v>0</v>
      </c>
      <c r="I39">
        <f>'Monthly Data'!BL39</f>
        <v>0</v>
      </c>
      <c r="J39">
        <f>'Monthly Data'!BR39</f>
        <v>0</v>
      </c>
      <c r="K39">
        <f>'Monthly Data'!BS39</f>
        <v>28</v>
      </c>
      <c r="M39">
        <f>'GS &lt; 50 OLS Model'!$B$5</f>
        <v>-789150.85641829099</v>
      </c>
      <c r="N39">
        <f ca="1">'GS &lt; 50 OLS Model'!$B$6*D39</f>
        <v>2662421.4674571157</v>
      </c>
      <c r="O39">
        <f ca="1">'GS &lt; 50 OLS Model'!$B$7*E39</f>
        <v>0</v>
      </c>
      <c r="P39" s="133">
        <f>'GS &lt; 50 OLS Model'!$B$8*F39</f>
        <v>3996479.413781777</v>
      </c>
      <c r="Q39">
        <f>'GS &lt; 50 OLS Model'!$B$9*G39</f>
        <v>-575472.11129005661</v>
      </c>
      <c r="R39">
        <f>'GS &lt; 50 OLS Model'!$B$10*H39</f>
        <v>0</v>
      </c>
      <c r="S39">
        <f>'GS &lt; 50 OLS Model'!$B$11*I39</f>
        <v>0</v>
      </c>
      <c r="T39">
        <f>'GS &lt; 50 OLS Model'!$B$12*J39</f>
        <v>0</v>
      </c>
      <c r="U39">
        <f>'GS &lt; 50 OLS Model'!$B$13*K39</f>
        <v>13051456.434832228</v>
      </c>
      <c r="V39">
        <f t="shared" ca="1" si="2"/>
        <v>18345734.348362774</v>
      </c>
    </row>
    <row r="40" spans="1:22">
      <c r="A40" s="28">
        <f>'Monthly Data'!A40</f>
        <v>40603</v>
      </c>
      <c r="B40">
        <f t="shared" si="1"/>
        <v>2011</v>
      </c>
      <c r="C40">
        <f ca="1">'Monthly Data'!J40</f>
        <v>18891983.127054855</v>
      </c>
      <c r="D40">
        <f t="shared" ca="1" si="5"/>
        <v>456.53999999999996</v>
      </c>
      <c r="E40">
        <f t="shared" ca="1" si="5"/>
        <v>0.48</v>
      </c>
      <c r="F40" s="133">
        <f>'Monthly Data'!BA40</f>
        <v>149.1</v>
      </c>
      <c r="G40">
        <f>'Monthly Data'!BC40</f>
        <v>39</v>
      </c>
      <c r="H40">
        <f>'Monthly Data'!BF40</f>
        <v>1</v>
      </c>
      <c r="I40">
        <f>'Monthly Data'!BL40</f>
        <v>0</v>
      </c>
      <c r="J40">
        <f>'Monthly Data'!BR40</f>
        <v>1</v>
      </c>
      <c r="K40">
        <f>'Monthly Data'!BS40</f>
        <v>31</v>
      </c>
      <c r="M40">
        <f>'GS &lt; 50 OLS Model'!$B$5</f>
        <v>-789150.85641829099</v>
      </c>
      <c r="N40">
        <f ca="1">'GS &lt; 50 OLS Model'!$B$6*D40</f>
        <v>2125858.1190913683</v>
      </c>
      <c r="O40">
        <f ca="1">'GS &lt; 50 OLS Model'!$B$7*E40</f>
        <v>11921.242375095168</v>
      </c>
      <c r="P40" s="133">
        <f>'GS &lt; 50 OLS Model'!$B$8*F40</f>
        <v>4007229.8627764825</v>
      </c>
      <c r="Q40">
        <f>'GS &lt; 50 OLS Model'!$B$9*G40</f>
        <v>-590616.11421874235</v>
      </c>
      <c r="R40">
        <f>'GS &lt; 50 OLS Model'!$B$10*H40</f>
        <v>396678.61848310701</v>
      </c>
      <c r="S40">
        <f>'GS &lt; 50 OLS Model'!$B$11*I40</f>
        <v>0</v>
      </c>
      <c r="T40">
        <f>'GS &lt; 50 OLS Model'!$B$12*J40</f>
        <v>-710726.62253818498</v>
      </c>
      <c r="U40">
        <f>'GS &lt; 50 OLS Model'!$B$13*K40</f>
        <v>14449826.767135682</v>
      </c>
      <c r="V40">
        <f t="shared" ca="1" si="2"/>
        <v>18901021.016686514</v>
      </c>
    </row>
    <row r="41" spans="1:22">
      <c r="A41" s="28">
        <f>'Monthly Data'!A41</f>
        <v>40634</v>
      </c>
      <c r="B41">
        <f t="shared" si="1"/>
        <v>2011</v>
      </c>
      <c r="C41">
        <f ca="1">'Monthly Data'!J41</f>
        <v>17089616.625273857</v>
      </c>
      <c r="D41">
        <f t="shared" ca="1" si="5"/>
        <v>248.54999999999995</v>
      </c>
      <c r="E41">
        <f t="shared" ca="1" si="5"/>
        <v>2.78</v>
      </c>
      <c r="F41" s="133">
        <f>'Monthly Data'!BA41</f>
        <v>146.30000000000001</v>
      </c>
      <c r="G41">
        <f>'Monthly Data'!BC41</f>
        <v>40</v>
      </c>
      <c r="H41">
        <f>'Monthly Data'!BF41</f>
        <v>0</v>
      </c>
      <c r="I41">
        <f>'Monthly Data'!BL41</f>
        <v>0</v>
      </c>
      <c r="J41">
        <f>'Monthly Data'!BR41</f>
        <v>1</v>
      </c>
      <c r="K41">
        <f>'Monthly Data'!BS41</f>
        <v>30</v>
      </c>
      <c r="M41">
        <f>'GS &lt; 50 OLS Model'!$B$5</f>
        <v>-789150.85641829099</v>
      </c>
      <c r="N41">
        <f ca="1">'GS &lt; 50 OLS Model'!$B$6*D41</f>
        <v>1157361.9737594943</v>
      </c>
      <c r="O41">
        <f ca="1">'GS &lt; 50 OLS Model'!$B$7*E41</f>
        <v>69043.862089092843</v>
      </c>
      <c r="P41" s="133">
        <f>'GS &lt; 50 OLS Model'!$B$8*F41</f>
        <v>3931976.7198135443</v>
      </c>
      <c r="Q41">
        <f>'GS &lt; 50 OLS Model'!$B$9*G41</f>
        <v>-605760.11714742798</v>
      </c>
      <c r="R41">
        <f>'GS &lt; 50 OLS Model'!$B$10*H41</f>
        <v>0</v>
      </c>
      <c r="S41">
        <f>'GS &lt; 50 OLS Model'!$B$11*I41</f>
        <v>0</v>
      </c>
      <c r="T41">
        <f>'GS &lt; 50 OLS Model'!$B$12*J41</f>
        <v>-710726.62253818498</v>
      </c>
      <c r="U41">
        <f>'GS &lt; 50 OLS Model'!$B$13*K41</f>
        <v>13983703.323034531</v>
      </c>
      <c r="V41">
        <f t="shared" ca="1" si="2"/>
        <v>17036448.282592759</v>
      </c>
    </row>
    <row r="42" spans="1:22">
      <c r="A42" s="28">
        <f>'Monthly Data'!A42</f>
        <v>40664</v>
      </c>
      <c r="B42">
        <f t="shared" si="1"/>
        <v>2011</v>
      </c>
      <c r="C42">
        <f ca="1">'Monthly Data'!J42</f>
        <v>17878369.437173858</v>
      </c>
      <c r="D42">
        <f t="shared" ca="1" si="5"/>
        <v>92.740000000000009</v>
      </c>
      <c r="E42">
        <f t="shared" ca="1" si="5"/>
        <v>41.839999999999996</v>
      </c>
      <c r="F42" s="133">
        <f>'Monthly Data'!BA42</f>
        <v>146.9</v>
      </c>
      <c r="G42">
        <f>'Monthly Data'!BC42</f>
        <v>41</v>
      </c>
      <c r="H42">
        <f>'Monthly Data'!BF42</f>
        <v>0</v>
      </c>
      <c r="I42">
        <f>'Monthly Data'!BL42</f>
        <v>0</v>
      </c>
      <c r="J42">
        <f>'Monthly Data'!BR42</f>
        <v>1</v>
      </c>
      <c r="K42">
        <f>'Monthly Data'!BS42</f>
        <v>31</v>
      </c>
      <c r="M42">
        <f>'GS &lt; 50 OLS Model'!$B$5</f>
        <v>-789150.85641829099</v>
      </c>
      <c r="N42">
        <f ca="1">'GS &lt; 50 OLS Model'!$B$6*D42</f>
        <v>431839.66785940662</v>
      </c>
      <c r="O42">
        <f ca="1">'GS &lt; 50 OLS Model'!$B$7*E42</f>
        <v>1039134.9603624621</v>
      </c>
      <c r="P42" s="133">
        <f>'GS &lt; 50 OLS Model'!$B$8*F42</f>
        <v>3948102.3933056025</v>
      </c>
      <c r="Q42">
        <f>'GS &lt; 50 OLS Model'!$B$9*G42</f>
        <v>-620904.12007611373</v>
      </c>
      <c r="R42">
        <f>'GS &lt; 50 OLS Model'!$B$10*H42</f>
        <v>0</v>
      </c>
      <c r="S42">
        <f>'GS &lt; 50 OLS Model'!$B$11*I42</f>
        <v>0</v>
      </c>
      <c r="T42">
        <f>'GS &lt; 50 OLS Model'!$B$12*J42</f>
        <v>-710726.62253818498</v>
      </c>
      <c r="U42">
        <f>'GS &lt; 50 OLS Model'!$B$13*K42</f>
        <v>14449826.767135682</v>
      </c>
      <c r="V42">
        <f t="shared" ca="1" si="2"/>
        <v>17748122.189630561</v>
      </c>
    </row>
    <row r="43" spans="1:22">
      <c r="A43" s="28">
        <f>'Monthly Data'!A43</f>
        <v>40695</v>
      </c>
      <c r="B43">
        <f t="shared" si="1"/>
        <v>2011</v>
      </c>
      <c r="C43">
        <f ca="1">'Monthly Data'!J43</f>
        <v>19789305.953011855</v>
      </c>
      <c r="D43">
        <f t="shared" ca="1" si="5"/>
        <v>9.08</v>
      </c>
      <c r="E43">
        <f t="shared" ca="1" si="5"/>
        <v>117.03999999999996</v>
      </c>
      <c r="F43" s="133">
        <f>'Monthly Data'!BA43</f>
        <v>147.1</v>
      </c>
      <c r="G43">
        <f>'Monthly Data'!BC43</f>
        <v>42</v>
      </c>
      <c r="H43">
        <f>'Monthly Data'!BF43</f>
        <v>0</v>
      </c>
      <c r="I43">
        <f>'Monthly Data'!BL43</f>
        <v>0</v>
      </c>
      <c r="J43">
        <f>'Monthly Data'!BR43</f>
        <v>0</v>
      </c>
      <c r="K43">
        <f>'Monthly Data'!BS43</f>
        <v>30</v>
      </c>
      <c r="M43">
        <f>'GS &lt; 50 OLS Model'!$B$5</f>
        <v>-789150.85641829099</v>
      </c>
      <c r="N43">
        <f ca="1">'GS &lt; 50 OLS Model'!$B$6*D43</f>
        <v>42280.61445075924</v>
      </c>
      <c r="O43">
        <f ca="1">'GS &lt; 50 OLS Model'!$B$7*E43</f>
        <v>2906796.2657940378</v>
      </c>
      <c r="P43" s="133">
        <f>'GS &lt; 50 OLS Model'!$B$8*F43</f>
        <v>3953477.6178029552</v>
      </c>
      <c r="Q43">
        <f>'GS &lt; 50 OLS Model'!$B$9*G43</f>
        <v>-636048.12300479948</v>
      </c>
      <c r="R43">
        <f>'GS &lt; 50 OLS Model'!$B$10*H43</f>
        <v>0</v>
      </c>
      <c r="S43">
        <f>'GS &lt; 50 OLS Model'!$B$11*I43</f>
        <v>0</v>
      </c>
      <c r="T43">
        <f>'GS &lt; 50 OLS Model'!$B$12*J43</f>
        <v>0</v>
      </c>
      <c r="U43">
        <f>'GS &lt; 50 OLS Model'!$B$13*K43</f>
        <v>13983703.323034531</v>
      </c>
      <c r="V43">
        <f t="shared" ca="1" si="2"/>
        <v>19461058.841659192</v>
      </c>
    </row>
    <row r="44" spans="1:22">
      <c r="A44" s="28">
        <f>'Monthly Data'!A44</f>
        <v>40725</v>
      </c>
      <c r="B44">
        <f t="shared" si="1"/>
        <v>2011</v>
      </c>
      <c r="C44">
        <f ca="1">'Monthly Data'!J44</f>
        <v>22703572.420684855</v>
      </c>
      <c r="D44">
        <f t="shared" ca="1" si="5"/>
        <v>0.51</v>
      </c>
      <c r="E44">
        <f t="shared" ca="1" si="5"/>
        <v>183.26</v>
      </c>
      <c r="F44" s="133">
        <f>'Monthly Data'!BA44</f>
        <v>148</v>
      </c>
      <c r="G44">
        <f>'Monthly Data'!BC44</f>
        <v>43</v>
      </c>
      <c r="H44">
        <f>'Monthly Data'!BF44</f>
        <v>0</v>
      </c>
      <c r="I44">
        <f>'Monthly Data'!BL44</f>
        <v>0</v>
      </c>
      <c r="J44">
        <f>'Monthly Data'!BR44</f>
        <v>0</v>
      </c>
      <c r="K44">
        <f>'Monthly Data'!BS44</f>
        <v>31</v>
      </c>
      <c r="M44">
        <f>'GS &lt; 50 OLS Model'!$B$5</f>
        <v>-789150.85641829099</v>
      </c>
      <c r="N44">
        <f ca="1">'GS &lt; 50 OLS Model'!$B$6*D44</f>
        <v>2374.7922213532174</v>
      </c>
      <c r="O44">
        <f ca="1">'GS &lt; 50 OLS Model'!$B$7*E44</f>
        <v>4551430.9951248756</v>
      </c>
      <c r="P44" s="133">
        <f>'GS &lt; 50 OLS Model'!$B$8*F44</f>
        <v>3977666.1280410425</v>
      </c>
      <c r="Q44">
        <f>'GS &lt; 50 OLS Model'!$B$9*G44</f>
        <v>-651192.12593348511</v>
      </c>
      <c r="R44">
        <f>'GS &lt; 50 OLS Model'!$B$10*H44</f>
        <v>0</v>
      </c>
      <c r="S44">
        <f>'GS &lt; 50 OLS Model'!$B$11*I44</f>
        <v>0</v>
      </c>
      <c r="T44">
        <f>'GS &lt; 50 OLS Model'!$B$12*J44</f>
        <v>0</v>
      </c>
      <c r="U44">
        <f>'GS &lt; 50 OLS Model'!$B$13*K44</f>
        <v>14449826.767135682</v>
      </c>
      <c r="V44">
        <f t="shared" ca="1" si="2"/>
        <v>21540955.700171176</v>
      </c>
    </row>
    <row r="45" spans="1:22">
      <c r="A45" s="28">
        <f>'Monthly Data'!A45</f>
        <v>40756</v>
      </c>
      <c r="B45">
        <f t="shared" si="1"/>
        <v>2011</v>
      </c>
      <c r="C45">
        <f ca="1">'Monthly Data'!J45</f>
        <v>21542109.43368886</v>
      </c>
      <c r="D45">
        <f t="shared" ca="1" si="5"/>
        <v>1.51</v>
      </c>
      <c r="E45">
        <f t="shared" ca="1" si="5"/>
        <v>152.91000000000003</v>
      </c>
      <c r="F45" s="133">
        <f>'Monthly Data'!BA45</f>
        <v>147.9</v>
      </c>
      <c r="G45">
        <f>'Monthly Data'!BC45</f>
        <v>44</v>
      </c>
      <c r="H45">
        <f>'Monthly Data'!BF45</f>
        <v>0</v>
      </c>
      <c r="I45">
        <f>'Monthly Data'!BL45</f>
        <v>0</v>
      </c>
      <c r="J45">
        <f>'Monthly Data'!BR45</f>
        <v>0</v>
      </c>
      <c r="K45">
        <f>'Monthly Data'!BS45</f>
        <v>31</v>
      </c>
      <c r="M45">
        <f>'GS &lt; 50 OLS Model'!$B$5</f>
        <v>-789150.85641829099</v>
      </c>
      <c r="N45">
        <f ca="1">'GS &lt; 50 OLS Model'!$B$6*D45</f>
        <v>7031.2475573399179</v>
      </c>
      <c r="O45">
        <f ca="1">'GS &lt; 50 OLS Model'!$B$7*E45</f>
        <v>3797660.7741162553</v>
      </c>
      <c r="P45" s="133">
        <f>'GS &lt; 50 OLS Model'!$B$8*F45</f>
        <v>3974978.5157923661</v>
      </c>
      <c r="Q45">
        <f>'GS &lt; 50 OLS Model'!$B$9*G45</f>
        <v>-666336.12886217085</v>
      </c>
      <c r="R45">
        <f>'GS &lt; 50 OLS Model'!$B$10*H45</f>
        <v>0</v>
      </c>
      <c r="S45">
        <f>'GS &lt; 50 OLS Model'!$B$11*I45</f>
        <v>0</v>
      </c>
      <c r="T45">
        <f>'GS &lt; 50 OLS Model'!$B$12*J45</f>
        <v>0</v>
      </c>
      <c r="U45">
        <f>'GS &lt; 50 OLS Model'!$B$13*K45</f>
        <v>14449826.767135682</v>
      </c>
      <c r="V45">
        <f t="shared" ca="1" si="2"/>
        <v>20774010.319321182</v>
      </c>
    </row>
    <row r="46" spans="1:22">
      <c r="A46" s="28">
        <f>'Monthly Data'!A46</f>
        <v>40787</v>
      </c>
      <c r="B46">
        <f t="shared" si="1"/>
        <v>2011</v>
      </c>
      <c r="C46">
        <f ca="1">'Monthly Data'!J46</f>
        <v>18050834.514007859</v>
      </c>
      <c r="D46">
        <f t="shared" ca="1" si="5"/>
        <v>33.01</v>
      </c>
      <c r="E46">
        <f t="shared" ca="1" si="5"/>
        <v>67.679999999999993</v>
      </c>
      <c r="F46" s="133">
        <f>'Monthly Data'!BA46</f>
        <v>146</v>
      </c>
      <c r="G46">
        <f>'Monthly Data'!BC46</f>
        <v>45</v>
      </c>
      <c r="H46">
        <f>'Monthly Data'!BF46</f>
        <v>0</v>
      </c>
      <c r="I46">
        <f>'Monthly Data'!BL46</f>
        <v>1</v>
      </c>
      <c r="J46">
        <f>'Monthly Data'!BR46</f>
        <v>1</v>
      </c>
      <c r="K46">
        <f>'Monthly Data'!BS46</f>
        <v>30</v>
      </c>
      <c r="M46">
        <f>'GS &lt; 50 OLS Model'!$B$5</f>
        <v>-789150.85641829099</v>
      </c>
      <c r="N46">
        <f ca="1">'GS &lt; 50 OLS Model'!$B$6*D46</f>
        <v>153709.59064092097</v>
      </c>
      <c r="O46">
        <f ca="1">'GS &lt; 50 OLS Model'!$B$7*E46</f>
        <v>1680895.1748884185</v>
      </c>
      <c r="P46" s="133">
        <f>'GS &lt; 50 OLS Model'!$B$8*F46</f>
        <v>3923913.8830675147</v>
      </c>
      <c r="Q46">
        <f>'GS &lt; 50 OLS Model'!$B$9*G46</f>
        <v>-681480.13179085648</v>
      </c>
      <c r="R46">
        <f>'GS &lt; 50 OLS Model'!$B$10*H46</f>
        <v>0</v>
      </c>
      <c r="S46">
        <f>'GS &lt; 50 OLS Model'!$B$11*I46</f>
        <v>738961.94717258995</v>
      </c>
      <c r="T46">
        <f>'GS &lt; 50 OLS Model'!$B$12*J46</f>
        <v>-710726.62253818498</v>
      </c>
      <c r="U46">
        <f>'GS &lt; 50 OLS Model'!$B$13*K46</f>
        <v>13983703.323034531</v>
      </c>
      <c r="V46">
        <f t="shared" ca="1" si="2"/>
        <v>18299826.308056641</v>
      </c>
    </row>
    <row r="47" spans="1:22">
      <c r="A47" s="28">
        <f>'Monthly Data'!A47</f>
        <v>40817</v>
      </c>
      <c r="B47">
        <f t="shared" si="1"/>
        <v>2011</v>
      </c>
      <c r="C47">
        <f ca="1">'Monthly Data'!J47</f>
        <v>17206685.452281859</v>
      </c>
      <c r="D47">
        <f t="shared" ca="1" si="5"/>
        <v>177.83999999999997</v>
      </c>
      <c r="E47">
        <f t="shared" ca="1" si="5"/>
        <v>8.6</v>
      </c>
      <c r="F47" s="133">
        <f>'Monthly Data'!BA47</f>
        <v>146</v>
      </c>
      <c r="G47">
        <f>'Monthly Data'!BC47</f>
        <v>46</v>
      </c>
      <c r="H47">
        <f>'Monthly Data'!BF47</f>
        <v>0</v>
      </c>
      <c r="I47">
        <f>'Monthly Data'!BL47</f>
        <v>0</v>
      </c>
      <c r="J47">
        <f>'Monthly Data'!BR47</f>
        <v>1</v>
      </c>
      <c r="K47">
        <f>'Monthly Data'!BS47</f>
        <v>31</v>
      </c>
      <c r="M47">
        <f>'GS &lt; 50 OLS Model'!$B$5</f>
        <v>-789150.85641829099</v>
      </c>
      <c r="N47">
        <f ca="1">'GS &lt; 50 OLS Model'!$B$6*D47</f>
        <v>828104.01695187471</v>
      </c>
      <c r="O47">
        <f ca="1">'GS &lt; 50 OLS Model'!$B$7*E47</f>
        <v>213588.92588712176</v>
      </c>
      <c r="P47" s="133">
        <f>'GS &lt; 50 OLS Model'!$B$8*F47</f>
        <v>3923913.8830675147</v>
      </c>
      <c r="Q47">
        <f>'GS &lt; 50 OLS Model'!$B$9*G47</f>
        <v>-696624.13471954223</v>
      </c>
      <c r="R47">
        <f>'GS &lt; 50 OLS Model'!$B$10*H47</f>
        <v>0</v>
      </c>
      <c r="S47">
        <f>'GS &lt; 50 OLS Model'!$B$11*I47</f>
        <v>0</v>
      </c>
      <c r="T47">
        <f>'GS &lt; 50 OLS Model'!$B$12*J47</f>
        <v>-710726.62253818498</v>
      </c>
      <c r="U47">
        <f>'GS &lt; 50 OLS Model'!$B$13*K47</f>
        <v>14449826.767135682</v>
      </c>
      <c r="V47">
        <f t="shared" ca="1" si="2"/>
        <v>17218931.979366176</v>
      </c>
    </row>
    <row r="48" spans="1:22">
      <c r="A48" s="28">
        <f>'Monthly Data'!A48</f>
        <v>40848</v>
      </c>
      <c r="B48">
        <f t="shared" si="1"/>
        <v>2011</v>
      </c>
      <c r="C48">
        <f ca="1">'Monthly Data'!J48</f>
        <v>17348028.408182859</v>
      </c>
      <c r="D48">
        <f t="shared" ca="1" si="5"/>
        <v>361.94999999999993</v>
      </c>
      <c r="E48">
        <f t="shared" ca="1" si="5"/>
        <v>0.05</v>
      </c>
      <c r="F48" s="133">
        <f>'Monthly Data'!BA48</f>
        <v>147.30000000000001</v>
      </c>
      <c r="G48">
        <f>'Monthly Data'!BC48</f>
        <v>47</v>
      </c>
      <c r="H48">
        <f>'Monthly Data'!BF48</f>
        <v>0</v>
      </c>
      <c r="I48">
        <f>'Monthly Data'!BL48</f>
        <v>0</v>
      </c>
      <c r="J48">
        <f>'Monthly Data'!BR48</f>
        <v>1</v>
      </c>
      <c r="K48">
        <f>'Monthly Data'!BS48</f>
        <v>30</v>
      </c>
      <c r="M48">
        <f>'GS &lt; 50 OLS Model'!$B$5</f>
        <v>-789150.85641829099</v>
      </c>
      <c r="N48">
        <f ca="1">'GS &lt; 50 OLS Model'!$B$6*D48</f>
        <v>1685404.008860386</v>
      </c>
      <c r="O48">
        <f ca="1">'GS &lt; 50 OLS Model'!$B$7*E48</f>
        <v>1241.79608073908</v>
      </c>
      <c r="P48" s="133">
        <f>'GS &lt; 50 OLS Model'!$B$8*F48</f>
        <v>3958852.8423003084</v>
      </c>
      <c r="Q48">
        <f>'GS &lt; 50 OLS Model'!$B$9*G48</f>
        <v>-711768.13764822797</v>
      </c>
      <c r="R48">
        <f>'GS &lt; 50 OLS Model'!$B$10*H48</f>
        <v>0</v>
      </c>
      <c r="S48">
        <f>'GS &lt; 50 OLS Model'!$B$11*I48</f>
        <v>0</v>
      </c>
      <c r="T48">
        <f>'GS &lt; 50 OLS Model'!$B$12*J48</f>
        <v>-710726.62253818498</v>
      </c>
      <c r="U48">
        <f>'GS &lt; 50 OLS Model'!$B$13*K48</f>
        <v>13983703.323034531</v>
      </c>
      <c r="V48">
        <f t="shared" ca="1" si="2"/>
        <v>17417556.35367126</v>
      </c>
    </row>
    <row r="49" spans="1:22">
      <c r="A49" s="28">
        <f>'Monthly Data'!A49</f>
        <v>40878</v>
      </c>
      <c r="B49">
        <f t="shared" si="1"/>
        <v>2011</v>
      </c>
      <c r="C49">
        <f ca="1">'Monthly Data'!J49</f>
        <v>18974962.525991857</v>
      </c>
      <c r="D49">
        <f t="shared" ca="1" si="5"/>
        <v>556.41000000000008</v>
      </c>
      <c r="E49">
        <f t="shared" ca="1" si="5"/>
        <v>0</v>
      </c>
      <c r="F49" s="133">
        <f>'Monthly Data'!BA49</f>
        <v>149.30000000000001</v>
      </c>
      <c r="G49">
        <f>'Monthly Data'!BC49</f>
        <v>48</v>
      </c>
      <c r="H49">
        <f>'Monthly Data'!BF49</f>
        <v>0</v>
      </c>
      <c r="I49">
        <f>'Monthly Data'!BL49</f>
        <v>0</v>
      </c>
      <c r="J49">
        <f>'Monthly Data'!BR49</f>
        <v>0</v>
      </c>
      <c r="K49">
        <f>'Monthly Data'!BS49</f>
        <v>31</v>
      </c>
      <c r="M49">
        <f>'GS &lt; 50 OLS Model'!$B$5</f>
        <v>-789150.85641829099</v>
      </c>
      <c r="N49">
        <f ca="1">'GS &lt; 50 OLS Model'!$B$6*D49</f>
        <v>2590898.3134963606</v>
      </c>
      <c r="O49">
        <f ca="1">'GS &lt; 50 OLS Model'!$B$7*E49</f>
        <v>0</v>
      </c>
      <c r="P49" s="133">
        <f>'GS &lt; 50 OLS Model'!$B$8*F49</f>
        <v>4012605.0872738357</v>
      </c>
      <c r="Q49">
        <f>'GS &lt; 50 OLS Model'!$B$9*G49</f>
        <v>-726912.1405769136</v>
      </c>
      <c r="R49">
        <f>'GS &lt; 50 OLS Model'!$B$10*H49</f>
        <v>0</v>
      </c>
      <c r="S49">
        <f>'GS &lt; 50 OLS Model'!$B$11*I49</f>
        <v>0</v>
      </c>
      <c r="T49">
        <f>'GS &lt; 50 OLS Model'!$B$12*J49</f>
        <v>0</v>
      </c>
      <c r="U49">
        <f>'GS &lt; 50 OLS Model'!$B$13*K49</f>
        <v>14449826.767135682</v>
      </c>
      <c r="V49">
        <f t="shared" ca="1" si="2"/>
        <v>19537267.170910671</v>
      </c>
    </row>
    <row r="50" spans="1:22">
      <c r="A50" s="28">
        <f>'Monthly Data'!A50</f>
        <v>40909</v>
      </c>
      <c r="B50">
        <f t="shared" si="1"/>
        <v>2012</v>
      </c>
      <c r="C50">
        <f ca="1">'Monthly Data'!J50</f>
        <v>19511148.082728777</v>
      </c>
      <c r="D50">
        <f t="shared" ca="1" si="5"/>
        <v>659.42999999999984</v>
      </c>
      <c r="E50">
        <f t="shared" ca="1" si="5"/>
        <v>0</v>
      </c>
      <c r="F50" s="133">
        <f>'Monthly Data'!BA50</f>
        <v>149.5</v>
      </c>
      <c r="G50">
        <f>'Monthly Data'!BC50</f>
        <v>49</v>
      </c>
      <c r="H50">
        <f>'Monthly Data'!BF50</f>
        <v>0</v>
      </c>
      <c r="I50">
        <f>'Monthly Data'!BL50</f>
        <v>0</v>
      </c>
      <c r="J50">
        <f>'Monthly Data'!BR50</f>
        <v>0</v>
      </c>
      <c r="K50">
        <f>'Monthly Data'!BS50</f>
        <v>31</v>
      </c>
      <c r="M50">
        <f>'GS &lt; 50 OLS Model'!$B$5</f>
        <v>-789150.85641829099</v>
      </c>
      <c r="N50">
        <f ca="1">'GS &lt; 50 OLS Model'!$B$6*D50</f>
        <v>3070606.3422097093</v>
      </c>
      <c r="O50">
        <f ca="1">'GS &lt; 50 OLS Model'!$B$7*E50</f>
        <v>0</v>
      </c>
      <c r="P50" s="133">
        <f>'GS &lt; 50 OLS Model'!$B$8*F50</f>
        <v>4017980.3117711884</v>
      </c>
      <c r="Q50">
        <f>'GS &lt; 50 OLS Model'!$B$9*G50</f>
        <v>-742056.14350559935</v>
      </c>
      <c r="R50">
        <f>'GS &lt; 50 OLS Model'!$B$10*H50</f>
        <v>0</v>
      </c>
      <c r="S50">
        <f>'GS &lt; 50 OLS Model'!$B$11*I50</f>
        <v>0</v>
      </c>
      <c r="T50">
        <f>'GS &lt; 50 OLS Model'!$B$12*J50</f>
        <v>0</v>
      </c>
      <c r="U50">
        <f>'GS &lt; 50 OLS Model'!$B$13*K50</f>
        <v>14449826.767135682</v>
      </c>
      <c r="V50">
        <f t="shared" ca="1" si="2"/>
        <v>20007206.421192691</v>
      </c>
    </row>
    <row r="51" spans="1:22">
      <c r="A51" s="28">
        <f>'Monthly Data'!A51</f>
        <v>40940</v>
      </c>
      <c r="B51">
        <f t="shared" si="1"/>
        <v>2012</v>
      </c>
      <c r="C51">
        <f ca="1">'Monthly Data'!J51</f>
        <v>18256163.68848278</v>
      </c>
      <c r="D51">
        <f t="shared" ref="D51:E66" ca="1" si="6">D39</f>
        <v>571.77</v>
      </c>
      <c r="E51">
        <f t="shared" ca="1" si="6"/>
        <v>0</v>
      </c>
      <c r="F51" s="133">
        <f>'Monthly Data'!BA51</f>
        <v>150.19999999999999</v>
      </c>
      <c r="G51">
        <f>'Monthly Data'!BC51</f>
        <v>50</v>
      </c>
      <c r="H51">
        <f>'Monthly Data'!BF51</f>
        <v>0</v>
      </c>
      <c r="I51">
        <f>'Monthly Data'!BL51</f>
        <v>0</v>
      </c>
      <c r="J51">
        <f>'Monthly Data'!BR51</f>
        <v>0</v>
      </c>
      <c r="K51">
        <f>'Monthly Data'!BS51</f>
        <v>29</v>
      </c>
      <c r="M51">
        <f>'GS &lt; 50 OLS Model'!$B$5</f>
        <v>-789150.85641829099</v>
      </c>
      <c r="N51">
        <f ca="1">'GS &lt; 50 OLS Model'!$B$6*D51</f>
        <v>2662421.4674571157</v>
      </c>
      <c r="O51">
        <f ca="1">'GS &lt; 50 OLS Model'!$B$7*E51</f>
        <v>0</v>
      </c>
      <c r="P51" s="133">
        <f>'GS &lt; 50 OLS Model'!$B$8*F51</f>
        <v>4036793.5975119225</v>
      </c>
      <c r="Q51">
        <f>'GS &lt; 50 OLS Model'!$B$9*G51</f>
        <v>-757200.14643428498</v>
      </c>
      <c r="R51">
        <f>'GS &lt; 50 OLS Model'!$B$10*H51</f>
        <v>0</v>
      </c>
      <c r="S51">
        <f>'GS &lt; 50 OLS Model'!$B$11*I51</f>
        <v>0</v>
      </c>
      <c r="T51">
        <f>'GS &lt; 50 OLS Model'!$B$12*J51</f>
        <v>0</v>
      </c>
      <c r="U51">
        <f>'GS &lt; 50 OLS Model'!$B$13*K51</f>
        <v>13517579.878933379</v>
      </c>
      <c r="V51">
        <f t="shared" ca="1" si="2"/>
        <v>18670443.941049844</v>
      </c>
    </row>
    <row r="52" spans="1:22">
      <c r="A52" s="28">
        <f>'Monthly Data'!A52</f>
        <v>40969</v>
      </c>
      <c r="B52">
        <f t="shared" si="1"/>
        <v>2012</v>
      </c>
      <c r="C52">
        <f ca="1">'Monthly Data'!J52</f>
        <v>18096668.85844278</v>
      </c>
      <c r="D52">
        <f t="shared" ca="1" si="6"/>
        <v>456.53999999999996</v>
      </c>
      <c r="E52">
        <f t="shared" ca="1" si="6"/>
        <v>0.48</v>
      </c>
      <c r="F52" s="133">
        <f>'Monthly Data'!BA52</f>
        <v>151.80000000000001</v>
      </c>
      <c r="G52">
        <f>'Monthly Data'!BC52</f>
        <v>51</v>
      </c>
      <c r="H52">
        <f>'Monthly Data'!BF52</f>
        <v>1</v>
      </c>
      <c r="I52">
        <f>'Monthly Data'!BL52</f>
        <v>0</v>
      </c>
      <c r="J52">
        <f>'Monthly Data'!BR52</f>
        <v>1</v>
      </c>
      <c r="K52">
        <f>'Monthly Data'!BS52</f>
        <v>31</v>
      </c>
      <c r="M52">
        <f>'GS &lt; 50 OLS Model'!$B$5</f>
        <v>-789150.85641829099</v>
      </c>
      <c r="N52">
        <f ca="1">'GS &lt; 50 OLS Model'!$B$6*D52</f>
        <v>2125858.1190913683</v>
      </c>
      <c r="O52">
        <f ca="1">'GS &lt; 50 OLS Model'!$B$7*E52</f>
        <v>11921.242375095168</v>
      </c>
      <c r="P52" s="133">
        <f>'GS &lt; 50 OLS Model'!$B$8*F52</f>
        <v>4079795.3934907452</v>
      </c>
      <c r="Q52">
        <f>'GS &lt; 50 OLS Model'!$B$9*G52</f>
        <v>-772344.14936297073</v>
      </c>
      <c r="R52">
        <f>'GS &lt; 50 OLS Model'!$B$10*H52</f>
        <v>396678.61848310701</v>
      </c>
      <c r="S52">
        <f>'GS &lt; 50 OLS Model'!$B$11*I52</f>
        <v>0</v>
      </c>
      <c r="T52">
        <f>'GS &lt; 50 OLS Model'!$B$12*J52</f>
        <v>-710726.62253818498</v>
      </c>
      <c r="U52">
        <f>'GS &lt; 50 OLS Model'!$B$13*K52</f>
        <v>14449826.767135682</v>
      </c>
      <c r="V52">
        <f t="shared" ca="1" si="2"/>
        <v>18791858.512256548</v>
      </c>
    </row>
    <row r="53" spans="1:22">
      <c r="A53" s="28">
        <f>'Monthly Data'!A53</f>
        <v>41000</v>
      </c>
      <c r="B53">
        <f t="shared" si="1"/>
        <v>2012</v>
      </c>
      <c r="C53">
        <f ca="1">'Monthly Data'!J53</f>
        <v>16541459.767637776</v>
      </c>
      <c r="D53">
        <f t="shared" ca="1" si="6"/>
        <v>248.54999999999995</v>
      </c>
      <c r="E53">
        <f t="shared" ca="1" si="6"/>
        <v>2.78</v>
      </c>
      <c r="F53" s="133">
        <f>'Monthly Data'!BA53</f>
        <v>152.5</v>
      </c>
      <c r="G53">
        <f>'Monthly Data'!BC53</f>
        <v>52</v>
      </c>
      <c r="H53">
        <f>'Monthly Data'!BF53</f>
        <v>0</v>
      </c>
      <c r="I53">
        <f>'Monthly Data'!BL53</f>
        <v>0</v>
      </c>
      <c r="J53">
        <f>'Monthly Data'!BR53</f>
        <v>1</v>
      </c>
      <c r="K53">
        <f>'Monthly Data'!BS53</f>
        <v>30</v>
      </c>
      <c r="M53">
        <f>'GS &lt; 50 OLS Model'!$B$5</f>
        <v>-789150.85641829099</v>
      </c>
      <c r="N53">
        <f ca="1">'GS &lt; 50 OLS Model'!$B$6*D53</f>
        <v>1157361.9737594943</v>
      </c>
      <c r="O53">
        <f ca="1">'GS &lt; 50 OLS Model'!$B$7*E53</f>
        <v>69043.862089092843</v>
      </c>
      <c r="P53" s="133">
        <f>'GS &lt; 50 OLS Model'!$B$8*F53</f>
        <v>4098608.6792314798</v>
      </c>
      <c r="Q53">
        <f>'GS &lt; 50 OLS Model'!$B$9*G53</f>
        <v>-787488.15229165647</v>
      </c>
      <c r="R53">
        <f>'GS &lt; 50 OLS Model'!$B$10*H53</f>
        <v>0</v>
      </c>
      <c r="S53">
        <f>'GS &lt; 50 OLS Model'!$B$11*I53</f>
        <v>0</v>
      </c>
      <c r="T53">
        <f>'GS &lt; 50 OLS Model'!$B$12*J53</f>
        <v>-710726.62253818498</v>
      </c>
      <c r="U53">
        <f>'GS &lt; 50 OLS Model'!$B$13*K53</f>
        <v>13983703.323034531</v>
      </c>
      <c r="V53">
        <f t="shared" ca="1" si="2"/>
        <v>17021352.206866466</v>
      </c>
    </row>
    <row r="54" spans="1:22">
      <c r="A54" s="28">
        <f>'Monthly Data'!A54</f>
        <v>41030</v>
      </c>
      <c r="B54">
        <f t="shared" si="1"/>
        <v>2012</v>
      </c>
      <c r="C54">
        <f ca="1">'Monthly Data'!J54</f>
        <v>18171949.748051777</v>
      </c>
      <c r="D54">
        <f t="shared" ca="1" si="6"/>
        <v>92.740000000000009</v>
      </c>
      <c r="E54">
        <f t="shared" ca="1" si="6"/>
        <v>41.839999999999996</v>
      </c>
      <c r="F54" s="133">
        <f>'Monthly Data'!BA54</f>
        <v>152.69999999999999</v>
      </c>
      <c r="G54">
        <f>'Monthly Data'!BC54</f>
        <v>53</v>
      </c>
      <c r="H54">
        <f>'Monthly Data'!BF54</f>
        <v>0</v>
      </c>
      <c r="I54">
        <f>'Monthly Data'!BL54</f>
        <v>0</v>
      </c>
      <c r="J54">
        <f>'Monthly Data'!BR54</f>
        <v>1</v>
      </c>
      <c r="K54">
        <f>'Monthly Data'!BS54</f>
        <v>31</v>
      </c>
      <c r="M54">
        <f>'GS &lt; 50 OLS Model'!$B$5</f>
        <v>-789150.85641829099</v>
      </c>
      <c r="N54">
        <f ca="1">'GS &lt; 50 OLS Model'!$B$6*D54</f>
        <v>431839.66785940662</v>
      </c>
      <c r="O54">
        <f ca="1">'GS &lt; 50 OLS Model'!$B$7*E54</f>
        <v>1039134.9603624621</v>
      </c>
      <c r="P54" s="133">
        <f>'GS &lt; 50 OLS Model'!$B$8*F54</f>
        <v>4103983.903728832</v>
      </c>
      <c r="Q54">
        <f>'GS &lt; 50 OLS Model'!$B$9*G54</f>
        <v>-802632.1552203421</v>
      </c>
      <c r="R54">
        <f>'GS &lt; 50 OLS Model'!$B$10*H54</f>
        <v>0</v>
      </c>
      <c r="S54">
        <f>'GS &lt; 50 OLS Model'!$B$11*I54</f>
        <v>0</v>
      </c>
      <c r="T54">
        <f>'GS &lt; 50 OLS Model'!$B$12*J54</f>
        <v>-710726.62253818498</v>
      </c>
      <c r="U54">
        <f>'GS &lt; 50 OLS Model'!$B$13*K54</f>
        <v>14449826.767135682</v>
      </c>
      <c r="V54">
        <f t="shared" ca="1" si="2"/>
        <v>17722275.664909564</v>
      </c>
    </row>
    <row r="55" spans="1:22">
      <c r="A55" s="28">
        <f>'Monthly Data'!A55</f>
        <v>41061</v>
      </c>
      <c r="B55">
        <f t="shared" ref="B55:B118" si="7">YEAR(A55)</f>
        <v>2012</v>
      </c>
      <c r="C55">
        <f ca="1">'Monthly Data'!J55</f>
        <v>20403300.909939777</v>
      </c>
      <c r="D55">
        <f t="shared" ca="1" si="6"/>
        <v>9.08</v>
      </c>
      <c r="E55">
        <f t="shared" ca="1" si="6"/>
        <v>117.03999999999996</v>
      </c>
      <c r="F55" s="133">
        <f>'Monthly Data'!BA55</f>
        <v>152.6</v>
      </c>
      <c r="G55">
        <f>'Monthly Data'!BC55</f>
        <v>54</v>
      </c>
      <c r="H55">
        <f>'Monthly Data'!BF55</f>
        <v>0</v>
      </c>
      <c r="I55">
        <f>'Monthly Data'!BL55</f>
        <v>0</v>
      </c>
      <c r="J55">
        <f>'Monthly Data'!BR55</f>
        <v>0</v>
      </c>
      <c r="K55">
        <f>'Monthly Data'!BS55</f>
        <v>30</v>
      </c>
      <c r="M55">
        <f>'GS &lt; 50 OLS Model'!$B$5</f>
        <v>-789150.85641829099</v>
      </c>
      <c r="N55">
        <f ca="1">'GS &lt; 50 OLS Model'!$B$6*D55</f>
        <v>42280.61445075924</v>
      </c>
      <c r="O55">
        <f ca="1">'GS &lt; 50 OLS Model'!$B$7*E55</f>
        <v>2906796.2657940378</v>
      </c>
      <c r="P55" s="133">
        <f>'GS &lt; 50 OLS Model'!$B$8*F55</f>
        <v>4101296.2914801561</v>
      </c>
      <c r="Q55">
        <f>'GS &lt; 50 OLS Model'!$B$9*G55</f>
        <v>-817776.15814902785</v>
      </c>
      <c r="R55">
        <f>'GS &lt; 50 OLS Model'!$B$10*H55</f>
        <v>0</v>
      </c>
      <c r="S55">
        <f>'GS &lt; 50 OLS Model'!$B$11*I55</f>
        <v>0</v>
      </c>
      <c r="T55">
        <f>'GS &lt; 50 OLS Model'!$B$12*J55</f>
        <v>0</v>
      </c>
      <c r="U55">
        <f>'GS &lt; 50 OLS Model'!$B$13*K55</f>
        <v>13983703.323034531</v>
      </c>
      <c r="V55">
        <f t="shared" ref="V55:V109" ca="1" si="8">SUM(M55:U55)</f>
        <v>19427149.480192162</v>
      </c>
    </row>
    <row r="56" spans="1:22">
      <c r="A56" s="28">
        <f>'Monthly Data'!A56</f>
        <v>41091</v>
      </c>
      <c r="B56">
        <f t="shared" si="7"/>
        <v>2012</v>
      </c>
      <c r="C56">
        <f ca="1">'Monthly Data'!J56</f>
        <v>22861363.392034773</v>
      </c>
      <c r="D56">
        <f t="shared" ca="1" si="6"/>
        <v>0.51</v>
      </c>
      <c r="E56">
        <f t="shared" ca="1" si="6"/>
        <v>183.26</v>
      </c>
      <c r="F56" s="133">
        <f>'Monthly Data'!BA56</f>
        <v>153.80000000000001</v>
      </c>
      <c r="G56">
        <f>'Monthly Data'!BC56</f>
        <v>55</v>
      </c>
      <c r="H56">
        <f>'Monthly Data'!BF56</f>
        <v>0</v>
      </c>
      <c r="I56">
        <f>'Monthly Data'!BL56</f>
        <v>0</v>
      </c>
      <c r="J56">
        <f>'Monthly Data'!BR56</f>
        <v>0</v>
      </c>
      <c r="K56">
        <f>'Monthly Data'!BS56</f>
        <v>31</v>
      </c>
      <c r="M56">
        <f>'GS &lt; 50 OLS Model'!$B$5</f>
        <v>-789150.85641829099</v>
      </c>
      <c r="N56">
        <f ca="1">'GS &lt; 50 OLS Model'!$B$6*D56</f>
        <v>2374.7922213532174</v>
      </c>
      <c r="O56">
        <f ca="1">'GS &lt; 50 OLS Model'!$B$7*E56</f>
        <v>4551430.9951248756</v>
      </c>
      <c r="P56" s="133">
        <f>'GS &lt; 50 OLS Model'!$B$8*F56</f>
        <v>4133547.638464273</v>
      </c>
      <c r="Q56">
        <f>'GS &lt; 50 OLS Model'!$B$9*G56</f>
        <v>-832920.16107771359</v>
      </c>
      <c r="R56">
        <f>'GS &lt; 50 OLS Model'!$B$10*H56</f>
        <v>0</v>
      </c>
      <c r="S56">
        <f>'GS &lt; 50 OLS Model'!$B$11*I56</f>
        <v>0</v>
      </c>
      <c r="T56">
        <f>'GS &lt; 50 OLS Model'!$B$12*J56</f>
        <v>0</v>
      </c>
      <c r="U56">
        <f>'GS &lt; 50 OLS Model'!$B$13*K56</f>
        <v>14449826.767135682</v>
      </c>
      <c r="V56">
        <f t="shared" ca="1" si="8"/>
        <v>21515109.17545018</v>
      </c>
    </row>
    <row r="57" spans="1:22">
      <c r="A57" s="28">
        <f>'Monthly Data'!A57</f>
        <v>41122</v>
      </c>
      <c r="B57">
        <f t="shared" si="7"/>
        <v>2012</v>
      </c>
      <c r="C57">
        <f ca="1">'Monthly Data'!J57</f>
        <v>21118978.986886777</v>
      </c>
      <c r="D57">
        <f t="shared" ca="1" si="6"/>
        <v>1.51</v>
      </c>
      <c r="E57">
        <f t="shared" ca="1" si="6"/>
        <v>152.91000000000003</v>
      </c>
      <c r="F57" s="133">
        <f>'Monthly Data'!BA57</f>
        <v>154.5</v>
      </c>
      <c r="G57">
        <f>'Monthly Data'!BC57</f>
        <v>56</v>
      </c>
      <c r="H57">
        <f>'Monthly Data'!BF57</f>
        <v>0</v>
      </c>
      <c r="I57">
        <f>'Monthly Data'!BL57</f>
        <v>0</v>
      </c>
      <c r="J57">
        <f>'Monthly Data'!BR57</f>
        <v>0</v>
      </c>
      <c r="K57">
        <f>'Monthly Data'!BS57</f>
        <v>31</v>
      </c>
      <c r="M57">
        <f>'GS &lt; 50 OLS Model'!$B$5</f>
        <v>-789150.85641829099</v>
      </c>
      <c r="N57">
        <f ca="1">'GS &lt; 50 OLS Model'!$B$6*D57</f>
        <v>7031.2475573399179</v>
      </c>
      <c r="O57">
        <f ca="1">'GS &lt; 50 OLS Model'!$B$7*E57</f>
        <v>3797660.7741162553</v>
      </c>
      <c r="P57" s="133">
        <f>'GS &lt; 50 OLS Model'!$B$8*F57</f>
        <v>4152360.9242050075</v>
      </c>
      <c r="Q57">
        <f>'GS &lt; 50 OLS Model'!$B$9*G57</f>
        <v>-848064.16400639922</v>
      </c>
      <c r="R57">
        <f>'GS &lt; 50 OLS Model'!$B$10*H57</f>
        <v>0</v>
      </c>
      <c r="S57">
        <f>'GS &lt; 50 OLS Model'!$B$11*I57</f>
        <v>0</v>
      </c>
      <c r="T57">
        <f>'GS &lt; 50 OLS Model'!$B$12*J57</f>
        <v>0</v>
      </c>
      <c r="U57">
        <f>'GS &lt; 50 OLS Model'!$B$13*K57</f>
        <v>14449826.767135682</v>
      </c>
      <c r="V57">
        <f t="shared" ca="1" si="8"/>
        <v>20769664.692589596</v>
      </c>
    </row>
    <row r="58" spans="1:22">
      <c r="A58" s="28">
        <f>'Monthly Data'!A58</f>
        <v>41153</v>
      </c>
      <c r="B58">
        <f t="shared" si="7"/>
        <v>2012</v>
      </c>
      <c r="C58">
        <f ca="1">'Monthly Data'!J58</f>
        <v>18170205.46941378</v>
      </c>
      <c r="D58">
        <f t="shared" ca="1" si="6"/>
        <v>33.01</v>
      </c>
      <c r="E58">
        <f t="shared" ca="1" si="6"/>
        <v>67.679999999999993</v>
      </c>
      <c r="F58" s="133">
        <f>'Monthly Data'!BA58</f>
        <v>155.1</v>
      </c>
      <c r="G58">
        <f>'Monthly Data'!BC58</f>
        <v>57</v>
      </c>
      <c r="H58">
        <f>'Monthly Data'!BF58</f>
        <v>0</v>
      </c>
      <c r="I58">
        <f>'Monthly Data'!BL58</f>
        <v>1</v>
      </c>
      <c r="J58">
        <f>'Monthly Data'!BR58</f>
        <v>1</v>
      </c>
      <c r="K58">
        <f>'Monthly Data'!BS58</f>
        <v>30</v>
      </c>
      <c r="M58">
        <f>'GS &lt; 50 OLS Model'!$B$5</f>
        <v>-789150.85641829099</v>
      </c>
      <c r="N58">
        <f ca="1">'GS &lt; 50 OLS Model'!$B$6*D58</f>
        <v>153709.59064092097</v>
      </c>
      <c r="O58">
        <f ca="1">'GS &lt; 50 OLS Model'!$B$7*E58</f>
        <v>1680895.1748884185</v>
      </c>
      <c r="P58" s="133">
        <f>'GS &lt; 50 OLS Model'!$B$8*F58</f>
        <v>4168486.5976970652</v>
      </c>
      <c r="Q58">
        <f>'GS &lt; 50 OLS Model'!$B$9*G58</f>
        <v>-863208.16693508497</v>
      </c>
      <c r="R58">
        <f>'GS &lt; 50 OLS Model'!$B$10*H58</f>
        <v>0</v>
      </c>
      <c r="S58">
        <f>'GS &lt; 50 OLS Model'!$B$11*I58</f>
        <v>738961.94717258995</v>
      </c>
      <c r="T58">
        <f>'GS &lt; 50 OLS Model'!$B$12*J58</f>
        <v>-710726.62253818498</v>
      </c>
      <c r="U58">
        <f>'GS &lt; 50 OLS Model'!$B$13*K58</f>
        <v>13983703.323034531</v>
      </c>
      <c r="V58">
        <f t="shared" ca="1" si="8"/>
        <v>18362670.987541962</v>
      </c>
    </row>
    <row r="59" spans="1:22">
      <c r="A59" s="28">
        <f>'Monthly Data'!A59</f>
        <v>41183</v>
      </c>
      <c r="B59">
        <f t="shared" si="7"/>
        <v>2012</v>
      </c>
      <c r="C59">
        <f ca="1">'Monthly Data'!J59</f>
        <v>17220595.803868778</v>
      </c>
      <c r="D59">
        <f t="shared" ca="1" si="6"/>
        <v>177.83999999999997</v>
      </c>
      <c r="E59">
        <f t="shared" ca="1" si="6"/>
        <v>8.6</v>
      </c>
      <c r="F59" s="133">
        <f>'Monthly Data'!BA59</f>
        <v>154.30000000000001</v>
      </c>
      <c r="G59">
        <f>'Monthly Data'!BC59</f>
        <v>58</v>
      </c>
      <c r="H59">
        <f>'Monthly Data'!BF59</f>
        <v>0</v>
      </c>
      <c r="I59">
        <f>'Monthly Data'!BL59</f>
        <v>0</v>
      </c>
      <c r="J59">
        <f>'Monthly Data'!BR59</f>
        <v>1</v>
      </c>
      <c r="K59">
        <f>'Monthly Data'!BS59</f>
        <v>31</v>
      </c>
      <c r="M59">
        <f>'GS &lt; 50 OLS Model'!$B$5</f>
        <v>-789150.85641829099</v>
      </c>
      <c r="N59">
        <f ca="1">'GS &lt; 50 OLS Model'!$B$6*D59</f>
        <v>828104.01695187471</v>
      </c>
      <c r="O59">
        <f ca="1">'GS &lt; 50 OLS Model'!$B$7*E59</f>
        <v>213588.92588712176</v>
      </c>
      <c r="P59" s="133">
        <f>'GS &lt; 50 OLS Model'!$B$8*F59</f>
        <v>4146985.6997076548</v>
      </c>
      <c r="Q59">
        <f>'GS &lt; 50 OLS Model'!$B$9*G59</f>
        <v>-878352.1698637706</v>
      </c>
      <c r="R59">
        <f>'GS &lt; 50 OLS Model'!$B$10*H59</f>
        <v>0</v>
      </c>
      <c r="S59">
        <f>'GS &lt; 50 OLS Model'!$B$11*I59</f>
        <v>0</v>
      </c>
      <c r="T59">
        <f>'GS &lt; 50 OLS Model'!$B$12*J59</f>
        <v>-710726.62253818498</v>
      </c>
      <c r="U59">
        <f>'GS &lt; 50 OLS Model'!$B$13*K59</f>
        <v>14449826.767135682</v>
      </c>
      <c r="V59">
        <f t="shared" ca="1" si="8"/>
        <v>17260275.760862086</v>
      </c>
    </row>
    <row r="60" spans="1:22">
      <c r="A60" s="28">
        <f>'Monthly Data'!A60</f>
        <v>41214</v>
      </c>
      <c r="B60">
        <f t="shared" si="7"/>
        <v>2012</v>
      </c>
      <c r="C60">
        <f ca="1">'Monthly Data'!J60</f>
        <v>17668478.376731779</v>
      </c>
      <c r="D60">
        <f t="shared" ca="1" si="6"/>
        <v>361.94999999999993</v>
      </c>
      <c r="E60">
        <f t="shared" ca="1" si="6"/>
        <v>0.05</v>
      </c>
      <c r="F60" s="133">
        <f>'Monthly Data'!BA60</f>
        <v>153.80000000000001</v>
      </c>
      <c r="G60">
        <f>'Monthly Data'!BC60</f>
        <v>59</v>
      </c>
      <c r="H60">
        <f>'Monthly Data'!BF60</f>
        <v>0</v>
      </c>
      <c r="I60">
        <f>'Monthly Data'!BL60</f>
        <v>0</v>
      </c>
      <c r="J60">
        <f>'Monthly Data'!BR60</f>
        <v>1</v>
      </c>
      <c r="K60">
        <f>'Monthly Data'!BS60</f>
        <v>30</v>
      </c>
      <c r="M60">
        <f>'GS &lt; 50 OLS Model'!$B$5</f>
        <v>-789150.85641829099</v>
      </c>
      <c r="N60">
        <f ca="1">'GS &lt; 50 OLS Model'!$B$6*D60</f>
        <v>1685404.008860386</v>
      </c>
      <c r="O60">
        <f ca="1">'GS &lt; 50 OLS Model'!$B$7*E60</f>
        <v>1241.79608073908</v>
      </c>
      <c r="P60" s="133">
        <f>'GS &lt; 50 OLS Model'!$B$8*F60</f>
        <v>4133547.638464273</v>
      </c>
      <c r="Q60">
        <f>'GS &lt; 50 OLS Model'!$B$9*G60</f>
        <v>-893496.17279245635</v>
      </c>
      <c r="R60">
        <f>'GS &lt; 50 OLS Model'!$B$10*H60</f>
        <v>0</v>
      </c>
      <c r="S60">
        <f>'GS &lt; 50 OLS Model'!$B$11*I60</f>
        <v>0</v>
      </c>
      <c r="T60">
        <f>'GS &lt; 50 OLS Model'!$B$12*J60</f>
        <v>-710726.62253818498</v>
      </c>
      <c r="U60">
        <f>'GS &lt; 50 OLS Model'!$B$13*K60</f>
        <v>13983703.323034531</v>
      </c>
      <c r="V60">
        <f t="shared" ca="1" si="8"/>
        <v>17410523.114690997</v>
      </c>
    </row>
    <row r="61" spans="1:22">
      <c r="A61" s="28">
        <f>'Monthly Data'!A61</f>
        <v>41244</v>
      </c>
      <c r="B61">
        <f t="shared" si="7"/>
        <v>2012</v>
      </c>
      <c r="C61">
        <f ca="1">'Monthly Data'!J61</f>
        <v>19040828.537305772</v>
      </c>
      <c r="D61">
        <f t="shared" ca="1" si="6"/>
        <v>556.41000000000008</v>
      </c>
      <c r="E61">
        <f t="shared" ca="1" si="6"/>
        <v>0</v>
      </c>
      <c r="F61" s="133">
        <f>'Monthly Data'!BA61</f>
        <v>152.9</v>
      </c>
      <c r="G61">
        <f>'Monthly Data'!BC61</f>
        <v>60</v>
      </c>
      <c r="H61">
        <f>'Monthly Data'!BF61</f>
        <v>0</v>
      </c>
      <c r="I61">
        <f>'Monthly Data'!BL61</f>
        <v>0</v>
      </c>
      <c r="J61">
        <f>'Monthly Data'!BR61</f>
        <v>0</v>
      </c>
      <c r="K61">
        <f>'Monthly Data'!BS61</f>
        <v>31</v>
      </c>
      <c r="M61">
        <f>'GS &lt; 50 OLS Model'!$B$5</f>
        <v>-789150.85641829099</v>
      </c>
      <c r="N61">
        <f ca="1">'GS &lt; 50 OLS Model'!$B$6*D61</f>
        <v>2590898.3134963606</v>
      </c>
      <c r="O61">
        <f ca="1">'GS &lt; 50 OLS Model'!$B$7*E61</f>
        <v>0</v>
      </c>
      <c r="P61" s="133">
        <f>'GS &lt; 50 OLS Model'!$B$8*F61</f>
        <v>4109359.1282261852</v>
      </c>
      <c r="Q61">
        <f>'GS &lt; 50 OLS Model'!$B$9*G61</f>
        <v>-908640.17572114209</v>
      </c>
      <c r="R61">
        <f>'GS &lt; 50 OLS Model'!$B$10*H61</f>
        <v>0</v>
      </c>
      <c r="S61">
        <f>'GS &lt; 50 OLS Model'!$B$11*I61</f>
        <v>0</v>
      </c>
      <c r="T61">
        <f>'GS &lt; 50 OLS Model'!$B$12*J61</f>
        <v>0</v>
      </c>
      <c r="U61">
        <f>'GS &lt; 50 OLS Model'!$B$13*K61</f>
        <v>14449826.767135682</v>
      </c>
      <c r="V61">
        <f t="shared" ca="1" si="8"/>
        <v>19452293.176718794</v>
      </c>
    </row>
    <row r="62" spans="1:22">
      <c r="A62" s="28">
        <f>'Monthly Data'!A62</f>
        <v>41275</v>
      </c>
      <c r="B62">
        <f t="shared" si="7"/>
        <v>2013</v>
      </c>
      <c r="C62">
        <f ca="1">'Monthly Data'!J62</f>
        <v>19918645.038127154</v>
      </c>
      <c r="D62">
        <f t="shared" ca="1" si="6"/>
        <v>659.42999999999984</v>
      </c>
      <c r="E62">
        <f t="shared" ca="1" si="6"/>
        <v>0</v>
      </c>
      <c r="F62" s="133">
        <f>'Monthly Data'!BA62</f>
        <v>151.4</v>
      </c>
      <c r="G62">
        <f>'Monthly Data'!BC62</f>
        <v>61</v>
      </c>
      <c r="H62">
        <f>'Monthly Data'!BF62</f>
        <v>0</v>
      </c>
      <c r="I62">
        <f>'Monthly Data'!BL62</f>
        <v>0</v>
      </c>
      <c r="J62">
        <f>'Monthly Data'!BR62</f>
        <v>0</v>
      </c>
      <c r="K62">
        <f>'Monthly Data'!BS62</f>
        <v>31</v>
      </c>
      <c r="M62">
        <f>'GS &lt; 50 OLS Model'!$B$5</f>
        <v>-789150.85641829099</v>
      </c>
      <c r="N62">
        <f ca="1">'GS &lt; 50 OLS Model'!$B$6*D62</f>
        <v>3070606.3422097093</v>
      </c>
      <c r="O62">
        <f ca="1">'GS &lt; 50 OLS Model'!$B$7*E62</f>
        <v>0</v>
      </c>
      <c r="P62" s="133">
        <f>'GS &lt; 50 OLS Model'!$B$8*F62</f>
        <v>4069044.9444960398</v>
      </c>
      <c r="Q62">
        <f>'GS &lt; 50 OLS Model'!$B$9*G62</f>
        <v>-923784.17864982772</v>
      </c>
      <c r="R62">
        <f>'GS &lt; 50 OLS Model'!$B$10*H62</f>
        <v>0</v>
      </c>
      <c r="S62">
        <f>'GS &lt; 50 OLS Model'!$B$11*I62</f>
        <v>0</v>
      </c>
      <c r="T62">
        <f>'GS &lt; 50 OLS Model'!$B$12*J62</f>
        <v>0</v>
      </c>
      <c r="U62">
        <f>'GS &lt; 50 OLS Model'!$B$13*K62</f>
        <v>14449826.767135682</v>
      </c>
      <c r="V62">
        <f t="shared" ca="1" si="8"/>
        <v>19876543.01877331</v>
      </c>
    </row>
    <row r="63" spans="1:22">
      <c r="A63" s="28">
        <f>'Monthly Data'!A63</f>
        <v>41306</v>
      </c>
      <c r="B63">
        <f t="shared" si="7"/>
        <v>2013</v>
      </c>
      <c r="C63">
        <f ca="1">'Monthly Data'!J63</f>
        <v>18479022.427723158</v>
      </c>
      <c r="D63">
        <f t="shared" ca="1" si="6"/>
        <v>571.77</v>
      </c>
      <c r="E63">
        <f t="shared" ca="1" si="6"/>
        <v>0</v>
      </c>
      <c r="F63" s="133">
        <f>'Monthly Data'!BA63</f>
        <v>151.9</v>
      </c>
      <c r="G63">
        <f>'Monthly Data'!BC63</f>
        <v>62</v>
      </c>
      <c r="H63">
        <f>'Monthly Data'!BF63</f>
        <v>0</v>
      </c>
      <c r="I63">
        <f>'Monthly Data'!BL63</f>
        <v>0</v>
      </c>
      <c r="J63">
        <f>'Monthly Data'!BR63</f>
        <v>0</v>
      </c>
      <c r="K63">
        <f>'Monthly Data'!BS63</f>
        <v>28</v>
      </c>
      <c r="M63">
        <f>'GS &lt; 50 OLS Model'!$B$5</f>
        <v>-789150.85641829099</v>
      </c>
      <c r="N63">
        <f ca="1">'GS &lt; 50 OLS Model'!$B$6*D63</f>
        <v>2662421.4674571157</v>
      </c>
      <c r="O63">
        <f ca="1">'GS &lt; 50 OLS Model'!$B$7*E63</f>
        <v>0</v>
      </c>
      <c r="P63" s="133">
        <f>'GS &lt; 50 OLS Model'!$B$8*F63</f>
        <v>4082483.0057394216</v>
      </c>
      <c r="Q63">
        <f>'GS &lt; 50 OLS Model'!$B$9*G63</f>
        <v>-938928.18157851347</v>
      </c>
      <c r="R63">
        <f>'GS &lt; 50 OLS Model'!$B$10*H63</f>
        <v>0</v>
      </c>
      <c r="S63">
        <f>'GS &lt; 50 OLS Model'!$B$11*I63</f>
        <v>0</v>
      </c>
      <c r="T63">
        <f>'GS &lt; 50 OLS Model'!$B$12*J63</f>
        <v>0</v>
      </c>
      <c r="U63">
        <f>'GS &lt; 50 OLS Model'!$B$13*K63</f>
        <v>13051456.434832228</v>
      </c>
      <c r="V63">
        <f t="shared" ca="1" si="8"/>
        <v>18068281.87003196</v>
      </c>
    </row>
    <row r="64" spans="1:22">
      <c r="A64" s="28">
        <f>'Monthly Data'!A64</f>
        <v>41334</v>
      </c>
      <c r="B64">
        <f t="shared" si="7"/>
        <v>2013</v>
      </c>
      <c r="C64">
        <f ca="1">'Monthly Data'!J64</f>
        <v>19344536.573703159</v>
      </c>
      <c r="D64">
        <f t="shared" ca="1" si="6"/>
        <v>456.53999999999996</v>
      </c>
      <c r="E64">
        <f t="shared" ca="1" si="6"/>
        <v>0.48</v>
      </c>
      <c r="F64" s="133">
        <f>'Monthly Data'!BA64</f>
        <v>152.4</v>
      </c>
      <c r="G64">
        <f>'Monthly Data'!BC64</f>
        <v>63</v>
      </c>
      <c r="H64">
        <f>'Monthly Data'!BF64</f>
        <v>1</v>
      </c>
      <c r="I64">
        <f>'Monthly Data'!BL64</f>
        <v>0</v>
      </c>
      <c r="J64">
        <f>'Monthly Data'!BR64</f>
        <v>1</v>
      </c>
      <c r="K64">
        <f>'Monthly Data'!BS64</f>
        <v>31</v>
      </c>
      <c r="M64">
        <f>'GS &lt; 50 OLS Model'!$B$5</f>
        <v>-789150.85641829099</v>
      </c>
      <c r="N64">
        <f ca="1">'GS &lt; 50 OLS Model'!$B$6*D64</f>
        <v>2125858.1190913683</v>
      </c>
      <c r="O64">
        <f ca="1">'GS &lt; 50 OLS Model'!$B$7*E64</f>
        <v>11921.242375095168</v>
      </c>
      <c r="P64" s="133">
        <f>'GS &lt; 50 OLS Model'!$B$8*F64</f>
        <v>4095921.0669828034</v>
      </c>
      <c r="Q64">
        <f>'GS &lt; 50 OLS Model'!$B$9*G64</f>
        <v>-954072.1845071991</v>
      </c>
      <c r="R64">
        <f>'GS &lt; 50 OLS Model'!$B$10*H64</f>
        <v>396678.61848310701</v>
      </c>
      <c r="S64">
        <f>'GS &lt; 50 OLS Model'!$B$11*I64</f>
        <v>0</v>
      </c>
      <c r="T64">
        <f>'GS &lt; 50 OLS Model'!$B$12*J64</f>
        <v>-710726.62253818498</v>
      </c>
      <c r="U64">
        <f>'GS &lt; 50 OLS Model'!$B$13*K64</f>
        <v>14449826.767135682</v>
      </c>
      <c r="V64">
        <f t="shared" ca="1" si="8"/>
        <v>18626256.150604378</v>
      </c>
    </row>
    <row r="65" spans="1:22">
      <c r="A65" s="28">
        <f>'Monthly Data'!A65</f>
        <v>41365</v>
      </c>
      <c r="B65">
        <f t="shared" si="7"/>
        <v>2013</v>
      </c>
      <c r="C65">
        <f ca="1">'Monthly Data'!J65</f>
        <v>17496135.743099157</v>
      </c>
      <c r="D65">
        <f t="shared" ca="1" si="6"/>
        <v>248.54999999999995</v>
      </c>
      <c r="E65">
        <f t="shared" ca="1" si="6"/>
        <v>2.78</v>
      </c>
      <c r="F65" s="133">
        <f>'Monthly Data'!BA65</f>
        <v>154.4</v>
      </c>
      <c r="G65">
        <f>'Monthly Data'!BC65</f>
        <v>64</v>
      </c>
      <c r="H65">
        <f>'Monthly Data'!BF65</f>
        <v>0</v>
      </c>
      <c r="I65">
        <f>'Monthly Data'!BL65</f>
        <v>0</v>
      </c>
      <c r="J65">
        <f>'Monthly Data'!BR65</f>
        <v>1</v>
      </c>
      <c r="K65">
        <f>'Monthly Data'!BS65</f>
        <v>30</v>
      </c>
      <c r="M65">
        <f>'GS &lt; 50 OLS Model'!$B$5</f>
        <v>-789150.85641829099</v>
      </c>
      <c r="N65">
        <f ca="1">'GS &lt; 50 OLS Model'!$B$6*D65</f>
        <v>1157361.9737594943</v>
      </c>
      <c r="O65">
        <f ca="1">'GS &lt; 50 OLS Model'!$B$7*E65</f>
        <v>69043.862089092843</v>
      </c>
      <c r="P65" s="133">
        <f>'GS &lt; 50 OLS Model'!$B$8*F65</f>
        <v>4149673.3119563311</v>
      </c>
      <c r="Q65">
        <f>'GS &lt; 50 OLS Model'!$B$9*G65</f>
        <v>-969216.18743588484</v>
      </c>
      <c r="R65">
        <f>'GS &lt; 50 OLS Model'!$B$10*H65</f>
        <v>0</v>
      </c>
      <c r="S65">
        <f>'GS &lt; 50 OLS Model'!$B$11*I65</f>
        <v>0</v>
      </c>
      <c r="T65">
        <f>'GS &lt; 50 OLS Model'!$B$12*J65</f>
        <v>-710726.62253818498</v>
      </c>
      <c r="U65">
        <f>'GS &lt; 50 OLS Model'!$B$13*K65</f>
        <v>13983703.323034531</v>
      </c>
      <c r="V65">
        <f t="shared" ca="1" si="8"/>
        <v>16890688.804447088</v>
      </c>
    </row>
    <row r="66" spans="1:22">
      <c r="A66" s="28">
        <f>'Monthly Data'!A66</f>
        <v>41395</v>
      </c>
      <c r="B66">
        <f t="shared" si="7"/>
        <v>2013</v>
      </c>
      <c r="C66">
        <f ca="1">'Monthly Data'!J66</f>
        <v>18053028.241128158</v>
      </c>
      <c r="D66">
        <f t="shared" ca="1" si="6"/>
        <v>92.740000000000009</v>
      </c>
      <c r="E66">
        <f t="shared" ca="1" si="6"/>
        <v>41.839999999999996</v>
      </c>
      <c r="F66" s="133">
        <f>'Monthly Data'!BA66</f>
        <v>155.30000000000001</v>
      </c>
      <c r="G66">
        <f>'Monthly Data'!BC66</f>
        <v>65</v>
      </c>
      <c r="H66">
        <f>'Monthly Data'!BF66</f>
        <v>0</v>
      </c>
      <c r="I66">
        <f>'Monthly Data'!BL66</f>
        <v>0</v>
      </c>
      <c r="J66">
        <f>'Monthly Data'!BR66</f>
        <v>1</v>
      </c>
      <c r="K66">
        <f>'Monthly Data'!BS66</f>
        <v>31</v>
      </c>
      <c r="M66">
        <f>'GS &lt; 50 OLS Model'!$B$5</f>
        <v>-789150.85641829099</v>
      </c>
      <c r="N66">
        <f ca="1">'GS &lt; 50 OLS Model'!$B$6*D66</f>
        <v>431839.66785940662</v>
      </c>
      <c r="O66">
        <f ca="1">'GS &lt; 50 OLS Model'!$B$7*E66</f>
        <v>1039134.9603624621</v>
      </c>
      <c r="P66" s="133">
        <f>'GS &lt; 50 OLS Model'!$B$8*F66</f>
        <v>4173861.8221944184</v>
      </c>
      <c r="Q66">
        <f>'GS &lt; 50 OLS Model'!$B$9*G66</f>
        <v>-984360.19036457059</v>
      </c>
      <c r="R66">
        <f>'GS &lt; 50 OLS Model'!$B$10*H66</f>
        <v>0</v>
      </c>
      <c r="S66">
        <f>'GS &lt; 50 OLS Model'!$B$11*I66</f>
        <v>0</v>
      </c>
      <c r="T66">
        <f>'GS &lt; 50 OLS Model'!$B$12*J66</f>
        <v>-710726.62253818498</v>
      </c>
      <c r="U66">
        <f>'GS &lt; 50 OLS Model'!$B$13*K66</f>
        <v>14449826.767135682</v>
      </c>
      <c r="V66">
        <f t="shared" ca="1" si="8"/>
        <v>17610425.548230924</v>
      </c>
    </row>
    <row r="67" spans="1:22">
      <c r="A67" s="28">
        <f>'Monthly Data'!A67</f>
        <v>41426</v>
      </c>
      <c r="B67">
        <f t="shared" si="7"/>
        <v>2013</v>
      </c>
      <c r="C67">
        <f ca="1">'Monthly Data'!J67</f>
        <v>19266723.806833159</v>
      </c>
      <c r="D67">
        <f t="shared" ref="D67:E82" ca="1" si="9">D55</f>
        <v>9.08</v>
      </c>
      <c r="E67">
        <f t="shared" ca="1" si="9"/>
        <v>117.03999999999996</v>
      </c>
      <c r="F67" s="133">
        <f>'Monthly Data'!BA67</f>
        <v>156.1</v>
      </c>
      <c r="G67">
        <f>'Monthly Data'!BC67</f>
        <v>66</v>
      </c>
      <c r="H67">
        <f>'Monthly Data'!BF67</f>
        <v>0</v>
      </c>
      <c r="I67">
        <f>'Monthly Data'!BL67</f>
        <v>0</v>
      </c>
      <c r="J67">
        <f>'Monthly Data'!BR67</f>
        <v>0</v>
      </c>
      <c r="K67">
        <f>'Monthly Data'!BS67</f>
        <v>30</v>
      </c>
      <c r="M67">
        <f>'GS &lt; 50 OLS Model'!$B$5</f>
        <v>-789150.85641829099</v>
      </c>
      <c r="N67">
        <f ca="1">'GS &lt; 50 OLS Model'!$B$6*D67</f>
        <v>42280.61445075924</v>
      </c>
      <c r="O67">
        <f ca="1">'GS &lt; 50 OLS Model'!$B$7*E67</f>
        <v>2906796.2657940378</v>
      </c>
      <c r="P67" s="133">
        <f>'GS &lt; 50 OLS Model'!$B$8*F67</f>
        <v>4195362.7201838288</v>
      </c>
      <c r="Q67">
        <f>'GS &lt; 50 OLS Model'!$B$9*G67</f>
        <v>-999504.19329325622</v>
      </c>
      <c r="R67">
        <f>'GS &lt; 50 OLS Model'!$B$10*H67</f>
        <v>0</v>
      </c>
      <c r="S67">
        <f>'GS &lt; 50 OLS Model'!$B$11*I67</f>
        <v>0</v>
      </c>
      <c r="T67">
        <f>'GS &lt; 50 OLS Model'!$B$12*J67</f>
        <v>0</v>
      </c>
      <c r="U67">
        <f>'GS &lt; 50 OLS Model'!$B$13*K67</f>
        <v>13983703.323034531</v>
      </c>
      <c r="V67">
        <f t="shared" ca="1" si="8"/>
        <v>19339487.873751611</v>
      </c>
    </row>
    <row r="68" spans="1:22">
      <c r="A68" s="28">
        <f>'Monthly Data'!A68</f>
        <v>41456</v>
      </c>
      <c r="B68">
        <f t="shared" si="7"/>
        <v>2013</v>
      </c>
      <c r="C68">
        <f ca="1">'Monthly Data'!J68</f>
        <v>21311982.975834161</v>
      </c>
      <c r="D68">
        <f t="shared" ca="1" si="9"/>
        <v>0.51</v>
      </c>
      <c r="E68">
        <f t="shared" ca="1" si="9"/>
        <v>183.26</v>
      </c>
      <c r="F68" s="133">
        <f>'Monthly Data'!BA68</f>
        <v>156</v>
      </c>
      <c r="G68">
        <f>'Monthly Data'!BC68</f>
        <v>67</v>
      </c>
      <c r="H68">
        <f>'Monthly Data'!BF68</f>
        <v>0</v>
      </c>
      <c r="I68">
        <f>'Monthly Data'!BL68</f>
        <v>0</v>
      </c>
      <c r="J68">
        <f>'Monthly Data'!BR68</f>
        <v>0</v>
      </c>
      <c r="K68">
        <f>'Monthly Data'!BS68</f>
        <v>31</v>
      </c>
      <c r="M68">
        <f>'GS &lt; 50 OLS Model'!$B$5</f>
        <v>-789150.85641829099</v>
      </c>
      <c r="N68">
        <f ca="1">'GS &lt; 50 OLS Model'!$B$6*D68</f>
        <v>2374.7922213532174</v>
      </c>
      <c r="O68">
        <f ca="1">'GS &lt; 50 OLS Model'!$B$7*E68</f>
        <v>4551430.9951248756</v>
      </c>
      <c r="P68" s="133">
        <f>'GS &lt; 50 OLS Model'!$B$8*F68</f>
        <v>4192675.1079351529</v>
      </c>
      <c r="Q68">
        <f>'GS &lt; 50 OLS Model'!$B$9*G68</f>
        <v>-1014648.196221942</v>
      </c>
      <c r="R68">
        <f>'GS &lt; 50 OLS Model'!$B$10*H68</f>
        <v>0</v>
      </c>
      <c r="S68">
        <f>'GS &lt; 50 OLS Model'!$B$11*I68</f>
        <v>0</v>
      </c>
      <c r="T68">
        <f>'GS &lt; 50 OLS Model'!$B$12*J68</f>
        <v>0</v>
      </c>
      <c r="U68">
        <f>'GS &lt; 50 OLS Model'!$B$13*K68</f>
        <v>14449826.767135682</v>
      </c>
      <c r="V68">
        <f t="shared" ca="1" si="8"/>
        <v>21392508.609776832</v>
      </c>
    </row>
    <row r="69" spans="1:22">
      <c r="A69" s="28">
        <f>'Monthly Data'!A69</f>
        <v>41487</v>
      </c>
      <c r="B69">
        <f t="shared" si="7"/>
        <v>2013</v>
      </c>
      <c r="C69">
        <f ca="1">'Monthly Data'!J69</f>
        <v>20411785.122910541</v>
      </c>
      <c r="D69">
        <f t="shared" ca="1" si="9"/>
        <v>1.51</v>
      </c>
      <c r="E69">
        <f t="shared" ca="1" si="9"/>
        <v>152.91000000000003</v>
      </c>
      <c r="F69" s="133">
        <f>'Monthly Data'!BA69</f>
        <v>155.80000000000001</v>
      </c>
      <c r="G69">
        <f>'Monthly Data'!BC69</f>
        <v>68</v>
      </c>
      <c r="H69">
        <f>'Monthly Data'!BF69</f>
        <v>0</v>
      </c>
      <c r="I69">
        <f>'Monthly Data'!BL69</f>
        <v>0</v>
      </c>
      <c r="J69">
        <f>'Monthly Data'!BR69</f>
        <v>0</v>
      </c>
      <c r="K69">
        <f>'Monthly Data'!BS69</f>
        <v>31</v>
      </c>
      <c r="M69">
        <f>'GS &lt; 50 OLS Model'!$B$5</f>
        <v>-789150.85641829099</v>
      </c>
      <c r="N69">
        <f ca="1">'GS &lt; 50 OLS Model'!$B$6*D69</f>
        <v>7031.2475573399179</v>
      </c>
      <c r="O69">
        <f ca="1">'GS &lt; 50 OLS Model'!$B$7*E69</f>
        <v>3797660.7741162553</v>
      </c>
      <c r="P69" s="133">
        <f>'GS &lt; 50 OLS Model'!$B$8*F69</f>
        <v>4187299.8834378007</v>
      </c>
      <c r="Q69">
        <f>'GS &lt; 50 OLS Model'!$B$9*G69</f>
        <v>-1029792.1991506276</v>
      </c>
      <c r="R69">
        <f>'GS &lt; 50 OLS Model'!$B$10*H69</f>
        <v>0</v>
      </c>
      <c r="S69">
        <f>'GS &lt; 50 OLS Model'!$B$11*I69</f>
        <v>0</v>
      </c>
      <c r="T69">
        <f>'GS &lt; 50 OLS Model'!$B$12*J69</f>
        <v>0</v>
      </c>
      <c r="U69">
        <f>'GS &lt; 50 OLS Model'!$B$13*K69</f>
        <v>14449826.767135682</v>
      </c>
      <c r="V69">
        <f t="shared" ca="1" si="8"/>
        <v>20622875.61667816</v>
      </c>
    </row>
    <row r="70" spans="1:22">
      <c r="A70" s="28">
        <f>'Monthly Data'!A70</f>
        <v>41518</v>
      </c>
      <c r="B70">
        <f t="shared" si="7"/>
        <v>2013</v>
      </c>
      <c r="C70">
        <f ca="1">'Monthly Data'!J70</f>
        <v>18727336.210364576</v>
      </c>
      <c r="D70">
        <f t="shared" ca="1" si="9"/>
        <v>33.01</v>
      </c>
      <c r="E70">
        <f t="shared" ca="1" si="9"/>
        <v>67.679999999999993</v>
      </c>
      <c r="F70" s="133">
        <f>'Monthly Data'!BA70</f>
        <v>154</v>
      </c>
      <c r="G70">
        <f>'Monthly Data'!BC70</f>
        <v>69</v>
      </c>
      <c r="H70">
        <f>'Monthly Data'!BF70</f>
        <v>0</v>
      </c>
      <c r="I70">
        <f>'Monthly Data'!BL70</f>
        <v>1</v>
      </c>
      <c r="J70">
        <f>'Monthly Data'!BR70</f>
        <v>1</v>
      </c>
      <c r="K70">
        <f>'Monthly Data'!BS70</f>
        <v>30</v>
      </c>
      <c r="M70">
        <f>'GS &lt; 50 OLS Model'!$B$5</f>
        <v>-789150.85641829099</v>
      </c>
      <c r="N70">
        <f ca="1">'GS &lt; 50 OLS Model'!$B$6*D70</f>
        <v>153709.59064092097</v>
      </c>
      <c r="O70">
        <f ca="1">'GS &lt; 50 OLS Model'!$B$7*E70</f>
        <v>1680895.1748884185</v>
      </c>
      <c r="P70" s="133">
        <f>'GS &lt; 50 OLS Model'!$B$8*F70</f>
        <v>4138922.8629616252</v>
      </c>
      <c r="Q70">
        <f>'GS &lt; 50 OLS Model'!$B$9*G70</f>
        <v>-1044936.2020793133</v>
      </c>
      <c r="R70">
        <f>'GS &lt; 50 OLS Model'!$B$10*H70</f>
        <v>0</v>
      </c>
      <c r="S70">
        <f>'GS &lt; 50 OLS Model'!$B$11*I70</f>
        <v>738961.94717258995</v>
      </c>
      <c r="T70">
        <f>'GS &lt; 50 OLS Model'!$B$12*J70</f>
        <v>-710726.62253818498</v>
      </c>
      <c r="U70">
        <f>'GS &lt; 50 OLS Model'!$B$13*K70</f>
        <v>13983703.323034531</v>
      </c>
      <c r="V70">
        <f t="shared" ca="1" si="8"/>
        <v>18151379.217662297</v>
      </c>
    </row>
    <row r="71" spans="1:22">
      <c r="A71" s="28">
        <f>'Monthly Data'!A71</f>
        <v>41548</v>
      </c>
      <c r="B71">
        <f t="shared" si="7"/>
        <v>2013</v>
      </c>
      <c r="C71">
        <f ca="1">'Monthly Data'!J71</f>
        <v>17638387.428440351</v>
      </c>
      <c r="D71">
        <f t="shared" ca="1" si="9"/>
        <v>177.83999999999997</v>
      </c>
      <c r="E71">
        <f t="shared" ca="1" si="9"/>
        <v>8.6</v>
      </c>
      <c r="F71" s="133">
        <f>'Monthly Data'!BA71</f>
        <v>154.5</v>
      </c>
      <c r="G71">
        <f>'Monthly Data'!BC71</f>
        <v>70</v>
      </c>
      <c r="H71">
        <f>'Monthly Data'!BF71</f>
        <v>0</v>
      </c>
      <c r="I71">
        <f>'Monthly Data'!BL71</f>
        <v>0</v>
      </c>
      <c r="J71">
        <f>'Monthly Data'!BR71</f>
        <v>1</v>
      </c>
      <c r="K71">
        <f>'Monthly Data'!BS71</f>
        <v>31</v>
      </c>
      <c r="M71">
        <f>'GS &lt; 50 OLS Model'!$B$5</f>
        <v>-789150.85641829099</v>
      </c>
      <c r="N71">
        <f ca="1">'GS &lt; 50 OLS Model'!$B$6*D71</f>
        <v>828104.01695187471</v>
      </c>
      <c r="O71">
        <f ca="1">'GS &lt; 50 OLS Model'!$B$7*E71</f>
        <v>213588.92588712176</v>
      </c>
      <c r="P71" s="133">
        <f>'GS &lt; 50 OLS Model'!$B$8*F71</f>
        <v>4152360.9242050075</v>
      </c>
      <c r="Q71">
        <f>'GS &lt; 50 OLS Model'!$B$9*G71</f>
        <v>-1060080.205007999</v>
      </c>
      <c r="R71">
        <f>'GS &lt; 50 OLS Model'!$B$10*H71</f>
        <v>0</v>
      </c>
      <c r="S71">
        <f>'GS &lt; 50 OLS Model'!$B$11*I71</f>
        <v>0</v>
      </c>
      <c r="T71">
        <f>'GS &lt; 50 OLS Model'!$B$12*J71</f>
        <v>-710726.62253818498</v>
      </c>
      <c r="U71">
        <f>'GS &lt; 50 OLS Model'!$B$13*K71</f>
        <v>14449826.767135682</v>
      </c>
      <c r="V71">
        <f t="shared" ca="1" si="8"/>
        <v>17083922.950215209</v>
      </c>
    </row>
    <row r="72" spans="1:22">
      <c r="A72" s="28">
        <f>'Monthly Data'!A72</f>
        <v>41579</v>
      </c>
      <c r="B72">
        <f t="shared" si="7"/>
        <v>2013</v>
      </c>
      <c r="C72">
        <f ca="1">'Monthly Data'!J72</f>
        <v>18020884.044720925</v>
      </c>
      <c r="D72">
        <f t="shared" ca="1" si="9"/>
        <v>361.94999999999993</v>
      </c>
      <c r="E72">
        <f t="shared" ca="1" si="9"/>
        <v>0.05</v>
      </c>
      <c r="F72" s="133">
        <f>'Monthly Data'!BA72</f>
        <v>155</v>
      </c>
      <c r="G72">
        <f>'Monthly Data'!BC72</f>
        <v>71</v>
      </c>
      <c r="H72">
        <f>'Monthly Data'!BF72</f>
        <v>0</v>
      </c>
      <c r="I72">
        <f>'Monthly Data'!BL72</f>
        <v>0</v>
      </c>
      <c r="J72">
        <f>'Monthly Data'!BR72</f>
        <v>1</v>
      </c>
      <c r="K72">
        <f>'Monthly Data'!BS72</f>
        <v>30</v>
      </c>
      <c r="M72">
        <f>'GS &lt; 50 OLS Model'!$B$5</f>
        <v>-789150.85641829099</v>
      </c>
      <c r="N72">
        <f ca="1">'GS &lt; 50 OLS Model'!$B$6*D72</f>
        <v>1685404.008860386</v>
      </c>
      <c r="O72">
        <f ca="1">'GS &lt; 50 OLS Model'!$B$7*E72</f>
        <v>1241.79608073908</v>
      </c>
      <c r="P72" s="133">
        <f>'GS &lt; 50 OLS Model'!$B$8*F72</f>
        <v>4165798.9854483893</v>
      </c>
      <c r="Q72">
        <f>'GS &lt; 50 OLS Model'!$B$9*G72</f>
        <v>-1075224.2079366848</v>
      </c>
      <c r="R72">
        <f>'GS &lt; 50 OLS Model'!$B$10*H72</f>
        <v>0</v>
      </c>
      <c r="S72">
        <f>'GS &lt; 50 OLS Model'!$B$11*I72</f>
        <v>0</v>
      </c>
      <c r="T72">
        <f>'GS &lt; 50 OLS Model'!$B$12*J72</f>
        <v>-710726.62253818498</v>
      </c>
      <c r="U72">
        <f>'GS &lt; 50 OLS Model'!$B$13*K72</f>
        <v>13983703.323034531</v>
      </c>
      <c r="V72">
        <f t="shared" ca="1" si="8"/>
        <v>17261046.426530883</v>
      </c>
    </row>
    <row r="73" spans="1:22">
      <c r="A73" s="28">
        <f>'Monthly Data'!A73</f>
        <v>41609</v>
      </c>
      <c r="B73">
        <f t="shared" si="7"/>
        <v>2013</v>
      </c>
      <c r="C73">
        <f ca="1">'Monthly Data'!J73</f>
        <v>20066633.254348345</v>
      </c>
      <c r="D73">
        <f t="shared" ca="1" si="9"/>
        <v>556.41000000000008</v>
      </c>
      <c r="E73">
        <f t="shared" ca="1" si="9"/>
        <v>0</v>
      </c>
      <c r="F73" s="133">
        <f>'Monthly Data'!BA73</f>
        <v>157</v>
      </c>
      <c r="G73">
        <f>'Monthly Data'!BC73</f>
        <v>72</v>
      </c>
      <c r="H73">
        <f>'Monthly Data'!BF73</f>
        <v>0</v>
      </c>
      <c r="I73">
        <f>'Monthly Data'!BL73</f>
        <v>0</v>
      </c>
      <c r="J73">
        <f>'Monthly Data'!BR73</f>
        <v>0</v>
      </c>
      <c r="K73">
        <f>'Monthly Data'!BS73</f>
        <v>31</v>
      </c>
      <c r="M73">
        <f>'GS &lt; 50 OLS Model'!$B$5</f>
        <v>-789150.85641829099</v>
      </c>
      <c r="N73">
        <f ca="1">'GS &lt; 50 OLS Model'!$B$6*D73</f>
        <v>2590898.3134963606</v>
      </c>
      <c r="O73">
        <f ca="1">'GS &lt; 50 OLS Model'!$B$7*E73</f>
        <v>0</v>
      </c>
      <c r="P73" s="133">
        <f>'GS &lt; 50 OLS Model'!$B$8*F73</f>
        <v>4219551.2304219166</v>
      </c>
      <c r="Q73">
        <f>'GS &lt; 50 OLS Model'!$B$9*G73</f>
        <v>-1090368.2108653705</v>
      </c>
      <c r="R73">
        <f>'GS &lt; 50 OLS Model'!$B$10*H73</f>
        <v>0</v>
      </c>
      <c r="S73">
        <f>'GS &lt; 50 OLS Model'!$B$11*I73</f>
        <v>0</v>
      </c>
      <c r="T73">
        <f>'GS &lt; 50 OLS Model'!$B$12*J73</f>
        <v>0</v>
      </c>
      <c r="U73">
        <f>'GS &lt; 50 OLS Model'!$B$13*K73</f>
        <v>14449826.767135682</v>
      </c>
      <c r="V73">
        <f t="shared" ca="1" si="8"/>
        <v>19380757.243770298</v>
      </c>
    </row>
    <row r="74" spans="1:22">
      <c r="A74" s="28">
        <f>'Monthly Data'!A74</f>
        <v>41640</v>
      </c>
      <c r="B74">
        <f t="shared" si="7"/>
        <v>2014</v>
      </c>
      <c r="C74">
        <f ca="1">'Monthly Data'!J74</f>
        <v>21303777.783872336</v>
      </c>
      <c r="D74">
        <f t="shared" ca="1" si="9"/>
        <v>659.42999999999984</v>
      </c>
      <c r="E74">
        <f t="shared" ca="1" si="9"/>
        <v>0</v>
      </c>
      <c r="F74" s="133">
        <f>'Monthly Data'!BA74</f>
        <v>157.6</v>
      </c>
      <c r="G74">
        <f>'Monthly Data'!BC74</f>
        <v>73</v>
      </c>
      <c r="H74">
        <f>'Monthly Data'!BF74</f>
        <v>0</v>
      </c>
      <c r="I74">
        <f>'Monthly Data'!BL74</f>
        <v>0</v>
      </c>
      <c r="J74">
        <f>'Monthly Data'!BR74</f>
        <v>0</v>
      </c>
      <c r="K74">
        <f>'Monthly Data'!BS74</f>
        <v>31</v>
      </c>
      <c r="M74">
        <f>'GS &lt; 50 OLS Model'!$B$5</f>
        <v>-789150.85641829099</v>
      </c>
      <c r="N74">
        <f ca="1">'GS &lt; 50 OLS Model'!$B$6*D74</f>
        <v>3070606.3422097093</v>
      </c>
      <c r="O74">
        <f ca="1">'GS &lt; 50 OLS Model'!$B$7*E74</f>
        <v>0</v>
      </c>
      <c r="P74" s="133">
        <f>'GS &lt; 50 OLS Model'!$B$8*F74</f>
        <v>4235676.9039139748</v>
      </c>
      <c r="Q74">
        <f>'GS &lt; 50 OLS Model'!$B$9*G74</f>
        <v>-1105512.2137940561</v>
      </c>
      <c r="R74">
        <f>'GS &lt; 50 OLS Model'!$B$10*H74</f>
        <v>0</v>
      </c>
      <c r="S74">
        <f>'GS &lt; 50 OLS Model'!$B$11*I74</f>
        <v>0</v>
      </c>
      <c r="T74">
        <f>'GS &lt; 50 OLS Model'!$B$12*J74</f>
        <v>0</v>
      </c>
      <c r="U74">
        <f>'GS &lt; 50 OLS Model'!$B$13*K74</f>
        <v>14449826.767135682</v>
      </c>
      <c r="V74">
        <f t="shared" ca="1" si="8"/>
        <v>19861446.943047017</v>
      </c>
    </row>
    <row r="75" spans="1:22">
      <c r="A75" s="28">
        <f>'Monthly Data'!A75</f>
        <v>41671</v>
      </c>
      <c r="B75">
        <f t="shared" si="7"/>
        <v>2014</v>
      </c>
      <c r="C75">
        <f ca="1">'Monthly Data'!J75</f>
        <v>19099984.13925432</v>
      </c>
      <c r="D75">
        <f t="shared" ca="1" si="9"/>
        <v>571.77</v>
      </c>
      <c r="E75">
        <f t="shared" ca="1" si="9"/>
        <v>0</v>
      </c>
      <c r="F75" s="133">
        <f>'Monthly Data'!BA75</f>
        <v>156.4</v>
      </c>
      <c r="G75">
        <f>'Monthly Data'!BC75</f>
        <v>74</v>
      </c>
      <c r="H75">
        <f>'Monthly Data'!BF75</f>
        <v>0</v>
      </c>
      <c r="I75">
        <f>'Monthly Data'!BL75</f>
        <v>0</v>
      </c>
      <c r="J75">
        <f>'Monthly Data'!BR75</f>
        <v>0</v>
      </c>
      <c r="K75">
        <f>'Monthly Data'!BS75</f>
        <v>28</v>
      </c>
      <c r="M75">
        <f>'GS &lt; 50 OLS Model'!$B$5</f>
        <v>-789150.85641829099</v>
      </c>
      <c r="N75">
        <f ca="1">'GS &lt; 50 OLS Model'!$B$6*D75</f>
        <v>2662421.4674571157</v>
      </c>
      <c r="O75">
        <f ca="1">'GS &lt; 50 OLS Model'!$B$7*E75</f>
        <v>0</v>
      </c>
      <c r="P75" s="133">
        <f>'GS &lt; 50 OLS Model'!$B$8*F75</f>
        <v>4203425.5569298584</v>
      </c>
      <c r="Q75">
        <f>'GS &lt; 50 OLS Model'!$B$9*G75</f>
        <v>-1120656.216722742</v>
      </c>
      <c r="R75">
        <f>'GS &lt; 50 OLS Model'!$B$10*H75</f>
        <v>0</v>
      </c>
      <c r="S75">
        <f>'GS &lt; 50 OLS Model'!$B$11*I75</f>
        <v>0</v>
      </c>
      <c r="T75">
        <f>'GS &lt; 50 OLS Model'!$B$12*J75</f>
        <v>0</v>
      </c>
      <c r="U75">
        <f>'GS &lt; 50 OLS Model'!$B$13*K75</f>
        <v>13051456.434832228</v>
      </c>
      <c r="V75">
        <f t="shared" ca="1" si="8"/>
        <v>18007496.386078171</v>
      </c>
    </row>
    <row r="76" spans="1:22">
      <c r="A76" s="28">
        <f>'Monthly Data'!A76</f>
        <v>41699</v>
      </c>
      <c r="B76">
        <f t="shared" si="7"/>
        <v>2014</v>
      </c>
      <c r="C76">
        <f ca="1">'Monthly Data'!J76</f>
        <v>19585691.607345648</v>
      </c>
      <c r="D76">
        <f t="shared" ca="1" si="9"/>
        <v>456.53999999999996</v>
      </c>
      <c r="E76">
        <f t="shared" ca="1" si="9"/>
        <v>0.48</v>
      </c>
      <c r="F76" s="133">
        <f>'Monthly Data'!BA76</f>
        <v>155.30000000000001</v>
      </c>
      <c r="G76">
        <f>'Monthly Data'!BC76</f>
        <v>75</v>
      </c>
      <c r="H76">
        <f>'Monthly Data'!BF76</f>
        <v>1</v>
      </c>
      <c r="I76">
        <f>'Monthly Data'!BL76</f>
        <v>0</v>
      </c>
      <c r="J76">
        <f>'Monthly Data'!BR76</f>
        <v>1</v>
      </c>
      <c r="K76">
        <f>'Monthly Data'!BS76</f>
        <v>31</v>
      </c>
      <c r="M76">
        <f>'GS &lt; 50 OLS Model'!$B$5</f>
        <v>-789150.85641829099</v>
      </c>
      <c r="N76">
        <f ca="1">'GS &lt; 50 OLS Model'!$B$6*D76</f>
        <v>2125858.1190913683</v>
      </c>
      <c r="O76">
        <f ca="1">'GS &lt; 50 OLS Model'!$B$7*E76</f>
        <v>11921.242375095168</v>
      </c>
      <c r="P76" s="133">
        <f>'GS &lt; 50 OLS Model'!$B$8*F76</f>
        <v>4173861.8221944184</v>
      </c>
      <c r="Q76">
        <f>'GS &lt; 50 OLS Model'!$B$9*G76</f>
        <v>-1135800.2196514276</v>
      </c>
      <c r="R76">
        <f>'GS &lt; 50 OLS Model'!$B$10*H76</f>
        <v>396678.61848310701</v>
      </c>
      <c r="S76">
        <f>'GS &lt; 50 OLS Model'!$B$11*I76</f>
        <v>0</v>
      </c>
      <c r="T76">
        <f>'GS &lt; 50 OLS Model'!$B$12*J76</f>
        <v>-710726.62253818498</v>
      </c>
      <c r="U76">
        <f>'GS &lt; 50 OLS Model'!$B$13*K76</f>
        <v>14449826.767135682</v>
      </c>
      <c r="V76">
        <f t="shared" ca="1" si="8"/>
        <v>18522468.870671768</v>
      </c>
    </row>
    <row r="77" spans="1:22">
      <c r="A77" s="28">
        <f>'Monthly Data'!A77</f>
        <v>41730</v>
      </c>
      <c r="B77">
        <f t="shared" si="7"/>
        <v>2014</v>
      </c>
      <c r="C77">
        <f ca="1">'Monthly Data'!J77</f>
        <v>16922663.676998418</v>
      </c>
      <c r="D77">
        <f t="shared" ca="1" si="9"/>
        <v>248.54999999999995</v>
      </c>
      <c r="E77">
        <f t="shared" ca="1" si="9"/>
        <v>2.78</v>
      </c>
      <c r="F77" s="133">
        <f>'Monthly Data'!BA77</f>
        <v>152.9</v>
      </c>
      <c r="G77">
        <f>'Monthly Data'!BC77</f>
        <v>76</v>
      </c>
      <c r="H77">
        <f>'Monthly Data'!BF77</f>
        <v>0</v>
      </c>
      <c r="I77">
        <f>'Monthly Data'!BL77</f>
        <v>0</v>
      </c>
      <c r="J77">
        <f>'Monthly Data'!BR77</f>
        <v>1</v>
      </c>
      <c r="K77">
        <f>'Monthly Data'!BS77</f>
        <v>30</v>
      </c>
      <c r="M77">
        <f>'GS &lt; 50 OLS Model'!$B$5</f>
        <v>-789150.85641829099</v>
      </c>
      <c r="N77">
        <f ca="1">'GS &lt; 50 OLS Model'!$B$6*D77</f>
        <v>1157361.9737594943</v>
      </c>
      <c r="O77">
        <f ca="1">'GS &lt; 50 OLS Model'!$B$7*E77</f>
        <v>69043.862089092843</v>
      </c>
      <c r="P77" s="133">
        <f>'GS &lt; 50 OLS Model'!$B$8*F77</f>
        <v>4109359.1282261852</v>
      </c>
      <c r="Q77">
        <f>'GS &lt; 50 OLS Model'!$B$9*G77</f>
        <v>-1150944.2225801132</v>
      </c>
      <c r="R77">
        <f>'GS &lt; 50 OLS Model'!$B$10*H77</f>
        <v>0</v>
      </c>
      <c r="S77">
        <f>'GS &lt; 50 OLS Model'!$B$11*I77</f>
        <v>0</v>
      </c>
      <c r="T77">
        <f>'GS &lt; 50 OLS Model'!$B$12*J77</f>
        <v>-710726.62253818498</v>
      </c>
      <c r="U77">
        <f>'GS &lt; 50 OLS Model'!$B$13*K77</f>
        <v>13983703.323034531</v>
      </c>
      <c r="V77">
        <f t="shared" ca="1" si="8"/>
        <v>16668646.585572714</v>
      </c>
    </row>
    <row r="78" spans="1:22">
      <c r="A78" s="28">
        <f>'Monthly Data'!A78</f>
        <v>41760</v>
      </c>
      <c r="B78">
        <f t="shared" si="7"/>
        <v>2014</v>
      </c>
      <c r="C78">
        <f ca="1">'Monthly Data'!J78</f>
        <v>17613446.724568356</v>
      </c>
      <c r="D78">
        <f t="shared" ca="1" si="9"/>
        <v>92.740000000000009</v>
      </c>
      <c r="E78">
        <f t="shared" ca="1" si="9"/>
        <v>41.839999999999996</v>
      </c>
      <c r="F78" s="133">
        <f>'Monthly Data'!BA78</f>
        <v>152.1</v>
      </c>
      <c r="G78">
        <f>'Monthly Data'!BC78</f>
        <v>77</v>
      </c>
      <c r="H78">
        <f>'Monthly Data'!BF78</f>
        <v>0</v>
      </c>
      <c r="I78">
        <f>'Monthly Data'!BL78</f>
        <v>0</v>
      </c>
      <c r="J78">
        <f>'Monthly Data'!BR78</f>
        <v>1</v>
      </c>
      <c r="K78">
        <f>'Monthly Data'!BS78</f>
        <v>31</v>
      </c>
      <c r="M78">
        <f>'GS &lt; 50 OLS Model'!$B$5</f>
        <v>-789150.85641829099</v>
      </c>
      <c r="N78">
        <f ca="1">'GS &lt; 50 OLS Model'!$B$6*D78</f>
        <v>431839.66785940662</v>
      </c>
      <c r="O78">
        <f ca="1">'GS &lt; 50 OLS Model'!$B$7*E78</f>
        <v>1039134.9603624621</v>
      </c>
      <c r="P78" s="133">
        <f>'GS &lt; 50 OLS Model'!$B$8*F78</f>
        <v>4087858.2302367738</v>
      </c>
      <c r="Q78">
        <f>'GS &lt; 50 OLS Model'!$B$9*G78</f>
        <v>-1166088.2255087988</v>
      </c>
      <c r="R78">
        <f>'GS &lt; 50 OLS Model'!$B$10*H78</f>
        <v>0</v>
      </c>
      <c r="S78">
        <f>'GS &lt; 50 OLS Model'!$B$11*I78</f>
        <v>0</v>
      </c>
      <c r="T78">
        <f>'GS &lt; 50 OLS Model'!$B$12*J78</f>
        <v>-710726.62253818498</v>
      </c>
      <c r="U78">
        <f>'GS &lt; 50 OLS Model'!$B$13*K78</f>
        <v>14449826.767135682</v>
      </c>
      <c r="V78">
        <f t="shared" ca="1" si="8"/>
        <v>17342693.921129048</v>
      </c>
    </row>
    <row r="79" spans="1:22">
      <c r="A79" s="28">
        <f>'Monthly Data'!A79</f>
        <v>41791</v>
      </c>
      <c r="B79">
        <f t="shared" si="7"/>
        <v>2014</v>
      </c>
      <c r="C79">
        <f ca="1">'Monthly Data'!J79</f>
        <v>18970931.054170139</v>
      </c>
      <c r="D79">
        <f t="shared" ca="1" si="9"/>
        <v>9.08</v>
      </c>
      <c r="E79">
        <f t="shared" ca="1" si="9"/>
        <v>117.03999999999996</v>
      </c>
      <c r="F79" s="133">
        <f>'Monthly Data'!BA79</f>
        <v>150.80000000000001</v>
      </c>
      <c r="G79">
        <f>'Monthly Data'!BC79</f>
        <v>78</v>
      </c>
      <c r="H79">
        <f>'Monthly Data'!BF79</f>
        <v>0</v>
      </c>
      <c r="I79">
        <f>'Monthly Data'!BL79</f>
        <v>0</v>
      </c>
      <c r="J79">
        <f>'Monthly Data'!BR79</f>
        <v>0</v>
      </c>
      <c r="K79">
        <f>'Monthly Data'!BS79</f>
        <v>30</v>
      </c>
      <c r="M79">
        <f>'GS &lt; 50 OLS Model'!$B$5</f>
        <v>-789150.85641829099</v>
      </c>
      <c r="N79">
        <f ca="1">'GS &lt; 50 OLS Model'!$B$6*D79</f>
        <v>42280.61445075924</v>
      </c>
      <c r="O79">
        <f ca="1">'GS &lt; 50 OLS Model'!$B$7*E79</f>
        <v>2906796.2657940378</v>
      </c>
      <c r="P79" s="133">
        <f>'GS &lt; 50 OLS Model'!$B$8*F79</f>
        <v>4052919.2710039816</v>
      </c>
      <c r="Q79">
        <f>'GS &lt; 50 OLS Model'!$B$9*G79</f>
        <v>-1181232.2284374847</v>
      </c>
      <c r="R79">
        <f>'GS &lt; 50 OLS Model'!$B$10*H79</f>
        <v>0</v>
      </c>
      <c r="S79">
        <f>'GS &lt; 50 OLS Model'!$B$11*I79</f>
        <v>0</v>
      </c>
      <c r="T79">
        <f>'GS &lt; 50 OLS Model'!$B$12*J79</f>
        <v>0</v>
      </c>
      <c r="U79">
        <f>'GS &lt; 50 OLS Model'!$B$13*K79</f>
        <v>13983703.323034531</v>
      </c>
      <c r="V79">
        <f t="shared" ca="1" si="8"/>
        <v>19015316.389427535</v>
      </c>
    </row>
    <row r="80" spans="1:22">
      <c r="A80" s="28">
        <f>'Monthly Data'!A80</f>
        <v>41821</v>
      </c>
      <c r="B80">
        <f t="shared" si="7"/>
        <v>2014</v>
      </c>
      <c r="C80">
        <f ca="1">'Monthly Data'!J80</f>
        <v>19855708.900343191</v>
      </c>
      <c r="D80">
        <f t="shared" ca="1" si="9"/>
        <v>0.51</v>
      </c>
      <c r="E80">
        <f t="shared" ca="1" si="9"/>
        <v>183.26</v>
      </c>
      <c r="F80" s="133">
        <f>'Monthly Data'!BA80</f>
        <v>152.1</v>
      </c>
      <c r="G80">
        <f>'Monthly Data'!BC80</f>
        <v>79</v>
      </c>
      <c r="H80">
        <f>'Monthly Data'!BF80</f>
        <v>0</v>
      </c>
      <c r="I80">
        <f>'Monthly Data'!BL80</f>
        <v>0</v>
      </c>
      <c r="J80">
        <f>'Monthly Data'!BR80</f>
        <v>0</v>
      </c>
      <c r="K80">
        <f>'Monthly Data'!BS80</f>
        <v>31</v>
      </c>
      <c r="M80">
        <f>'GS &lt; 50 OLS Model'!$B$5</f>
        <v>-789150.85641829099</v>
      </c>
      <c r="N80">
        <f ca="1">'GS &lt; 50 OLS Model'!$B$6*D80</f>
        <v>2374.7922213532174</v>
      </c>
      <c r="O80">
        <f ca="1">'GS &lt; 50 OLS Model'!$B$7*E80</f>
        <v>4551430.9951248756</v>
      </c>
      <c r="P80" s="133">
        <f>'GS &lt; 50 OLS Model'!$B$8*F80</f>
        <v>4087858.2302367738</v>
      </c>
      <c r="Q80">
        <f>'GS &lt; 50 OLS Model'!$B$9*G80</f>
        <v>-1196376.2313661703</v>
      </c>
      <c r="R80">
        <f>'GS &lt; 50 OLS Model'!$B$10*H80</f>
        <v>0</v>
      </c>
      <c r="S80">
        <f>'GS &lt; 50 OLS Model'!$B$11*I80</f>
        <v>0</v>
      </c>
      <c r="T80">
        <f>'GS &lt; 50 OLS Model'!$B$12*J80</f>
        <v>0</v>
      </c>
      <c r="U80">
        <f>'GS &lt; 50 OLS Model'!$B$13*K80</f>
        <v>14449826.767135682</v>
      </c>
      <c r="V80">
        <f t="shared" ca="1" si="8"/>
        <v>21105963.696934223</v>
      </c>
    </row>
    <row r="81" spans="1:22">
      <c r="A81" s="28">
        <f>'Monthly Data'!A81</f>
        <v>41852</v>
      </c>
      <c r="B81">
        <f t="shared" si="7"/>
        <v>2014</v>
      </c>
      <c r="C81">
        <f ca="1">'Monthly Data'!J81</f>
        <v>19611045.207169671</v>
      </c>
      <c r="D81">
        <f t="shared" ca="1" si="9"/>
        <v>1.51</v>
      </c>
      <c r="E81">
        <f t="shared" ca="1" si="9"/>
        <v>152.91000000000003</v>
      </c>
      <c r="F81" s="133">
        <f>'Monthly Data'!BA81</f>
        <v>153.30000000000001</v>
      </c>
      <c r="G81">
        <f>'Monthly Data'!BC81</f>
        <v>80</v>
      </c>
      <c r="H81">
        <f>'Monthly Data'!BF81</f>
        <v>0</v>
      </c>
      <c r="I81">
        <f>'Monthly Data'!BL81</f>
        <v>0</v>
      </c>
      <c r="J81">
        <f>'Monthly Data'!BR81</f>
        <v>0</v>
      </c>
      <c r="K81">
        <f>'Monthly Data'!BS81</f>
        <v>31</v>
      </c>
      <c r="M81">
        <f>'GS &lt; 50 OLS Model'!$B$5</f>
        <v>-789150.85641829099</v>
      </c>
      <c r="N81">
        <f ca="1">'GS &lt; 50 OLS Model'!$B$6*D81</f>
        <v>7031.2475573399179</v>
      </c>
      <c r="O81">
        <f ca="1">'GS &lt; 50 OLS Model'!$B$7*E81</f>
        <v>3797660.7741162553</v>
      </c>
      <c r="P81" s="133">
        <f>'GS &lt; 50 OLS Model'!$B$8*F81</f>
        <v>4120109.5772208911</v>
      </c>
      <c r="Q81">
        <f>'GS &lt; 50 OLS Model'!$B$9*G81</f>
        <v>-1211520.234294856</v>
      </c>
      <c r="R81">
        <f>'GS &lt; 50 OLS Model'!$B$10*H81</f>
        <v>0</v>
      </c>
      <c r="S81">
        <f>'GS &lt; 50 OLS Model'!$B$11*I81</f>
        <v>0</v>
      </c>
      <c r="T81">
        <f>'GS &lt; 50 OLS Model'!$B$12*J81</f>
        <v>0</v>
      </c>
      <c r="U81">
        <f>'GS &lt; 50 OLS Model'!$B$13*K81</f>
        <v>14449826.767135682</v>
      </c>
      <c r="V81">
        <f t="shared" ca="1" si="8"/>
        <v>20373957.275317021</v>
      </c>
    </row>
    <row r="82" spans="1:22">
      <c r="A82" s="28">
        <f>'Monthly Data'!A82</f>
        <v>41883</v>
      </c>
      <c r="B82">
        <f t="shared" si="7"/>
        <v>2014</v>
      </c>
      <c r="C82">
        <f ca="1">'Monthly Data'!J82</f>
        <v>17643769.2377556</v>
      </c>
      <c r="D82">
        <f t="shared" ca="1" si="9"/>
        <v>33.01</v>
      </c>
      <c r="E82">
        <f t="shared" ca="1" si="9"/>
        <v>67.679999999999993</v>
      </c>
      <c r="F82" s="133">
        <f>'Monthly Data'!BA82</f>
        <v>155.30000000000001</v>
      </c>
      <c r="G82">
        <f>'Monthly Data'!BC82</f>
        <v>81</v>
      </c>
      <c r="H82">
        <f>'Monthly Data'!BF82</f>
        <v>0</v>
      </c>
      <c r="I82">
        <f>'Monthly Data'!BL82</f>
        <v>1</v>
      </c>
      <c r="J82">
        <f>'Monthly Data'!BR82</f>
        <v>1</v>
      </c>
      <c r="K82">
        <f>'Monthly Data'!BS82</f>
        <v>30</v>
      </c>
      <c r="M82">
        <f>'GS &lt; 50 OLS Model'!$B$5</f>
        <v>-789150.85641829099</v>
      </c>
      <c r="N82">
        <f ca="1">'GS &lt; 50 OLS Model'!$B$6*D82</f>
        <v>153709.59064092097</v>
      </c>
      <c r="O82">
        <f ca="1">'GS &lt; 50 OLS Model'!$B$7*E82</f>
        <v>1680895.1748884185</v>
      </c>
      <c r="P82" s="133">
        <f>'GS &lt; 50 OLS Model'!$B$8*F82</f>
        <v>4173861.8221944184</v>
      </c>
      <c r="Q82">
        <f>'GS &lt; 50 OLS Model'!$B$9*G82</f>
        <v>-1226664.2372235418</v>
      </c>
      <c r="R82">
        <f>'GS &lt; 50 OLS Model'!$B$10*H82</f>
        <v>0</v>
      </c>
      <c r="S82">
        <f>'GS &lt; 50 OLS Model'!$B$11*I82</f>
        <v>738961.94717258995</v>
      </c>
      <c r="T82">
        <f>'GS &lt; 50 OLS Model'!$B$12*J82</f>
        <v>-710726.62253818498</v>
      </c>
      <c r="U82">
        <f>'GS &lt; 50 OLS Model'!$B$13*K82</f>
        <v>13983703.323034531</v>
      </c>
      <c r="V82">
        <f t="shared" ca="1" si="8"/>
        <v>18004590.141750861</v>
      </c>
    </row>
    <row r="83" spans="1:22">
      <c r="A83" s="28">
        <f>'Monthly Data'!A83</f>
        <v>41913</v>
      </c>
      <c r="B83">
        <f t="shared" si="7"/>
        <v>2014</v>
      </c>
      <c r="C83">
        <f ca="1">'Monthly Data'!J83</f>
        <v>16849179.511326332</v>
      </c>
      <c r="D83">
        <f t="shared" ref="D83:E98" ca="1" si="10">D71</f>
        <v>177.83999999999997</v>
      </c>
      <c r="E83">
        <f t="shared" ca="1" si="10"/>
        <v>8.6</v>
      </c>
      <c r="F83" s="133">
        <f>'Monthly Data'!BA83</f>
        <v>156.9</v>
      </c>
      <c r="G83">
        <f>'Monthly Data'!BC83</f>
        <v>82</v>
      </c>
      <c r="H83">
        <f>'Monthly Data'!BF83</f>
        <v>0</v>
      </c>
      <c r="I83">
        <f>'Monthly Data'!BL83</f>
        <v>0</v>
      </c>
      <c r="J83">
        <f>'Monthly Data'!BR83</f>
        <v>1</v>
      </c>
      <c r="K83">
        <f>'Monthly Data'!BS83</f>
        <v>31</v>
      </c>
      <c r="M83">
        <f>'GS &lt; 50 OLS Model'!$B$5</f>
        <v>-789150.85641829099</v>
      </c>
      <c r="N83">
        <f ca="1">'GS &lt; 50 OLS Model'!$B$6*D83</f>
        <v>828104.01695187471</v>
      </c>
      <c r="O83">
        <f ca="1">'GS &lt; 50 OLS Model'!$B$7*E83</f>
        <v>213588.92588712176</v>
      </c>
      <c r="P83" s="133">
        <f>'GS &lt; 50 OLS Model'!$B$8*F83</f>
        <v>4216863.6181732407</v>
      </c>
      <c r="Q83">
        <f>'GS &lt; 50 OLS Model'!$B$9*G83</f>
        <v>-1241808.2401522275</v>
      </c>
      <c r="R83">
        <f>'GS &lt; 50 OLS Model'!$B$10*H83</f>
        <v>0</v>
      </c>
      <c r="S83">
        <f>'GS &lt; 50 OLS Model'!$B$11*I83</f>
        <v>0</v>
      </c>
      <c r="T83">
        <f>'GS &lt; 50 OLS Model'!$B$12*J83</f>
        <v>-710726.62253818498</v>
      </c>
      <c r="U83">
        <f>'GS &lt; 50 OLS Model'!$B$13*K83</f>
        <v>14449826.767135682</v>
      </c>
      <c r="V83">
        <f t="shared" ca="1" si="8"/>
        <v>16966697.609039217</v>
      </c>
    </row>
    <row r="84" spans="1:22">
      <c r="A84" s="28">
        <f>'Monthly Data'!A84</f>
        <v>41944</v>
      </c>
      <c r="B84">
        <f t="shared" si="7"/>
        <v>2014</v>
      </c>
      <c r="C84">
        <f ca="1">'Monthly Data'!J84</f>
        <v>17791302.050130848</v>
      </c>
      <c r="D84">
        <f t="shared" ca="1" si="10"/>
        <v>361.94999999999993</v>
      </c>
      <c r="E84">
        <f t="shared" ca="1" si="10"/>
        <v>0.05</v>
      </c>
      <c r="F84" s="133">
        <f>'Monthly Data'!BA84</f>
        <v>157.9</v>
      </c>
      <c r="G84">
        <f>'Monthly Data'!BC84</f>
        <v>83</v>
      </c>
      <c r="H84">
        <f>'Monthly Data'!BF84</f>
        <v>0</v>
      </c>
      <c r="I84">
        <f>'Monthly Data'!BL84</f>
        <v>0</v>
      </c>
      <c r="J84">
        <f>'Monthly Data'!BR84</f>
        <v>1</v>
      </c>
      <c r="K84">
        <f>'Monthly Data'!BS84</f>
        <v>30</v>
      </c>
      <c r="M84">
        <f>'GS &lt; 50 OLS Model'!$B$5</f>
        <v>-789150.85641829099</v>
      </c>
      <c r="N84">
        <f ca="1">'GS &lt; 50 OLS Model'!$B$6*D84</f>
        <v>1685404.008860386</v>
      </c>
      <c r="O84">
        <f ca="1">'GS &lt; 50 OLS Model'!$B$7*E84</f>
        <v>1241.79608073908</v>
      </c>
      <c r="P84" s="133">
        <f>'GS &lt; 50 OLS Model'!$B$8*F84</f>
        <v>4243739.7406600043</v>
      </c>
      <c r="Q84">
        <f>'GS &lt; 50 OLS Model'!$B$9*G84</f>
        <v>-1256952.2430809131</v>
      </c>
      <c r="R84">
        <f>'GS &lt; 50 OLS Model'!$B$10*H84</f>
        <v>0</v>
      </c>
      <c r="S84">
        <f>'GS &lt; 50 OLS Model'!$B$11*I84</f>
        <v>0</v>
      </c>
      <c r="T84">
        <f>'GS &lt; 50 OLS Model'!$B$12*J84</f>
        <v>-710726.62253818498</v>
      </c>
      <c r="U84">
        <f>'GS &lt; 50 OLS Model'!$B$13*K84</f>
        <v>13983703.323034531</v>
      </c>
      <c r="V84">
        <f t="shared" ca="1" si="8"/>
        <v>17157259.146598272</v>
      </c>
    </row>
    <row r="85" spans="1:22">
      <c r="A85" s="28">
        <f>'Monthly Data'!A85</f>
        <v>41974</v>
      </c>
      <c r="B85">
        <f t="shared" si="7"/>
        <v>2014</v>
      </c>
      <c r="C85">
        <f ca="1">'Monthly Data'!J85</f>
        <v>19279930.467506785</v>
      </c>
      <c r="D85">
        <f t="shared" ca="1" si="10"/>
        <v>556.41000000000008</v>
      </c>
      <c r="E85">
        <f t="shared" ca="1" si="10"/>
        <v>0</v>
      </c>
      <c r="F85" s="133">
        <f>'Monthly Data'!BA85</f>
        <v>159.9</v>
      </c>
      <c r="G85">
        <f>'Monthly Data'!BC85</f>
        <v>84</v>
      </c>
      <c r="H85">
        <f>'Monthly Data'!BF85</f>
        <v>0</v>
      </c>
      <c r="I85">
        <f>'Monthly Data'!BL85</f>
        <v>0</v>
      </c>
      <c r="J85">
        <f>'Monthly Data'!BR85</f>
        <v>0</v>
      </c>
      <c r="K85">
        <f>'Monthly Data'!BS85</f>
        <v>31</v>
      </c>
      <c r="M85">
        <f>'GS &lt; 50 OLS Model'!$B$5</f>
        <v>-789150.85641829099</v>
      </c>
      <c r="N85">
        <f ca="1">'GS &lt; 50 OLS Model'!$B$6*D85</f>
        <v>2590898.3134963606</v>
      </c>
      <c r="O85">
        <f ca="1">'GS &lt; 50 OLS Model'!$B$7*E85</f>
        <v>0</v>
      </c>
      <c r="P85" s="133">
        <f>'GS &lt; 50 OLS Model'!$B$8*F85</f>
        <v>4297491.9856335316</v>
      </c>
      <c r="Q85">
        <f>'GS &lt; 50 OLS Model'!$B$9*G85</f>
        <v>-1272096.246009599</v>
      </c>
      <c r="R85">
        <f>'GS &lt; 50 OLS Model'!$B$10*H85</f>
        <v>0</v>
      </c>
      <c r="S85">
        <f>'GS &lt; 50 OLS Model'!$B$11*I85</f>
        <v>0</v>
      </c>
      <c r="T85">
        <f>'GS &lt; 50 OLS Model'!$B$12*J85</f>
        <v>0</v>
      </c>
      <c r="U85">
        <f>'GS &lt; 50 OLS Model'!$B$13*K85</f>
        <v>14449826.767135682</v>
      </c>
      <c r="V85">
        <f t="shared" ca="1" si="8"/>
        <v>19276969.963837683</v>
      </c>
    </row>
    <row r="86" spans="1:22">
      <c r="A86" s="28">
        <f>'Monthly Data'!A86</f>
        <v>42005</v>
      </c>
      <c r="B86">
        <f t="shared" si="7"/>
        <v>2015</v>
      </c>
      <c r="C86">
        <f ca="1">'Monthly Data'!J86</f>
        <v>20206900.384172045</v>
      </c>
      <c r="D86">
        <f t="shared" ca="1" si="10"/>
        <v>659.42999999999984</v>
      </c>
      <c r="E86">
        <f t="shared" ca="1" si="10"/>
        <v>0</v>
      </c>
      <c r="F86" s="133">
        <f>'Monthly Data'!BA86</f>
        <v>160.4</v>
      </c>
      <c r="G86">
        <f>'Monthly Data'!BC86</f>
        <v>85</v>
      </c>
      <c r="H86">
        <f>'Monthly Data'!BF86</f>
        <v>0</v>
      </c>
      <c r="I86">
        <f>'Monthly Data'!BL86</f>
        <v>0</v>
      </c>
      <c r="J86">
        <f>'Monthly Data'!BR86</f>
        <v>0</v>
      </c>
      <c r="K86">
        <f>'Monthly Data'!BS86</f>
        <v>31</v>
      </c>
      <c r="M86">
        <f>'GS &lt; 50 OLS Model'!$B$5</f>
        <v>-789150.85641829099</v>
      </c>
      <c r="N86">
        <f ca="1">'GS &lt; 50 OLS Model'!$B$6*D86</f>
        <v>3070606.3422097093</v>
      </c>
      <c r="O86">
        <f ca="1">'GS &lt; 50 OLS Model'!$B$7*E86</f>
        <v>0</v>
      </c>
      <c r="P86" s="133">
        <f>'GS &lt; 50 OLS Model'!$B$8*F86</f>
        <v>4310930.0468769139</v>
      </c>
      <c r="Q86">
        <f>'GS &lt; 50 OLS Model'!$B$9*G86</f>
        <v>-1287240.2489382846</v>
      </c>
      <c r="R86">
        <f>'GS &lt; 50 OLS Model'!$B$10*H86</f>
        <v>0</v>
      </c>
      <c r="S86">
        <f>'GS &lt; 50 OLS Model'!$B$11*I86</f>
        <v>0</v>
      </c>
      <c r="T86">
        <f>'GS &lt; 50 OLS Model'!$B$12*J86</f>
        <v>0</v>
      </c>
      <c r="U86">
        <f>'GS &lt; 50 OLS Model'!$B$13*K86</f>
        <v>14449826.767135682</v>
      </c>
      <c r="V86">
        <f t="shared" ca="1" si="8"/>
        <v>19754972.050865728</v>
      </c>
    </row>
    <row r="87" spans="1:22">
      <c r="A87" s="28">
        <f>'Monthly Data'!A87</f>
        <v>42036</v>
      </c>
      <c r="B87">
        <f t="shared" si="7"/>
        <v>2015</v>
      </c>
      <c r="C87">
        <f ca="1">'Monthly Data'!J87</f>
        <v>18912952.911405765</v>
      </c>
      <c r="D87">
        <f t="shared" ca="1" si="10"/>
        <v>571.77</v>
      </c>
      <c r="E87">
        <f t="shared" ca="1" si="10"/>
        <v>0</v>
      </c>
      <c r="F87" s="133">
        <f>'Monthly Data'!BA87</f>
        <v>161.69999999999999</v>
      </c>
      <c r="G87">
        <f>'Monthly Data'!BC87</f>
        <v>86</v>
      </c>
      <c r="H87">
        <f>'Monthly Data'!BF87</f>
        <v>0</v>
      </c>
      <c r="I87">
        <f>'Monthly Data'!BL87</f>
        <v>0</v>
      </c>
      <c r="J87">
        <f>'Monthly Data'!BR87</f>
        <v>0</v>
      </c>
      <c r="K87">
        <f>'Monthly Data'!BS87</f>
        <v>28</v>
      </c>
      <c r="M87">
        <f>'GS &lt; 50 OLS Model'!$B$5</f>
        <v>-789150.85641829099</v>
      </c>
      <c r="N87">
        <f ca="1">'GS &lt; 50 OLS Model'!$B$6*D87</f>
        <v>2662421.4674571157</v>
      </c>
      <c r="O87">
        <f ca="1">'GS &lt; 50 OLS Model'!$B$7*E87</f>
        <v>0</v>
      </c>
      <c r="P87" s="133">
        <f>'GS &lt; 50 OLS Model'!$B$8*F87</f>
        <v>4345869.0061097061</v>
      </c>
      <c r="Q87">
        <f>'GS &lt; 50 OLS Model'!$B$9*G87</f>
        <v>-1302384.2518669702</v>
      </c>
      <c r="R87">
        <f>'GS &lt; 50 OLS Model'!$B$10*H87</f>
        <v>0</v>
      </c>
      <c r="S87">
        <f>'GS &lt; 50 OLS Model'!$B$11*I87</f>
        <v>0</v>
      </c>
      <c r="T87">
        <f>'GS &lt; 50 OLS Model'!$B$12*J87</f>
        <v>0</v>
      </c>
      <c r="U87">
        <f>'GS &lt; 50 OLS Model'!$B$13*K87</f>
        <v>13051456.434832228</v>
      </c>
      <c r="V87">
        <f t="shared" ca="1" si="8"/>
        <v>17968211.80011379</v>
      </c>
    </row>
    <row r="88" spans="1:22">
      <c r="A88" s="28">
        <f>'Monthly Data'!A88</f>
        <v>42064</v>
      </c>
      <c r="B88">
        <f t="shared" si="7"/>
        <v>2015</v>
      </c>
      <c r="C88">
        <f ca="1">'Monthly Data'!J88</f>
        <v>19087194.693129994</v>
      </c>
      <c r="D88">
        <f t="shared" ca="1" si="10"/>
        <v>456.53999999999996</v>
      </c>
      <c r="E88">
        <f t="shared" ca="1" si="10"/>
        <v>0.48</v>
      </c>
      <c r="F88" s="133">
        <f>'Monthly Data'!BA88</f>
        <v>160.5</v>
      </c>
      <c r="G88">
        <f>'Monthly Data'!BC88</f>
        <v>87</v>
      </c>
      <c r="H88">
        <f>'Monthly Data'!BF88</f>
        <v>1</v>
      </c>
      <c r="I88">
        <f>'Monthly Data'!BL88</f>
        <v>0</v>
      </c>
      <c r="J88">
        <f>'Monthly Data'!BR88</f>
        <v>1</v>
      </c>
      <c r="K88">
        <f>'Monthly Data'!BS88</f>
        <v>31</v>
      </c>
      <c r="M88">
        <f>'GS &lt; 50 OLS Model'!$B$5</f>
        <v>-789150.85641829099</v>
      </c>
      <c r="N88">
        <f ca="1">'GS &lt; 50 OLS Model'!$B$6*D88</f>
        <v>2125858.1190913683</v>
      </c>
      <c r="O88">
        <f ca="1">'GS &lt; 50 OLS Model'!$B$7*E88</f>
        <v>11921.242375095168</v>
      </c>
      <c r="P88" s="133">
        <f>'GS &lt; 50 OLS Model'!$B$8*F88</f>
        <v>4313617.6591255898</v>
      </c>
      <c r="Q88">
        <f>'GS &lt; 50 OLS Model'!$B$9*G88</f>
        <v>-1317528.2547956561</v>
      </c>
      <c r="R88">
        <f>'GS &lt; 50 OLS Model'!$B$10*H88</f>
        <v>396678.61848310701</v>
      </c>
      <c r="S88">
        <f>'GS &lt; 50 OLS Model'!$B$11*I88</f>
        <v>0</v>
      </c>
      <c r="T88">
        <f>'GS &lt; 50 OLS Model'!$B$12*J88</f>
        <v>-710726.62253818498</v>
      </c>
      <c r="U88">
        <f>'GS &lt; 50 OLS Model'!$B$13*K88</f>
        <v>14449826.767135682</v>
      </c>
      <c r="V88">
        <f t="shared" ca="1" si="8"/>
        <v>18480496.672458708</v>
      </c>
    </row>
    <row r="89" spans="1:22">
      <c r="A89" s="28">
        <f>'Monthly Data'!A89</f>
        <v>42095</v>
      </c>
      <c r="B89">
        <f t="shared" si="7"/>
        <v>2015</v>
      </c>
      <c r="C89">
        <f ca="1">'Monthly Data'!J89</f>
        <v>16822886.277402826</v>
      </c>
      <c r="D89">
        <f t="shared" ca="1" si="10"/>
        <v>248.54999999999995</v>
      </c>
      <c r="E89">
        <f t="shared" ca="1" si="10"/>
        <v>2.78</v>
      </c>
      <c r="F89" s="133">
        <f>'Monthly Data'!BA89</f>
        <v>160.19999999999999</v>
      </c>
      <c r="G89">
        <f>'Monthly Data'!BC89</f>
        <v>88</v>
      </c>
      <c r="H89">
        <f>'Monthly Data'!BF89</f>
        <v>0</v>
      </c>
      <c r="I89">
        <f>'Monthly Data'!BL89</f>
        <v>0</v>
      </c>
      <c r="J89">
        <f>'Monthly Data'!BR89</f>
        <v>1</v>
      </c>
      <c r="K89">
        <f>'Monthly Data'!BS89</f>
        <v>30</v>
      </c>
      <c r="M89">
        <f>'GS &lt; 50 OLS Model'!$B$5</f>
        <v>-789150.85641829099</v>
      </c>
      <c r="N89">
        <f ca="1">'GS &lt; 50 OLS Model'!$B$6*D89</f>
        <v>1157361.9737594943</v>
      </c>
      <c r="O89">
        <f ca="1">'GS &lt; 50 OLS Model'!$B$7*E89</f>
        <v>69043.862089092843</v>
      </c>
      <c r="P89" s="133">
        <f>'GS &lt; 50 OLS Model'!$B$8*F89</f>
        <v>4305554.8223795602</v>
      </c>
      <c r="Q89">
        <f>'GS &lt; 50 OLS Model'!$B$9*G89</f>
        <v>-1332672.2577243417</v>
      </c>
      <c r="R89">
        <f>'GS &lt; 50 OLS Model'!$B$10*H89</f>
        <v>0</v>
      </c>
      <c r="S89">
        <f>'GS &lt; 50 OLS Model'!$B$11*I89</f>
        <v>0</v>
      </c>
      <c r="T89">
        <f>'GS &lt; 50 OLS Model'!$B$12*J89</f>
        <v>-710726.62253818498</v>
      </c>
      <c r="U89">
        <f>'GS &lt; 50 OLS Model'!$B$13*K89</f>
        <v>13983703.323034531</v>
      </c>
      <c r="V89">
        <f t="shared" ca="1" si="8"/>
        <v>16683114.24458186</v>
      </c>
    </row>
    <row r="90" spans="1:22">
      <c r="A90" s="28">
        <f>'Monthly Data'!A90</f>
        <v>42125</v>
      </c>
      <c r="B90">
        <f t="shared" si="7"/>
        <v>2015</v>
      </c>
      <c r="C90">
        <f ca="1">'Monthly Data'!J90</f>
        <v>17571335.804700233</v>
      </c>
      <c r="D90">
        <f t="shared" ca="1" si="10"/>
        <v>92.740000000000009</v>
      </c>
      <c r="E90">
        <f t="shared" ca="1" si="10"/>
        <v>41.839999999999996</v>
      </c>
      <c r="F90" s="133">
        <f>'Monthly Data'!BA90</f>
        <v>160.80000000000001</v>
      </c>
      <c r="G90">
        <f>'Monthly Data'!BC90</f>
        <v>89</v>
      </c>
      <c r="H90">
        <f>'Monthly Data'!BF90</f>
        <v>0</v>
      </c>
      <c r="I90">
        <f>'Monthly Data'!BL90</f>
        <v>0</v>
      </c>
      <c r="J90">
        <f>'Monthly Data'!BR90</f>
        <v>1</v>
      </c>
      <c r="K90">
        <f>'Monthly Data'!BS90</f>
        <v>31</v>
      </c>
      <c r="M90">
        <f>'GS &lt; 50 OLS Model'!$B$5</f>
        <v>-789150.85641829099</v>
      </c>
      <c r="N90">
        <f ca="1">'GS &lt; 50 OLS Model'!$B$6*D90</f>
        <v>431839.66785940662</v>
      </c>
      <c r="O90">
        <f ca="1">'GS &lt; 50 OLS Model'!$B$7*E90</f>
        <v>1039134.9603624621</v>
      </c>
      <c r="P90" s="133">
        <f>'GS &lt; 50 OLS Model'!$B$8*F90</f>
        <v>4321680.4958716193</v>
      </c>
      <c r="Q90">
        <f>'GS &lt; 50 OLS Model'!$B$9*G90</f>
        <v>-1347816.2606530273</v>
      </c>
      <c r="R90">
        <f>'GS &lt; 50 OLS Model'!$B$10*H90</f>
        <v>0</v>
      </c>
      <c r="S90">
        <f>'GS &lt; 50 OLS Model'!$B$11*I90</f>
        <v>0</v>
      </c>
      <c r="T90">
        <f>'GS &lt; 50 OLS Model'!$B$12*J90</f>
        <v>-710726.62253818498</v>
      </c>
      <c r="U90">
        <f>'GS &lt; 50 OLS Model'!$B$13*K90</f>
        <v>14449826.767135682</v>
      </c>
      <c r="V90">
        <f t="shared" ca="1" si="8"/>
        <v>17394788.151619665</v>
      </c>
    </row>
    <row r="91" spans="1:22">
      <c r="A91" s="28">
        <f>'Monthly Data'!A91</f>
        <v>42156</v>
      </c>
      <c r="B91">
        <f t="shared" si="7"/>
        <v>2015</v>
      </c>
      <c r="C91">
        <f ca="1">'Monthly Data'!J91</f>
        <v>18388369.415220134</v>
      </c>
      <c r="D91">
        <f t="shared" ca="1" si="10"/>
        <v>9.08</v>
      </c>
      <c r="E91">
        <f t="shared" ca="1" si="10"/>
        <v>117.03999999999996</v>
      </c>
      <c r="F91" s="133">
        <f>'Monthly Data'!BA91</f>
        <v>163</v>
      </c>
      <c r="G91">
        <f>'Monthly Data'!BC91</f>
        <v>90</v>
      </c>
      <c r="H91">
        <f>'Monthly Data'!BF91</f>
        <v>0</v>
      </c>
      <c r="I91">
        <f>'Monthly Data'!BL91</f>
        <v>0</v>
      </c>
      <c r="J91">
        <f>'Monthly Data'!BR91</f>
        <v>0</v>
      </c>
      <c r="K91">
        <f>'Monthly Data'!BS91</f>
        <v>30</v>
      </c>
      <c r="M91">
        <f>'GS &lt; 50 OLS Model'!$B$5</f>
        <v>-789150.85641829099</v>
      </c>
      <c r="N91">
        <f ca="1">'GS &lt; 50 OLS Model'!$B$6*D91</f>
        <v>42280.61445075924</v>
      </c>
      <c r="O91">
        <f ca="1">'GS &lt; 50 OLS Model'!$B$7*E91</f>
        <v>2906796.2657940378</v>
      </c>
      <c r="P91" s="133">
        <f>'GS &lt; 50 OLS Model'!$B$8*F91</f>
        <v>4380807.9653424993</v>
      </c>
      <c r="Q91">
        <f>'GS &lt; 50 OLS Model'!$B$9*G91</f>
        <v>-1362960.263581713</v>
      </c>
      <c r="R91">
        <f>'GS &lt; 50 OLS Model'!$B$10*H91</f>
        <v>0</v>
      </c>
      <c r="S91">
        <f>'GS &lt; 50 OLS Model'!$B$11*I91</f>
        <v>0</v>
      </c>
      <c r="T91">
        <f>'GS &lt; 50 OLS Model'!$B$12*J91</f>
        <v>0</v>
      </c>
      <c r="U91">
        <f>'GS &lt; 50 OLS Model'!$B$13*K91</f>
        <v>13983703.323034531</v>
      </c>
      <c r="V91">
        <f t="shared" ca="1" si="8"/>
        <v>19161477.048621822</v>
      </c>
    </row>
    <row r="92" spans="1:22">
      <c r="A92" s="28">
        <f>'Monthly Data'!A92</f>
        <v>42186</v>
      </c>
      <c r="B92">
        <f t="shared" si="7"/>
        <v>2015</v>
      </c>
      <c r="C92">
        <f ca="1">'Monthly Data'!J92</f>
        <v>20279519.473623894</v>
      </c>
      <c r="D92">
        <f t="shared" ca="1" si="10"/>
        <v>0.51</v>
      </c>
      <c r="E92">
        <f t="shared" ca="1" si="10"/>
        <v>183.26</v>
      </c>
      <c r="F92" s="133">
        <f>'Monthly Data'!BA92</f>
        <v>162.19999999999999</v>
      </c>
      <c r="G92">
        <f>'Monthly Data'!BC92</f>
        <v>91</v>
      </c>
      <c r="H92">
        <f>'Monthly Data'!BF92</f>
        <v>0</v>
      </c>
      <c r="I92">
        <f>'Monthly Data'!BL92</f>
        <v>0</v>
      </c>
      <c r="J92">
        <f>'Monthly Data'!BR92</f>
        <v>0</v>
      </c>
      <c r="K92">
        <f>'Monthly Data'!BS92</f>
        <v>31</v>
      </c>
      <c r="M92">
        <f>'GS &lt; 50 OLS Model'!$B$5</f>
        <v>-789150.85641829099</v>
      </c>
      <c r="N92">
        <f ca="1">'GS &lt; 50 OLS Model'!$B$6*D92</f>
        <v>2374.7922213532174</v>
      </c>
      <c r="O92">
        <f ca="1">'GS &lt; 50 OLS Model'!$B$7*E92</f>
        <v>4551430.9951248756</v>
      </c>
      <c r="P92" s="133">
        <f>'GS &lt; 50 OLS Model'!$B$8*F92</f>
        <v>4359307.0673530884</v>
      </c>
      <c r="Q92">
        <f>'GS &lt; 50 OLS Model'!$B$9*G92</f>
        <v>-1378104.2665103988</v>
      </c>
      <c r="R92">
        <f>'GS &lt; 50 OLS Model'!$B$10*H92</f>
        <v>0</v>
      </c>
      <c r="S92">
        <f>'GS &lt; 50 OLS Model'!$B$11*I92</f>
        <v>0</v>
      </c>
      <c r="T92">
        <f>'GS &lt; 50 OLS Model'!$B$12*J92</f>
        <v>0</v>
      </c>
      <c r="U92">
        <f>'GS &lt; 50 OLS Model'!$B$13*K92</f>
        <v>14449826.767135682</v>
      </c>
      <c r="V92">
        <f t="shared" ca="1" si="8"/>
        <v>21195684.498906307</v>
      </c>
    </row>
    <row r="93" spans="1:22">
      <c r="A93" s="28">
        <f>'Monthly Data'!A93</f>
        <v>42217</v>
      </c>
      <c r="B93">
        <f t="shared" si="7"/>
        <v>2015</v>
      </c>
      <c r="C93">
        <f ca="1">'Monthly Data'!J93</f>
        <v>20702927.092459753</v>
      </c>
      <c r="D93">
        <f t="shared" ca="1" si="10"/>
        <v>1.51</v>
      </c>
      <c r="E93">
        <f t="shared" ca="1" si="10"/>
        <v>152.91000000000003</v>
      </c>
      <c r="F93" s="133">
        <f>'Monthly Data'!BA93</f>
        <v>158.69999999999999</v>
      </c>
      <c r="G93">
        <f>'Monthly Data'!BC93</f>
        <v>92</v>
      </c>
      <c r="H93">
        <f>'Monthly Data'!BF93</f>
        <v>0</v>
      </c>
      <c r="I93">
        <f>'Monthly Data'!BL93</f>
        <v>0</v>
      </c>
      <c r="J93">
        <f>'Monthly Data'!BR93</f>
        <v>0</v>
      </c>
      <c r="K93">
        <f>'Monthly Data'!BS93</f>
        <v>31</v>
      </c>
      <c r="M93">
        <f>'GS &lt; 50 OLS Model'!$B$5</f>
        <v>-789150.85641829099</v>
      </c>
      <c r="N93">
        <f ca="1">'GS &lt; 50 OLS Model'!$B$6*D93</f>
        <v>7031.2475573399179</v>
      </c>
      <c r="O93">
        <f ca="1">'GS &lt; 50 OLS Model'!$B$7*E93</f>
        <v>3797660.7741162553</v>
      </c>
      <c r="P93" s="133">
        <f>'GS &lt; 50 OLS Model'!$B$8*F93</f>
        <v>4265240.6386494152</v>
      </c>
      <c r="Q93">
        <f>'GS &lt; 50 OLS Model'!$B$9*G93</f>
        <v>-1393248.2694390845</v>
      </c>
      <c r="R93">
        <f>'GS &lt; 50 OLS Model'!$B$10*H93</f>
        <v>0</v>
      </c>
      <c r="S93">
        <f>'GS &lt; 50 OLS Model'!$B$11*I93</f>
        <v>0</v>
      </c>
      <c r="T93">
        <f>'GS &lt; 50 OLS Model'!$B$12*J93</f>
        <v>0</v>
      </c>
      <c r="U93">
        <f>'GS &lt; 50 OLS Model'!$B$13*K93</f>
        <v>14449826.767135682</v>
      </c>
      <c r="V93">
        <f t="shared" ca="1" si="8"/>
        <v>20337360.301601317</v>
      </c>
    </row>
    <row r="94" spans="1:22">
      <c r="A94" s="28">
        <f>'Monthly Data'!A94</f>
        <v>42248</v>
      </c>
      <c r="B94">
        <f t="shared" si="7"/>
        <v>2015</v>
      </c>
      <c r="C94">
        <f ca="1">'Monthly Data'!J94</f>
        <v>18321540.160444587</v>
      </c>
      <c r="D94">
        <f t="shared" ca="1" si="10"/>
        <v>33.01</v>
      </c>
      <c r="E94">
        <f t="shared" ca="1" si="10"/>
        <v>67.679999999999993</v>
      </c>
      <c r="F94" s="133">
        <f>'Monthly Data'!BA94</f>
        <v>155.5</v>
      </c>
      <c r="G94">
        <f>'Monthly Data'!BC94</f>
        <v>93</v>
      </c>
      <c r="H94">
        <f>'Monthly Data'!BF94</f>
        <v>0</v>
      </c>
      <c r="I94">
        <f>'Monthly Data'!BL94</f>
        <v>1</v>
      </c>
      <c r="J94">
        <f>'Monthly Data'!BR94</f>
        <v>1</v>
      </c>
      <c r="K94">
        <f>'Monthly Data'!BS94</f>
        <v>30</v>
      </c>
      <c r="M94">
        <f>'GS &lt; 50 OLS Model'!$B$5</f>
        <v>-789150.85641829099</v>
      </c>
      <c r="N94">
        <f ca="1">'GS &lt; 50 OLS Model'!$B$6*D94</f>
        <v>153709.59064092097</v>
      </c>
      <c r="O94">
        <f ca="1">'GS &lt; 50 OLS Model'!$B$7*E94</f>
        <v>1680895.1748884185</v>
      </c>
      <c r="P94" s="133">
        <f>'GS &lt; 50 OLS Model'!$B$8*F94</f>
        <v>4179237.0466917711</v>
      </c>
      <c r="Q94">
        <f>'GS &lt; 50 OLS Model'!$B$9*G94</f>
        <v>-1408392.2723677701</v>
      </c>
      <c r="R94">
        <f>'GS &lt; 50 OLS Model'!$B$10*H94</f>
        <v>0</v>
      </c>
      <c r="S94">
        <f>'GS &lt; 50 OLS Model'!$B$11*I94</f>
        <v>738961.94717258995</v>
      </c>
      <c r="T94">
        <f>'GS &lt; 50 OLS Model'!$B$12*J94</f>
        <v>-710726.62253818498</v>
      </c>
      <c r="U94">
        <f>'GS &lt; 50 OLS Model'!$B$13*K94</f>
        <v>13983703.323034531</v>
      </c>
      <c r="V94">
        <f t="shared" ca="1" si="8"/>
        <v>17828237.331103984</v>
      </c>
    </row>
    <row r="95" spans="1:22">
      <c r="A95" s="28">
        <f>'Monthly Data'!A95</f>
        <v>42278</v>
      </c>
      <c r="B95">
        <f t="shared" si="7"/>
        <v>2015</v>
      </c>
      <c r="C95">
        <f ca="1">'Monthly Data'!J95</f>
        <v>16809498.477666974</v>
      </c>
      <c r="D95">
        <f t="shared" ca="1" si="10"/>
        <v>177.83999999999997</v>
      </c>
      <c r="E95">
        <f t="shared" ca="1" si="10"/>
        <v>8.6</v>
      </c>
      <c r="F95" s="133">
        <f>'Monthly Data'!BA95</f>
        <v>153.9</v>
      </c>
      <c r="G95">
        <f>'Monthly Data'!BC95</f>
        <v>94</v>
      </c>
      <c r="H95">
        <f>'Monthly Data'!BF95</f>
        <v>0</v>
      </c>
      <c r="I95">
        <f>'Monthly Data'!BL95</f>
        <v>0</v>
      </c>
      <c r="J95">
        <f>'Monthly Data'!BR95</f>
        <v>1</v>
      </c>
      <c r="K95">
        <f>'Monthly Data'!BS95</f>
        <v>31</v>
      </c>
      <c r="M95">
        <f>'GS &lt; 50 OLS Model'!$B$5</f>
        <v>-789150.85641829099</v>
      </c>
      <c r="N95">
        <f ca="1">'GS &lt; 50 OLS Model'!$B$6*D95</f>
        <v>828104.01695187471</v>
      </c>
      <c r="O95">
        <f ca="1">'GS &lt; 50 OLS Model'!$B$7*E95</f>
        <v>213588.92588712176</v>
      </c>
      <c r="P95" s="133">
        <f>'GS &lt; 50 OLS Model'!$B$8*F95</f>
        <v>4136235.2507129493</v>
      </c>
      <c r="Q95">
        <f>'GS &lt; 50 OLS Model'!$B$9*G95</f>
        <v>-1423536.2752964559</v>
      </c>
      <c r="R95">
        <f>'GS &lt; 50 OLS Model'!$B$10*H95</f>
        <v>0</v>
      </c>
      <c r="S95">
        <f>'GS &lt; 50 OLS Model'!$B$11*I95</f>
        <v>0</v>
      </c>
      <c r="T95">
        <f>'GS &lt; 50 OLS Model'!$B$12*J95</f>
        <v>-710726.62253818498</v>
      </c>
      <c r="U95">
        <f>'GS &lt; 50 OLS Model'!$B$13*K95</f>
        <v>14449826.767135682</v>
      </c>
      <c r="V95">
        <f t="shared" ca="1" si="8"/>
        <v>16704341.206434695</v>
      </c>
    </row>
    <row r="96" spans="1:22">
      <c r="A96" s="28">
        <f>'Monthly Data'!A96</f>
        <v>42309</v>
      </c>
      <c r="B96">
        <f t="shared" si="7"/>
        <v>2015</v>
      </c>
      <c r="C96">
        <f ca="1">'Monthly Data'!J96</f>
        <v>16699458.042118514</v>
      </c>
      <c r="D96">
        <f t="shared" ca="1" si="10"/>
        <v>361.94999999999993</v>
      </c>
      <c r="E96">
        <f t="shared" ca="1" si="10"/>
        <v>0.05</v>
      </c>
      <c r="F96" s="133">
        <f>'Monthly Data'!BA96</f>
        <v>154.19999999999999</v>
      </c>
      <c r="G96">
        <f>'Monthly Data'!BC96</f>
        <v>95</v>
      </c>
      <c r="H96">
        <f>'Monthly Data'!BF96</f>
        <v>0</v>
      </c>
      <c r="I96">
        <f>'Monthly Data'!BL96</f>
        <v>0</v>
      </c>
      <c r="J96">
        <f>'Monthly Data'!BR96</f>
        <v>1</v>
      </c>
      <c r="K96">
        <f>'Monthly Data'!BS96</f>
        <v>30</v>
      </c>
      <c r="M96">
        <f>'GS &lt; 50 OLS Model'!$B$5</f>
        <v>-789150.85641829099</v>
      </c>
      <c r="N96">
        <f ca="1">'GS &lt; 50 OLS Model'!$B$6*D96</f>
        <v>1685404.008860386</v>
      </c>
      <c r="O96">
        <f ca="1">'GS &lt; 50 OLS Model'!$B$7*E96</f>
        <v>1241.79608073908</v>
      </c>
      <c r="P96" s="133">
        <f>'GS &lt; 50 OLS Model'!$B$8*F96</f>
        <v>4144298.0874589779</v>
      </c>
      <c r="Q96">
        <f>'GS &lt; 50 OLS Model'!$B$9*G96</f>
        <v>-1438680.2782251416</v>
      </c>
      <c r="R96">
        <f>'GS &lt; 50 OLS Model'!$B$10*H96</f>
        <v>0</v>
      </c>
      <c r="S96">
        <f>'GS &lt; 50 OLS Model'!$B$11*I96</f>
        <v>0</v>
      </c>
      <c r="T96">
        <f>'GS &lt; 50 OLS Model'!$B$12*J96</f>
        <v>-710726.62253818498</v>
      </c>
      <c r="U96">
        <f>'GS &lt; 50 OLS Model'!$B$13*K96</f>
        <v>13983703.323034531</v>
      </c>
      <c r="V96">
        <f t="shared" ca="1" si="8"/>
        <v>16876089.458253015</v>
      </c>
    </row>
    <row r="97" spans="1:22">
      <c r="A97" s="28">
        <f>'Monthly Data'!A97</f>
        <v>42339</v>
      </c>
      <c r="B97">
        <f t="shared" si="7"/>
        <v>2015</v>
      </c>
      <c r="C97">
        <f ca="1">'Monthly Data'!J97</f>
        <v>18067085.348473221</v>
      </c>
      <c r="D97">
        <f t="shared" ca="1" si="10"/>
        <v>556.41000000000008</v>
      </c>
      <c r="E97">
        <f t="shared" ca="1" si="10"/>
        <v>0</v>
      </c>
      <c r="F97" s="133">
        <f>'Monthly Data'!BA97</f>
        <v>154.4</v>
      </c>
      <c r="G97">
        <f>'Monthly Data'!BC97</f>
        <v>96</v>
      </c>
      <c r="H97">
        <f>'Monthly Data'!BF97</f>
        <v>0</v>
      </c>
      <c r="I97">
        <f>'Monthly Data'!BL97</f>
        <v>0</v>
      </c>
      <c r="J97">
        <f>'Monthly Data'!BR97</f>
        <v>0</v>
      </c>
      <c r="K97">
        <f>'Monthly Data'!BS97</f>
        <v>31</v>
      </c>
      <c r="M97">
        <f>'GS &lt; 50 OLS Model'!$B$5</f>
        <v>-789150.85641829099</v>
      </c>
      <c r="N97">
        <f ca="1">'GS &lt; 50 OLS Model'!$B$6*D97</f>
        <v>2590898.3134963606</v>
      </c>
      <c r="O97">
        <f ca="1">'GS &lt; 50 OLS Model'!$B$7*E97</f>
        <v>0</v>
      </c>
      <c r="P97" s="133">
        <f>'GS &lt; 50 OLS Model'!$B$8*F97</f>
        <v>4149673.3119563311</v>
      </c>
      <c r="Q97">
        <f>'GS &lt; 50 OLS Model'!$B$9*G97</f>
        <v>-1453824.2811538272</v>
      </c>
      <c r="R97">
        <f>'GS &lt; 50 OLS Model'!$B$10*H97</f>
        <v>0</v>
      </c>
      <c r="S97">
        <f>'GS &lt; 50 OLS Model'!$B$11*I97</f>
        <v>0</v>
      </c>
      <c r="T97">
        <f>'GS &lt; 50 OLS Model'!$B$12*J97</f>
        <v>0</v>
      </c>
      <c r="U97">
        <f>'GS &lt; 50 OLS Model'!$B$13*K97</f>
        <v>14449826.767135682</v>
      </c>
      <c r="V97">
        <f t="shared" ca="1" si="8"/>
        <v>18947423.255016256</v>
      </c>
    </row>
    <row r="98" spans="1:22">
      <c r="A98" s="28">
        <f>'Monthly Data'!A98</f>
        <v>42370</v>
      </c>
      <c r="B98">
        <f t="shared" si="7"/>
        <v>2016</v>
      </c>
      <c r="C98">
        <f ca="1">'Monthly Data'!J98</f>
        <v>19133061.760733683</v>
      </c>
      <c r="D98">
        <f t="shared" ca="1" si="10"/>
        <v>659.42999999999984</v>
      </c>
      <c r="E98">
        <f t="shared" ca="1" si="10"/>
        <v>0</v>
      </c>
      <c r="F98" s="133">
        <f>'Monthly Data'!BA98</f>
        <v>156.19999999999999</v>
      </c>
      <c r="G98">
        <f>'Monthly Data'!BC98</f>
        <v>97</v>
      </c>
      <c r="H98">
        <f>'Monthly Data'!BF98</f>
        <v>0</v>
      </c>
      <c r="I98">
        <f>'Monthly Data'!BL98</f>
        <v>0</v>
      </c>
      <c r="J98">
        <f>'Monthly Data'!BR98</f>
        <v>0</v>
      </c>
      <c r="K98">
        <f>'Monthly Data'!BS98</f>
        <v>31</v>
      </c>
      <c r="M98">
        <f>'GS &lt; 50 OLS Model'!$B$5</f>
        <v>-789150.85641829099</v>
      </c>
      <c r="N98">
        <f ca="1">'GS &lt; 50 OLS Model'!$B$6*D98</f>
        <v>3070606.3422097093</v>
      </c>
      <c r="O98">
        <f ca="1">'GS &lt; 50 OLS Model'!$B$7*E98</f>
        <v>0</v>
      </c>
      <c r="P98" s="133">
        <f>'GS &lt; 50 OLS Model'!$B$8*F98</f>
        <v>4198050.3324325057</v>
      </c>
      <c r="Q98">
        <f>'GS &lt; 50 OLS Model'!$B$9*G98</f>
        <v>-1468968.2840825131</v>
      </c>
      <c r="R98">
        <f>'GS &lt; 50 OLS Model'!$B$10*H98</f>
        <v>0</v>
      </c>
      <c r="S98">
        <f>'GS &lt; 50 OLS Model'!$B$11*I98</f>
        <v>0</v>
      </c>
      <c r="T98">
        <f>'GS &lt; 50 OLS Model'!$B$12*J98</f>
        <v>0</v>
      </c>
      <c r="U98">
        <f>'GS &lt; 50 OLS Model'!$B$13*K98</f>
        <v>14449826.767135682</v>
      </c>
      <c r="V98">
        <f t="shared" ca="1" si="8"/>
        <v>19460364.301277094</v>
      </c>
    </row>
    <row r="99" spans="1:22">
      <c r="A99" s="28">
        <f>'Monthly Data'!A99</f>
        <v>42401</v>
      </c>
      <c r="B99">
        <f t="shared" si="7"/>
        <v>2016</v>
      </c>
      <c r="C99">
        <f ca="1">'Monthly Data'!J99</f>
        <v>18058710.330862306</v>
      </c>
      <c r="D99">
        <f t="shared" ref="D99:E114" ca="1" si="11">D87</f>
        <v>571.77</v>
      </c>
      <c r="E99">
        <f t="shared" ca="1" si="11"/>
        <v>0</v>
      </c>
      <c r="F99" s="133">
        <f>'Monthly Data'!BA99</f>
        <v>158.5</v>
      </c>
      <c r="G99">
        <f>'Monthly Data'!BC99</f>
        <v>98</v>
      </c>
      <c r="H99">
        <f>'Monthly Data'!BF99</f>
        <v>0</v>
      </c>
      <c r="I99">
        <f>'Monthly Data'!BL99</f>
        <v>0</v>
      </c>
      <c r="J99">
        <f>'Monthly Data'!BR99</f>
        <v>0</v>
      </c>
      <c r="K99">
        <f>'Monthly Data'!BS99</f>
        <v>29</v>
      </c>
      <c r="M99">
        <f>'GS &lt; 50 OLS Model'!$B$5</f>
        <v>-789150.85641829099</v>
      </c>
      <c r="N99">
        <f ca="1">'GS &lt; 50 OLS Model'!$B$6*D99</f>
        <v>2662421.4674571157</v>
      </c>
      <c r="O99">
        <f ca="1">'GS &lt; 50 OLS Model'!$B$7*E99</f>
        <v>0</v>
      </c>
      <c r="P99" s="133">
        <f>'GS &lt; 50 OLS Model'!$B$8*F99</f>
        <v>4259865.4141520625</v>
      </c>
      <c r="Q99">
        <f>'GS &lt; 50 OLS Model'!$B$9*G99</f>
        <v>-1484112.2870111987</v>
      </c>
      <c r="R99">
        <f>'GS &lt; 50 OLS Model'!$B$10*H99</f>
        <v>0</v>
      </c>
      <c r="S99">
        <f>'GS &lt; 50 OLS Model'!$B$11*I99</f>
        <v>0</v>
      </c>
      <c r="T99">
        <f>'GS &lt; 50 OLS Model'!$B$12*J99</f>
        <v>0</v>
      </c>
      <c r="U99">
        <f>'GS &lt; 50 OLS Model'!$B$13*K99</f>
        <v>13517579.878933379</v>
      </c>
      <c r="V99">
        <f t="shared" ca="1" si="8"/>
        <v>18166603.617113069</v>
      </c>
    </row>
    <row r="100" spans="1:22">
      <c r="A100" s="28">
        <f>'Monthly Data'!A100</f>
        <v>42430</v>
      </c>
      <c r="B100">
        <f t="shared" si="7"/>
        <v>2016</v>
      </c>
      <c r="C100">
        <f ca="1">'Monthly Data'!J100</f>
        <v>17926685.621340387</v>
      </c>
      <c r="D100">
        <f t="shared" ca="1" si="11"/>
        <v>456.53999999999996</v>
      </c>
      <c r="E100">
        <f t="shared" ca="1" si="11"/>
        <v>0.48</v>
      </c>
      <c r="F100" s="133">
        <f>'Monthly Data'!BA100</f>
        <v>161</v>
      </c>
      <c r="G100">
        <f>'Monthly Data'!BC100</f>
        <v>99</v>
      </c>
      <c r="H100">
        <f>'Monthly Data'!BF100</f>
        <v>1</v>
      </c>
      <c r="I100">
        <f>'Monthly Data'!BL100</f>
        <v>0</v>
      </c>
      <c r="J100">
        <f>'Monthly Data'!BR100</f>
        <v>1</v>
      </c>
      <c r="K100">
        <f>'Monthly Data'!BS100</f>
        <v>31</v>
      </c>
      <c r="M100">
        <f>'GS &lt; 50 OLS Model'!$B$5</f>
        <v>-789150.85641829099</v>
      </c>
      <c r="N100">
        <f ca="1">'GS &lt; 50 OLS Model'!$B$6*D100</f>
        <v>2125858.1190913683</v>
      </c>
      <c r="O100">
        <f ca="1">'GS &lt; 50 OLS Model'!$B$7*E100</f>
        <v>11921.242375095168</v>
      </c>
      <c r="P100" s="133">
        <f>'GS &lt; 50 OLS Model'!$B$8*F100</f>
        <v>4327055.720368972</v>
      </c>
      <c r="Q100">
        <f>'GS &lt; 50 OLS Model'!$B$9*G100</f>
        <v>-1499256.2899398843</v>
      </c>
      <c r="R100">
        <f>'GS &lt; 50 OLS Model'!$B$10*H100</f>
        <v>396678.61848310701</v>
      </c>
      <c r="S100">
        <f>'GS &lt; 50 OLS Model'!$B$11*I100</f>
        <v>0</v>
      </c>
      <c r="T100">
        <f>'GS &lt; 50 OLS Model'!$B$12*J100</f>
        <v>-710726.62253818498</v>
      </c>
      <c r="U100">
        <f>'GS &lt; 50 OLS Model'!$B$13*K100</f>
        <v>14449826.767135682</v>
      </c>
      <c r="V100">
        <f t="shared" ca="1" si="8"/>
        <v>18312206.698557865</v>
      </c>
    </row>
    <row r="101" spans="1:22">
      <c r="A101" s="28">
        <f>'Monthly Data'!A101</f>
        <v>42461</v>
      </c>
      <c r="B101">
        <f t="shared" si="7"/>
        <v>2016</v>
      </c>
      <c r="C101">
        <f ca="1">'Monthly Data'!J101</f>
        <v>16527168.639966492</v>
      </c>
      <c r="D101">
        <f t="shared" ca="1" si="11"/>
        <v>248.54999999999995</v>
      </c>
      <c r="E101">
        <f t="shared" ca="1" si="11"/>
        <v>2.78</v>
      </c>
      <c r="F101" s="133">
        <f>'Monthly Data'!BA101</f>
        <v>163.1</v>
      </c>
      <c r="G101">
        <f>'Monthly Data'!BC101</f>
        <v>100</v>
      </c>
      <c r="H101">
        <f>'Monthly Data'!BF101</f>
        <v>0</v>
      </c>
      <c r="I101">
        <f>'Monthly Data'!BL101</f>
        <v>0</v>
      </c>
      <c r="J101">
        <f>'Monthly Data'!BR101</f>
        <v>1</v>
      </c>
      <c r="K101">
        <f>'Monthly Data'!BS101</f>
        <v>30</v>
      </c>
      <c r="M101">
        <f>'GS &lt; 50 OLS Model'!$B$5</f>
        <v>-789150.85641829099</v>
      </c>
      <c r="N101">
        <f ca="1">'GS &lt; 50 OLS Model'!$B$6*D101</f>
        <v>1157361.9737594943</v>
      </c>
      <c r="O101">
        <f ca="1">'GS &lt; 50 OLS Model'!$B$7*E101</f>
        <v>69043.862089092843</v>
      </c>
      <c r="P101" s="133">
        <f>'GS &lt; 50 OLS Model'!$B$8*F101</f>
        <v>4383495.5775911761</v>
      </c>
      <c r="Q101">
        <f>'GS &lt; 50 OLS Model'!$B$9*G101</f>
        <v>-1514400.29286857</v>
      </c>
      <c r="R101">
        <f>'GS &lt; 50 OLS Model'!$B$10*H101</f>
        <v>0</v>
      </c>
      <c r="S101">
        <f>'GS &lt; 50 OLS Model'!$B$11*I101</f>
        <v>0</v>
      </c>
      <c r="T101">
        <f>'GS &lt; 50 OLS Model'!$B$12*J101</f>
        <v>-710726.62253818498</v>
      </c>
      <c r="U101">
        <f>'GS &lt; 50 OLS Model'!$B$13*K101</f>
        <v>13983703.323034531</v>
      </c>
      <c r="V101">
        <f t="shared" ca="1" si="8"/>
        <v>16579326.964649249</v>
      </c>
    </row>
    <row r="102" spans="1:22">
      <c r="A102" s="28">
        <f>'Monthly Data'!A102</f>
        <v>42491</v>
      </c>
      <c r="B102">
        <f t="shared" si="7"/>
        <v>2016</v>
      </c>
      <c r="C102">
        <f ca="1">'Monthly Data'!J102</f>
        <v>17576723.658702593</v>
      </c>
      <c r="D102">
        <f t="shared" ca="1" si="11"/>
        <v>92.740000000000009</v>
      </c>
      <c r="E102">
        <f t="shared" ca="1" si="11"/>
        <v>41.839999999999996</v>
      </c>
      <c r="F102" s="133">
        <f>'Monthly Data'!BA102</f>
        <v>164.8</v>
      </c>
      <c r="G102">
        <f>'Monthly Data'!BC102</f>
        <v>101</v>
      </c>
      <c r="H102">
        <f>'Monthly Data'!BF102</f>
        <v>0</v>
      </c>
      <c r="I102">
        <f>'Monthly Data'!BL102</f>
        <v>0</v>
      </c>
      <c r="J102">
        <f>'Monthly Data'!BR102</f>
        <v>1</v>
      </c>
      <c r="K102">
        <f>'Monthly Data'!BS102</f>
        <v>31</v>
      </c>
      <c r="M102">
        <f>'GS &lt; 50 OLS Model'!$B$5</f>
        <v>-789150.85641829099</v>
      </c>
      <c r="N102">
        <f ca="1">'GS &lt; 50 OLS Model'!$B$6*D102</f>
        <v>431839.66785940662</v>
      </c>
      <c r="O102">
        <f ca="1">'GS &lt; 50 OLS Model'!$B$7*E102</f>
        <v>1039134.9603624621</v>
      </c>
      <c r="P102" s="133">
        <f>'GS &lt; 50 OLS Model'!$B$8*F102</f>
        <v>4429184.9858186748</v>
      </c>
      <c r="Q102">
        <f>'GS &lt; 50 OLS Model'!$B$9*G102</f>
        <v>-1529544.2957972558</v>
      </c>
      <c r="R102">
        <f>'GS &lt; 50 OLS Model'!$B$10*H102</f>
        <v>0</v>
      </c>
      <c r="S102">
        <f>'GS &lt; 50 OLS Model'!$B$11*I102</f>
        <v>0</v>
      </c>
      <c r="T102">
        <f>'GS &lt; 50 OLS Model'!$B$12*J102</f>
        <v>-710726.62253818498</v>
      </c>
      <c r="U102">
        <f>'GS &lt; 50 OLS Model'!$B$13*K102</f>
        <v>14449826.767135682</v>
      </c>
      <c r="V102">
        <f t="shared" ca="1" si="8"/>
        <v>17320564.606422491</v>
      </c>
    </row>
    <row r="103" spans="1:22">
      <c r="A103" s="28">
        <f>'Monthly Data'!A103</f>
        <v>42522</v>
      </c>
      <c r="B103">
        <f t="shared" si="7"/>
        <v>2016</v>
      </c>
      <c r="C103">
        <f ca="1">'Monthly Data'!J103</f>
        <v>19532905.229509365</v>
      </c>
      <c r="D103">
        <f t="shared" ca="1" si="11"/>
        <v>9.08</v>
      </c>
      <c r="E103">
        <f t="shared" ca="1" si="11"/>
        <v>117.03999999999996</v>
      </c>
      <c r="F103" s="133">
        <f>'Monthly Data'!BA103</f>
        <v>166.3</v>
      </c>
      <c r="G103">
        <f>'Monthly Data'!BC103</f>
        <v>102</v>
      </c>
      <c r="H103">
        <f>'Monthly Data'!BF103</f>
        <v>0</v>
      </c>
      <c r="I103">
        <f>'Monthly Data'!BL103</f>
        <v>0</v>
      </c>
      <c r="J103">
        <f>'Monthly Data'!BR103</f>
        <v>0</v>
      </c>
      <c r="K103">
        <f>'Monthly Data'!BS103</f>
        <v>30</v>
      </c>
      <c r="M103">
        <f>'GS &lt; 50 OLS Model'!$B$5</f>
        <v>-789150.85641829099</v>
      </c>
      <c r="N103">
        <f ca="1">'GS &lt; 50 OLS Model'!$B$6*D103</f>
        <v>42280.61445075924</v>
      </c>
      <c r="O103">
        <f ca="1">'GS &lt; 50 OLS Model'!$B$7*E103</f>
        <v>2906796.2657940378</v>
      </c>
      <c r="P103" s="133">
        <f>'GS &lt; 50 OLS Model'!$B$8*F103</f>
        <v>4469499.1695488207</v>
      </c>
      <c r="Q103">
        <f>'GS &lt; 50 OLS Model'!$B$9*G103</f>
        <v>-1544688.2987259415</v>
      </c>
      <c r="R103">
        <f>'GS &lt; 50 OLS Model'!$B$10*H103</f>
        <v>0</v>
      </c>
      <c r="S103">
        <f>'GS &lt; 50 OLS Model'!$B$11*I103</f>
        <v>0</v>
      </c>
      <c r="T103">
        <f>'GS &lt; 50 OLS Model'!$B$12*J103</f>
        <v>0</v>
      </c>
      <c r="U103">
        <f>'GS &lt; 50 OLS Model'!$B$13*K103</f>
        <v>13983703.323034531</v>
      </c>
      <c r="V103">
        <f t="shared" ca="1" si="8"/>
        <v>19068440.217683915</v>
      </c>
    </row>
    <row r="104" spans="1:22">
      <c r="A104" s="28">
        <f>'Monthly Data'!A104</f>
        <v>42552</v>
      </c>
      <c r="B104">
        <f t="shared" si="7"/>
        <v>2016</v>
      </c>
      <c r="C104">
        <f ca="1">'Monthly Data'!J104</f>
        <v>21956762.489117898</v>
      </c>
      <c r="D104">
        <f t="shared" ca="1" si="11"/>
        <v>0.51</v>
      </c>
      <c r="E104">
        <f t="shared" ca="1" si="11"/>
        <v>183.26</v>
      </c>
      <c r="F104" s="133">
        <f>'Monthly Data'!BA104</f>
        <v>167.5</v>
      </c>
      <c r="G104">
        <f>'Monthly Data'!BC104</f>
        <v>103</v>
      </c>
      <c r="H104">
        <f>'Monthly Data'!BF104</f>
        <v>0</v>
      </c>
      <c r="I104">
        <f>'Monthly Data'!BL104</f>
        <v>0</v>
      </c>
      <c r="J104">
        <f>'Monthly Data'!BR104</f>
        <v>0</v>
      </c>
      <c r="K104">
        <f>'Monthly Data'!BS104</f>
        <v>31</v>
      </c>
      <c r="M104">
        <f>'GS &lt; 50 OLS Model'!$B$5</f>
        <v>-789150.85641829099</v>
      </c>
      <c r="N104">
        <f ca="1">'GS &lt; 50 OLS Model'!$B$6*D104</f>
        <v>2374.7922213532174</v>
      </c>
      <c r="O104">
        <f ca="1">'GS &lt; 50 OLS Model'!$B$7*E104</f>
        <v>4551430.9951248756</v>
      </c>
      <c r="P104" s="133">
        <f>'GS &lt; 50 OLS Model'!$B$8*F104</f>
        <v>4501750.5165329371</v>
      </c>
      <c r="Q104">
        <f>'GS &lt; 50 OLS Model'!$B$9*G104</f>
        <v>-1559832.3016546271</v>
      </c>
      <c r="R104">
        <f>'GS &lt; 50 OLS Model'!$B$10*H104</f>
        <v>0</v>
      </c>
      <c r="S104">
        <f>'GS &lt; 50 OLS Model'!$B$11*I104</f>
        <v>0</v>
      </c>
      <c r="T104">
        <f>'GS &lt; 50 OLS Model'!$B$12*J104</f>
        <v>0</v>
      </c>
      <c r="U104">
        <f>'GS &lt; 50 OLS Model'!$B$13*K104</f>
        <v>14449826.767135682</v>
      </c>
      <c r="V104">
        <f t="shared" ca="1" si="8"/>
        <v>21156399.912941929</v>
      </c>
    </row>
    <row r="105" spans="1:22">
      <c r="A105" s="28">
        <f>'Monthly Data'!A105</f>
        <v>42583</v>
      </c>
      <c r="B105">
        <f t="shared" si="7"/>
        <v>2016</v>
      </c>
      <c r="C105">
        <f ca="1">'Monthly Data'!J105</f>
        <v>21900969.806323256</v>
      </c>
      <c r="D105">
        <f t="shared" ca="1" si="11"/>
        <v>1.51</v>
      </c>
      <c r="E105">
        <f t="shared" ca="1" si="11"/>
        <v>152.91000000000003</v>
      </c>
      <c r="F105" s="133">
        <f>'Monthly Data'!BA105</f>
        <v>167.9</v>
      </c>
      <c r="G105">
        <f>'Monthly Data'!BC105</f>
        <v>104</v>
      </c>
      <c r="H105">
        <f>'Monthly Data'!BF105</f>
        <v>0</v>
      </c>
      <c r="I105">
        <f>'Monthly Data'!BL105</f>
        <v>0</v>
      </c>
      <c r="J105">
        <f>'Monthly Data'!BR105</f>
        <v>0</v>
      </c>
      <c r="K105">
        <f>'Monthly Data'!BS105</f>
        <v>31</v>
      </c>
      <c r="M105">
        <f>'GS &lt; 50 OLS Model'!$B$5</f>
        <v>-789150.85641829099</v>
      </c>
      <c r="N105">
        <f ca="1">'GS &lt; 50 OLS Model'!$B$6*D105</f>
        <v>7031.2475573399179</v>
      </c>
      <c r="O105">
        <f ca="1">'GS &lt; 50 OLS Model'!$B$7*E105</f>
        <v>3797660.7741162553</v>
      </c>
      <c r="P105" s="133">
        <f>'GS &lt; 50 OLS Model'!$B$8*F105</f>
        <v>4512500.9655276425</v>
      </c>
      <c r="Q105">
        <f>'GS &lt; 50 OLS Model'!$B$9*G105</f>
        <v>-1574976.3045833129</v>
      </c>
      <c r="R105">
        <f>'GS &lt; 50 OLS Model'!$B$10*H105</f>
        <v>0</v>
      </c>
      <c r="S105">
        <f>'GS &lt; 50 OLS Model'!$B$11*I105</f>
        <v>0</v>
      </c>
      <c r="T105">
        <f>'GS &lt; 50 OLS Model'!$B$12*J105</f>
        <v>0</v>
      </c>
      <c r="U105">
        <f>'GS &lt; 50 OLS Model'!$B$13*K105</f>
        <v>14449826.767135682</v>
      </c>
      <c r="V105">
        <f t="shared" ca="1" si="8"/>
        <v>20402892.593335316</v>
      </c>
    </row>
    <row r="106" spans="1:22">
      <c r="A106" s="28">
        <f>'Monthly Data'!A106</f>
        <v>42614</v>
      </c>
      <c r="B106">
        <f t="shared" si="7"/>
        <v>2016</v>
      </c>
      <c r="C106">
        <f ca="1">'Monthly Data'!J106</f>
        <v>18789309.137700778</v>
      </c>
      <c r="D106">
        <f t="shared" ca="1" si="11"/>
        <v>33.01</v>
      </c>
      <c r="E106">
        <f t="shared" ca="1" si="11"/>
        <v>67.679999999999993</v>
      </c>
      <c r="F106" s="133">
        <f>'Monthly Data'!BA106</f>
        <v>167.5</v>
      </c>
      <c r="G106">
        <f>'Monthly Data'!BC106</f>
        <v>105</v>
      </c>
      <c r="H106">
        <f>'Monthly Data'!BF106</f>
        <v>0</v>
      </c>
      <c r="I106">
        <f>'Monthly Data'!BL106</f>
        <v>1</v>
      </c>
      <c r="J106">
        <f>'Monthly Data'!BR106</f>
        <v>1</v>
      </c>
      <c r="K106">
        <f>'Monthly Data'!BS106</f>
        <v>30</v>
      </c>
      <c r="M106">
        <f>'GS &lt; 50 OLS Model'!$B$5</f>
        <v>-789150.85641829099</v>
      </c>
      <c r="N106">
        <f ca="1">'GS &lt; 50 OLS Model'!$B$6*D106</f>
        <v>153709.59064092097</v>
      </c>
      <c r="O106">
        <f ca="1">'GS &lt; 50 OLS Model'!$B$7*E106</f>
        <v>1680895.1748884185</v>
      </c>
      <c r="P106" s="133">
        <f>'GS &lt; 50 OLS Model'!$B$8*F106</f>
        <v>4501750.5165329371</v>
      </c>
      <c r="Q106">
        <f>'GS &lt; 50 OLS Model'!$B$9*G106</f>
        <v>-1590120.3075119986</v>
      </c>
      <c r="R106">
        <f>'GS &lt; 50 OLS Model'!$B$10*H106</f>
        <v>0</v>
      </c>
      <c r="S106">
        <f>'GS &lt; 50 OLS Model'!$B$11*I106</f>
        <v>738961.94717258995</v>
      </c>
      <c r="T106">
        <f>'GS &lt; 50 OLS Model'!$B$12*J106</f>
        <v>-710726.62253818498</v>
      </c>
      <c r="U106">
        <f>'GS &lt; 50 OLS Model'!$B$13*K106</f>
        <v>13983703.323034531</v>
      </c>
      <c r="V106">
        <f t="shared" ca="1" si="8"/>
        <v>17969022.765800923</v>
      </c>
    </row>
    <row r="107" spans="1:22">
      <c r="A107" s="28">
        <f>'Monthly Data'!A107</f>
        <v>42644</v>
      </c>
      <c r="B107">
        <f t="shared" si="7"/>
        <v>2016</v>
      </c>
      <c r="C107">
        <f ca="1">'Monthly Data'!J107</f>
        <v>16955472.071180869</v>
      </c>
      <c r="D107">
        <f t="shared" ca="1" si="11"/>
        <v>177.83999999999997</v>
      </c>
      <c r="E107">
        <f t="shared" ca="1" si="11"/>
        <v>8.6</v>
      </c>
      <c r="F107" s="133">
        <f>'Monthly Data'!BA107</f>
        <v>166.4</v>
      </c>
      <c r="G107">
        <f>'Monthly Data'!BC107</f>
        <v>106</v>
      </c>
      <c r="H107">
        <f>'Monthly Data'!BF107</f>
        <v>0</v>
      </c>
      <c r="I107">
        <f>'Monthly Data'!BL107</f>
        <v>0</v>
      </c>
      <c r="J107">
        <f>'Monthly Data'!BR107</f>
        <v>1</v>
      </c>
      <c r="K107">
        <f>'Monthly Data'!BS107</f>
        <v>31</v>
      </c>
      <c r="M107">
        <f>'GS &lt; 50 OLS Model'!$B$5</f>
        <v>-789150.85641829099</v>
      </c>
      <c r="N107">
        <f ca="1">'GS &lt; 50 OLS Model'!$B$6*D107</f>
        <v>828104.01695187471</v>
      </c>
      <c r="O107">
        <f ca="1">'GS &lt; 50 OLS Model'!$B$7*E107</f>
        <v>213588.92588712176</v>
      </c>
      <c r="P107" s="133">
        <f>'GS &lt; 50 OLS Model'!$B$8*F107</f>
        <v>4472186.7817974966</v>
      </c>
      <c r="Q107">
        <f>'GS &lt; 50 OLS Model'!$B$9*G107</f>
        <v>-1605264.3104406842</v>
      </c>
      <c r="R107">
        <f>'GS &lt; 50 OLS Model'!$B$10*H107</f>
        <v>0</v>
      </c>
      <c r="S107">
        <f>'GS &lt; 50 OLS Model'!$B$11*I107</f>
        <v>0</v>
      </c>
      <c r="T107">
        <f>'GS &lt; 50 OLS Model'!$B$12*J107</f>
        <v>-710726.62253818498</v>
      </c>
      <c r="U107">
        <f>'GS &lt; 50 OLS Model'!$B$13*K107</f>
        <v>14449826.767135682</v>
      </c>
      <c r="V107">
        <f t="shared" ca="1" si="8"/>
        <v>16858564.702375013</v>
      </c>
    </row>
    <row r="108" spans="1:22">
      <c r="A108" s="28">
        <f>'Monthly Data'!A108</f>
        <v>42675</v>
      </c>
      <c r="B108">
        <f t="shared" si="7"/>
        <v>2016</v>
      </c>
      <c r="C108">
        <f ca="1">'Monthly Data'!J108</f>
        <v>16751612.589217924</v>
      </c>
      <c r="D108">
        <f t="shared" ca="1" si="11"/>
        <v>361.94999999999993</v>
      </c>
      <c r="E108">
        <f t="shared" ca="1" si="11"/>
        <v>0.05</v>
      </c>
      <c r="F108" s="133">
        <f>'Monthly Data'!BA108</f>
        <v>163.9</v>
      </c>
      <c r="G108">
        <f>'Monthly Data'!BC108</f>
        <v>107</v>
      </c>
      <c r="H108">
        <f>'Monthly Data'!BF108</f>
        <v>0</v>
      </c>
      <c r="I108">
        <f>'Monthly Data'!BL108</f>
        <v>0</v>
      </c>
      <c r="J108">
        <f>'Monthly Data'!BR108</f>
        <v>1</v>
      </c>
      <c r="K108">
        <f>'Monthly Data'!BS108</f>
        <v>30</v>
      </c>
      <c r="M108">
        <f>'GS &lt; 50 OLS Model'!$B$5</f>
        <v>-789150.85641829099</v>
      </c>
      <c r="N108">
        <f ca="1">'GS &lt; 50 OLS Model'!$B$6*D108</f>
        <v>1685404.008860386</v>
      </c>
      <c r="O108">
        <f ca="1">'GS &lt; 50 OLS Model'!$B$7*E108</f>
        <v>1241.79608073908</v>
      </c>
      <c r="P108" s="133">
        <f>'GS &lt; 50 OLS Model'!$B$8*F108</f>
        <v>4404996.4755805871</v>
      </c>
      <c r="Q108">
        <f>'GS &lt; 50 OLS Model'!$B$9*G108</f>
        <v>-1620408.3133693701</v>
      </c>
      <c r="R108">
        <f>'GS &lt; 50 OLS Model'!$B$10*H108</f>
        <v>0</v>
      </c>
      <c r="S108">
        <f>'GS &lt; 50 OLS Model'!$B$11*I108</f>
        <v>0</v>
      </c>
      <c r="T108">
        <f>'GS &lt; 50 OLS Model'!$B$12*J108</f>
        <v>-710726.62253818498</v>
      </c>
      <c r="U108">
        <f>'GS &lt; 50 OLS Model'!$B$13*K108</f>
        <v>13983703.323034531</v>
      </c>
      <c r="V108">
        <f t="shared" ca="1" si="8"/>
        <v>16955059.811230399</v>
      </c>
    </row>
    <row r="109" spans="1:22">
      <c r="A109" s="28">
        <f>'Monthly Data'!A109</f>
        <v>42705</v>
      </c>
      <c r="B109">
        <f t="shared" si="7"/>
        <v>2016</v>
      </c>
      <c r="C109">
        <f ca="1">'Monthly Data'!J109</f>
        <v>18774069.716664497</v>
      </c>
      <c r="D109">
        <f t="shared" ca="1" si="11"/>
        <v>556.41000000000008</v>
      </c>
      <c r="E109">
        <f t="shared" ca="1" si="11"/>
        <v>0</v>
      </c>
      <c r="F109" s="133">
        <f>'Monthly Data'!BA109</f>
        <v>161.80000000000001</v>
      </c>
      <c r="G109">
        <f>'Monthly Data'!BC109</f>
        <v>108</v>
      </c>
      <c r="H109">
        <f>'Monthly Data'!BF109</f>
        <v>0</v>
      </c>
      <c r="I109">
        <f>'Monthly Data'!BL109</f>
        <v>0</v>
      </c>
      <c r="J109">
        <f>'Monthly Data'!BR109</f>
        <v>0</v>
      </c>
      <c r="K109">
        <f>'Monthly Data'!BS109</f>
        <v>31</v>
      </c>
      <c r="M109">
        <f>'GS &lt; 50 OLS Model'!$B$5</f>
        <v>-789150.85641829099</v>
      </c>
      <c r="N109">
        <f ca="1">'GS &lt; 50 OLS Model'!$B$6*D109</f>
        <v>2590898.3134963606</v>
      </c>
      <c r="O109">
        <f ca="1">'GS &lt; 50 OLS Model'!$B$7*E109</f>
        <v>0</v>
      </c>
      <c r="P109" s="133">
        <f>'GS &lt; 50 OLS Model'!$B$8*F109</f>
        <v>4348556.618358383</v>
      </c>
      <c r="Q109">
        <f>'GS &lt; 50 OLS Model'!$B$9*G109</f>
        <v>-1635552.3162980557</v>
      </c>
      <c r="R109">
        <f>'GS &lt; 50 OLS Model'!$B$10*H109</f>
        <v>0</v>
      </c>
      <c r="S109">
        <f>'GS &lt; 50 OLS Model'!$B$11*I109</f>
        <v>0</v>
      </c>
      <c r="T109">
        <f>'GS &lt; 50 OLS Model'!$B$12*J109</f>
        <v>0</v>
      </c>
      <c r="U109">
        <f>'GS &lt; 50 OLS Model'!$B$13*K109</f>
        <v>14449826.767135682</v>
      </c>
      <c r="V109">
        <f t="shared" ca="1" si="8"/>
        <v>18964578.526274078</v>
      </c>
    </row>
    <row r="110" spans="1:22">
      <c r="A110" s="28">
        <v>42736</v>
      </c>
      <c r="B110">
        <f t="shared" si="7"/>
        <v>2017</v>
      </c>
      <c r="C110" s="137">
        <f ca="1">'Monthly Data'!J110</f>
        <v>18732513.136596769</v>
      </c>
      <c r="D110">
        <f t="shared" ca="1" si="11"/>
        <v>659.42999999999984</v>
      </c>
      <c r="E110">
        <f t="shared" ca="1" si="11"/>
        <v>0</v>
      </c>
      <c r="F110" s="133">
        <f>'Monthly Data'!BA110</f>
        <v>162</v>
      </c>
      <c r="G110">
        <f>G109+1</f>
        <v>109</v>
      </c>
      <c r="H110">
        <f>H98</f>
        <v>0</v>
      </c>
      <c r="I110">
        <f t="shared" ref="I110:J110" si="12">I98</f>
        <v>0</v>
      </c>
      <c r="J110">
        <f t="shared" si="12"/>
        <v>0</v>
      </c>
      <c r="K110">
        <f>K62</f>
        <v>31</v>
      </c>
      <c r="M110">
        <f>'GS &lt; 50 OLS Model'!$B$5</f>
        <v>-789150.85641829099</v>
      </c>
      <c r="N110">
        <f ca="1">'GS &lt; 50 OLS Model'!$B$6*D110</f>
        <v>3070606.3422097093</v>
      </c>
      <c r="O110">
        <f ca="1">'GS &lt; 50 OLS Model'!$B$7*E110</f>
        <v>0</v>
      </c>
      <c r="P110" s="133">
        <f>'GS &lt; 50 OLS Model'!$B$8*F110</f>
        <v>4353931.8428557357</v>
      </c>
      <c r="Q110">
        <f>'GS &lt; 50 OLS Model'!$B$9*G110</f>
        <v>-1650696.3192267413</v>
      </c>
      <c r="R110">
        <f>'GS &lt; 50 OLS Model'!$B$10*H110</f>
        <v>0</v>
      </c>
      <c r="S110">
        <f>'GS &lt; 50 OLS Model'!$B$11*I110</f>
        <v>0</v>
      </c>
      <c r="T110">
        <f>'GS &lt; 50 OLS Model'!$B$12*J110</f>
        <v>0</v>
      </c>
      <c r="U110">
        <f>'GS &lt; 50 OLS Model'!$B$13*K110</f>
        <v>14449826.767135682</v>
      </c>
      <c r="V110">
        <f t="shared" ref="V110:V145" ca="1" si="13">SUM(M110:U110)</f>
        <v>19434517.776556093</v>
      </c>
    </row>
    <row r="111" spans="1:22">
      <c r="A111" s="28">
        <v>42767</v>
      </c>
      <c r="B111">
        <f t="shared" si="7"/>
        <v>2017</v>
      </c>
      <c r="C111" s="137">
        <f ca="1">'Monthly Data'!J111</f>
        <v>16467205.256596768</v>
      </c>
      <c r="D111">
        <f t="shared" ca="1" si="11"/>
        <v>571.77</v>
      </c>
      <c r="E111">
        <f t="shared" ca="1" si="11"/>
        <v>0</v>
      </c>
      <c r="F111" s="133">
        <f>'Monthly Data'!BA111</f>
        <v>161.19999999999999</v>
      </c>
      <c r="G111">
        <f t="shared" ref="G111:G157" si="14">G110+1</f>
        <v>110</v>
      </c>
      <c r="H111">
        <f t="shared" ref="H111:J111" si="15">H99</f>
        <v>0</v>
      </c>
      <c r="I111">
        <f t="shared" si="15"/>
        <v>0</v>
      </c>
      <c r="J111">
        <f t="shared" si="15"/>
        <v>0</v>
      </c>
      <c r="K111" s="137">
        <f t="shared" ref="K111:K157" si="16">K63</f>
        <v>28</v>
      </c>
      <c r="M111">
        <f>'GS &lt; 50 OLS Model'!$B$5</f>
        <v>-789150.85641829099</v>
      </c>
      <c r="N111">
        <f ca="1">'GS &lt; 50 OLS Model'!$B$6*D111</f>
        <v>2662421.4674571157</v>
      </c>
      <c r="O111">
        <f ca="1">'GS &lt; 50 OLS Model'!$B$7*E111</f>
        <v>0</v>
      </c>
      <c r="P111" s="133">
        <f>'GS &lt; 50 OLS Model'!$B$8*F111</f>
        <v>4332430.9448663248</v>
      </c>
      <c r="Q111">
        <f>'GS &lt; 50 OLS Model'!$B$9*G111</f>
        <v>-1665840.3221554272</v>
      </c>
      <c r="R111">
        <f>'GS &lt; 50 OLS Model'!$B$10*H111</f>
        <v>0</v>
      </c>
      <c r="S111">
        <f>'GS &lt; 50 OLS Model'!$B$11*I111</f>
        <v>0</v>
      </c>
      <c r="T111">
        <f>'GS &lt; 50 OLS Model'!$B$12*J111</f>
        <v>0</v>
      </c>
      <c r="U111">
        <f>'GS &lt; 50 OLS Model'!$B$13*K111</f>
        <v>13051456.434832228</v>
      </c>
      <c r="V111">
        <f t="shared" ca="1" si="13"/>
        <v>17591317.668581951</v>
      </c>
    </row>
    <row r="112" spans="1:22">
      <c r="A112" s="28">
        <v>42795</v>
      </c>
      <c r="B112">
        <f t="shared" si="7"/>
        <v>2017</v>
      </c>
      <c r="C112" s="137">
        <f ca="1">'Monthly Data'!J112</f>
        <v>17473640.656596765</v>
      </c>
      <c r="D112">
        <f t="shared" ca="1" si="11"/>
        <v>456.53999999999996</v>
      </c>
      <c r="E112">
        <f t="shared" ca="1" si="11"/>
        <v>0.48</v>
      </c>
      <c r="F112" s="133">
        <f>'Monthly Data'!BA112</f>
        <v>161.30000000000001</v>
      </c>
      <c r="G112">
        <f t="shared" si="14"/>
        <v>111</v>
      </c>
      <c r="H112">
        <f t="shared" ref="H112:J112" si="17">H100</f>
        <v>1</v>
      </c>
      <c r="I112">
        <f t="shared" si="17"/>
        <v>0</v>
      </c>
      <c r="J112">
        <f t="shared" si="17"/>
        <v>1</v>
      </c>
      <c r="K112" s="137">
        <f t="shared" si="16"/>
        <v>31</v>
      </c>
      <c r="M112">
        <f>'GS &lt; 50 OLS Model'!$B$5</f>
        <v>-789150.85641829099</v>
      </c>
      <c r="N112">
        <f ca="1">'GS &lt; 50 OLS Model'!$B$6*D112</f>
        <v>2125858.1190913683</v>
      </c>
      <c r="O112">
        <f ca="1">'GS &lt; 50 OLS Model'!$B$7*E112</f>
        <v>11921.242375095168</v>
      </c>
      <c r="P112" s="133">
        <f>'GS &lt; 50 OLS Model'!$B$8*F112</f>
        <v>4335118.5571150016</v>
      </c>
      <c r="Q112">
        <f>'GS &lt; 50 OLS Model'!$B$9*G112</f>
        <v>-1680984.3250841128</v>
      </c>
      <c r="R112">
        <f>'GS &lt; 50 OLS Model'!$B$10*H112</f>
        <v>396678.61848310701</v>
      </c>
      <c r="S112">
        <f>'GS &lt; 50 OLS Model'!$B$11*I112</f>
        <v>0</v>
      </c>
      <c r="T112">
        <f>'GS &lt; 50 OLS Model'!$B$12*J112</f>
        <v>-710726.62253818498</v>
      </c>
      <c r="U112">
        <f>'GS &lt; 50 OLS Model'!$B$13*K112</f>
        <v>14449826.767135682</v>
      </c>
      <c r="V112">
        <f t="shared" ca="1" si="13"/>
        <v>18138541.500159666</v>
      </c>
    </row>
    <row r="113" spans="1:22">
      <c r="A113" s="28">
        <v>42826</v>
      </c>
      <c r="B113">
        <f t="shared" si="7"/>
        <v>2017</v>
      </c>
      <c r="C113" s="137">
        <f ca="1">'Monthly Data'!J113</f>
        <v>15740126.976596767</v>
      </c>
      <c r="D113">
        <f t="shared" ca="1" si="11"/>
        <v>248.54999999999995</v>
      </c>
      <c r="E113">
        <f t="shared" ca="1" si="11"/>
        <v>2.78</v>
      </c>
      <c r="F113" s="133">
        <f>'Monthly Data'!BA113</f>
        <v>160.19999999999999</v>
      </c>
      <c r="G113">
        <f t="shared" si="14"/>
        <v>112</v>
      </c>
      <c r="H113">
        <f t="shared" ref="H113:J113" si="18">H101</f>
        <v>0</v>
      </c>
      <c r="I113">
        <f t="shared" si="18"/>
        <v>0</v>
      </c>
      <c r="J113">
        <f t="shared" si="18"/>
        <v>1</v>
      </c>
      <c r="K113" s="137">
        <f t="shared" si="16"/>
        <v>30</v>
      </c>
      <c r="M113">
        <f>'GS &lt; 50 OLS Model'!$B$5</f>
        <v>-789150.85641829099</v>
      </c>
      <c r="N113">
        <f ca="1">'GS &lt; 50 OLS Model'!$B$6*D113</f>
        <v>1157361.9737594943</v>
      </c>
      <c r="O113">
        <f ca="1">'GS &lt; 50 OLS Model'!$B$7*E113</f>
        <v>69043.862089092843</v>
      </c>
      <c r="P113" s="133">
        <f>'GS &lt; 50 OLS Model'!$B$8*F113</f>
        <v>4305554.8223795602</v>
      </c>
      <c r="Q113">
        <f>'GS &lt; 50 OLS Model'!$B$9*G113</f>
        <v>-1696128.3280127984</v>
      </c>
      <c r="R113">
        <f>'GS &lt; 50 OLS Model'!$B$10*H113</f>
        <v>0</v>
      </c>
      <c r="S113">
        <f>'GS &lt; 50 OLS Model'!$B$11*I113</f>
        <v>0</v>
      </c>
      <c r="T113">
        <f>'GS &lt; 50 OLS Model'!$B$12*J113</f>
        <v>-710726.62253818498</v>
      </c>
      <c r="U113">
        <f>'GS &lt; 50 OLS Model'!$B$13*K113</f>
        <v>13983703.323034531</v>
      </c>
      <c r="V113">
        <f t="shared" ca="1" si="13"/>
        <v>16319658.174293403</v>
      </c>
    </row>
    <row r="114" spans="1:22">
      <c r="A114" s="28">
        <v>42856</v>
      </c>
      <c r="B114">
        <f t="shared" si="7"/>
        <v>2017</v>
      </c>
      <c r="C114" s="137">
        <f ca="1">'Monthly Data'!J114</f>
        <v>16539773.226596767</v>
      </c>
      <c r="D114">
        <f t="shared" ca="1" si="11"/>
        <v>92.740000000000009</v>
      </c>
      <c r="E114">
        <f t="shared" ca="1" si="11"/>
        <v>41.839999999999996</v>
      </c>
      <c r="F114" s="133">
        <f>'Monthly Data'!BA114</f>
        <v>160</v>
      </c>
      <c r="G114">
        <f t="shared" si="14"/>
        <v>113</v>
      </c>
      <c r="H114">
        <f t="shared" ref="H114:J114" si="19">H102</f>
        <v>0</v>
      </c>
      <c r="I114">
        <f t="shared" si="19"/>
        <v>0</v>
      </c>
      <c r="J114">
        <f t="shared" si="19"/>
        <v>1</v>
      </c>
      <c r="K114" s="137">
        <f t="shared" si="16"/>
        <v>31</v>
      </c>
      <c r="M114">
        <f>'GS &lt; 50 OLS Model'!$B$5</f>
        <v>-789150.85641829099</v>
      </c>
      <c r="N114">
        <f ca="1">'GS &lt; 50 OLS Model'!$B$6*D114</f>
        <v>431839.66785940662</v>
      </c>
      <c r="O114">
        <f ca="1">'GS &lt; 50 OLS Model'!$B$7*E114</f>
        <v>1039134.9603624621</v>
      </c>
      <c r="P114" s="133">
        <f>'GS &lt; 50 OLS Model'!$B$8*F114</f>
        <v>4300179.5978822084</v>
      </c>
      <c r="Q114">
        <f>'GS &lt; 50 OLS Model'!$B$9*G114</f>
        <v>-1711272.3309414841</v>
      </c>
      <c r="R114">
        <f>'GS &lt; 50 OLS Model'!$B$10*H114</f>
        <v>0</v>
      </c>
      <c r="S114">
        <f>'GS &lt; 50 OLS Model'!$B$11*I114</f>
        <v>0</v>
      </c>
      <c r="T114">
        <f>'GS &lt; 50 OLS Model'!$B$12*J114</f>
        <v>-710726.62253818498</v>
      </c>
      <c r="U114">
        <f>'GS &lt; 50 OLS Model'!$B$13*K114</f>
        <v>14449826.767135682</v>
      </c>
      <c r="V114">
        <f t="shared" ca="1" si="13"/>
        <v>17009831.183341797</v>
      </c>
    </row>
    <row r="115" spans="1:22">
      <c r="A115" s="28">
        <v>42887</v>
      </c>
      <c r="B115">
        <f t="shared" si="7"/>
        <v>2017</v>
      </c>
      <c r="C115" s="137">
        <f ca="1">'Monthly Data'!J115</f>
        <v>18287536.646596767</v>
      </c>
      <c r="D115">
        <f t="shared" ref="D115:E130" ca="1" si="20">D103</f>
        <v>9.08</v>
      </c>
      <c r="E115">
        <f t="shared" ca="1" si="20"/>
        <v>117.03999999999996</v>
      </c>
      <c r="F115" s="133">
        <f>'Monthly Data'!BA115</f>
        <v>160.5</v>
      </c>
      <c r="G115">
        <f t="shared" si="14"/>
        <v>114</v>
      </c>
      <c r="H115">
        <f t="shared" ref="H115:J115" si="21">H103</f>
        <v>0</v>
      </c>
      <c r="I115">
        <f t="shared" si="21"/>
        <v>0</v>
      </c>
      <c r="J115">
        <f t="shared" si="21"/>
        <v>0</v>
      </c>
      <c r="K115" s="137">
        <f t="shared" si="16"/>
        <v>30</v>
      </c>
      <c r="M115">
        <f>'GS &lt; 50 OLS Model'!$B$5</f>
        <v>-789150.85641829099</v>
      </c>
      <c r="N115">
        <f ca="1">'GS &lt; 50 OLS Model'!$B$6*D115</f>
        <v>42280.61445075924</v>
      </c>
      <c r="O115">
        <f ca="1">'GS &lt; 50 OLS Model'!$B$7*E115</f>
        <v>2906796.2657940378</v>
      </c>
      <c r="P115" s="133">
        <f>'GS &lt; 50 OLS Model'!$B$8*F115</f>
        <v>4313617.6591255898</v>
      </c>
      <c r="Q115">
        <f>'GS &lt; 50 OLS Model'!$B$9*G115</f>
        <v>-1726416.3338701699</v>
      </c>
      <c r="R115">
        <f>'GS &lt; 50 OLS Model'!$B$10*H115</f>
        <v>0</v>
      </c>
      <c r="S115">
        <f>'GS &lt; 50 OLS Model'!$B$11*I115</f>
        <v>0</v>
      </c>
      <c r="T115">
        <f>'GS &lt; 50 OLS Model'!$B$12*J115</f>
        <v>0</v>
      </c>
      <c r="U115">
        <f>'GS &lt; 50 OLS Model'!$B$13*K115</f>
        <v>13983703.323034531</v>
      </c>
      <c r="V115">
        <f t="shared" ca="1" si="13"/>
        <v>18730830.672116458</v>
      </c>
    </row>
    <row r="116" spans="1:22">
      <c r="A116" s="28">
        <v>42917</v>
      </c>
      <c r="B116">
        <f t="shared" si="7"/>
        <v>2017</v>
      </c>
      <c r="C116" s="137">
        <f ca="1">'Monthly Data'!J116</f>
        <v>20148670.466596767</v>
      </c>
      <c r="D116">
        <f t="shared" ca="1" si="20"/>
        <v>0.51</v>
      </c>
      <c r="E116">
        <f t="shared" ca="1" si="20"/>
        <v>183.26</v>
      </c>
      <c r="F116" s="133">
        <f>'Monthly Data'!BA116</f>
        <v>160.5</v>
      </c>
      <c r="G116">
        <f t="shared" si="14"/>
        <v>115</v>
      </c>
      <c r="H116">
        <f t="shared" ref="H116:J116" si="22">H104</f>
        <v>0</v>
      </c>
      <c r="I116">
        <f t="shared" si="22"/>
        <v>0</v>
      </c>
      <c r="J116">
        <f t="shared" si="22"/>
        <v>0</v>
      </c>
      <c r="K116" s="137">
        <f t="shared" si="16"/>
        <v>31</v>
      </c>
      <c r="M116">
        <f>'GS &lt; 50 OLS Model'!$B$5</f>
        <v>-789150.85641829099</v>
      </c>
      <c r="N116">
        <f ca="1">'GS &lt; 50 OLS Model'!$B$6*D116</f>
        <v>2374.7922213532174</v>
      </c>
      <c r="O116">
        <f ca="1">'GS &lt; 50 OLS Model'!$B$7*E116</f>
        <v>4551430.9951248756</v>
      </c>
      <c r="P116" s="133">
        <f>'GS &lt; 50 OLS Model'!$B$8*F116</f>
        <v>4313617.6591255898</v>
      </c>
      <c r="Q116">
        <f>'GS &lt; 50 OLS Model'!$B$9*G116</f>
        <v>-1741560.3367988556</v>
      </c>
      <c r="R116">
        <f>'GS &lt; 50 OLS Model'!$B$10*H116</f>
        <v>0</v>
      </c>
      <c r="S116">
        <f>'GS &lt; 50 OLS Model'!$B$11*I116</f>
        <v>0</v>
      </c>
      <c r="T116">
        <f>'GS &lt; 50 OLS Model'!$B$12*J116</f>
        <v>0</v>
      </c>
      <c r="U116">
        <f>'GS &lt; 50 OLS Model'!$B$13*K116</f>
        <v>14449826.767135682</v>
      </c>
      <c r="V116">
        <f t="shared" ca="1" si="13"/>
        <v>20786539.020390354</v>
      </c>
    </row>
    <row r="117" spans="1:22">
      <c r="A117" s="28">
        <v>42948</v>
      </c>
      <c r="B117">
        <f t="shared" si="7"/>
        <v>2017</v>
      </c>
      <c r="C117" s="137">
        <f ca="1">'Monthly Data'!J117</f>
        <v>19087552.926596768</v>
      </c>
      <c r="D117">
        <f t="shared" ca="1" si="20"/>
        <v>1.51</v>
      </c>
      <c r="E117">
        <f t="shared" ca="1" si="20"/>
        <v>152.91000000000003</v>
      </c>
      <c r="F117" s="133">
        <f>'Monthly Data'!BA117</f>
        <v>163.69999999999999</v>
      </c>
      <c r="G117">
        <f t="shared" si="14"/>
        <v>116</v>
      </c>
      <c r="H117">
        <f t="shared" ref="H117:J117" si="23">H105</f>
        <v>0</v>
      </c>
      <c r="I117">
        <f t="shared" si="23"/>
        <v>0</v>
      </c>
      <c r="J117">
        <f t="shared" si="23"/>
        <v>0</v>
      </c>
      <c r="K117" s="137">
        <f t="shared" si="16"/>
        <v>31</v>
      </c>
      <c r="M117">
        <f>'GS &lt; 50 OLS Model'!$B$5</f>
        <v>-789150.85641829099</v>
      </c>
      <c r="N117">
        <f ca="1">'GS &lt; 50 OLS Model'!$B$6*D117</f>
        <v>7031.2475573399179</v>
      </c>
      <c r="O117">
        <f ca="1">'GS &lt; 50 OLS Model'!$B$7*E117</f>
        <v>3797660.7741162553</v>
      </c>
      <c r="P117" s="133">
        <f>'GS &lt; 50 OLS Model'!$B$8*F117</f>
        <v>4399621.2510832343</v>
      </c>
      <c r="Q117">
        <f>'GS &lt; 50 OLS Model'!$B$9*G117</f>
        <v>-1756704.3397275412</v>
      </c>
      <c r="R117">
        <f>'GS &lt; 50 OLS Model'!$B$10*H117</f>
        <v>0</v>
      </c>
      <c r="S117">
        <f>'GS &lt; 50 OLS Model'!$B$11*I117</f>
        <v>0</v>
      </c>
      <c r="T117">
        <f>'GS &lt; 50 OLS Model'!$B$12*J117</f>
        <v>0</v>
      </c>
      <c r="U117">
        <f>'GS &lt; 50 OLS Model'!$B$13*K117</f>
        <v>14449826.767135682</v>
      </c>
      <c r="V117">
        <f t="shared" ca="1" si="13"/>
        <v>20108284.843746677</v>
      </c>
    </row>
    <row r="118" spans="1:22">
      <c r="A118" s="28">
        <v>42979</v>
      </c>
      <c r="B118">
        <f t="shared" si="7"/>
        <v>2017</v>
      </c>
      <c r="C118" s="137">
        <f ca="1">'Monthly Data'!J118</f>
        <v>17404207.736596767</v>
      </c>
      <c r="D118">
        <f t="shared" ca="1" si="20"/>
        <v>33.01</v>
      </c>
      <c r="E118">
        <f t="shared" ca="1" si="20"/>
        <v>67.679999999999993</v>
      </c>
      <c r="F118" s="133">
        <f>'Monthly Data'!BA118</f>
        <v>164.7</v>
      </c>
      <c r="G118">
        <f t="shared" si="14"/>
        <v>117</v>
      </c>
      <c r="H118">
        <f t="shared" ref="H118:J118" si="24">H106</f>
        <v>0</v>
      </c>
      <c r="I118">
        <f t="shared" si="24"/>
        <v>1</v>
      </c>
      <c r="J118">
        <f t="shared" si="24"/>
        <v>1</v>
      </c>
      <c r="K118" s="137">
        <f t="shared" si="16"/>
        <v>30</v>
      </c>
      <c r="M118">
        <f>'GS &lt; 50 OLS Model'!$B$5</f>
        <v>-789150.85641829099</v>
      </c>
      <c r="N118">
        <f ca="1">'GS &lt; 50 OLS Model'!$B$6*D118</f>
        <v>153709.59064092097</v>
      </c>
      <c r="O118">
        <f ca="1">'GS &lt; 50 OLS Model'!$B$7*E118</f>
        <v>1680895.1748884185</v>
      </c>
      <c r="P118" s="133">
        <f>'GS &lt; 50 OLS Model'!$B$8*F118</f>
        <v>4426497.373569998</v>
      </c>
      <c r="Q118">
        <f>'GS &lt; 50 OLS Model'!$B$9*G118</f>
        <v>-1771848.3426562271</v>
      </c>
      <c r="R118">
        <f>'GS &lt; 50 OLS Model'!$B$10*H118</f>
        <v>0</v>
      </c>
      <c r="S118">
        <f>'GS &lt; 50 OLS Model'!$B$11*I118</f>
        <v>738961.94717258995</v>
      </c>
      <c r="T118">
        <f>'GS &lt; 50 OLS Model'!$B$12*J118</f>
        <v>-710726.62253818498</v>
      </c>
      <c r="U118">
        <f>'GS &lt; 50 OLS Model'!$B$13*K118</f>
        <v>13983703.323034531</v>
      </c>
      <c r="V118">
        <f t="shared" ca="1" si="13"/>
        <v>17712041.587693755</v>
      </c>
    </row>
    <row r="119" spans="1:22">
      <c r="A119" s="28">
        <v>43009</v>
      </c>
      <c r="B119">
        <f t="shared" ref="B119:B145" si="25">YEAR(A119)</f>
        <v>2017</v>
      </c>
      <c r="C119" s="137">
        <f ca="1">'Monthly Data'!J119</f>
        <v>16833839.906596765</v>
      </c>
      <c r="D119">
        <f t="shared" ca="1" si="20"/>
        <v>177.83999999999997</v>
      </c>
      <c r="E119">
        <f t="shared" ca="1" si="20"/>
        <v>8.6</v>
      </c>
      <c r="F119" s="133">
        <f>'Monthly Data'!BA119</f>
        <v>162.1</v>
      </c>
      <c r="G119">
        <f t="shared" si="14"/>
        <v>118</v>
      </c>
      <c r="H119">
        <f t="shared" ref="H119:J119" si="26">H107</f>
        <v>0</v>
      </c>
      <c r="I119">
        <f t="shared" si="26"/>
        <v>0</v>
      </c>
      <c r="J119">
        <f t="shared" si="26"/>
        <v>1</v>
      </c>
      <c r="K119" s="137">
        <f t="shared" si="16"/>
        <v>31</v>
      </c>
      <c r="M119">
        <f>'GS &lt; 50 OLS Model'!$B$5</f>
        <v>-789150.85641829099</v>
      </c>
      <c r="N119">
        <f ca="1">'GS &lt; 50 OLS Model'!$B$6*D119</f>
        <v>828104.01695187471</v>
      </c>
      <c r="O119">
        <f ca="1">'GS &lt; 50 OLS Model'!$B$7*E119</f>
        <v>213588.92588712176</v>
      </c>
      <c r="P119" s="133">
        <f>'GS &lt; 50 OLS Model'!$B$8*F119</f>
        <v>4356619.4551044116</v>
      </c>
      <c r="Q119">
        <f>'GS &lt; 50 OLS Model'!$B$9*G119</f>
        <v>-1786992.3455849127</v>
      </c>
      <c r="R119">
        <f>'GS &lt; 50 OLS Model'!$B$10*H119</f>
        <v>0</v>
      </c>
      <c r="S119">
        <f>'GS &lt; 50 OLS Model'!$B$11*I119</f>
        <v>0</v>
      </c>
      <c r="T119">
        <f>'GS &lt; 50 OLS Model'!$B$12*J119</f>
        <v>-710726.62253818498</v>
      </c>
      <c r="U119">
        <f>'GS &lt; 50 OLS Model'!$B$13*K119</f>
        <v>14449826.767135682</v>
      </c>
      <c r="V119">
        <f t="shared" ca="1" si="13"/>
        <v>16561269.340537701</v>
      </c>
    </row>
    <row r="120" spans="1:22">
      <c r="A120" s="28">
        <v>43040</v>
      </c>
      <c r="B120">
        <f t="shared" si="25"/>
        <v>2017</v>
      </c>
      <c r="C120" s="137">
        <f ca="1">'Monthly Data'!J120</f>
        <v>16525687.126596767</v>
      </c>
      <c r="D120">
        <f t="shared" ca="1" si="20"/>
        <v>361.94999999999993</v>
      </c>
      <c r="E120">
        <f t="shared" ca="1" si="20"/>
        <v>0.05</v>
      </c>
      <c r="F120" s="133">
        <f>'Monthly Data'!BA120</f>
        <v>162.9</v>
      </c>
      <c r="G120">
        <f t="shared" si="14"/>
        <v>119</v>
      </c>
      <c r="H120">
        <f t="shared" ref="H120:J120" si="27">H108</f>
        <v>0</v>
      </c>
      <c r="I120">
        <f t="shared" si="27"/>
        <v>0</v>
      </c>
      <c r="J120">
        <f t="shared" si="27"/>
        <v>1</v>
      </c>
      <c r="K120" s="137">
        <f t="shared" si="16"/>
        <v>30</v>
      </c>
      <c r="M120">
        <f>'GS &lt; 50 OLS Model'!$B$5</f>
        <v>-789150.85641829099</v>
      </c>
      <c r="N120">
        <f ca="1">'GS &lt; 50 OLS Model'!$B$6*D120</f>
        <v>1685404.008860386</v>
      </c>
      <c r="O120">
        <f ca="1">'GS &lt; 50 OLS Model'!$B$7*E120</f>
        <v>1241.79608073908</v>
      </c>
      <c r="P120" s="133">
        <f>'GS &lt; 50 OLS Model'!$B$8*F120</f>
        <v>4378120.3530938234</v>
      </c>
      <c r="Q120">
        <f>'GS &lt; 50 OLS Model'!$B$9*G120</f>
        <v>-1802136.3485135983</v>
      </c>
      <c r="R120">
        <f>'GS &lt; 50 OLS Model'!$B$10*H120</f>
        <v>0</v>
      </c>
      <c r="S120">
        <f>'GS &lt; 50 OLS Model'!$B$11*I120</f>
        <v>0</v>
      </c>
      <c r="T120">
        <f>'GS &lt; 50 OLS Model'!$B$12*J120</f>
        <v>-710726.62253818498</v>
      </c>
      <c r="U120">
        <f>'GS &lt; 50 OLS Model'!$B$13*K120</f>
        <v>13983703.323034531</v>
      </c>
      <c r="V120">
        <f t="shared" ca="1" si="13"/>
        <v>16746455.653599404</v>
      </c>
    </row>
    <row r="121" spans="1:22">
      <c r="A121" s="28">
        <v>43070</v>
      </c>
      <c r="B121">
        <f t="shared" si="25"/>
        <v>2017</v>
      </c>
      <c r="C121" s="137">
        <f ca="1">'Monthly Data'!J121</f>
        <v>18537220.016596768</v>
      </c>
      <c r="D121">
        <f t="shared" ca="1" si="20"/>
        <v>556.41000000000008</v>
      </c>
      <c r="E121">
        <f t="shared" ca="1" si="20"/>
        <v>0</v>
      </c>
      <c r="F121" s="133">
        <f>'Monthly Data'!BA121</f>
        <v>163.9</v>
      </c>
      <c r="G121">
        <f t="shared" si="14"/>
        <v>120</v>
      </c>
      <c r="H121">
        <f t="shared" ref="H121:J121" si="28">H109</f>
        <v>0</v>
      </c>
      <c r="I121">
        <f t="shared" si="28"/>
        <v>0</v>
      </c>
      <c r="J121">
        <f t="shared" si="28"/>
        <v>0</v>
      </c>
      <c r="K121" s="137">
        <f t="shared" si="16"/>
        <v>31</v>
      </c>
      <c r="M121">
        <f>'GS &lt; 50 OLS Model'!$B$5</f>
        <v>-789150.85641829099</v>
      </c>
      <c r="N121">
        <f ca="1">'GS &lt; 50 OLS Model'!$B$6*D121</f>
        <v>2590898.3134963606</v>
      </c>
      <c r="O121">
        <f ca="1">'GS &lt; 50 OLS Model'!$B$7*E121</f>
        <v>0</v>
      </c>
      <c r="P121" s="133">
        <f>'GS &lt; 50 OLS Model'!$B$8*F121</f>
        <v>4404996.4755805871</v>
      </c>
      <c r="Q121">
        <f>'GS &lt; 50 OLS Model'!$B$9*G121</f>
        <v>-1817280.3514422842</v>
      </c>
      <c r="R121">
        <f>'GS &lt; 50 OLS Model'!$B$10*H121</f>
        <v>0</v>
      </c>
      <c r="S121">
        <f>'GS &lt; 50 OLS Model'!$B$11*I121</f>
        <v>0</v>
      </c>
      <c r="T121">
        <f>'GS &lt; 50 OLS Model'!$B$12*J121</f>
        <v>0</v>
      </c>
      <c r="U121">
        <f>'GS &lt; 50 OLS Model'!$B$13*K121</f>
        <v>14449826.767135682</v>
      </c>
      <c r="V121">
        <f t="shared" ca="1" si="13"/>
        <v>18839290.348352052</v>
      </c>
    </row>
    <row r="122" spans="1:22">
      <c r="A122" s="28">
        <v>43101</v>
      </c>
      <c r="B122">
        <f t="shared" si="25"/>
        <v>2018</v>
      </c>
      <c r="D122">
        <f t="shared" ca="1" si="20"/>
        <v>659.42999999999984</v>
      </c>
      <c r="E122">
        <f t="shared" ca="1" si="20"/>
        <v>0</v>
      </c>
      <c r="F122" s="133">
        <f>F110*(1+Employment!$K$3)</f>
        <v>164.30850000000001</v>
      </c>
      <c r="G122">
        <f t="shared" si="14"/>
        <v>121</v>
      </c>
      <c r="H122">
        <f t="shared" ref="H122:J122" si="29">H110</f>
        <v>0</v>
      </c>
      <c r="I122">
        <f t="shared" si="29"/>
        <v>0</v>
      </c>
      <c r="J122">
        <f t="shared" si="29"/>
        <v>0</v>
      </c>
      <c r="K122" s="137">
        <f t="shared" si="16"/>
        <v>31</v>
      </c>
      <c r="M122">
        <f>'GS &lt; 50 OLS Model'!$B$5</f>
        <v>-789150.85641829099</v>
      </c>
      <c r="N122">
        <f ca="1">'GS &lt; 50 OLS Model'!$B$6*D122</f>
        <v>3070606.3422097093</v>
      </c>
      <c r="O122">
        <f ca="1">'GS &lt; 50 OLS Model'!$B$7*E122</f>
        <v>0</v>
      </c>
      <c r="P122" s="133">
        <f>'GS &lt; 50 OLS Model'!$B$8*F122</f>
        <v>4415975.3716164306</v>
      </c>
      <c r="Q122">
        <f>'GS &lt; 50 OLS Model'!$B$9*G122</f>
        <v>-1832424.3543709698</v>
      </c>
      <c r="R122">
        <f>'GS &lt; 50 OLS Model'!$B$10*H122</f>
        <v>0</v>
      </c>
      <c r="S122">
        <f>'GS &lt; 50 OLS Model'!$B$11*I122</f>
        <v>0</v>
      </c>
      <c r="T122">
        <f>'GS &lt; 50 OLS Model'!$B$12*J122</f>
        <v>0</v>
      </c>
      <c r="U122">
        <f>'GS &lt; 50 OLS Model'!$B$13*K122</f>
        <v>14449826.767135682</v>
      </c>
      <c r="V122">
        <f t="shared" ca="1" si="13"/>
        <v>19314833.270172559</v>
      </c>
    </row>
    <row r="123" spans="1:22">
      <c r="A123" s="28">
        <v>43132</v>
      </c>
      <c r="B123">
        <f t="shared" si="25"/>
        <v>2018</v>
      </c>
      <c r="D123">
        <f t="shared" ca="1" si="20"/>
        <v>571.77</v>
      </c>
      <c r="E123">
        <f t="shared" ca="1" si="20"/>
        <v>0</v>
      </c>
      <c r="F123" s="133">
        <f>F111*(1+Employment!$K$3)</f>
        <v>163.49710000000002</v>
      </c>
      <c r="G123">
        <f t="shared" si="14"/>
        <v>122</v>
      </c>
      <c r="H123">
        <f t="shared" ref="H123:J123" si="30">H111</f>
        <v>0</v>
      </c>
      <c r="I123">
        <f t="shared" si="30"/>
        <v>0</v>
      </c>
      <c r="J123">
        <f t="shared" si="30"/>
        <v>0</v>
      </c>
      <c r="K123" s="137">
        <f t="shared" si="16"/>
        <v>28</v>
      </c>
      <c r="M123">
        <f>'GS &lt; 50 OLS Model'!$B$5</f>
        <v>-789150.85641829099</v>
      </c>
      <c r="N123">
        <f ca="1">'GS &lt; 50 OLS Model'!$B$6*D123</f>
        <v>2662421.4674571157</v>
      </c>
      <c r="O123">
        <f ca="1">'GS &lt; 50 OLS Model'!$B$7*E123</f>
        <v>0</v>
      </c>
      <c r="P123" s="133">
        <f>'GS &lt; 50 OLS Model'!$B$8*F123</f>
        <v>4394168.0858306708</v>
      </c>
      <c r="Q123">
        <f>'GS &lt; 50 OLS Model'!$B$9*G123</f>
        <v>-1847568.3572996554</v>
      </c>
      <c r="R123">
        <f>'GS &lt; 50 OLS Model'!$B$10*H123</f>
        <v>0</v>
      </c>
      <c r="S123">
        <f>'GS &lt; 50 OLS Model'!$B$11*I123</f>
        <v>0</v>
      </c>
      <c r="T123">
        <f>'GS &lt; 50 OLS Model'!$B$12*J123</f>
        <v>0</v>
      </c>
      <c r="U123">
        <f>'GS &lt; 50 OLS Model'!$B$13*K123</f>
        <v>13051456.434832228</v>
      </c>
      <c r="V123">
        <f t="shared" ca="1" si="13"/>
        <v>17471326.774402067</v>
      </c>
    </row>
    <row r="124" spans="1:22">
      <c r="A124" s="28">
        <v>43160</v>
      </c>
      <c r="B124">
        <f t="shared" si="25"/>
        <v>2018</v>
      </c>
      <c r="D124">
        <f t="shared" ca="1" si="20"/>
        <v>456.53999999999996</v>
      </c>
      <c r="E124">
        <f t="shared" ca="1" si="20"/>
        <v>0.48</v>
      </c>
      <c r="F124" s="133">
        <f>F112*(1+Employment!$K$3)</f>
        <v>163.59852500000002</v>
      </c>
      <c r="G124">
        <f t="shared" si="14"/>
        <v>123</v>
      </c>
      <c r="H124">
        <f t="shared" ref="H124:J124" si="31">H112</f>
        <v>1</v>
      </c>
      <c r="I124">
        <f t="shared" si="31"/>
        <v>0</v>
      </c>
      <c r="J124">
        <f t="shared" si="31"/>
        <v>1</v>
      </c>
      <c r="K124" s="137">
        <f t="shared" si="16"/>
        <v>31</v>
      </c>
      <c r="M124">
        <f>'GS &lt; 50 OLS Model'!$B$5</f>
        <v>-789150.85641829099</v>
      </c>
      <c r="N124">
        <f ca="1">'GS &lt; 50 OLS Model'!$B$6*D124</f>
        <v>2125858.1190913683</v>
      </c>
      <c r="O124">
        <f ca="1">'GS &lt; 50 OLS Model'!$B$7*E124</f>
        <v>11921.242375095168</v>
      </c>
      <c r="P124" s="133">
        <f>'GS &lt; 50 OLS Model'!$B$8*F124</f>
        <v>4396893.9965538904</v>
      </c>
      <c r="Q124">
        <f>'GS &lt; 50 OLS Model'!$B$9*G124</f>
        <v>-1862712.3602283411</v>
      </c>
      <c r="R124">
        <f>'GS &lt; 50 OLS Model'!$B$10*H124</f>
        <v>396678.61848310701</v>
      </c>
      <c r="S124">
        <f>'GS &lt; 50 OLS Model'!$B$11*I124</f>
        <v>0</v>
      </c>
      <c r="T124">
        <f>'GS &lt; 50 OLS Model'!$B$12*J124</f>
        <v>-710726.62253818498</v>
      </c>
      <c r="U124">
        <f>'GS &lt; 50 OLS Model'!$B$13*K124</f>
        <v>14449826.767135682</v>
      </c>
      <c r="V124">
        <f t="shared" ca="1" si="13"/>
        <v>18018588.904454324</v>
      </c>
    </row>
    <row r="125" spans="1:22">
      <c r="A125" s="28">
        <v>43191</v>
      </c>
      <c r="B125">
        <f t="shared" si="25"/>
        <v>2018</v>
      </c>
      <c r="D125">
        <f t="shared" ca="1" si="20"/>
        <v>248.54999999999995</v>
      </c>
      <c r="E125">
        <f t="shared" ca="1" si="20"/>
        <v>2.78</v>
      </c>
      <c r="F125" s="133">
        <f>F113*(1+Employment!$K$3)</f>
        <v>162.48285000000001</v>
      </c>
      <c r="G125">
        <f t="shared" si="14"/>
        <v>124</v>
      </c>
      <c r="H125">
        <f t="shared" ref="H125:J125" si="32">H113</f>
        <v>0</v>
      </c>
      <c r="I125">
        <f t="shared" si="32"/>
        <v>0</v>
      </c>
      <c r="J125">
        <f t="shared" si="32"/>
        <v>1</v>
      </c>
      <c r="K125" s="137">
        <f t="shared" si="16"/>
        <v>30</v>
      </c>
      <c r="M125">
        <f>'GS &lt; 50 OLS Model'!$B$5</f>
        <v>-789150.85641829099</v>
      </c>
      <c r="N125">
        <f ca="1">'GS &lt; 50 OLS Model'!$B$6*D125</f>
        <v>1157361.9737594943</v>
      </c>
      <c r="O125">
        <f ca="1">'GS &lt; 50 OLS Model'!$B$7*E125</f>
        <v>69043.862089092843</v>
      </c>
      <c r="P125" s="133">
        <f>'GS &lt; 50 OLS Model'!$B$8*F125</f>
        <v>4366908.9785984699</v>
      </c>
      <c r="Q125">
        <f>'GS &lt; 50 OLS Model'!$B$9*G125</f>
        <v>-1877856.3631570269</v>
      </c>
      <c r="R125">
        <f>'GS &lt; 50 OLS Model'!$B$10*H125</f>
        <v>0</v>
      </c>
      <c r="S125">
        <f>'GS &lt; 50 OLS Model'!$B$11*I125</f>
        <v>0</v>
      </c>
      <c r="T125">
        <f>'GS &lt; 50 OLS Model'!$B$12*J125</f>
        <v>-710726.62253818498</v>
      </c>
      <c r="U125">
        <f>'GS &lt; 50 OLS Model'!$B$13*K125</f>
        <v>13983703.323034531</v>
      </c>
      <c r="V125">
        <f t="shared" ca="1" si="13"/>
        <v>16199284.295368085</v>
      </c>
    </row>
    <row r="126" spans="1:22">
      <c r="A126" s="28">
        <v>43221</v>
      </c>
      <c r="B126">
        <f t="shared" si="25"/>
        <v>2018</v>
      </c>
      <c r="D126">
        <f t="shared" ca="1" si="20"/>
        <v>92.740000000000009</v>
      </c>
      <c r="E126">
        <f t="shared" ca="1" si="20"/>
        <v>41.839999999999996</v>
      </c>
      <c r="F126" s="133">
        <f>F114*(1+Employment!$K$3)</f>
        <v>162.28000000000003</v>
      </c>
      <c r="G126">
        <f t="shared" si="14"/>
        <v>125</v>
      </c>
      <c r="H126">
        <f t="shared" ref="H126:J126" si="33">H114</f>
        <v>0</v>
      </c>
      <c r="I126">
        <f t="shared" si="33"/>
        <v>0</v>
      </c>
      <c r="J126">
        <f t="shared" si="33"/>
        <v>1</v>
      </c>
      <c r="K126" s="137">
        <f t="shared" si="16"/>
        <v>31</v>
      </c>
      <c r="M126">
        <f>'GS &lt; 50 OLS Model'!$B$5</f>
        <v>-789150.85641829099</v>
      </c>
      <c r="N126">
        <f ca="1">'GS &lt; 50 OLS Model'!$B$6*D126</f>
        <v>431839.66785940662</v>
      </c>
      <c r="O126">
        <f ca="1">'GS &lt; 50 OLS Model'!$B$7*E126</f>
        <v>1039134.9603624621</v>
      </c>
      <c r="P126" s="133">
        <f>'GS &lt; 50 OLS Model'!$B$8*F126</f>
        <v>4361457.1571520306</v>
      </c>
      <c r="Q126">
        <f>'GS &lt; 50 OLS Model'!$B$9*G126</f>
        <v>-1893000.3660857126</v>
      </c>
      <c r="R126">
        <f>'GS &lt; 50 OLS Model'!$B$10*H126</f>
        <v>0</v>
      </c>
      <c r="S126">
        <f>'GS &lt; 50 OLS Model'!$B$11*I126</f>
        <v>0</v>
      </c>
      <c r="T126">
        <f>'GS &lt; 50 OLS Model'!$B$12*J126</f>
        <v>-710726.62253818498</v>
      </c>
      <c r="U126">
        <f>'GS &lt; 50 OLS Model'!$B$13*K126</f>
        <v>14449826.767135682</v>
      </c>
      <c r="V126">
        <f t="shared" ca="1" si="13"/>
        <v>16889380.707467392</v>
      </c>
    </row>
    <row r="127" spans="1:22">
      <c r="A127" s="28">
        <v>43252</v>
      </c>
      <c r="B127">
        <f t="shared" si="25"/>
        <v>2018</v>
      </c>
      <c r="D127">
        <f t="shared" ca="1" si="20"/>
        <v>9.08</v>
      </c>
      <c r="E127">
        <f t="shared" ca="1" si="20"/>
        <v>117.03999999999996</v>
      </c>
      <c r="F127" s="133">
        <f>F115*(1+Employment!$K$3)</f>
        <v>162.787125</v>
      </c>
      <c r="G127">
        <f t="shared" si="14"/>
        <v>126</v>
      </c>
      <c r="H127">
        <f t="shared" ref="H127:J127" si="34">H115</f>
        <v>0</v>
      </c>
      <c r="I127">
        <f t="shared" si="34"/>
        <v>0</v>
      </c>
      <c r="J127">
        <f t="shared" si="34"/>
        <v>0</v>
      </c>
      <c r="K127" s="137">
        <f t="shared" si="16"/>
        <v>30</v>
      </c>
      <c r="M127">
        <f>'GS &lt; 50 OLS Model'!$B$5</f>
        <v>-789150.85641829099</v>
      </c>
      <c r="N127">
        <f ca="1">'GS &lt; 50 OLS Model'!$B$6*D127</f>
        <v>42280.61445075924</v>
      </c>
      <c r="O127">
        <f ca="1">'GS &lt; 50 OLS Model'!$B$7*E127</f>
        <v>2906796.2657940378</v>
      </c>
      <c r="P127" s="133">
        <f>'GS &lt; 50 OLS Model'!$B$8*F127</f>
        <v>4375086.7107681297</v>
      </c>
      <c r="Q127">
        <f>'GS &lt; 50 OLS Model'!$B$9*G127</f>
        <v>-1908144.3690143982</v>
      </c>
      <c r="R127">
        <f>'GS &lt; 50 OLS Model'!$B$10*H127</f>
        <v>0</v>
      </c>
      <c r="S127">
        <f>'GS &lt; 50 OLS Model'!$B$11*I127</f>
        <v>0</v>
      </c>
      <c r="T127">
        <f>'GS &lt; 50 OLS Model'!$B$12*J127</f>
        <v>0</v>
      </c>
      <c r="U127">
        <f>'GS &lt; 50 OLS Model'!$B$13*K127</f>
        <v>13983703.323034531</v>
      </c>
      <c r="V127">
        <f t="shared" ca="1" si="13"/>
        <v>18610571.688614767</v>
      </c>
    </row>
    <row r="128" spans="1:22">
      <c r="A128" s="28">
        <v>43282</v>
      </c>
      <c r="B128">
        <f t="shared" si="25"/>
        <v>2018</v>
      </c>
      <c r="D128">
        <f t="shared" ca="1" si="20"/>
        <v>0.51</v>
      </c>
      <c r="E128">
        <f t="shared" ca="1" si="20"/>
        <v>183.26</v>
      </c>
      <c r="F128" s="133">
        <f>F116*(1+Employment!$K$3)</f>
        <v>162.787125</v>
      </c>
      <c r="G128">
        <f t="shared" si="14"/>
        <v>127</v>
      </c>
      <c r="H128">
        <f t="shared" ref="H128:J128" si="35">H116</f>
        <v>0</v>
      </c>
      <c r="I128">
        <f t="shared" si="35"/>
        <v>0</v>
      </c>
      <c r="J128">
        <f t="shared" si="35"/>
        <v>0</v>
      </c>
      <c r="K128" s="137">
        <f t="shared" si="16"/>
        <v>31</v>
      </c>
      <c r="M128">
        <f>'GS &lt; 50 OLS Model'!$B$5</f>
        <v>-789150.85641829099</v>
      </c>
      <c r="N128">
        <f ca="1">'GS &lt; 50 OLS Model'!$B$6*D128</f>
        <v>2374.7922213532174</v>
      </c>
      <c r="O128">
        <f ca="1">'GS &lt; 50 OLS Model'!$B$7*E128</f>
        <v>4551430.9951248756</v>
      </c>
      <c r="P128" s="133">
        <f>'GS &lt; 50 OLS Model'!$B$8*F128</f>
        <v>4375086.7107681297</v>
      </c>
      <c r="Q128">
        <f>'GS &lt; 50 OLS Model'!$B$9*G128</f>
        <v>-1923288.3719430841</v>
      </c>
      <c r="R128">
        <f>'GS &lt; 50 OLS Model'!$B$10*H128</f>
        <v>0</v>
      </c>
      <c r="S128">
        <f>'GS &lt; 50 OLS Model'!$B$11*I128</f>
        <v>0</v>
      </c>
      <c r="T128">
        <f>'GS &lt; 50 OLS Model'!$B$12*J128</f>
        <v>0</v>
      </c>
      <c r="U128">
        <f>'GS &lt; 50 OLS Model'!$B$13*K128</f>
        <v>14449826.767135682</v>
      </c>
      <c r="V128">
        <f t="shared" ca="1" si="13"/>
        <v>20666280.036888666</v>
      </c>
    </row>
    <row r="129" spans="1:22">
      <c r="A129" s="28">
        <v>43313</v>
      </c>
      <c r="B129">
        <f t="shared" si="25"/>
        <v>2018</v>
      </c>
      <c r="D129">
        <f t="shared" ca="1" si="20"/>
        <v>1.51</v>
      </c>
      <c r="E129">
        <f t="shared" ca="1" si="20"/>
        <v>152.91000000000003</v>
      </c>
      <c r="F129" s="133">
        <f>F117*(1+Employment!$K$3)</f>
        <v>166.032725</v>
      </c>
      <c r="G129">
        <f t="shared" si="14"/>
        <v>128</v>
      </c>
      <c r="H129">
        <f t="shared" ref="H129:J129" si="36">H117</f>
        <v>0</v>
      </c>
      <c r="I129">
        <f t="shared" si="36"/>
        <v>0</v>
      </c>
      <c r="J129">
        <f t="shared" si="36"/>
        <v>0</v>
      </c>
      <c r="K129" s="137">
        <f t="shared" si="16"/>
        <v>31</v>
      </c>
      <c r="M129">
        <f>'GS &lt; 50 OLS Model'!$B$5</f>
        <v>-789150.85641829099</v>
      </c>
      <c r="N129">
        <f ca="1">'GS &lt; 50 OLS Model'!$B$6*D129</f>
        <v>7031.2475573399179</v>
      </c>
      <c r="O129">
        <f ca="1">'GS &lt; 50 OLS Model'!$B$7*E129</f>
        <v>3797660.7741162553</v>
      </c>
      <c r="P129" s="133">
        <f>'GS &lt; 50 OLS Model'!$B$8*F129</f>
        <v>4462315.8539111707</v>
      </c>
      <c r="Q129">
        <f>'GS &lt; 50 OLS Model'!$B$9*G129</f>
        <v>-1938432.3748717697</v>
      </c>
      <c r="R129">
        <f>'GS &lt; 50 OLS Model'!$B$10*H129</f>
        <v>0</v>
      </c>
      <c r="S129">
        <f>'GS &lt; 50 OLS Model'!$B$11*I129</f>
        <v>0</v>
      </c>
      <c r="T129">
        <f>'GS &lt; 50 OLS Model'!$B$12*J129</f>
        <v>0</v>
      </c>
      <c r="U129">
        <f>'GS &lt; 50 OLS Model'!$B$13*K129</f>
        <v>14449826.767135682</v>
      </c>
      <c r="V129">
        <f t="shared" ca="1" si="13"/>
        <v>19989251.411430389</v>
      </c>
    </row>
    <row r="130" spans="1:22">
      <c r="A130" s="28">
        <v>43344</v>
      </c>
      <c r="B130">
        <f t="shared" si="25"/>
        <v>2018</v>
      </c>
      <c r="D130">
        <f t="shared" ca="1" si="20"/>
        <v>33.01</v>
      </c>
      <c r="E130">
        <f t="shared" ca="1" si="20"/>
        <v>67.679999999999993</v>
      </c>
      <c r="F130" s="133">
        <f>F118*(1+Employment!$K$3)</f>
        <v>167.046975</v>
      </c>
      <c r="G130">
        <f t="shared" si="14"/>
        <v>129</v>
      </c>
      <c r="H130">
        <f t="shared" ref="H130:J130" si="37">H118</f>
        <v>0</v>
      </c>
      <c r="I130">
        <f t="shared" si="37"/>
        <v>1</v>
      </c>
      <c r="J130">
        <f t="shared" si="37"/>
        <v>1</v>
      </c>
      <c r="K130" s="137">
        <f t="shared" si="16"/>
        <v>30</v>
      </c>
      <c r="M130">
        <f>'GS &lt; 50 OLS Model'!$B$5</f>
        <v>-789150.85641829099</v>
      </c>
      <c r="N130">
        <f ca="1">'GS &lt; 50 OLS Model'!$B$6*D130</f>
        <v>153709.59064092097</v>
      </c>
      <c r="O130">
        <f ca="1">'GS &lt; 50 OLS Model'!$B$7*E130</f>
        <v>1680895.1748884185</v>
      </c>
      <c r="P130" s="133">
        <f>'GS &lt; 50 OLS Model'!$B$8*F130</f>
        <v>4489574.9611433707</v>
      </c>
      <c r="Q130">
        <f>'GS &lt; 50 OLS Model'!$B$9*G130</f>
        <v>-1953576.3778004553</v>
      </c>
      <c r="R130">
        <f>'GS &lt; 50 OLS Model'!$B$10*H130</f>
        <v>0</v>
      </c>
      <c r="S130">
        <f>'GS &lt; 50 OLS Model'!$B$11*I130</f>
        <v>738961.94717258995</v>
      </c>
      <c r="T130">
        <f>'GS &lt; 50 OLS Model'!$B$12*J130</f>
        <v>-710726.62253818498</v>
      </c>
      <c r="U130">
        <f>'GS &lt; 50 OLS Model'!$B$13*K130</f>
        <v>13983703.323034531</v>
      </c>
      <c r="V130">
        <f t="shared" ca="1" si="13"/>
        <v>17593391.140122898</v>
      </c>
    </row>
    <row r="131" spans="1:22">
      <c r="A131" s="28">
        <v>43374</v>
      </c>
      <c r="B131">
        <f t="shared" si="25"/>
        <v>2018</v>
      </c>
      <c r="D131">
        <f t="shared" ref="D131:E145" ca="1" si="38">D119</f>
        <v>177.83999999999997</v>
      </c>
      <c r="E131">
        <f t="shared" ca="1" si="38"/>
        <v>8.6</v>
      </c>
      <c r="F131" s="133">
        <f>F119*(1+Employment!$K$3)</f>
        <v>164.40992500000002</v>
      </c>
      <c r="G131">
        <f t="shared" si="14"/>
        <v>130</v>
      </c>
      <c r="H131">
        <f t="shared" ref="H131:J131" si="39">H119</f>
        <v>0</v>
      </c>
      <c r="I131">
        <f t="shared" si="39"/>
        <v>0</v>
      </c>
      <c r="J131">
        <f t="shared" si="39"/>
        <v>1</v>
      </c>
      <c r="K131" s="137">
        <f t="shared" si="16"/>
        <v>31</v>
      </c>
      <c r="M131">
        <f>'GS &lt; 50 OLS Model'!$B$5</f>
        <v>-789150.85641829099</v>
      </c>
      <c r="N131">
        <f ca="1">'GS &lt; 50 OLS Model'!$B$6*D131</f>
        <v>828104.01695187471</v>
      </c>
      <c r="O131">
        <f ca="1">'GS &lt; 50 OLS Model'!$B$7*E131</f>
        <v>213588.92588712176</v>
      </c>
      <c r="P131" s="133">
        <f>'GS &lt; 50 OLS Model'!$B$8*F131</f>
        <v>4418701.2823396502</v>
      </c>
      <c r="Q131">
        <f>'GS &lt; 50 OLS Model'!$B$9*G131</f>
        <v>-1968720.3807291412</v>
      </c>
      <c r="R131">
        <f>'GS &lt; 50 OLS Model'!$B$10*H131</f>
        <v>0</v>
      </c>
      <c r="S131">
        <f>'GS &lt; 50 OLS Model'!$B$11*I131</f>
        <v>0</v>
      </c>
      <c r="T131">
        <f>'GS &lt; 50 OLS Model'!$B$12*J131</f>
        <v>-710726.62253818498</v>
      </c>
      <c r="U131">
        <f>'GS &lt; 50 OLS Model'!$B$13*K131</f>
        <v>14449826.767135682</v>
      </c>
      <c r="V131">
        <f t="shared" ca="1" si="13"/>
        <v>16441623.132628711</v>
      </c>
    </row>
    <row r="132" spans="1:22">
      <c r="A132" s="28">
        <v>43405</v>
      </c>
      <c r="B132">
        <f t="shared" si="25"/>
        <v>2018</v>
      </c>
      <c r="D132">
        <f t="shared" ca="1" si="38"/>
        <v>361.94999999999993</v>
      </c>
      <c r="E132">
        <f t="shared" ca="1" si="38"/>
        <v>0.05</v>
      </c>
      <c r="F132" s="133">
        <f>F120*(1+Employment!$K$3)</f>
        <v>165.22132500000001</v>
      </c>
      <c r="G132">
        <f t="shared" si="14"/>
        <v>131</v>
      </c>
      <c r="H132">
        <f t="shared" ref="H132:J132" si="40">H120</f>
        <v>0</v>
      </c>
      <c r="I132">
        <f t="shared" si="40"/>
        <v>0</v>
      </c>
      <c r="J132">
        <f t="shared" si="40"/>
        <v>1</v>
      </c>
      <c r="K132" s="137">
        <f t="shared" si="16"/>
        <v>30</v>
      </c>
      <c r="M132">
        <f>'GS &lt; 50 OLS Model'!$B$5</f>
        <v>-789150.85641829099</v>
      </c>
      <c r="N132">
        <f ca="1">'GS &lt; 50 OLS Model'!$B$6*D132</f>
        <v>1685404.008860386</v>
      </c>
      <c r="O132">
        <f ca="1">'GS &lt; 50 OLS Model'!$B$7*E132</f>
        <v>1241.79608073908</v>
      </c>
      <c r="P132" s="133">
        <f>'GS &lt; 50 OLS Model'!$B$8*F132</f>
        <v>4440508.56812541</v>
      </c>
      <c r="Q132">
        <f>'GS &lt; 50 OLS Model'!$B$9*G132</f>
        <v>-1983864.3836578268</v>
      </c>
      <c r="R132">
        <f>'GS &lt; 50 OLS Model'!$B$10*H132</f>
        <v>0</v>
      </c>
      <c r="S132">
        <f>'GS &lt; 50 OLS Model'!$B$11*I132</f>
        <v>0</v>
      </c>
      <c r="T132">
        <f>'GS &lt; 50 OLS Model'!$B$12*J132</f>
        <v>-710726.62253818498</v>
      </c>
      <c r="U132">
        <f>'GS &lt; 50 OLS Model'!$B$13*K132</f>
        <v>13983703.323034531</v>
      </c>
      <c r="V132">
        <f t="shared" ca="1" si="13"/>
        <v>16627115.833486762</v>
      </c>
    </row>
    <row r="133" spans="1:22">
      <c r="A133" s="28">
        <v>43435</v>
      </c>
      <c r="B133">
        <f t="shared" si="25"/>
        <v>2018</v>
      </c>
      <c r="D133">
        <f t="shared" ca="1" si="38"/>
        <v>556.41000000000008</v>
      </c>
      <c r="E133">
        <f t="shared" ca="1" si="38"/>
        <v>0</v>
      </c>
      <c r="F133" s="133">
        <f>F121*(1+Employment!$K$3)</f>
        <v>166.23557500000001</v>
      </c>
      <c r="G133">
        <f t="shared" si="14"/>
        <v>132</v>
      </c>
      <c r="H133">
        <f t="shared" ref="H133:J133" si="41">H121</f>
        <v>0</v>
      </c>
      <c r="I133">
        <f t="shared" si="41"/>
        <v>0</v>
      </c>
      <c r="J133">
        <f t="shared" si="41"/>
        <v>0</v>
      </c>
      <c r="K133" s="137">
        <f t="shared" si="16"/>
        <v>31</v>
      </c>
      <c r="M133">
        <f>'GS &lt; 50 OLS Model'!$B$5</f>
        <v>-789150.85641829099</v>
      </c>
      <c r="N133">
        <f ca="1">'GS &lt; 50 OLS Model'!$B$6*D133</f>
        <v>2590898.3134963606</v>
      </c>
      <c r="O133">
        <f ca="1">'GS &lt; 50 OLS Model'!$B$7*E133</f>
        <v>0</v>
      </c>
      <c r="P133" s="133">
        <f>'GS &lt; 50 OLS Model'!$B$8*F133</f>
        <v>4467767.6753576109</v>
      </c>
      <c r="Q133">
        <f>'GS &lt; 50 OLS Model'!$B$9*G133</f>
        <v>-1999008.3865865124</v>
      </c>
      <c r="R133">
        <f>'GS &lt; 50 OLS Model'!$B$10*H133</f>
        <v>0</v>
      </c>
      <c r="S133">
        <f>'GS &lt; 50 OLS Model'!$B$11*I133</f>
        <v>0</v>
      </c>
      <c r="T133">
        <f>'GS &lt; 50 OLS Model'!$B$12*J133</f>
        <v>0</v>
      </c>
      <c r="U133">
        <f>'GS &lt; 50 OLS Model'!$B$13*K133</f>
        <v>14449826.767135682</v>
      </c>
      <c r="V133">
        <f t="shared" ca="1" si="13"/>
        <v>18720333.51298485</v>
      </c>
    </row>
    <row r="134" spans="1:22">
      <c r="A134" s="28">
        <v>43466</v>
      </c>
      <c r="B134">
        <f t="shared" si="25"/>
        <v>2019</v>
      </c>
      <c r="D134">
        <f t="shared" ca="1" si="38"/>
        <v>659.42999999999984</v>
      </c>
      <c r="E134">
        <f t="shared" ca="1" si="38"/>
        <v>0</v>
      </c>
      <c r="F134" s="133">
        <f>F122*(1+Employment!$K$4)</f>
        <v>165.78727649999999</v>
      </c>
      <c r="G134">
        <f t="shared" si="14"/>
        <v>133</v>
      </c>
      <c r="H134">
        <f t="shared" ref="H134:J134" si="42">H122</f>
        <v>0</v>
      </c>
      <c r="I134">
        <f t="shared" si="42"/>
        <v>0</v>
      </c>
      <c r="J134">
        <f t="shared" si="42"/>
        <v>0</v>
      </c>
      <c r="K134" s="137">
        <f t="shared" si="16"/>
        <v>31</v>
      </c>
      <c r="M134">
        <f>'GS &lt; 50 OLS Model'!$B$5</f>
        <v>-789150.85641829099</v>
      </c>
      <c r="N134">
        <f ca="1">'GS &lt; 50 OLS Model'!$B$6*D134</f>
        <v>3070606.3422097093</v>
      </c>
      <c r="O134">
        <f ca="1">'GS &lt; 50 OLS Model'!$B$7*E134</f>
        <v>0</v>
      </c>
      <c r="P134" s="133">
        <f>'GS &lt; 50 OLS Model'!$B$8*F134</f>
        <v>4455719.149960978</v>
      </c>
      <c r="Q134">
        <f>'GS &lt; 50 OLS Model'!$B$9*G134</f>
        <v>-2014152.3895151983</v>
      </c>
      <c r="R134">
        <f>'GS &lt; 50 OLS Model'!$B$10*H134</f>
        <v>0</v>
      </c>
      <c r="S134">
        <f>'GS &lt; 50 OLS Model'!$B$11*I134</f>
        <v>0</v>
      </c>
      <c r="T134">
        <f>'GS &lt; 50 OLS Model'!$B$12*J134</f>
        <v>0</v>
      </c>
      <c r="U134">
        <f>'GS &lt; 50 OLS Model'!$B$13*K134</f>
        <v>14449826.767135682</v>
      </c>
      <c r="V134">
        <f t="shared" ca="1" si="13"/>
        <v>19172849.013372879</v>
      </c>
    </row>
    <row r="135" spans="1:22">
      <c r="A135" s="28">
        <v>43497</v>
      </c>
      <c r="B135">
        <f t="shared" si="25"/>
        <v>2019</v>
      </c>
      <c r="D135">
        <f t="shared" ca="1" si="38"/>
        <v>571.77</v>
      </c>
      <c r="E135">
        <f t="shared" ca="1" si="38"/>
        <v>0</v>
      </c>
      <c r="F135" s="133">
        <f>F123*(1+Employment!$K$4)</f>
        <v>164.9685739</v>
      </c>
      <c r="G135">
        <f t="shared" si="14"/>
        <v>134</v>
      </c>
      <c r="H135">
        <f t="shared" ref="H135:J135" si="43">H123</f>
        <v>0</v>
      </c>
      <c r="I135">
        <f t="shared" si="43"/>
        <v>0</v>
      </c>
      <c r="J135">
        <f t="shared" si="43"/>
        <v>0</v>
      </c>
      <c r="K135" s="137">
        <f t="shared" si="16"/>
        <v>28</v>
      </c>
      <c r="M135">
        <f>'GS &lt; 50 OLS Model'!$B$5</f>
        <v>-789150.85641829099</v>
      </c>
      <c r="N135">
        <f ca="1">'GS &lt; 50 OLS Model'!$B$6*D135</f>
        <v>2662421.4674571157</v>
      </c>
      <c r="O135">
        <f ca="1">'GS &lt; 50 OLS Model'!$B$7*E135</f>
        <v>0</v>
      </c>
      <c r="P135" s="133">
        <f>'GS &lt; 50 OLS Model'!$B$8*F135</f>
        <v>4433715.5986031462</v>
      </c>
      <c r="Q135">
        <f>'GS &lt; 50 OLS Model'!$B$9*G135</f>
        <v>-2029296.3924438839</v>
      </c>
      <c r="R135">
        <f>'GS &lt; 50 OLS Model'!$B$10*H135</f>
        <v>0</v>
      </c>
      <c r="S135">
        <f>'GS &lt; 50 OLS Model'!$B$11*I135</f>
        <v>0</v>
      </c>
      <c r="T135">
        <f>'GS &lt; 50 OLS Model'!$B$12*J135</f>
        <v>0</v>
      </c>
      <c r="U135">
        <f>'GS &lt; 50 OLS Model'!$B$13*K135</f>
        <v>13051456.434832228</v>
      </c>
      <c r="V135">
        <f t="shared" ca="1" si="13"/>
        <v>17329146.252030313</v>
      </c>
    </row>
    <row r="136" spans="1:22">
      <c r="A136" s="28">
        <v>43525</v>
      </c>
      <c r="B136">
        <f t="shared" si="25"/>
        <v>2019</v>
      </c>
      <c r="D136">
        <f t="shared" ca="1" si="38"/>
        <v>456.53999999999996</v>
      </c>
      <c r="E136">
        <f t="shared" ca="1" si="38"/>
        <v>0.48</v>
      </c>
      <c r="F136" s="133">
        <f>F124*(1+Employment!$K$4)</f>
        <v>165.070911725</v>
      </c>
      <c r="G136">
        <f t="shared" si="14"/>
        <v>135</v>
      </c>
      <c r="H136">
        <f t="shared" ref="H136:J136" si="44">H124</f>
        <v>1</v>
      </c>
      <c r="I136">
        <f t="shared" si="44"/>
        <v>0</v>
      </c>
      <c r="J136">
        <f t="shared" si="44"/>
        <v>1</v>
      </c>
      <c r="K136" s="137">
        <f t="shared" si="16"/>
        <v>31</v>
      </c>
      <c r="M136">
        <f>'GS &lt; 50 OLS Model'!$B$5</f>
        <v>-789150.85641829099</v>
      </c>
      <c r="N136">
        <f ca="1">'GS &lt; 50 OLS Model'!$B$6*D136</f>
        <v>2125858.1190913683</v>
      </c>
      <c r="O136">
        <f ca="1">'GS &lt; 50 OLS Model'!$B$7*E136</f>
        <v>11921.242375095168</v>
      </c>
      <c r="P136" s="133">
        <f>'GS &lt; 50 OLS Model'!$B$8*F136</f>
        <v>4436466.0425228747</v>
      </c>
      <c r="Q136">
        <f>'GS &lt; 50 OLS Model'!$B$9*G136</f>
        <v>-2044440.3953725696</v>
      </c>
      <c r="R136">
        <f>'GS &lt; 50 OLS Model'!$B$10*H136</f>
        <v>396678.61848310701</v>
      </c>
      <c r="S136">
        <f>'GS &lt; 50 OLS Model'!$B$11*I136</f>
        <v>0</v>
      </c>
      <c r="T136">
        <f>'GS &lt; 50 OLS Model'!$B$12*J136</f>
        <v>-710726.62253818498</v>
      </c>
      <c r="U136">
        <f>'GS &lt; 50 OLS Model'!$B$13*K136</f>
        <v>14449826.767135682</v>
      </c>
      <c r="V136">
        <f t="shared" ca="1" si="13"/>
        <v>17876432.915279083</v>
      </c>
    </row>
    <row r="137" spans="1:22">
      <c r="A137" s="28">
        <v>43556</v>
      </c>
      <c r="B137">
        <f t="shared" si="25"/>
        <v>2019</v>
      </c>
      <c r="D137">
        <f t="shared" ca="1" si="38"/>
        <v>248.54999999999995</v>
      </c>
      <c r="E137">
        <f t="shared" ca="1" si="38"/>
        <v>2.78</v>
      </c>
      <c r="F137" s="133">
        <f>F125*(1+Employment!$K$4)</f>
        <v>163.94519564999999</v>
      </c>
      <c r="G137">
        <f t="shared" si="14"/>
        <v>136</v>
      </c>
      <c r="H137">
        <f t="shared" ref="H137:J137" si="45">H125</f>
        <v>0</v>
      </c>
      <c r="I137">
        <f t="shared" si="45"/>
        <v>0</v>
      </c>
      <c r="J137">
        <f t="shared" si="45"/>
        <v>1</v>
      </c>
      <c r="K137" s="137">
        <f t="shared" si="16"/>
        <v>30</v>
      </c>
      <c r="M137">
        <f>'GS &lt; 50 OLS Model'!$B$5</f>
        <v>-789150.85641829099</v>
      </c>
      <c r="N137">
        <f ca="1">'GS &lt; 50 OLS Model'!$B$6*D137</f>
        <v>1157361.9737594943</v>
      </c>
      <c r="O137">
        <f ca="1">'GS &lt; 50 OLS Model'!$B$7*E137</f>
        <v>69043.862089092843</v>
      </c>
      <c r="P137" s="133">
        <f>'GS &lt; 50 OLS Model'!$B$8*F137</f>
        <v>4406211.1594058555</v>
      </c>
      <c r="Q137">
        <f>'GS &lt; 50 OLS Model'!$B$9*G137</f>
        <v>-2059584.3983012552</v>
      </c>
      <c r="R137">
        <f>'GS &lt; 50 OLS Model'!$B$10*H137</f>
        <v>0</v>
      </c>
      <c r="S137">
        <f>'GS &lt; 50 OLS Model'!$B$11*I137</f>
        <v>0</v>
      </c>
      <c r="T137">
        <f>'GS &lt; 50 OLS Model'!$B$12*J137</f>
        <v>-710726.62253818498</v>
      </c>
      <c r="U137">
        <f>'GS &lt; 50 OLS Model'!$B$13*K137</f>
        <v>13983703.323034531</v>
      </c>
      <c r="V137">
        <f t="shared" ca="1" si="13"/>
        <v>16056858.441031242</v>
      </c>
    </row>
    <row r="138" spans="1:22">
      <c r="A138" s="28">
        <v>43586</v>
      </c>
      <c r="B138">
        <f t="shared" si="25"/>
        <v>2019</v>
      </c>
      <c r="D138">
        <f t="shared" ca="1" si="38"/>
        <v>92.740000000000009</v>
      </c>
      <c r="E138">
        <f t="shared" ca="1" si="38"/>
        <v>41.839999999999996</v>
      </c>
      <c r="F138" s="133">
        <f>F126*(1+Employment!$K$4)</f>
        <v>163.74052</v>
      </c>
      <c r="G138">
        <f t="shared" si="14"/>
        <v>137</v>
      </c>
      <c r="H138">
        <f t="shared" ref="H138:J138" si="46">H126</f>
        <v>0</v>
      </c>
      <c r="I138">
        <f t="shared" si="46"/>
        <v>0</v>
      </c>
      <c r="J138">
        <f t="shared" si="46"/>
        <v>1</v>
      </c>
      <c r="K138" s="137">
        <f t="shared" si="16"/>
        <v>31</v>
      </c>
      <c r="M138">
        <f>'GS &lt; 50 OLS Model'!$B$5</f>
        <v>-789150.85641829099</v>
      </c>
      <c r="N138">
        <f ca="1">'GS &lt; 50 OLS Model'!$B$6*D138</f>
        <v>431839.66785940662</v>
      </c>
      <c r="O138">
        <f ca="1">'GS &lt; 50 OLS Model'!$B$7*E138</f>
        <v>1039134.9603624621</v>
      </c>
      <c r="P138" s="133">
        <f>'GS &lt; 50 OLS Model'!$B$8*F138</f>
        <v>4400710.2715663984</v>
      </c>
      <c r="Q138">
        <f>'GS &lt; 50 OLS Model'!$B$9*G138</f>
        <v>-2074728.4012299411</v>
      </c>
      <c r="R138">
        <f>'GS &lt; 50 OLS Model'!$B$10*H138</f>
        <v>0</v>
      </c>
      <c r="S138">
        <f>'GS &lt; 50 OLS Model'!$B$11*I138</f>
        <v>0</v>
      </c>
      <c r="T138">
        <f>'GS &lt; 50 OLS Model'!$B$12*J138</f>
        <v>-710726.62253818498</v>
      </c>
      <c r="U138">
        <f>'GS &lt; 50 OLS Model'!$B$13*K138</f>
        <v>14449826.767135682</v>
      </c>
      <c r="V138">
        <f t="shared" ca="1" si="13"/>
        <v>16746905.786737531</v>
      </c>
    </row>
    <row r="139" spans="1:22">
      <c r="A139" s="28">
        <v>43617</v>
      </c>
      <c r="B139">
        <f t="shared" si="25"/>
        <v>2019</v>
      </c>
      <c r="D139">
        <f t="shared" ca="1" si="38"/>
        <v>9.08</v>
      </c>
      <c r="E139">
        <f t="shared" ca="1" si="38"/>
        <v>117.03999999999996</v>
      </c>
      <c r="F139" s="133">
        <f>F127*(1+Employment!$K$4)</f>
        <v>164.25220912499998</v>
      </c>
      <c r="G139">
        <f t="shared" si="14"/>
        <v>138</v>
      </c>
      <c r="H139">
        <f t="shared" ref="H139:J139" si="47">H127</f>
        <v>0</v>
      </c>
      <c r="I139">
        <f t="shared" si="47"/>
        <v>0</v>
      </c>
      <c r="J139">
        <f t="shared" si="47"/>
        <v>0</v>
      </c>
      <c r="K139" s="137">
        <f t="shared" si="16"/>
        <v>30</v>
      </c>
      <c r="M139">
        <f>'GS &lt; 50 OLS Model'!$B$5</f>
        <v>-789150.85641829099</v>
      </c>
      <c r="N139">
        <f ca="1">'GS &lt; 50 OLS Model'!$B$6*D139</f>
        <v>42280.61445075924</v>
      </c>
      <c r="O139">
        <f ca="1">'GS &lt; 50 OLS Model'!$B$7*E139</f>
        <v>2906796.2657940378</v>
      </c>
      <c r="P139" s="133">
        <f>'GS &lt; 50 OLS Model'!$B$8*F139</f>
        <v>4414462.4911650419</v>
      </c>
      <c r="Q139">
        <f>'GS &lt; 50 OLS Model'!$B$9*G139</f>
        <v>-2089872.4041586267</v>
      </c>
      <c r="R139">
        <f>'GS &lt; 50 OLS Model'!$B$10*H139</f>
        <v>0</v>
      </c>
      <c r="S139">
        <f>'GS &lt; 50 OLS Model'!$B$11*I139</f>
        <v>0</v>
      </c>
      <c r="T139">
        <f>'GS &lt; 50 OLS Model'!$B$12*J139</f>
        <v>0</v>
      </c>
      <c r="U139">
        <f>'GS &lt; 50 OLS Model'!$B$13*K139</f>
        <v>13983703.323034531</v>
      </c>
      <c r="V139">
        <f t="shared" ca="1" si="13"/>
        <v>18468219.433867451</v>
      </c>
    </row>
    <row r="140" spans="1:22">
      <c r="A140" s="28">
        <v>43647</v>
      </c>
      <c r="B140">
        <f t="shared" si="25"/>
        <v>2019</v>
      </c>
      <c r="D140">
        <f t="shared" ca="1" si="38"/>
        <v>0.51</v>
      </c>
      <c r="E140">
        <f t="shared" ca="1" si="38"/>
        <v>183.26</v>
      </c>
      <c r="F140" s="133">
        <f>F128*(1+Employment!$K$4)</f>
        <v>164.25220912499998</v>
      </c>
      <c r="G140">
        <f t="shared" si="14"/>
        <v>139</v>
      </c>
      <c r="H140">
        <f t="shared" ref="H140:J140" si="48">H128</f>
        <v>0</v>
      </c>
      <c r="I140">
        <f t="shared" si="48"/>
        <v>0</v>
      </c>
      <c r="J140">
        <f t="shared" si="48"/>
        <v>0</v>
      </c>
      <c r="K140" s="137">
        <f t="shared" si="16"/>
        <v>31</v>
      </c>
      <c r="M140">
        <f>'GS &lt; 50 OLS Model'!$B$5</f>
        <v>-789150.85641829099</v>
      </c>
      <c r="N140">
        <f ca="1">'GS &lt; 50 OLS Model'!$B$6*D140</f>
        <v>2374.7922213532174</v>
      </c>
      <c r="O140">
        <f ca="1">'GS &lt; 50 OLS Model'!$B$7*E140</f>
        <v>4551430.9951248756</v>
      </c>
      <c r="P140" s="133">
        <f>'GS &lt; 50 OLS Model'!$B$8*F140</f>
        <v>4414462.4911650419</v>
      </c>
      <c r="Q140">
        <f>'GS &lt; 50 OLS Model'!$B$9*G140</f>
        <v>-2105016.4070873125</v>
      </c>
      <c r="R140">
        <f>'GS &lt; 50 OLS Model'!$B$10*H140</f>
        <v>0</v>
      </c>
      <c r="S140">
        <f>'GS &lt; 50 OLS Model'!$B$11*I140</f>
        <v>0</v>
      </c>
      <c r="T140">
        <f>'GS &lt; 50 OLS Model'!$B$12*J140</f>
        <v>0</v>
      </c>
      <c r="U140">
        <f>'GS &lt; 50 OLS Model'!$B$13*K140</f>
        <v>14449826.767135682</v>
      </c>
      <c r="V140">
        <f t="shared" ca="1" si="13"/>
        <v>20523927.78214135</v>
      </c>
    </row>
    <row r="141" spans="1:22">
      <c r="A141" s="28">
        <v>43678</v>
      </c>
      <c r="B141">
        <f t="shared" si="25"/>
        <v>2019</v>
      </c>
      <c r="D141">
        <f t="shared" ca="1" si="38"/>
        <v>1.51</v>
      </c>
      <c r="E141">
        <f t="shared" ca="1" si="38"/>
        <v>152.91000000000003</v>
      </c>
      <c r="F141" s="133">
        <f>F129*(1+Employment!$K$4)</f>
        <v>167.52701952499999</v>
      </c>
      <c r="G141">
        <f t="shared" si="14"/>
        <v>140</v>
      </c>
      <c r="H141">
        <f t="shared" ref="H141:J141" si="49">H129</f>
        <v>0</v>
      </c>
      <c r="I141">
        <f t="shared" si="49"/>
        <v>0</v>
      </c>
      <c r="J141">
        <f t="shared" si="49"/>
        <v>0</v>
      </c>
      <c r="K141" s="137">
        <f t="shared" si="16"/>
        <v>31</v>
      </c>
      <c r="M141">
        <f>'GS &lt; 50 OLS Model'!$B$5</f>
        <v>-789150.85641829099</v>
      </c>
      <c r="N141">
        <f ca="1">'GS &lt; 50 OLS Model'!$B$6*D141</f>
        <v>7031.2475573399179</v>
      </c>
      <c r="O141">
        <f ca="1">'GS &lt; 50 OLS Model'!$B$7*E141</f>
        <v>3797660.7741162553</v>
      </c>
      <c r="P141" s="133">
        <f>'GS &lt; 50 OLS Model'!$B$8*F141</f>
        <v>4502476.6965963701</v>
      </c>
      <c r="Q141">
        <f>'GS &lt; 50 OLS Model'!$B$9*G141</f>
        <v>-2120160.4100159979</v>
      </c>
      <c r="R141">
        <f>'GS &lt; 50 OLS Model'!$B$10*H141</f>
        <v>0</v>
      </c>
      <c r="S141">
        <f>'GS &lt; 50 OLS Model'!$B$11*I141</f>
        <v>0</v>
      </c>
      <c r="T141">
        <f>'GS &lt; 50 OLS Model'!$B$12*J141</f>
        <v>0</v>
      </c>
      <c r="U141">
        <f>'GS &lt; 50 OLS Model'!$B$13*K141</f>
        <v>14449826.767135682</v>
      </c>
      <c r="V141">
        <f t="shared" ca="1" si="13"/>
        <v>19847684.218971357</v>
      </c>
    </row>
    <row r="142" spans="1:22">
      <c r="A142" s="28">
        <v>43709</v>
      </c>
      <c r="B142">
        <f t="shared" si="25"/>
        <v>2019</v>
      </c>
      <c r="D142">
        <f t="shared" ca="1" si="38"/>
        <v>33.01</v>
      </c>
      <c r="E142">
        <f t="shared" ca="1" si="38"/>
        <v>67.679999999999993</v>
      </c>
      <c r="F142" s="133">
        <f>F130*(1+Employment!$K$4)</f>
        <v>168.55039777499999</v>
      </c>
      <c r="G142">
        <f t="shared" si="14"/>
        <v>141</v>
      </c>
      <c r="H142">
        <f t="shared" ref="H142:J142" si="50">H130</f>
        <v>0</v>
      </c>
      <c r="I142">
        <f t="shared" si="50"/>
        <v>1</v>
      </c>
      <c r="J142">
        <f t="shared" si="50"/>
        <v>1</v>
      </c>
      <c r="K142" s="137">
        <f t="shared" si="16"/>
        <v>30</v>
      </c>
      <c r="M142">
        <f>'GS &lt; 50 OLS Model'!$B$5</f>
        <v>-789150.85641829099</v>
      </c>
      <c r="N142">
        <f ca="1">'GS &lt; 50 OLS Model'!$B$6*D142</f>
        <v>153709.59064092097</v>
      </c>
      <c r="O142">
        <f ca="1">'GS &lt; 50 OLS Model'!$B$7*E142</f>
        <v>1680895.1748884185</v>
      </c>
      <c r="P142" s="133">
        <f>'GS &lt; 50 OLS Model'!$B$8*F142</f>
        <v>4529981.1357936608</v>
      </c>
      <c r="Q142">
        <f>'GS &lt; 50 OLS Model'!$B$9*G142</f>
        <v>-2135304.4129446838</v>
      </c>
      <c r="R142">
        <f>'GS &lt; 50 OLS Model'!$B$10*H142</f>
        <v>0</v>
      </c>
      <c r="S142">
        <f>'GS &lt; 50 OLS Model'!$B$11*I142</f>
        <v>738961.94717258995</v>
      </c>
      <c r="T142">
        <f>'GS &lt; 50 OLS Model'!$B$12*J142</f>
        <v>-710726.62253818498</v>
      </c>
      <c r="U142">
        <f>'GS &lt; 50 OLS Model'!$B$13*K142</f>
        <v>13983703.323034531</v>
      </c>
      <c r="V142">
        <f t="shared" ca="1" si="13"/>
        <v>17452069.279628962</v>
      </c>
    </row>
    <row r="143" spans="1:22">
      <c r="A143" s="28">
        <v>43739</v>
      </c>
      <c r="B143">
        <f t="shared" si="25"/>
        <v>2019</v>
      </c>
      <c r="D143">
        <f t="shared" ca="1" si="38"/>
        <v>177.83999999999997</v>
      </c>
      <c r="E143">
        <f t="shared" ca="1" si="38"/>
        <v>8.6</v>
      </c>
      <c r="F143" s="133">
        <f>F131*(1+Employment!$K$4)</f>
        <v>165.889614325</v>
      </c>
      <c r="G143">
        <f t="shared" si="14"/>
        <v>142</v>
      </c>
      <c r="H143">
        <f t="shared" ref="H143:J143" si="51">H131</f>
        <v>0</v>
      </c>
      <c r="I143">
        <f t="shared" si="51"/>
        <v>0</v>
      </c>
      <c r="J143">
        <f t="shared" si="51"/>
        <v>1</v>
      </c>
      <c r="K143" s="137">
        <f t="shared" si="16"/>
        <v>31</v>
      </c>
      <c r="M143">
        <f>'GS &lt; 50 OLS Model'!$B$5</f>
        <v>-789150.85641829099</v>
      </c>
      <c r="N143">
        <f ca="1">'GS &lt; 50 OLS Model'!$B$6*D143</f>
        <v>828104.01695187471</v>
      </c>
      <c r="O143">
        <f ca="1">'GS &lt; 50 OLS Model'!$B$7*E143</f>
        <v>213588.92588712176</v>
      </c>
      <c r="P143" s="133">
        <f>'GS &lt; 50 OLS Model'!$B$8*F143</f>
        <v>4458469.5938807065</v>
      </c>
      <c r="Q143">
        <f>'GS &lt; 50 OLS Model'!$B$9*G143</f>
        <v>-2150448.4158733697</v>
      </c>
      <c r="R143">
        <f>'GS &lt; 50 OLS Model'!$B$10*H143</f>
        <v>0</v>
      </c>
      <c r="S143">
        <f>'GS &lt; 50 OLS Model'!$B$11*I143</f>
        <v>0</v>
      </c>
      <c r="T143">
        <f>'GS &lt; 50 OLS Model'!$B$12*J143</f>
        <v>-710726.62253818498</v>
      </c>
      <c r="U143">
        <f>'GS &lt; 50 OLS Model'!$B$13*K143</f>
        <v>14449826.767135682</v>
      </c>
      <c r="V143">
        <f t="shared" ca="1" si="13"/>
        <v>16299663.409025539</v>
      </c>
    </row>
    <row r="144" spans="1:22">
      <c r="A144" s="28">
        <v>43770</v>
      </c>
      <c r="B144">
        <f t="shared" si="25"/>
        <v>2019</v>
      </c>
      <c r="D144">
        <f t="shared" ca="1" si="38"/>
        <v>361.94999999999993</v>
      </c>
      <c r="E144">
        <f t="shared" ca="1" si="38"/>
        <v>0.05</v>
      </c>
      <c r="F144" s="133">
        <f>F132*(1+Employment!$K$4)</f>
        <v>166.70831692499999</v>
      </c>
      <c r="G144">
        <f t="shared" si="14"/>
        <v>143</v>
      </c>
      <c r="H144">
        <f t="shared" ref="H144:J144" si="52">H132</f>
        <v>0</v>
      </c>
      <c r="I144">
        <f t="shared" si="52"/>
        <v>0</v>
      </c>
      <c r="J144">
        <f t="shared" si="52"/>
        <v>1</v>
      </c>
      <c r="K144" s="137">
        <f t="shared" si="16"/>
        <v>30</v>
      </c>
      <c r="M144">
        <f>'GS &lt; 50 OLS Model'!$B$5</f>
        <v>-789150.85641829099</v>
      </c>
      <c r="N144">
        <f ca="1">'GS &lt; 50 OLS Model'!$B$6*D144</f>
        <v>1685404.008860386</v>
      </c>
      <c r="O144">
        <f ca="1">'GS &lt; 50 OLS Model'!$B$7*E144</f>
        <v>1241.79608073908</v>
      </c>
      <c r="P144" s="133">
        <f>'GS &lt; 50 OLS Model'!$B$8*F144</f>
        <v>4480473.1452385383</v>
      </c>
      <c r="Q144">
        <f>'GS &lt; 50 OLS Model'!$B$9*G144</f>
        <v>-2165592.4188020551</v>
      </c>
      <c r="R144">
        <f>'GS &lt; 50 OLS Model'!$B$10*H144</f>
        <v>0</v>
      </c>
      <c r="S144">
        <f>'GS &lt; 50 OLS Model'!$B$11*I144</f>
        <v>0</v>
      </c>
      <c r="T144">
        <f>'GS &lt; 50 OLS Model'!$B$12*J144</f>
        <v>-710726.62253818498</v>
      </c>
      <c r="U144">
        <f>'GS &lt; 50 OLS Model'!$B$13*K144</f>
        <v>13983703.323034531</v>
      </c>
      <c r="V144">
        <f t="shared" ca="1" si="13"/>
        <v>16485352.375455663</v>
      </c>
    </row>
    <row r="145" spans="1:22">
      <c r="A145" s="28">
        <v>43800</v>
      </c>
      <c r="B145">
        <f t="shared" si="25"/>
        <v>2019</v>
      </c>
      <c r="D145">
        <f t="shared" ca="1" si="38"/>
        <v>556.41000000000008</v>
      </c>
      <c r="E145">
        <f t="shared" ca="1" si="38"/>
        <v>0</v>
      </c>
      <c r="F145" s="133">
        <f>F133*(1+Employment!$K$4)</f>
        <v>167.731695175</v>
      </c>
      <c r="G145">
        <f t="shared" si="14"/>
        <v>144</v>
      </c>
      <c r="H145">
        <f t="shared" ref="H145:J145" si="53">H133</f>
        <v>0</v>
      </c>
      <c r="I145">
        <f t="shared" si="53"/>
        <v>0</v>
      </c>
      <c r="J145">
        <f t="shared" si="53"/>
        <v>0</v>
      </c>
      <c r="K145" s="137">
        <f t="shared" si="16"/>
        <v>31</v>
      </c>
      <c r="M145">
        <f>'GS &lt; 50 OLS Model'!$B$5</f>
        <v>-789150.85641829099</v>
      </c>
      <c r="N145">
        <f ca="1">'GS &lt; 50 OLS Model'!$B$6*D145</f>
        <v>2590898.3134963606</v>
      </c>
      <c r="O145">
        <f ca="1">'GS &lt; 50 OLS Model'!$B$7*E145</f>
        <v>0</v>
      </c>
      <c r="P145" s="133">
        <f>'GS &lt; 50 OLS Model'!$B$8*F145</f>
        <v>4507977.584435829</v>
      </c>
      <c r="Q145">
        <f>'GS &lt; 50 OLS Model'!$B$9*G145</f>
        <v>-2180736.4217307409</v>
      </c>
      <c r="R145">
        <f>'GS &lt; 50 OLS Model'!$B$10*H145</f>
        <v>0</v>
      </c>
      <c r="S145">
        <f>'GS &lt; 50 OLS Model'!$B$11*I145</f>
        <v>0</v>
      </c>
      <c r="T145">
        <f>'GS &lt; 50 OLS Model'!$B$12*J145</f>
        <v>0</v>
      </c>
      <c r="U145">
        <f>'GS &lt; 50 OLS Model'!$B$13*K145</f>
        <v>14449826.767135682</v>
      </c>
      <c r="V145">
        <f t="shared" ca="1" si="13"/>
        <v>18578815.386918839</v>
      </c>
    </row>
    <row r="146" spans="1:22">
      <c r="A146" s="138">
        <v>43831</v>
      </c>
      <c r="B146" s="137">
        <f t="shared" ref="B146:B157" si="54">YEAR(A146)</f>
        <v>2020</v>
      </c>
      <c r="C146" s="137"/>
      <c r="D146" s="137">
        <f t="shared" ref="D146:E146" ca="1" si="55">D134</f>
        <v>659.42999999999984</v>
      </c>
      <c r="E146" s="137">
        <f t="shared" ca="1" si="55"/>
        <v>0</v>
      </c>
      <c r="F146" s="133">
        <f>F134*(1+Employment!$K$5)</f>
        <v>166.94778743549998</v>
      </c>
      <c r="G146" s="137">
        <f t="shared" si="14"/>
        <v>145</v>
      </c>
      <c r="H146" s="137">
        <f t="shared" ref="H146:J146" si="56">H134</f>
        <v>0</v>
      </c>
      <c r="I146" s="137">
        <f t="shared" si="56"/>
        <v>0</v>
      </c>
      <c r="J146" s="137">
        <f t="shared" si="56"/>
        <v>0</v>
      </c>
      <c r="K146" s="137">
        <f t="shared" si="16"/>
        <v>31</v>
      </c>
      <c r="L146" s="137"/>
      <c r="M146" s="137">
        <f>'GS &lt; 50 OLS Model'!$B$5</f>
        <v>-789150.85641829099</v>
      </c>
      <c r="N146" s="137">
        <f ca="1">'GS &lt; 50 OLS Model'!$B$6*D146</f>
        <v>3070606.3422097093</v>
      </c>
      <c r="O146" s="137">
        <f ca="1">'GS &lt; 50 OLS Model'!$B$7*E146</f>
        <v>0</v>
      </c>
      <c r="P146" s="133">
        <f>'GS &lt; 50 OLS Model'!$B$8*F146</f>
        <v>4486909.184010704</v>
      </c>
      <c r="Q146" s="137">
        <f>'GS &lt; 50 OLS Model'!$B$9*G146</f>
        <v>-2195880.4246594268</v>
      </c>
      <c r="R146" s="137">
        <f>'GS &lt; 50 OLS Model'!$B$10*H146</f>
        <v>0</v>
      </c>
      <c r="S146" s="137">
        <f>'GS &lt; 50 OLS Model'!$B$11*I146</f>
        <v>0</v>
      </c>
      <c r="T146" s="137">
        <f>'GS &lt; 50 OLS Model'!$B$12*J146</f>
        <v>0</v>
      </c>
      <c r="U146" s="137">
        <f>'GS &lt; 50 OLS Model'!$B$13*K146</f>
        <v>14449826.767135682</v>
      </c>
      <c r="V146" s="137">
        <f t="shared" ref="V146:V157" ca="1" si="57">SUM(M146:U146)</f>
        <v>19022311.012278378</v>
      </c>
    </row>
    <row r="147" spans="1:22">
      <c r="A147" s="138">
        <v>43862</v>
      </c>
      <c r="B147" s="137">
        <f t="shared" si="54"/>
        <v>2020</v>
      </c>
      <c r="C147" s="137"/>
      <c r="D147" s="137">
        <f t="shared" ref="D147:E147" ca="1" si="58">D135</f>
        <v>571.77</v>
      </c>
      <c r="E147" s="137">
        <f t="shared" ca="1" si="58"/>
        <v>0</v>
      </c>
      <c r="F147" s="133">
        <f>F135*(1+Employment!$K$5)</f>
        <v>166.12335391729997</v>
      </c>
      <c r="G147" s="137">
        <f t="shared" si="14"/>
        <v>146</v>
      </c>
      <c r="H147" s="137">
        <f t="shared" ref="H147:J147" si="59">H135</f>
        <v>0</v>
      </c>
      <c r="I147" s="137">
        <f t="shared" si="59"/>
        <v>0</v>
      </c>
      <c r="J147" s="137">
        <f t="shared" si="59"/>
        <v>0</v>
      </c>
      <c r="K147" s="137">
        <f t="shared" si="16"/>
        <v>29</v>
      </c>
      <c r="L147" s="137"/>
      <c r="M147" s="137">
        <f>'GS &lt; 50 OLS Model'!$B$5</f>
        <v>-789150.85641829099</v>
      </c>
      <c r="N147" s="137">
        <f ca="1">'GS &lt; 50 OLS Model'!$B$6*D147</f>
        <v>2662421.4674571157</v>
      </c>
      <c r="O147" s="137">
        <f ca="1">'GS &lt; 50 OLS Model'!$B$7*E147</f>
        <v>0</v>
      </c>
      <c r="P147" s="133">
        <f>'GS &lt; 50 OLS Model'!$B$8*F147</f>
        <v>4464751.6077933665</v>
      </c>
      <c r="Q147" s="137">
        <f>'GS &lt; 50 OLS Model'!$B$9*G147</f>
        <v>-2211024.4275881122</v>
      </c>
      <c r="R147" s="137">
        <f>'GS &lt; 50 OLS Model'!$B$10*H147</f>
        <v>0</v>
      </c>
      <c r="S147" s="137">
        <f>'GS &lt; 50 OLS Model'!$B$11*I147</f>
        <v>0</v>
      </c>
      <c r="T147" s="137">
        <f>'GS &lt; 50 OLS Model'!$B$12*J147</f>
        <v>0</v>
      </c>
      <c r="U147" s="137">
        <f>'GS &lt; 50 OLS Model'!$B$13*K147</f>
        <v>13517579.878933379</v>
      </c>
      <c r="V147" s="137">
        <f t="shared" ca="1" si="57"/>
        <v>17644577.67017746</v>
      </c>
    </row>
    <row r="148" spans="1:22">
      <c r="A148" s="138">
        <v>43891</v>
      </c>
      <c r="B148" s="137">
        <f t="shared" si="54"/>
        <v>2020</v>
      </c>
      <c r="C148" s="137"/>
      <c r="D148" s="137">
        <f t="shared" ref="D148:E148" ca="1" si="60">D136</f>
        <v>456.53999999999996</v>
      </c>
      <c r="E148" s="137">
        <f t="shared" ca="1" si="60"/>
        <v>0.48</v>
      </c>
      <c r="F148" s="133">
        <f>F136*(1+Employment!$K$5)</f>
        <v>166.22640810707497</v>
      </c>
      <c r="G148" s="137">
        <f t="shared" si="14"/>
        <v>147</v>
      </c>
      <c r="H148" s="137">
        <f t="shared" ref="H148:J148" si="61">H136</f>
        <v>1</v>
      </c>
      <c r="I148" s="137">
        <f t="shared" si="61"/>
        <v>0</v>
      </c>
      <c r="J148" s="137">
        <f t="shared" si="61"/>
        <v>1</v>
      </c>
      <c r="K148" s="137">
        <f t="shared" si="16"/>
        <v>31</v>
      </c>
      <c r="L148" s="137"/>
      <c r="M148" s="137">
        <f>'GS &lt; 50 OLS Model'!$B$5</f>
        <v>-789150.85641829099</v>
      </c>
      <c r="N148" s="137">
        <f ca="1">'GS &lt; 50 OLS Model'!$B$6*D148</f>
        <v>2125858.1190913683</v>
      </c>
      <c r="O148" s="137">
        <f ca="1">'GS &lt; 50 OLS Model'!$B$7*E148</f>
        <v>11921.242375095168</v>
      </c>
      <c r="P148" s="133">
        <f>'GS &lt; 50 OLS Model'!$B$8*F148</f>
        <v>4467521.3048205348</v>
      </c>
      <c r="Q148" s="137">
        <f>'GS &lt; 50 OLS Model'!$B$9*G148</f>
        <v>-2226168.430516798</v>
      </c>
      <c r="R148" s="137">
        <f>'GS &lt; 50 OLS Model'!$B$10*H148</f>
        <v>396678.61848310701</v>
      </c>
      <c r="S148" s="137">
        <f>'GS &lt; 50 OLS Model'!$B$11*I148</f>
        <v>0</v>
      </c>
      <c r="T148" s="137">
        <f>'GS &lt; 50 OLS Model'!$B$12*J148</f>
        <v>-710726.62253818498</v>
      </c>
      <c r="U148" s="137">
        <f>'GS &lt; 50 OLS Model'!$B$13*K148</f>
        <v>14449826.767135682</v>
      </c>
      <c r="V148" s="137">
        <f t="shared" ca="1" si="57"/>
        <v>17725760.142432511</v>
      </c>
    </row>
    <row r="149" spans="1:22">
      <c r="A149" s="138">
        <v>43922</v>
      </c>
      <c r="B149" s="137">
        <f t="shared" si="54"/>
        <v>2020</v>
      </c>
      <c r="C149" s="137"/>
      <c r="D149" s="137">
        <f t="shared" ref="D149:E149" ca="1" si="62">D137</f>
        <v>248.54999999999995</v>
      </c>
      <c r="E149" s="137">
        <f t="shared" ca="1" si="62"/>
        <v>2.78</v>
      </c>
      <c r="F149" s="133">
        <f>F137*(1+Employment!$K$5)</f>
        <v>165.09281201954997</v>
      </c>
      <c r="G149" s="137">
        <f t="shared" si="14"/>
        <v>148</v>
      </c>
      <c r="H149" s="137">
        <f t="shared" ref="H149:J149" si="63">H137</f>
        <v>0</v>
      </c>
      <c r="I149" s="137">
        <f t="shared" si="63"/>
        <v>0</v>
      </c>
      <c r="J149" s="137">
        <f t="shared" si="63"/>
        <v>1</v>
      </c>
      <c r="K149" s="137">
        <f t="shared" si="16"/>
        <v>30</v>
      </c>
      <c r="L149" s="137"/>
      <c r="M149" s="137">
        <f>'GS &lt; 50 OLS Model'!$B$5</f>
        <v>-789150.85641829099</v>
      </c>
      <c r="N149" s="137">
        <f ca="1">'GS &lt; 50 OLS Model'!$B$6*D149</f>
        <v>1157361.9737594943</v>
      </c>
      <c r="O149" s="137">
        <f ca="1">'GS &lt; 50 OLS Model'!$B$7*E149</f>
        <v>69043.862089092843</v>
      </c>
      <c r="P149" s="133">
        <f>'GS &lt; 50 OLS Model'!$B$8*F149</f>
        <v>4437054.6375216963</v>
      </c>
      <c r="Q149" s="137">
        <f>'GS &lt; 50 OLS Model'!$B$9*G149</f>
        <v>-2241312.4334454839</v>
      </c>
      <c r="R149" s="137">
        <f>'GS &lt; 50 OLS Model'!$B$10*H149</f>
        <v>0</v>
      </c>
      <c r="S149" s="137">
        <f>'GS &lt; 50 OLS Model'!$B$11*I149</f>
        <v>0</v>
      </c>
      <c r="T149" s="137">
        <f>'GS &lt; 50 OLS Model'!$B$12*J149</f>
        <v>-710726.62253818498</v>
      </c>
      <c r="U149" s="137">
        <f>'GS &lt; 50 OLS Model'!$B$13*K149</f>
        <v>13983703.323034531</v>
      </c>
      <c r="V149" s="137">
        <f t="shared" ca="1" si="57"/>
        <v>15905973.884002855</v>
      </c>
    </row>
    <row r="150" spans="1:22">
      <c r="A150" s="138">
        <v>43952</v>
      </c>
      <c r="B150" s="137">
        <f t="shared" si="54"/>
        <v>2020</v>
      </c>
      <c r="C150" s="137"/>
      <c r="D150" s="137">
        <f t="shared" ref="D150:E150" ca="1" si="64">D138</f>
        <v>92.740000000000009</v>
      </c>
      <c r="E150" s="137">
        <f t="shared" ca="1" si="64"/>
        <v>41.839999999999996</v>
      </c>
      <c r="F150" s="133">
        <f>F138*(1+Employment!$K$5)</f>
        <v>164.88670363999998</v>
      </c>
      <c r="G150" s="137">
        <f t="shared" si="14"/>
        <v>149</v>
      </c>
      <c r="H150" s="137">
        <f t="shared" ref="H150:J150" si="65">H138</f>
        <v>0</v>
      </c>
      <c r="I150" s="137">
        <f t="shared" si="65"/>
        <v>0</v>
      </c>
      <c r="J150" s="137">
        <f t="shared" si="65"/>
        <v>1</v>
      </c>
      <c r="K150" s="137">
        <f t="shared" si="16"/>
        <v>31</v>
      </c>
      <c r="L150" s="137"/>
      <c r="M150" s="137">
        <f>'GS &lt; 50 OLS Model'!$B$5</f>
        <v>-789150.85641829099</v>
      </c>
      <c r="N150" s="137">
        <f ca="1">'GS &lt; 50 OLS Model'!$B$6*D150</f>
        <v>431839.66785940662</v>
      </c>
      <c r="O150" s="137">
        <f ca="1">'GS &lt; 50 OLS Model'!$B$7*E150</f>
        <v>1039134.9603624621</v>
      </c>
      <c r="P150" s="133">
        <f>'GS &lt; 50 OLS Model'!$B$8*F150</f>
        <v>4431515.2434673626</v>
      </c>
      <c r="Q150" s="137">
        <f>'GS &lt; 50 OLS Model'!$B$9*G150</f>
        <v>-2256456.4363741693</v>
      </c>
      <c r="R150" s="137">
        <f>'GS &lt; 50 OLS Model'!$B$10*H150</f>
        <v>0</v>
      </c>
      <c r="S150" s="137">
        <f>'GS &lt; 50 OLS Model'!$B$11*I150</f>
        <v>0</v>
      </c>
      <c r="T150" s="137">
        <f>'GS &lt; 50 OLS Model'!$B$12*J150</f>
        <v>-710726.62253818498</v>
      </c>
      <c r="U150" s="137">
        <f>'GS &lt; 50 OLS Model'!$B$13*K150</f>
        <v>14449826.767135682</v>
      </c>
      <c r="V150" s="137">
        <f t="shared" ca="1" si="57"/>
        <v>16595982.723494267</v>
      </c>
    </row>
    <row r="151" spans="1:22">
      <c r="A151" s="138">
        <v>43983</v>
      </c>
      <c r="B151" s="137">
        <f t="shared" si="54"/>
        <v>2020</v>
      </c>
      <c r="C151" s="137"/>
      <c r="D151" s="137">
        <f t="shared" ref="D151:E151" ca="1" si="66">D139</f>
        <v>9.08</v>
      </c>
      <c r="E151" s="137">
        <f t="shared" ca="1" si="66"/>
        <v>117.03999999999996</v>
      </c>
      <c r="F151" s="133">
        <f>F139*(1+Employment!$K$5)</f>
        <v>165.40197458887496</v>
      </c>
      <c r="G151" s="137">
        <f t="shared" si="14"/>
        <v>150</v>
      </c>
      <c r="H151" s="137">
        <f t="shared" ref="H151:J151" si="67">H139</f>
        <v>0</v>
      </c>
      <c r="I151" s="137">
        <f t="shared" si="67"/>
        <v>0</v>
      </c>
      <c r="J151" s="137">
        <f t="shared" si="67"/>
        <v>0</v>
      </c>
      <c r="K151" s="137">
        <f t="shared" si="16"/>
        <v>30</v>
      </c>
      <c r="L151" s="137"/>
      <c r="M151" s="137">
        <f>'GS &lt; 50 OLS Model'!$B$5</f>
        <v>-789150.85641829099</v>
      </c>
      <c r="N151" s="137">
        <f ca="1">'GS &lt; 50 OLS Model'!$B$6*D151</f>
        <v>42280.61445075924</v>
      </c>
      <c r="O151" s="137">
        <f ca="1">'GS &lt; 50 OLS Model'!$B$7*E151</f>
        <v>2906796.2657940378</v>
      </c>
      <c r="P151" s="133">
        <f>'GS &lt; 50 OLS Model'!$B$8*F151</f>
        <v>4445363.7286031973</v>
      </c>
      <c r="Q151" s="137">
        <f>'GS &lt; 50 OLS Model'!$B$9*G151</f>
        <v>-2271600.4393028552</v>
      </c>
      <c r="R151" s="137">
        <f>'GS &lt; 50 OLS Model'!$B$10*H151</f>
        <v>0</v>
      </c>
      <c r="S151" s="137">
        <f>'GS &lt; 50 OLS Model'!$B$11*I151</f>
        <v>0</v>
      </c>
      <c r="T151" s="137">
        <f>'GS &lt; 50 OLS Model'!$B$12*J151</f>
        <v>0</v>
      </c>
      <c r="U151" s="137">
        <f>'GS &lt; 50 OLS Model'!$B$13*K151</f>
        <v>13983703.323034531</v>
      </c>
      <c r="V151" s="137">
        <f t="shared" ca="1" si="57"/>
        <v>18317392.63616138</v>
      </c>
    </row>
    <row r="152" spans="1:22">
      <c r="A152" s="138">
        <v>44013</v>
      </c>
      <c r="B152" s="137">
        <f t="shared" si="54"/>
        <v>2020</v>
      </c>
      <c r="C152" s="137"/>
      <c r="D152" s="137">
        <f t="shared" ref="D152:E152" ca="1" si="68">D140</f>
        <v>0.51</v>
      </c>
      <c r="E152" s="137">
        <f t="shared" ca="1" si="68"/>
        <v>183.26</v>
      </c>
      <c r="F152" s="133">
        <f>F140*(1+Employment!$K$5)</f>
        <v>165.40197458887496</v>
      </c>
      <c r="G152" s="137">
        <f t="shared" si="14"/>
        <v>151</v>
      </c>
      <c r="H152" s="137">
        <f t="shared" ref="H152:J152" si="69">H140</f>
        <v>0</v>
      </c>
      <c r="I152" s="137">
        <f t="shared" si="69"/>
        <v>0</v>
      </c>
      <c r="J152" s="137">
        <f t="shared" si="69"/>
        <v>0</v>
      </c>
      <c r="K152" s="137">
        <f t="shared" si="16"/>
        <v>31</v>
      </c>
      <c r="L152" s="137"/>
      <c r="M152" s="137">
        <f>'GS &lt; 50 OLS Model'!$B$5</f>
        <v>-789150.85641829099</v>
      </c>
      <c r="N152" s="137">
        <f ca="1">'GS &lt; 50 OLS Model'!$B$6*D152</f>
        <v>2374.7922213532174</v>
      </c>
      <c r="O152" s="137">
        <f ca="1">'GS &lt; 50 OLS Model'!$B$7*E152</f>
        <v>4551430.9951248756</v>
      </c>
      <c r="P152" s="133">
        <f>'GS &lt; 50 OLS Model'!$B$8*F152</f>
        <v>4445363.7286031973</v>
      </c>
      <c r="Q152" s="137">
        <f>'GS &lt; 50 OLS Model'!$B$9*G152</f>
        <v>-2286744.442231541</v>
      </c>
      <c r="R152" s="137">
        <f>'GS &lt; 50 OLS Model'!$B$10*H152</f>
        <v>0</v>
      </c>
      <c r="S152" s="137">
        <f>'GS &lt; 50 OLS Model'!$B$11*I152</f>
        <v>0</v>
      </c>
      <c r="T152" s="137">
        <f>'GS &lt; 50 OLS Model'!$B$12*J152</f>
        <v>0</v>
      </c>
      <c r="U152" s="137">
        <f>'GS &lt; 50 OLS Model'!$B$13*K152</f>
        <v>14449826.767135682</v>
      </c>
      <c r="V152" s="137">
        <f t="shared" ca="1" si="57"/>
        <v>20373100.984435275</v>
      </c>
    </row>
    <row r="153" spans="1:22">
      <c r="A153" s="138">
        <v>44044</v>
      </c>
      <c r="B153" s="137">
        <f t="shared" si="54"/>
        <v>2020</v>
      </c>
      <c r="C153" s="137"/>
      <c r="D153" s="137">
        <f t="shared" ref="D153:E153" ca="1" si="70">D141</f>
        <v>1.51</v>
      </c>
      <c r="E153" s="137">
        <f t="shared" ca="1" si="70"/>
        <v>152.91000000000003</v>
      </c>
      <c r="F153" s="133">
        <f>F141*(1+Employment!$K$5)</f>
        <v>168.69970866167498</v>
      </c>
      <c r="G153" s="137">
        <f t="shared" si="14"/>
        <v>152</v>
      </c>
      <c r="H153" s="137">
        <f t="shared" ref="H153:J153" si="71">H141</f>
        <v>0</v>
      </c>
      <c r="I153" s="137">
        <f t="shared" si="71"/>
        <v>0</v>
      </c>
      <c r="J153" s="137">
        <f t="shared" si="71"/>
        <v>0</v>
      </c>
      <c r="K153" s="137">
        <f t="shared" si="16"/>
        <v>31</v>
      </c>
      <c r="L153" s="137"/>
      <c r="M153" s="137">
        <f>'GS &lt; 50 OLS Model'!$B$5</f>
        <v>-789150.85641829099</v>
      </c>
      <c r="N153" s="137">
        <f ca="1">'GS &lt; 50 OLS Model'!$B$6*D153</f>
        <v>7031.2475573399179</v>
      </c>
      <c r="O153" s="137">
        <f ca="1">'GS &lt; 50 OLS Model'!$B$7*E153</f>
        <v>3797660.7741162553</v>
      </c>
      <c r="P153" s="133">
        <f>'GS &lt; 50 OLS Model'!$B$8*F153</f>
        <v>4533994.0334725445</v>
      </c>
      <c r="Q153" s="137">
        <f>'GS &lt; 50 OLS Model'!$B$9*G153</f>
        <v>-2301888.4451602264</v>
      </c>
      <c r="R153" s="137">
        <f>'GS &lt; 50 OLS Model'!$B$10*H153</f>
        <v>0</v>
      </c>
      <c r="S153" s="137">
        <f>'GS &lt; 50 OLS Model'!$B$11*I153</f>
        <v>0</v>
      </c>
      <c r="T153" s="137">
        <f>'GS &lt; 50 OLS Model'!$B$12*J153</f>
        <v>0</v>
      </c>
      <c r="U153" s="137">
        <f>'GS &lt; 50 OLS Model'!$B$13*K153</f>
        <v>14449826.767135682</v>
      </c>
      <c r="V153" s="137">
        <f t="shared" ca="1" si="57"/>
        <v>19697473.520703305</v>
      </c>
    </row>
    <row r="154" spans="1:22">
      <c r="A154" s="138">
        <v>44075</v>
      </c>
      <c r="B154" s="137">
        <f t="shared" si="54"/>
        <v>2020</v>
      </c>
      <c r="C154" s="137"/>
      <c r="D154" s="137">
        <f t="shared" ref="D154:E154" ca="1" si="72">D142</f>
        <v>33.01</v>
      </c>
      <c r="E154" s="137">
        <f t="shared" ca="1" si="72"/>
        <v>67.679999999999993</v>
      </c>
      <c r="F154" s="133">
        <f>F142*(1+Employment!$K$5)</f>
        <v>169.73025055942497</v>
      </c>
      <c r="G154" s="137">
        <f t="shared" si="14"/>
        <v>153</v>
      </c>
      <c r="H154" s="137">
        <f t="shared" ref="H154:J154" si="73">H142</f>
        <v>0</v>
      </c>
      <c r="I154" s="137">
        <f t="shared" si="73"/>
        <v>1</v>
      </c>
      <c r="J154" s="137">
        <f t="shared" si="73"/>
        <v>1</v>
      </c>
      <c r="K154" s="137">
        <f t="shared" si="16"/>
        <v>30</v>
      </c>
      <c r="L154" s="137"/>
      <c r="M154" s="137">
        <f>'GS &lt; 50 OLS Model'!$B$5</f>
        <v>-789150.85641829099</v>
      </c>
      <c r="N154" s="137">
        <f ca="1">'GS &lt; 50 OLS Model'!$B$6*D154</f>
        <v>153709.59064092097</v>
      </c>
      <c r="O154" s="137">
        <f ca="1">'GS &lt; 50 OLS Model'!$B$7*E154</f>
        <v>1680895.1748884185</v>
      </c>
      <c r="P154" s="133">
        <f>'GS &lt; 50 OLS Model'!$B$8*F154</f>
        <v>4561691.0037442157</v>
      </c>
      <c r="Q154" s="137">
        <f>'GS &lt; 50 OLS Model'!$B$9*G154</f>
        <v>-2317032.4480889123</v>
      </c>
      <c r="R154" s="137">
        <f>'GS &lt; 50 OLS Model'!$B$10*H154</f>
        <v>0</v>
      </c>
      <c r="S154" s="137">
        <f>'GS &lt; 50 OLS Model'!$B$11*I154</f>
        <v>738961.94717258995</v>
      </c>
      <c r="T154" s="137">
        <f>'GS &lt; 50 OLS Model'!$B$12*J154</f>
        <v>-710726.62253818498</v>
      </c>
      <c r="U154" s="137">
        <f>'GS &lt; 50 OLS Model'!$B$13*K154</f>
        <v>13983703.323034531</v>
      </c>
      <c r="V154" s="137">
        <f t="shared" ca="1" si="57"/>
        <v>17302051.112435289</v>
      </c>
    </row>
    <row r="155" spans="1:22">
      <c r="A155" s="138">
        <v>44105</v>
      </c>
      <c r="B155" s="137">
        <f t="shared" si="54"/>
        <v>2020</v>
      </c>
      <c r="C155" s="137"/>
      <c r="D155" s="137">
        <f t="shared" ref="D155:E155" ca="1" si="74">D143</f>
        <v>177.83999999999997</v>
      </c>
      <c r="E155" s="137">
        <f t="shared" ca="1" si="74"/>
        <v>8.6</v>
      </c>
      <c r="F155" s="133">
        <f>F143*(1+Employment!$K$5)</f>
        <v>167.05084162527498</v>
      </c>
      <c r="G155" s="137">
        <f t="shared" si="14"/>
        <v>154</v>
      </c>
      <c r="H155" s="137">
        <f t="shared" ref="H155:J155" si="75">H143</f>
        <v>0</v>
      </c>
      <c r="I155" s="137">
        <f t="shared" si="75"/>
        <v>0</v>
      </c>
      <c r="J155" s="137">
        <f t="shared" si="75"/>
        <v>1</v>
      </c>
      <c r="K155" s="137">
        <f t="shared" si="16"/>
        <v>31</v>
      </c>
      <c r="L155" s="137"/>
      <c r="M155" s="137">
        <f>'GS &lt; 50 OLS Model'!$B$5</f>
        <v>-789150.85641829099</v>
      </c>
      <c r="N155" s="137">
        <f ca="1">'GS &lt; 50 OLS Model'!$B$6*D155</f>
        <v>828104.01695187471</v>
      </c>
      <c r="O155" s="137">
        <f ca="1">'GS &lt; 50 OLS Model'!$B$7*E155</f>
        <v>213588.92588712176</v>
      </c>
      <c r="P155" s="133">
        <f>'GS &lt; 50 OLS Model'!$B$8*F155</f>
        <v>4489678.8810378714</v>
      </c>
      <c r="Q155" s="137">
        <f>'GS &lt; 50 OLS Model'!$B$9*G155</f>
        <v>-2332176.4510175977</v>
      </c>
      <c r="R155" s="137">
        <f>'GS &lt; 50 OLS Model'!$B$10*H155</f>
        <v>0</v>
      </c>
      <c r="S155" s="137">
        <f>'GS &lt; 50 OLS Model'!$B$11*I155</f>
        <v>0</v>
      </c>
      <c r="T155" s="137">
        <f>'GS &lt; 50 OLS Model'!$B$12*J155</f>
        <v>-710726.62253818498</v>
      </c>
      <c r="U155" s="137">
        <f>'GS &lt; 50 OLS Model'!$B$13*K155</f>
        <v>14449826.767135682</v>
      </c>
      <c r="V155" s="137">
        <f t="shared" ca="1" si="57"/>
        <v>16149144.661038475</v>
      </c>
    </row>
    <row r="156" spans="1:22">
      <c r="A156" s="138">
        <v>44136</v>
      </c>
      <c r="B156" s="137">
        <f t="shared" si="54"/>
        <v>2020</v>
      </c>
      <c r="C156" s="137"/>
      <c r="D156" s="137">
        <f t="shared" ref="D156:E156" ca="1" si="76">D144</f>
        <v>361.94999999999993</v>
      </c>
      <c r="E156" s="137">
        <f t="shared" ca="1" si="76"/>
        <v>0.05</v>
      </c>
      <c r="F156" s="133">
        <f>F144*(1+Employment!$K$5)</f>
        <v>167.87527514347497</v>
      </c>
      <c r="G156" s="137">
        <f t="shared" si="14"/>
        <v>155</v>
      </c>
      <c r="H156" s="137">
        <f t="shared" ref="H156:J156" si="77">H144</f>
        <v>0</v>
      </c>
      <c r="I156" s="137">
        <f t="shared" si="77"/>
        <v>0</v>
      </c>
      <c r="J156" s="137">
        <f t="shared" si="77"/>
        <v>1</v>
      </c>
      <c r="K156" s="137">
        <f t="shared" si="16"/>
        <v>30</v>
      </c>
      <c r="L156" s="137"/>
      <c r="M156" s="137">
        <f>'GS &lt; 50 OLS Model'!$B$5</f>
        <v>-789150.85641829099</v>
      </c>
      <c r="N156" s="137">
        <f ca="1">'GS &lt; 50 OLS Model'!$B$6*D156</f>
        <v>1685404.008860386</v>
      </c>
      <c r="O156" s="137">
        <f ca="1">'GS &lt; 50 OLS Model'!$B$7*E156</f>
        <v>1241.79608073908</v>
      </c>
      <c r="P156" s="133">
        <f>'GS &lt; 50 OLS Model'!$B$8*F156</f>
        <v>4511836.4572552079</v>
      </c>
      <c r="Q156" s="137">
        <f>'GS &lt; 50 OLS Model'!$B$9*G156</f>
        <v>-2347320.4539462836</v>
      </c>
      <c r="R156" s="137">
        <f>'GS &lt; 50 OLS Model'!$B$10*H156</f>
        <v>0</v>
      </c>
      <c r="S156" s="137">
        <f>'GS &lt; 50 OLS Model'!$B$11*I156</f>
        <v>0</v>
      </c>
      <c r="T156" s="137">
        <f>'GS &lt; 50 OLS Model'!$B$12*J156</f>
        <v>-710726.62253818498</v>
      </c>
      <c r="U156" s="137">
        <f>'GS &lt; 50 OLS Model'!$B$13*K156</f>
        <v>13983703.323034531</v>
      </c>
      <c r="V156" s="137">
        <f t="shared" ca="1" si="57"/>
        <v>16334987.652328104</v>
      </c>
    </row>
    <row r="157" spans="1:22">
      <c r="A157" s="138">
        <v>44166</v>
      </c>
      <c r="B157" s="137">
        <f t="shared" si="54"/>
        <v>2020</v>
      </c>
      <c r="C157" s="137"/>
      <c r="D157" s="137">
        <f t="shared" ref="D157:E157" ca="1" si="78">D145</f>
        <v>556.41000000000008</v>
      </c>
      <c r="E157" s="137">
        <f t="shared" ca="1" si="78"/>
        <v>0</v>
      </c>
      <c r="F157" s="133">
        <f>F145*(1+Employment!$K$5)</f>
        <v>168.90581704122499</v>
      </c>
      <c r="G157" s="137">
        <f t="shared" si="14"/>
        <v>156</v>
      </c>
      <c r="H157" s="137">
        <f t="shared" ref="H157:J157" si="79">H145</f>
        <v>0</v>
      </c>
      <c r="I157" s="137">
        <f t="shared" si="79"/>
        <v>0</v>
      </c>
      <c r="J157" s="137">
        <f t="shared" si="79"/>
        <v>0</v>
      </c>
      <c r="K157" s="137">
        <f t="shared" si="16"/>
        <v>31</v>
      </c>
      <c r="L157" s="137"/>
      <c r="M157" s="137">
        <f>'GS &lt; 50 OLS Model'!$B$5</f>
        <v>-789150.85641829099</v>
      </c>
      <c r="N157" s="137">
        <f ca="1">'GS &lt; 50 OLS Model'!$B$6*D157</f>
        <v>2590898.3134963606</v>
      </c>
      <c r="O157" s="137">
        <f ca="1">'GS &lt; 50 OLS Model'!$B$7*E157</f>
        <v>0</v>
      </c>
      <c r="P157" s="133">
        <f>'GS &lt; 50 OLS Model'!$B$8*F157</f>
        <v>4539533.4275268791</v>
      </c>
      <c r="Q157" s="137">
        <f>'GS &lt; 50 OLS Model'!$B$9*G157</f>
        <v>-2362464.4568749694</v>
      </c>
      <c r="R157" s="137">
        <f>'GS &lt; 50 OLS Model'!$B$10*H157</f>
        <v>0</v>
      </c>
      <c r="S157" s="137">
        <f>'GS &lt; 50 OLS Model'!$B$11*I157</f>
        <v>0</v>
      </c>
      <c r="T157" s="137">
        <f>'GS &lt; 50 OLS Model'!$B$12*J157</f>
        <v>0</v>
      </c>
      <c r="U157" s="137">
        <f>'GS &lt; 50 OLS Model'!$B$13*K157</f>
        <v>14449826.767135682</v>
      </c>
      <c r="V157" s="137">
        <f t="shared" ca="1" si="57"/>
        <v>18428643.194865659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AB157"/>
  <sheetViews>
    <sheetView workbookViewId="0">
      <selection activeCell="F110" sqref="F110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5" width="6" bestFit="1" customWidth="1"/>
    <col min="6" max="6" width="9" bestFit="1" customWidth="1"/>
    <col min="7" max="7" width="3.83203125" bestFit="1" customWidth="1"/>
    <col min="8" max="8" width="10.1640625" bestFit="1" customWidth="1"/>
    <col min="9" max="9" width="4.33203125" bestFit="1" customWidth="1"/>
    <col min="10" max="10" width="5.33203125" bestFit="1" customWidth="1"/>
    <col min="16" max="16" width="12.6640625" bestFit="1" customWidth="1"/>
    <col min="17" max="18" width="12" bestFit="1" customWidth="1"/>
    <col min="19" max="20" width="12.6640625" bestFit="1" customWidth="1"/>
    <col min="21" max="22" width="12" bestFit="1" customWidth="1"/>
    <col min="23" max="23" width="12.6640625" bestFit="1" customWidth="1"/>
    <col min="24" max="27" width="12.6640625" customWidth="1"/>
    <col min="28" max="28" width="12" bestFit="1" customWidth="1"/>
  </cols>
  <sheetData>
    <row r="1" spans="1:28">
      <c r="A1" t="s">
        <v>125</v>
      </c>
      <c r="B1" t="s">
        <v>126</v>
      </c>
      <c r="C1" t="str">
        <f>'Monthly Data'!O1</f>
        <v>GS_gt_50_NO_CDM</v>
      </c>
      <c r="D1" t="str">
        <f>'Monthly Data'!AX1</f>
        <v>HDD</v>
      </c>
      <c r="E1" t="str">
        <f>'Monthly Data'!AY1</f>
        <v>CDD</v>
      </c>
      <c r="F1" t="str">
        <f>'Monthly Data'!BB1</f>
        <v>Ont_GDP</v>
      </c>
      <c r="G1" t="str">
        <f>'Monthly Data'!BC1</f>
        <v>Trend</v>
      </c>
      <c r="H1" t="str">
        <f>'Monthly Data'!BG1</f>
        <v>Apr</v>
      </c>
      <c r="I1" t="str">
        <f>'Monthly Data'!BI1</f>
        <v>Jun</v>
      </c>
      <c r="J1" t="str">
        <f>'Monthly Data'!BK1</f>
        <v>Aug</v>
      </c>
      <c r="K1" t="str">
        <f>'Monthly Data'!BL1</f>
        <v>Sept</v>
      </c>
      <c r="L1" t="str">
        <f>'Monthly Data'!BM1</f>
        <v>Oct</v>
      </c>
      <c r="M1" t="str">
        <f>'Monthly Data'!BS1</f>
        <v>Month Days</v>
      </c>
      <c r="N1" t="str">
        <f>'Monthly Data'!BT1</f>
        <v>Peak Days</v>
      </c>
      <c r="P1" t="s">
        <v>92</v>
      </c>
      <c r="Q1" t="str">
        <f t="shared" ref="Q1:AA1" si="0">D1</f>
        <v>HDD</v>
      </c>
      <c r="R1" t="str">
        <f t="shared" si="0"/>
        <v>CDD</v>
      </c>
      <c r="S1" t="str">
        <f t="shared" si="0"/>
        <v>Ont_GDP</v>
      </c>
      <c r="T1" t="str">
        <f t="shared" si="0"/>
        <v>Trend</v>
      </c>
      <c r="U1" t="str">
        <f t="shared" si="0"/>
        <v>Apr</v>
      </c>
      <c r="V1" t="str">
        <f t="shared" si="0"/>
        <v>Jun</v>
      </c>
      <c r="W1" t="str">
        <f t="shared" si="0"/>
        <v>Aug</v>
      </c>
      <c r="X1" t="str">
        <f t="shared" si="0"/>
        <v>Sept</v>
      </c>
      <c r="Y1" t="str">
        <f t="shared" si="0"/>
        <v>Oct</v>
      </c>
      <c r="Z1" t="str">
        <f t="shared" si="0"/>
        <v>Month Days</v>
      </c>
      <c r="AA1" t="str">
        <f t="shared" si="0"/>
        <v>Peak Days</v>
      </c>
      <c r="AB1" t="s">
        <v>127</v>
      </c>
    </row>
    <row r="2" spans="1:28">
      <c r="A2" s="28">
        <f>'Monthly Data'!A2</f>
        <v>39448</v>
      </c>
      <c r="B2">
        <f t="shared" ref="B2:B54" si="1">YEAR(A2)</f>
        <v>2008</v>
      </c>
      <c r="C2">
        <f ca="1">'Monthly Data'!O2</f>
        <v>91824145.496927574</v>
      </c>
      <c r="D2">
        <f ca="1">Weather!G69</f>
        <v>659.42999999999984</v>
      </c>
      <c r="E2" s="137">
        <f ca="1">Weather!H69</f>
        <v>0</v>
      </c>
      <c r="F2">
        <f>'Monthly Data'!BB2</f>
        <v>557803.5</v>
      </c>
      <c r="G2">
        <f>'Monthly Data'!BC2</f>
        <v>1</v>
      </c>
      <c r="H2">
        <f>'Monthly Data'!BG2</f>
        <v>0</v>
      </c>
      <c r="I2">
        <f>'Monthly Data'!BI2</f>
        <v>0</v>
      </c>
      <c r="J2">
        <f>'Monthly Data'!BK2</f>
        <v>0</v>
      </c>
      <c r="K2">
        <f>'Monthly Data'!BL2</f>
        <v>0</v>
      </c>
      <c r="L2">
        <f>'Monthly Data'!BM2</f>
        <v>0</v>
      </c>
      <c r="M2">
        <f>'Monthly Data'!BS2</f>
        <v>31</v>
      </c>
      <c r="N2">
        <f>'Monthly Data'!BT2</f>
        <v>22</v>
      </c>
      <c r="P2">
        <f>'GS &gt; 50 OLS Model'!$B$5</f>
        <v>-80678906.326298103</v>
      </c>
      <c r="Q2">
        <f ca="1">'GS &gt; 50 OLS Model'!$B$6*D2</f>
        <v>16221766.104928279</v>
      </c>
      <c r="R2">
        <f ca="1">'GS &gt; 50 OLS Model'!$B$7*E2</f>
        <v>0</v>
      </c>
      <c r="S2">
        <f>'GS &gt; 50 OLS Model'!$B$8*F2</f>
        <v>107134700.77933723</v>
      </c>
      <c r="T2">
        <f>'GS &gt; 50 OLS Model'!$B$9*G2</f>
        <v>-151728.79768228199</v>
      </c>
      <c r="U2">
        <f>'GS &gt; 50 OLS Model'!$B$10*H2</f>
        <v>0</v>
      </c>
      <c r="V2">
        <f>'GS &gt; 50 OLS Model'!$B$11*I2</f>
        <v>0</v>
      </c>
      <c r="W2">
        <f>'GS &gt; 50 OLS Model'!$B$12*J2</f>
        <v>0</v>
      </c>
      <c r="X2">
        <f>'GS &gt; 50 OLS Model'!$B$13*K2</f>
        <v>0</v>
      </c>
      <c r="Y2">
        <f>'GS &gt; 50 OLS Model'!$B$14*L2</f>
        <v>0</v>
      </c>
      <c r="Z2">
        <f>'GS &gt; 50 OLS Model'!$B$15*M2</f>
        <v>34337622.894887492</v>
      </c>
      <c r="AA2">
        <f>'GS &gt; 50 OLS Model'!$B$16*N2</f>
        <v>13807447.468756722</v>
      </c>
      <c r="AB2">
        <f t="shared" ref="AB2:AB54" ca="1" si="2">SUM(P2:AA2)</f>
        <v>90670902.123929337</v>
      </c>
    </row>
    <row r="3" spans="1:28">
      <c r="A3" s="28">
        <f>'Monthly Data'!A3</f>
        <v>39479</v>
      </c>
      <c r="B3">
        <f t="shared" si="1"/>
        <v>2008</v>
      </c>
      <c r="C3">
        <f ca="1">'Monthly Data'!O3</f>
        <v>89140563.574723586</v>
      </c>
      <c r="D3" s="137">
        <f ca="1">Weather!G70</f>
        <v>571.77</v>
      </c>
      <c r="E3" s="137">
        <f ca="1">Weather!H70</f>
        <v>0</v>
      </c>
      <c r="F3">
        <f>'Monthly Data'!BB3</f>
        <v>557803.5</v>
      </c>
      <c r="G3">
        <f>'Monthly Data'!BC3</f>
        <v>2</v>
      </c>
      <c r="H3">
        <f>'Monthly Data'!BG3</f>
        <v>0</v>
      </c>
      <c r="I3">
        <f>'Monthly Data'!BI3</f>
        <v>0</v>
      </c>
      <c r="J3">
        <f>'Monthly Data'!BK3</f>
        <v>0</v>
      </c>
      <c r="K3">
        <f>'Monthly Data'!BL3</f>
        <v>0</v>
      </c>
      <c r="L3">
        <f>'Monthly Data'!BM3</f>
        <v>0</v>
      </c>
      <c r="M3">
        <f>'Monthly Data'!BS3</f>
        <v>29</v>
      </c>
      <c r="N3">
        <f>'Monthly Data'!BT3</f>
        <v>20</v>
      </c>
      <c r="P3">
        <f>'GS &gt; 50 OLS Model'!$B$5</f>
        <v>-80678906.326298103</v>
      </c>
      <c r="Q3">
        <f ca="1">'GS &gt; 50 OLS Model'!$B$6*D3</f>
        <v>14065358.272773219</v>
      </c>
      <c r="R3">
        <f ca="1">'GS &gt; 50 OLS Model'!$B$7*E3</f>
        <v>0</v>
      </c>
      <c r="S3">
        <f>'GS &gt; 50 OLS Model'!$B$8*F3</f>
        <v>107134700.77933723</v>
      </c>
      <c r="T3">
        <f>'GS &gt; 50 OLS Model'!$B$9*G3</f>
        <v>-303457.59536456398</v>
      </c>
      <c r="U3">
        <f>'GS &gt; 50 OLS Model'!$B$10*H3</f>
        <v>0</v>
      </c>
      <c r="V3">
        <f>'GS &gt; 50 OLS Model'!$B$11*I3</f>
        <v>0</v>
      </c>
      <c r="W3">
        <f>'GS &gt; 50 OLS Model'!$B$12*J3</f>
        <v>0</v>
      </c>
      <c r="X3">
        <f>'GS &gt; 50 OLS Model'!$B$13*K3</f>
        <v>0</v>
      </c>
      <c r="Y3">
        <f>'GS &gt; 50 OLS Model'!$B$14*L3</f>
        <v>0</v>
      </c>
      <c r="Z3">
        <f>'GS &gt; 50 OLS Model'!$B$15*M3</f>
        <v>32122292.385539908</v>
      </c>
      <c r="AA3">
        <f>'GS &gt; 50 OLS Model'!$B$16*N3</f>
        <v>12552224.97159702</v>
      </c>
      <c r="AB3">
        <f t="shared" ca="1" si="2"/>
        <v>84892212.48758471</v>
      </c>
    </row>
    <row r="4" spans="1:28">
      <c r="A4" s="28">
        <f>'Monthly Data'!A4</f>
        <v>39508</v>
      </c>
      <c r="B4">
        <f t="shared" si="1"/>
        <v>2008</v>
      </c>
      <c r="C4">
        <f ca="1">'Monthly Data'!O4</f>
        <v>87528500.742670581</v>
      </c>
      <c r="D4" s="137">
        <f ca="1">Weather!G71</f>
        <v>456.53999999999996</v>
      </c>
      <c r="E4" s="137">
        <f ca="1">Weather!H71</f>
        <v>0.48</v>
      </c>
      <c r="F4">
        <f>'Monthly Data'!BB4</f>
        <v>557803.5</v>
      </c>
      <c r="G4">
        <f>'Monthly Data'!BC4</f>
        <v>3</v>
      </c>
      <c r="H4">
        <f>'Monthly Data'!BG4</f>
        <v>0</v>
      </c>
      <c r="I4">
        <f>'Monthly Data'!BI4</f>
        <v>0</v>
      </c>
      <c r="J4">
        <f>'Monthly Data'!BK4</f>
        <v>0</v>
      </c>
      <c r="K4">
        <f>'Monthly Data'!BL4</f>
        <v>0</v>
      </c>
      <c r="L4">
        <f>'Monthly Data'!BM4</f>
        <v>0</v>
      </c>
      <c r="M4">
        <f>'Monthly Data'!BS4</f>
        <v>31</v>
      </c>
      <c r="N4">
        <f>'Monthly Data'!BT4</f>
        <v>21</v>
      </c>
      <c r="P4">
        <f>'GS &gt; 50 OLS Model'!$B$5</f>
        <v>-80678906.326298103</v>
      </c>
      <c r="Q4">
        <f ca="1">'GS &gt; 50 OLS Model'!$B$6*D4</f>
        <v>11230737.299704226</v>
      </c>
      <c r="R4">
        <f ca="1">'GS &gt; 50 OLS Model'!$B$7*E4</f>
        <v>35229.09194145153</v>
      </c>
      <c r="S4">
        <f>'GS &gt; 50 OLS Model'!$B$8*F4</f>
        <v>107134700.77933723</v>
      </c>
      <c r="T4">
        <f>'GS &gt; 50 OLS Model'!$B$9*G4</f>
        <v>-455186.39304684597</v>
      </c>
      <c r="U4">
        <f>'GS &gt; 50 OLS Model'!$B$10*H4</f>
        <v>0</v>
      </c>
      <c r="V4">
        <f>'GS &gt; 50 OLS Model'!$B$11*I4</f>
        <v>0</v>
      </c>
      <c r="W4">
        <f>'GS &gt; 50 OLS Model'!$B$12*J4</f>
        <v>0</v>
      </c>
      <c r="X4">
        <f>'GS &gt; 50 OLS Model'!$B$13*K4</f>
        <v>0</v>
      </c>
      <c r="Y4">
        <f>'GS &gt; 50 OLS Model'!$B$14*L4</f>
        <v>0</v>
      </c>
      <c r="Z4">
        <f>'GS &gt; 50 OLS Model'!$B$15*M4</f>
        <v>34337622.894887492</v>
      </c>
      <c r="AA4">
        <f>'GS &gt; 50 OLS Model'!$B$16*N4</f>
        <v>13179836.220176872</v>
      </c>
      <c r="AB4">
        <f t="shared" ca="1" si="2"/>
        <v>84784033.566702306</v>
      </c>
    </row>
    <row r="5" spans="1:28">
      <c r="A5" s="28">
        <f>'Monthly Data'!A5</f>
        <v>39539</v>
      </c>
      <c r="B5">
        <f t="shared" si="1"/>
        <v>2008</v>
      </c>
      <c r="C5">
        <f ca="1">'Monthly Data'!O5</f>
        <v>79818689.670598581</v>
      </c>
      <c r="D5" s="137">
        <f ca="1">Weather!G72</f>
        <v>248.54999999999995</v>
      </c>
      <c r="E5" s="137">
        <f ca="1">Weather!H72</f>
        <v>2.78</v>
      </c>
      <c r="F5">
        <f>'Monthly Data'!BB5</f>
        <v>557803.5</v>
      </c>
      <c r="G5">
        <f>'Monthly Data'!BC5</f>
        <v>4</v>
      </c>
      <c r="H5">
        <f>'Monthly Data'!BG5</f>
        <v>1</v>
      </c>
      <c r="I5">
        <f>'Monthly Data'!BI5</f>
        <v>0</v>
      </c>
      <c r="J5">
        <f>'Monthly Data'!BK5</f>
        <v>0</v>
      </c>
      <c r="K5">
        <f>'Monthly Data'!BL5</f>
        <v>0</v>
      </c>
      <c r="L5">
        <f>'Monthly Data'!BM5</f>
        <v>0</v>
      </c>
      <c r="M5">
        <f>'Monthly Data'!BS5</f>
        <v>30</v>
      </c>
      <c r="N5">
        <f>'Monthly Data'!BT5</f>
        <v>20</v>
      </c>
      <c r="P5">
        <f>'GS &gt; 50 OLS Model'!$B$5</f>
        <v>-80678906.326298103</v>
      </c>
      <c r="Q5">
        <f ca="1">'GS &gt; 50 OLS Model'!$B$6*D5</f>
        <v>6114250.1332664937</v>
      </c>
      <c r="R5">
        <f ca="1">'GS &gt; 50 OLS Model'!$B$7*E5</f>
        <v>204035.15749424012</v>
      </c>
      <c r="S5">
        <f>'GS &gt; 50 OLS Model'!$B$8*F5</f>
        <v>107134700.77933723</v>
      </c>
      <c r="T5">
        <f>'GS &gt; 50 OLS Model'!$B$9*G5</f>
        <v>-606915.19072912796</v>
      </c>
      <c r="U5">
        <f>'GS &gt; 50 OLS Model'!$B$10*H5</f>
        <v>-1451998.11688088</v>
      </c>
      <c r="V5">
        <f>'GS &gt; 50 OLS Model'!$B$11*I5</f>
        <v>0</v>
      </c>
      <c r="W5">
        <f>'GS &gt; 50 OLS Model'!$B$12*J5</f>
        <v>0</v>
      </c>
      <c r="X5">
        <f>'GS &gt; 50 OLS Model'!$B$13*K5</f>
        <v>0</v>
      </c>
      <c r="Y5">
        <f>'GS &gt; 50 OLS Model'!$B$14*L5</f>
        <v>0</v>
      </c>
      <c r="Z5">
        <f>'GS &gt; 50 OLS Model'!$B$15*M5</f>
        <v>33229957.640213698</v>
      </c>
      <c r="AA5">
        <f>'GS &gt; 50 OLS Model'!$B$16*N5</f>
        <v>12552224.97159702</v>
      </c>
      <c r="AB5">
        <f t="shared" ca="1" si="2"/>
        <v>76497349.048000574</v>
      </c>
    </row>
    <row r="6" spans="1:28">
      <c r="A6" s="28">
        <f>'Monthly Data'!A6</f>
        <v>39569</v>
      </c>
      <c r="B6">
        <f t="shared" si="1"/>
        <v>2008</v>
      </c>
      <c r="C6">
        <f ca="1">'Monthly Data'!O6</f>
        <v>77278085.356782585</v>
      </c>
      <c r="D6" s="137">
        <f ca="1">Weather!G73</f>
        <v>92.740000000000009</v>
      </c>
      <c r="E6" s="137">
        <f ca="1">Weather!H73</f>
        <v>41.839999999999996</v>
      </c>
      <c r="F6">
        <f>'Monthly Data'!BB6</f>
        <v>557803.5</v>
      </c>
      <c r="G6">
        <f>'Monthly Data'!BC6</f>
        <v>5</v>
      </c>
      <c r="H6">
        <f>'Monthly Data'!BG6</f>
        <v>0</v>
      </c>
      <c r="I6">
        <f>'Monthly Data'!BI6</f>
        <v>0</v>
      </c>
      <c r="J6">
        <f>'Monthly Data'!BK6</f>
        <v>0</v>
      </c>
      <c r="K6">
        <f>'Monthly Data'!BL6</f>
        <v>0</v>
      </c>
      <c r="L6">
        <f>'Monthly Data'!BM6</f>
        <v>0</v>
      </c>
      <c r="M6">
        <f>'Monthly Data'!BS6</f>
        <v>31</v>
      </c>
      <c r="N6">
        <f>'Monthly Data'!BT6</f>
        <v>21</v>
      </c>
      <c r="P6">
        <f>'GS &gt; 50 OLS Model'!$B$5</f>
        <v>-80678906.326298103</v>
      </c>
      <c r="Q6">
        <f ca="1">'GS &gt; 50 OLS Model'!$B$6*D6</f>
        <v>2281374.1997953523</v>
      </c>
      <c r="R6">
        <f ca="1">'GS &gt; 50 OLS Model'!$B$7*E6</f>
        <v>3070802.5142298583</v>
      </c>
      <c r="S6">
        <f>'GS &gt; 50 OLS Model'!$B$8*F6</f>
        <v>107134700.77933723</v>
      </c>
      <c r="T6">
        <f>'GS &gt; 50 OLS Model'!$B$9*G6</f>
        <v>-758643.98841141001</v>
      </c>
      <c r="U6">
        <f>'GS &gt; 50 OLS Model'!$B$10*H6</f>
        <v>0</v>
      </c>
      <c r="V6">
        <f>'GS &gt; 50 OLS Model'!$B$11*I6</f>
        <v>0</v>
      </c>
      <c r="W6">
        <f>'GS &gt; 50 OLS Model'!$B$12*J6</f>
        <v>0</v>
      </c>
      <c r="X6">
        <f>'GS &gt; 50 OLS Model'!$B$13*K6</f>
        <v>0</v>
      </c>
      <c r="Y6">
        <f>'GS &gt; 50 OLS Model'!$B$14*L6</f>
        <v>0</v>
      </c>
      <c r="Z6">
        <f>'GS &gt; 50 OLS Model'!$B$15*M6</f>
        <v>34337622.894887492</v>
      </c>
      <c r="AA6">
        <f>'GS &gt; 50 OLS Model'!$B$16*N6</f>
        <v>13179836.220176872</v>
      </c>
      <c r="AB6">
        <f t="shared" ca="1" si="2"/>
        <v>78566786.293717295</v>
      </c>
    </row>
    <row r="7" spans="1:28">
      <c r="A7" s="28">
        <f>'Monthly Data'!A7</f>
        <v>39600</v>
      </c>
      <c r="B7">
        <f t="shared" si="1"/>
        <v>2008</v>
      </c>
      <c r="C7">
        <f ca="1">'Monthly Data'!O7</f>
        <v>84388085.619394585</v>
      </c>
      <c r="D7" s="137">
        <f ca="1">Weather!G74</f>
        <v>9.08</v>
      </c>
      <c r="E7" s="137">
        <f ca="1">Weather!H74</f>
        <v>117.03999999999996</v>
      </c>
      <c r="F7">
        <f>'Monthly Data'!BB7</f>
        <v>557803.5</v>
      </c>
      <c r="G7">
        <f>'Monthly Data'!BC7</f>
        <v>6</v>
      </c>
      <c r="H7">
        <f>'Monthly Data'!BG7</f>
        <v>0</v>
      </c>
      <c r="I7">
        <f>'Monthly Data'!BI7</f>
        <v>1</v>
      </c>
      <c r="J7">
        <f>'Monthly Data'!BK7</f>
        <v>0</v>
      </c>
      <c r="K7">
        <f>'Monthly Data'!BL7</f>
        <v>0</v>
      </c>
      <c r="L7">
        <f>'Monthly Data'!BM7</f>
        <v>0</v>
      </c>
      <c r="M7">
        <f>'Monthly Data'!BS7</f>
        <v>30</v>
      </c>
      <c r="N7">
        <f>'Monthly Data'!BT7</f>
        <v>21</v>
      </c>
      <c r="P7">
        <f>'GS &gt; 50 OLS Model'!$B$5</f>
        <v>-80678906.326298103</v>
      </c>
      <c r="Q7">
        <f ca="1">'GS &gt; 50 OLS Model'!$B$6*D7</f>
        <v>223365.08231768166</v>
      </c>
      <c r="R7">
        <f ca="1">'GS &gt; 50 OLS Model'!$B$7*E7</f>
        <v>8590026.9183905963</v>
      </c>
      <c r="S7">
        <f>'GS &gt; 50 OLS Model'!$B$8*F7</f>
        <v>107134700.77933723</v>
      </c>
      <c r="T7">
        <f>'GS &gt; 50 OLS Model'!$B$9*G7</f>
        <v>-910372.78609369195</v>
      </c>
      <c r="U7">
        <f>'GS &gt; 50 OLS Model'!$B$10*H7</f>
        <v>0</v>
      </c>
      <c r="V7">
        <f>'GS &gt; 50 OLS Model'!$B$11*I7</f>
        <v>1416617.5357142601</v>
      </c>
      <c r="W7">
        <f>'GS &gt; 50 OLS Model'!$B$12*J7</f>
        <v>0</v>
      </c>
      <c r="X7">
        <f>'GS &gt; 50 OLS Model'!$B$13*K7</f>
        <v>0</v>
      </c>
      <c r="Y7">
        <f>'GS &gt; 50 OLS Model'!$B$14*L7</f>
        <v>0</v>
      </c>
      <c r="Z7">
        <f>'GS &gt; 50 OLS Model'!$B$15*M7</f>
        <v>33229957.640213698</v>
      </c>
      <c r="AA7">
        <f>'GS &gt; 50 OLS Model'!$B$16*N7</f>
        <v>13179836.220176872</v>
      </c>
      <c r="AB7">
        <f t="shared" ca="1" si="2"/>
        <v>82185225.063758552</v>
      </c>
    </row>
    <row r="8" spans="1:28">
      <c r="A8" s="28">
        <f>'Monthly Data'!A8</f>
        <v>39630</v>
      </c>
      <c r="B8">
        <f t="shared" si="1"/>
        <v>2008</v>
      </c>
      <c r="C8">
        <f ca="1">'Monthly Data'!O8</f>
        <v>86562923.217582583</v>
      </c>
      <c r="D8" s="137">
        <f ca="1">Weather!G75</f>
        <v>0.51</v>
      </c>
      <c r="E8" s="137">
        <f ca="1">Weather!H75</f>
        <v>183.26</v>
      </c>
      <c r="F8">
        <f>'Monthly Data'!BB8</f>
        <v>557803.5</v>
      </c>
      <c r="G8">
        <f>'Monthly Data'!BC8</f>
        <v>7</v>
      </c>
      <c r="H8">
        <f>'Monthly Data'!BG8</f>
        <v>0</v>
      </c>
      <c r="I8">
        <f>'Monthly Data'!BI8</f>
        <v>0</v>
      </c>
      <c r="J8">
        <f>'Monthly Data'!BK8</f>
        <v>0</v>
      </c>
      <c r="K8">
        <f>'Monthly Data'!BL8</f>
        <v>0</v>
      </c>
      <c r="L8">
        <f>'Monthly Data'!BM8</f>
        <v>0</v>
      </c>
      <c r="M8">
        <f>'Monthly Data'!BS8</f>
        <v>31</v>
      </c>
      <c r="N8">
        <f>'Monthly Data'!BT8</f>
        <v>22</v>
      </c>
      <c r="P8">
        <f>'GS &gt; 50 OLS Model'!$B$5</f>
        <v>-80678906.326298103</v>
      </c>
      <c r="Q8">
        <f ca="1">'GS &gt; 50 OLS Model'!$B$6*D8</f>
        <v>12545.836121367582</v>
      </c>
      <c r="R8">
        <f ca="1">'GS &gt; 50 OLS Model'!$B$7*E8</f>
        <v>13450173.727480017</v>
      </c>
      <c r="S8">
        <f>'GS &gt; 50 OLS Model'!$B$8*F8</f>
        <v>107134700.77933723</v>
      </c>
      <c r="T8">
        <f>'GS &gt; 50 OLS Model'!$B$9*G8</f>
        <v>-1062101.5837759739</v>
      </c>
      <c r="U8">
        <f>'GS &gt; 50 OLS Model'!$B$10*H8</f>
        <v>0</v>
      </c>
      <c r="V8">
        <f>'GS &gt; 50 OLS Model'!$B$11*I8</f>
        <v>0</v>
      </c>
      <c r="W8">
        <f>'GS &gt; 50 OLS Model'!$B$12*J8</f>
        <v>0</v>
      </c>
      <c r="X8">
        <f>'GS &gt; 50 OLS Model'!$B$13*K8</f>
        <v>0</v>
      </c>
      <c r="Y8">
        <f>'GS &gt; 50 OLS Model'!$B$14*L8</f>
        <v>0</v>
      </c>
      <c r="Z8">
        <f>'GS &gt; 50 OLS Model'!$B$15*M8</f>
        <v>34337622.894887492</v>
      </c>
      <c r="AA8">
        <f>'GS &gt; 50 OLS Model'!$B$16*N8</f>
        <v>13807447.468756722</v>
      </c>
      <c r="AB8">
        <f t="shared" ca="1" si="2"/>
        <v>87001482.796508744</v>
      </c>
    </row>
    <row r="9" spans="1:28">
      <c r="A9" s="28">
        <f>'Monthly Data'!A9</f>
        <v>39661</v>
      </c>
      <c r="B9">
        <f t="shared" si="1"/>
        <v>2008</v>
      </c>
      <c r="C9">
        <f ca="1">'Monthly Data'!O9</f>
        <v>86173568.239300579</v>
      </c>
      <c r="D9" s="137">
        <f ca="1">Weather!G76</f>
        <v>1.51</v>
      </c>
      <c r="E9" s="137">
        <f ca="1">Weather!H76</f>
        <v>152.91000000000003</v>
      </c>
      <c r="F9">
        <f>'Monthly Data'!BB9</f>
        <v>557803.5</v>
      </c>
      <c r="G9">
        <f>'Monthly Data'!BC9</f>
        <v>8</v>
      </c>
      <c r="H9">
        <f>'Monthly Data'!BG9</f>
        <v>0</v>
      </c>
      <c r="I9">
        <f>'Monthly Data'!BI9</f>
        <v>0</v>
      </c>
      <c r="J9">
        <f>'Monthly Data'!BK9</f>
        <v>1</v>
      </c>
      <c r="K9">
        <f>'Monthly Data'!BL9</f>
        <v>0</v>
      </c>
      <c r="L9">
        <f>'Monthly Data'!BM9</f>
        <v>0</v>
      </c>
      <c r="M9">
        <f>'Monthly Data'!BS9</f>
        <v>31</v>
      </c>
      <c r="N9">
        <f>'Monthly Data'!BT9</f>
        <v>20</v>
      </c>
      <c r="P9">
        <f>'GS &gt; 50 OLS Model'!$B$5</f>
        <v>-80678906.326298103</v>
      </c>
      <c r="Q9">
        <f ca="1">'GS &gt; 50 OLS Model'!$B$6*D9</f>
        <v>37145.514790715781</v>
      </c>
      <c r="R9">
        <f ca="1">'GS &gt; 50 OLS Model'!$B$7*E9</f>
        <v>11222667.601598656</v>
      </c>
      <c r="S9">
        <f>'GS &gt; 50 OLS Model'!$B$8*F9</f>
        <v>107134700.77933723</v>
      </c>
      <c r="T9">
        <f>'GS &gt; 50 OLS Model'!$B$9*G9</f>
        <v>-1213830.3814582559</v>
      </c>
      <c r="U9">
        <f>'GS &gt; 50 OLS Model'!$B$10*H9</f>
        <v>0</v>
      </c>
      <c r="V9">
        <f>'GS &gt; 50 OLS Model'!$B$11*I9</f>
        <v>0</v>
      </c>
      <c r="W9">
        <f>'GS &gt; 50 OLS Model'!$B$12*J9</f>
        <v>3108600.9961055499</v>
      </c>
      <c r="X9">
        <f>'GS &gt; 50 OLS Model'!$B$13*K9</f>
        <v>0</v>
      </c>
      <c r="Y9">
        <f>'GS &gt; 50 OLS Model'!$B$14*L9</f>
        <v>0</v>
      </c>
      <c r="Z9">
        <f>'GS &gt; 50 OLS Model'!$B$15*M9</f>
        <v>34337622.894887492</v>
      </c>
      <c r="AA9">
        <f>'GS &gt; 50 OLS Model'!$B$16*N9</f>
        <v>12552224.97159702</v>
      </c>
      <c r="AB9">
        <f t="shared" ca="1" si="2"/>
        <v>86500226.050560296</v>
      </c>
    </row>
    <row r="10" spans="1:28">
      <c r="A10" s="28">
        <f>'Monthly Data'!A10</f>
        <v>39692</v>
      </c>
      <c r="B10">
        <f t="shared" si="1"/>
        <v>2008</v>
      </c>
      <c r="C10">
        <f ca="1">'Monthly Data'!O10</f>
        <v>81159125.137964591</v>
      </c>
      <c r="D10" s="137">
        <f ca="1">Weather!G77</f>
        <v>33.01</v>
      </c>
      <c r="E10" s="137">
        <f ca="1">Weather!H77</f>
        <v>67.679999999999993</v>
      </c>
      <c r="F10">
        <f>'Monthly Data'!BB10</f>
        <v>557803.5</v>
      </c>
      <c r="G10">
        <f>'Monthly Data'!BC10</f>
        <v>9</v>
      </c>
      <c r="H10">
        <f>'Monthly Data'!BG10</f>
        <v>0</v>
      </c>
      <c r="I10">
        <f>'Monthly Data'!BI10</f>
        <v>0</v>
      </c>
      <c r="J10">
        <f>'Monthly Data'!BK10</f>
        <v>0</v>
      </c>
      <c r="K10">
        <f>'Monthly Data'!BL10</f>
        <v>1</v>
      </c>
      <c r="L10">
        <f>'Monthly Data'!BM10</f>
        <v>0</v>
      </c>
      <c r="M10">
        <f>'Monthly Data'!BS10</f>
        <v>30</v>
      </c>
      <c r="N10">
        <f>'Monthly Data'!BT10</f>
        <v>21</v>
      </c>
      <c r="P10">
        <f>'GS &gt; 50 OLS Model'!$B$5</f>
        <v>-80678906.326298103</v>
      </c>
      <c r="Q10">
        <f ca="1">'GS &gt; 50 OLS Model'!$B$6*D10</f>
        <v>812035.39287518396</v>
      </c>
      <c r="R10">
        <f ca="1">'GS &gt; 50 OLS Model'!$B$7*E10</f>
        <v>4967301.9637446655</v>
      </c>
      <c r="S10">
        <f>'GS &gt; 50 OLS Model'!$B$8*F10</f>
        <v>107134700.77933723</v>
      </c>
      <c r="T10">
        <f>'GS &gt; 50 OLS Model'!$B$9*G10</f>
        <v>-1365559.179140538</v>
      </c>
      <c r="U10">
        <f>'GS &gt; 50 OLS Model'!$B$10*H10</f>
        <v>0</v>
      </c>
      <c r="V10">
        <f>'GS &gt; 50 OLS Model'!$B$11*I10</f>
        <v>0</v>
      </c>
      <c r="W10">
        <f>'GS &gt; 50 OLS Model'!$B$12*J10</f>
        <v>0</v>
      </c>
      <c r="X10">
        <f>'GS &gt; 50 OLS Model'!$B$13*K10</f>
        <v>3297905.0316017698</v>
      </c>
      <c r="Y10">
        <f>'GS &gt; 50 OLS Model'!$B$14*L10</f>
        <v>0</v>
      </c>
      <c r="Z10">
        <f>'GS &gt; 50 OLS Model'!$B$15*M10</f>
        <v>33229957.640213698</v>
      </c>
      <c r="AA10">
        <f>'GS &gt; 50 OLS Model'!$B$16*N10</f>
        <v>13179836.220176872</v>
      </c>
      <c r="AB10">
        <f t="shared" ca="1" si="2"/>
        <v>80577271.522510782</v>
      </c>
    </row>
    <row r="11" spans="1:28">
      <c r="A11" s="28">
        <f>'Monthly Data'!A11</f>
        <v>39722</v>
      </c>
      <c r="B11">
        <f t="shared" si="1"/>
        <v>2008</v>
      </c>
      <c r="C11">
        <f ca="1">'Monthly Data'!O11</f>
        <v>78204069.575568587</v>
      </c>
      <c r="D11" s="137">
        <f ca="1">Weather!G78</f>
        <v>177.83999999999997</v>
      </c>
      <c r="E11" s="137">
        <f ca="1">Weather!H78</f>
        <v>8.6</v>
      </c>
      <c r="F11">
        <f>'Monthly Data'!BB11</f>
        <v>557803.5</v>
      </c>
      <c r="G11">
        <f>'Monthly Data'!BC11</f>
        <v>10</v>
      </c>
      <c r="H11">
        <f>'Monthly Data'!BG11</f>
        <v>0</v>
      </c>
      <c r="I11">
        <f>'Monthly Data'!BI11</f>
        <v>0</v>
      </c>
      <c r="J11">
        <f>'Monthly Data'!BK11</f>
        <v>0</v>
      </c>
      <c r="K11">
        <f>'Monthly Data'!BL11</f>
        <v>0</v>
      </c>
      <c r="L11">
        <f>'Monthly Data'!BM11</f>
        <v>1</v>
      </c>
      <c r="M11">
        <f>'Monthly Data'!BS11</f>
        <v>31</v>
      </c>
      <c r="N11">
        <f>'Monthly Data'!BT11</f>
        <v>22</v>
      </c>
      <c r="P11">
        <f>'GS &gt; 50 OLS Model'!$B$5</f>
        <v>-80678906.326298103</v>
      </c>
      <c r="Q11">
        <f ca="1">'GS &gt; 50 OLS Model'!$B$6*D11</f>
        <v>4374806.8545568828</v>
      </c>
      <c r="R11">
        <f ca="1">'GS &gt; 50 OLS Model'!$B$7*E11</f>
        <v>631187.89728433988</v>
      </c>
      <c r="S11">
        <f>'GS &gt; 50 OLS Model'!$B$8*F11</f>
        <v>107134700.77933723</v>
      </c>
      <c r="T11">
        <f>'GS &gt; 50 OLS Model'!$B$9*G11</f>
        <v>-1517287.97682282</v>
      </c>
      <c r="U11">
        <f>'GS &gt; 50 OLS Model'!$B$10*H11</f>
        <v>0</v>
      </c>
      <c r="V11">
        <f>'GS &gt; 50 OLS Model'!$B$11*I11</f>
        <v>0</v>
      </c>
      <c r="W11">
        <f>'GS &gt; 50 OLS Model'!$B$12*J11</f>
        <v>0</v>
      </c>
      <c r="X11">
        <f>'GS &gt; 50 OLS Model'!$B$13*K11</f>
        <v>0</v>
      </c>
      <c r="Y11">
        <f>'GS &gt; 50 OLS Model'!$B$14*L11</f>
        <v>1577525.1305396601</v>
      </c>
      <c r="Z11">
        <f>'GS &gt; 50 OLS Model'!$B$15*M11</f>
        <v>34337622.894887492</v>
      </c>
      <c r="AA11">
        <f>'GS &gt; 50 OLS Model'!$B$16*N11</f>
        <v>13807447.468756722</v>
      </c>
      <c r="AB11">
        <f t="shared" ca="1" si="2"/>
        <v>79667096.722241417</v>
      </c>
    </row>
    <row r="12" spans="1:28">
      <c r="A12" s="28">
        <f>'Monthly Data'!A12</f>
        <v>39753</v>
      </c>
      <c r="B12">
        <f t="shared" si="1"/>
        <v>2008</v>
      </c>
      <c r="C12">
        <f ca="1">'Monthly Data'!O12</f>
        <v>79750026.049936578</v>
      </c>
      <c r="D12" s="137">
        <f ca="1">Weather!G79</f>
        <v>361.94999999999993</v>
      </c>
      <c r="E12" s="137">
        <f ca="1">Weather!H79</f>
        <v>0.05</v>
      </c>
      <c r="F12">
        <f>'Monthly Data'!BB12</f>
        <v>557803.5</v>
      </c>
      <c r="G12">
        <f>'Monthly Data'!BC12</f>
        <v>11</v>
      </c>
      <c r="H12">
        <f>'Monthly Data'!BG12</f>
        <v>0</v>
      </c>
      <c r="I12">
        <f>'Monthly Data'!BI12</f>
        <v>0</v>
      </c>
      <c r="J12">
        <f>'Monthly Data'!BK12</f>
        <v>0</v>
      </c>
      <c r="K12">
        <f>'Monthly Data'!BL12</f>
        <v>0</v>
      </c>
      <c r="L12">
        <f>'Monthly Data'!BM12</f>
        <v>0</v>
      </c>
      <c r="M12">
        <f>'Monthly Data'!BS12</f>
        <v>30</v>
      </c>
      <c r="N12">
        <f>'Monthly Data'!BT12</f>
        <v>20</v>
      </c>
      <c r="P12">
        <f>'GS &gt; 50 OLS Model'!$B$5</f>
        <v>-80678906.326298103</v>
      </c>
      <c r="Q12">
        <f ca="1">'GS &gt; 50 OLS Model'!$B$6*D12</f>
        <v>8903853.694370579</v>
      </c>
      <c r="R12">
        <f ca="1">'GS &gt; 50 OLS Model'!$B$7*E12</f>
        <v>3669.6970772345348</v>
      </c>
      <c r="S12">
        <f>'GS &gt; 50 OLS Model'!$B$8*F12</f>
        <v>107134700.77933723</v>
      </c>
      <c r="T12">
        <f>'GS &gt; 50 OLS Model'!$B$9*G12</f>
        <v>-1669016.7745051018</v>
      </c>
      <c r="U12">
        <f>'GS &gt; 50 OLS Model'!$B$10*H12</f>
        <v>0</v>
      </c>
      <c r="V12">
        <f>'GS &gt; 50 OLS Model'!$B$11*I12</f>
        <v>0</v>
      </c>
      <c r="W12">
        <f>'GS &gt; 50 OLS Model'!$B$12*J12</f>
        <v>0</v>
      </c>
      <c r="X12">
        <f>'GS &gt; 50 OLS Model'!$B$13*K12</f>
        <v>0</v>
      </c>
      <c r="Y12">
        <f>'GS &gt; 50 OLS Model'!$B$14*L12</f>
        <v>0</v>
      </c>
      <c r="Z12">
        <f>'GS &gt; 50 OLS Model'!$B$15*M12</f>
        <v>33229957.640213698</v>
      </c>
      <c r="AA12">
        <f>'GS &gt; 50 OLS Model'!$B$16*N12</f>
        <v>12552224.97159702</v>
      </c>
      <c r="AB12">
        <f t="shared" ca="1" si="2"/>
        <v>79476483.681792557</v>
      </c>
    </row>
    <row r="13" spans="1:28">
      <c r="A13" s="28">
        <f>'Monthly Data'!A13</f>
        <v>39783</v>
      </c>
      <c r="B13">
        <f t="shared" si="1"/>
        <v>2008</v>
      </c>
      <c r="C13">
        <f ca="1">'Monthly Data'!O13</f>
        <v>82907400.847000584</v>
      </c>
      <c r="D13" s="137">
        <f ca="1">Weather!G80</f>
        <v>556.41000000000008</v>
      </c>
      <c r="E13" s="137">
        <f ca="1">Weather!H80</f>
        <v>0</v>
      </c>
      <c r="F13">
        <f>'Monthly Data'!BB13</f>
        <v>557803.5</v>
      </c>
      <c r="G13">
        <f>'Monthly Data'!BC13</f>
        <v>12</v>
      </c>
      <c r="H13">
        <f>'Monthly Data'!BG13</f>
        <v>0</v>
      </c>
      <c r="I13">
        <f>'Monthly Data'!BI13</f>
        <v>0</v>
      </c>
      <c r="J13">
        <f>'Monthly Data'!BK13</f>
        <v>0</v>
      </c>
      <c r="K13">
        <f>'Monthly Data'!BL13</f>
        <v>0</v>
      </c>
      <c r="L13">
        <f>'Monthly Data'!BM13</f>
        <v>0</v>
      </c>
      <c r="M13">
        <f>'Monthly Data'!BS13</f>
        <v>31</v>
      </c>
      <c r="N13">
        <f>'Monthly Data'!BT13</f>
        <v>21</v>
      </c>
      <c r="P13">
        <f>'GS &gt; 50 OLS Model'!$B$5</f>
        <v>-80678906.326298103</v>
      </c>
      <c r="Q13">
        <f ca="1">'GS &gt; 50 OLS Model'!$B$6*D13</f>
        <v>13687507.208412033</v>
      </c>
      <c r="R13">
        <f ca="1">'GS &gt; 50 OLS Model'!$B$7*E13</f>
        <v>0</v>
      </c>
      <c r="S13">
        <f>'GS &gt; 50 OLS Model'!$B$8*F13</f>
        <v>107134700.77933723</v>
      </c>
      <c r="T13">
        <f>'GS &gt; 50 OLS Model'!$B$9*G13</f>
        <v>-1820745.5721873839</v>
      </c>
      <c r="U13">
        <f>'GS &gt; 50 OLS Model'!$B$10*H13</f>
        <v>0</v>
      </c>
      <c r="V13">
        <f>'GS &gt; 50 OLS Model'!$B$11*I13</f>
        <v>0</v>
      </c>
      <c r="W13">
        <f>'GS &gt; 50 OLS Model'!$B$12*J13</f>
        <v>0</v>
      </c>
      <c r="X13">
        <f>'GS &gt; 50 OLS Model'!$B$13*K13</f>
        <v>0</v>
      </c>
      <c r="Y13">
        <f>'GS &gt; 50 OLS Model'!$B$14*L13</f>
        <v>0</v>
      </c>
      <c r="Z13">
        <f>'GS &gt; 50 OLS Model'!$B$15*M13</f>
        <v>34337622.894887492</v>
      </c>
      <c r="AA13">
        <f>'GS &gt; 50 OLS Model'!$B$16*N13</f>
        <v>13179836.220176872</v>
      </c>
      <c r="AB13">
        <f t="shared" ca="1" si="2"/>
        <v>85840015.20432815</v>
      </c>
    </row>
    <row r="14" spans="1:28">
      <c r="A14" s="28">
        <f>'Monthly Data'!A14</f>
        <v>39814</v>
      </c>
      <c r="B14">
        <f t="shared" si="1"/>
        <v>2009</v>
      </c>
      <c r="C14">
        <f ca="1">'Monthly Data'!O14</f>
        <v>85381791.869069844</v>
      </c>
      <c r="D14">
        <f t="shared" ref="D14:E18" ca="1" si="3">D2</f>
        <v>659.42999999999984</v>
      </c>
      <c r="E14">
        <f t="shared" ca="1" si="3"/>
        <v>0</v>
      </c>
      <c r="F14">
        <f>'Monthly Data'!BB14</f>
        <v>539388</v>
      </c>
      <c r="G14">
        <f>'Monthly Data'!BC14</f>
        <v>13</v>
      </c>
      <c r="H14">
        <f>'Monthly Data'!BG14</f>
        <v>0</v>
      </c>
      <c r="I14">
        <f>'Monthly Data'!BI14</f>
        <v>0</v>
      </c>
      <c r="J14">
        <f>'Monthly Data'!BK14</f>
        <v>0</v>
      </c>
      <c r="K14">
        <f>'Monthly Data'!BL14</f>
        <v>0</v>
      </c>
      <c r="L14">
        <f>'Monthly Data'!BM14</f>
        <v>0</v>
      </c>
      <c r="M14">
        <f>'Monthly Data'!BS14</f>
        <v>31</v>
      </c>
      <c r="N14">
        <f>'Monthly Data'!BT14</f>
        <v>21</v>
      </c>
      <c r="P14">
        <f>'GS &gt; 50 OLS Model'!$B$5</f>
        <v>-80678906.326298103</v>
      </c>
      <c r="Q14">
        <f ca="1">'GS &gt; 50 OLS Model'!$B$6*D14</f>
        <v>16221766.104928279</v>
      </c>
      <c r="R14">
        <f ca="1">'GS &gt; 50 OLS Model'!$B$7*E14</f>
        <v>0</v>
      </c>
      <c r="S14">
        <f>'GS &gt; 50 OLS Model'!$B$8*F14</f>
        <v>103597722.10817097</v>
      </c>
      <c r="T14">
        <f>'GS &gt; 50 OLS Model'!$B$9*G14</f>
        <v>-1972474.3698696659</v>
      </c>
      <c r="U14">
        <f>'GS &gt; 50 OLS Model'!$B$10*H14</f>
        <v>0</v>
      </c>
      <c r="V14">
        <f>'GS &gt; 50 OLS Model'!$B$11*I14</f>
        <v>0</v>
      </c>
      <c r="W14">
        <f>'GS &gt; 50 OLS Model'!$B$12*J14</f>
        <v>0</v>
      </c>
      <c r="X14">
        <f>'GS &gt; 50 OLS Model'!$B$13*K14</f>
        <v>0</v>
      </c>
      <c r="Y14">
        <f>'GS &gt; 50 OLS Model'!$B$14*L14</f>
        <v>0</v>
      </c>
      <c r="Z14">
        <f>'GS &gt; 50 OLS Model'!$B$15*M14</f>
        <v>34337622.894887492</v>
      </c>
      <c r="AA14">
        <f>'GS &gt; 50 OLS Model'!$B$16*N14</f>
        <v>13179836.220176872</v>
      </c>
      <c r="AB14">
        <f t="shared" ca="1" si="2"/>
        <v>84685566.631995857</v>
      </c>
    </row>
    <row r="15" spans="1:28">
      <c r="A15" s="28">
        <f>'Monthly Data'!A15</f>
        <v>39845</v>
      </c>
      <c r="B15">
        <f t="shared" si="1"/>
        <v>2009</v>
      </c>
      <c r="C15">
        <f ca="1">'Monthly Data'!O15</f>
        <v>77417193.552256852</v>
      </c>
      <c r="D15">
        <f t="shared" ca="1" si="3"/>
        <v>571.77</v>
      </c>
      <c r="E15">
        <f t="shared" ca="1" si="3"/>
        <v>0</v>
      </c>
      <c r="F15">
        <f>'Monthly Data'!BB15</f>
        <v>539388</v>
      </c>
      <c r="G15">
        <f>'Monthly Data'!BC15</f>
        <v>14</v>
      </c>
      <c r="H15">
        <f>'Monthly Data'!BG15</f>
        <v>0</v>
      </c>
      <c r="I15">
        <f>'Monthly Data'!BI15</f>
        <v>0</v>
      </c>
      <c r="J15">
        <f>'Monthly Data'!BK15</f>
        <v>0</v>
      </c>
      <c r="K15">
        <f>'Monthly Data'!BL15</f>
        <v>0</v>
      </c>
      <c r="L15">
        <f>'Monthly Data'!BM15</f>
        <v>0</v>
      </c>
      <c r="M15">
        <f>'Monthly Data'!BS15</f>
        <v>28</v>
      </c>
      <c r="N15">
        <f>'Monthly Data'!BT15</f>
        <v>19</v>
      </c>
      <c r="P15">
        <f>'GS &gt; 50 OLS Model'!$B$5</f>
        <v>-80678906.326298103</v>
      </c>
      <c r="Q15">
        <f ca="1">'GS &gt; 50 OLS Model'!$B$6*D15</f>
        <v>14065358.272773219</v>
      </c>
      <c r="R15">
        <f ca="1">'GS &gt; 50 OLS Model'!$B$7*E15</f>
        <v>0</v>
      </c>
      <c r="S15">
        <f>'GS &gt; 50 OLS Model'!$B$8*F15</f>
        <v>103597722.10817097</v>
      </c>
      <c r="T15">
        <f>'GS &gt; 50 OLS Model'!$B$9*G15</f>
        <v>-2124203.1675519478</v>
      </c>
      <c r="U15">
        <f>'GS &gt; 50 OLS Model'!$B$10*H15</f>
        <v>0</v>
      </c>
      <c r="V15">
        <f>'GS &gt; 50 OLS Model'!$B$11*I15</f>
        <v>0</v>
      </c>
      <c r="W15">
        <f>'GS &gt; 50 OLS Model'!$B$12*J15</f>
        <v>0</v>
      </c>
      <c r="X15">
        <f>'GS &gt; 50 OLS Model'!$B$13*K15</f>
        <v>0</v>
      </c>
      <c r="Y15">
        <f>'GS &gt; 50 OLS Model'!$B$14*L15</f>
        <v>0</v>
      </c>
      <c r="Z15">
        <f>'GS &gt; 50 OLS Model'!$B$15*M15</f>
        <v>31014627.130866118</v>
      </c>
      <c r="AA15">
        <f>'GS &gt; 50 OLS Model'!$B$16*N15</f>
        <v>11924613.723017169</v>
      </c>
      <c r="AB15">
        <f t="shared" ca="1" si="2"/>
        <v>77799211.740977421</v>
      </c>
    </row>
    <row r="16" spans="1:28">
      <c r="A16" s="28">
        <f>'Monthly Data'!A16</f>
        <v>39873</v>
      </c>
      <c r="B16">
        <f t="shared" si="1"/>
        <v>2009</v>
      </c>
      <c r="C16">
        <f ca="1">'Monthly Data'!O16</f>
        <v>79227713.989697844</v>
      </c>
      <c r="D16">
        <f t="shared" ca="1" si="3"/>
        <v>456.53999999999996</v>
      </c>
      <c r="E16">
        <f t="shared" ca="1" si="3"/>
        <v>0.48</v>
      </c>
      <c r="F16">
        <f>'Monthly Data'!BB16</f>
        <v>539388</v>
      </c>
      <c r="G16">
        <f>'Monthly Data'!BC16</f>
        <v>15</v>
      </c>
      <c r="H16">
        <f>'Monthly Data'!BG16</f>
        <v>0</v>
      </c>
      <c r="I16">
        <f>'Monthly Data'!BI16</f>
        <v>0</v>
      </c>
      <c r="J16">
        <f>'Monthly Data'!BK16</f>
        <v>0</v>
      </c>
      <c r="K16">
        <f>'Monthly Data'!BL16</f>
        <v>0</v>
      </c>
      <c r="L16">
        <f>'Monthly Data'!BM16</f>
        <v>0</v>
      </c>
      <c r="M16">
        <f>'Monthly Data'!BS16</f>
        <v>31</v>
      </c>
      <c r="N16">
        <f>'Monthly Data'!BT16</f>
        <v>22</v>
      </c>
      <c r="P16">
        <f>'GS &gt; 50 OLS Model'!$B$5</f>
        <v>-80678906.326298103</v>
      </c>
      <c r="Q16">
        <f ca="1">'GS &gt; 50 OLS Model'!$B$6*D16</f>
        <v>11230737.299704226</v>
      </c>
      <c r="R16">
        <f ca="1">'GS &gt; 50 OLS Model'!$B$7*E16</f>
        <v>35229.09194145153</v>
      </c>
      <c r="S16">
        <f>'GS &gt; 50 OLS Model'!$B$8*F16</f>
        <v>103597722.10817097</v>
      </c>
      <c r="T16">
        <f>'GS &gt; 50 OLS Model'!$B$9*G16</f>
        <v>-2275931.9652342298</v>
      </c>
      <c r="U16">
        <f>'GS &gt; 50 OLS Model'!$B$10*H16</f>
        <v>0</v>
      </c>
      <c r="V16">
        <f>'GS &gt; 50 OLS Model'!$B$11*I16</f>
        <v>0</v>
      </c>
      <c r="W16">
        <f>'GS &gt; 50 OLS Model'!$B$12*J16</f>
        <v>0</v>
      </c>
      <c r="X16">
        <f>'GS &gt; 50 OLS Model'!$B$13*K16</f>
        <v>0</v>
      </c>
      <c r="Y16">
        <f>'GS &gt; 50 OLS Model'!$B$14*L16</f>
        <v>0</v>
      </c>
      <c r="Z16">
        <f>'GS &gt; 50 OLS Model'!$B$15*M16</f>
        <v>34337622.894887492</v>
      </c>
      <c r="AA16">
        <f>'GS &gt; 50 OLS Model'!$B$16*N16</f>
        <v>13807447.468756722</v>
      </c>
      <c r="AB16">
        <f t="shared" ca="1" si="2"/>
        <v>80053920.571928516</v>
      </c>
    </row>
    <row r="17" spans="1:28">
      <c r="A17" s="28">
        <f>'Monthly Data'!A17</f>
        <v>39904</v>
      </c>
      <c r="B17">
        <f t="shared" si="1"/>
        <v>2009</v>
      </c>
      <c r="C17">
        <f ca="1">'Monthly Data'!O17</f>
        <v>71027811.664813846</v>
      </c>
      <c r="D17">
        <f t="shared" ca="1" si="3"/>
        <v>248.54999999999995</v>
      </c>
      <c r="E17">
        <f t="shared" ca="1" si="3"/>
        <v>2.78</v>
      </c>
      <c r="F17">
        <f>'Monthly Data'!BB17</f>
        <v>539388</v>
      </c>
      <c r="G17">
        <f>'Monthly Data'!BC17</f>
        <v>16</v>
      </c>
      <c r="H17">
        <f>'Monthly Data'!BG17</f>
        <v>1</v>
      </c>
      <c r="I17">
        <f>'Monthly Data'!BI17</f>
        <v>0</v>
      </c>
      <c r="J17">
        <f>'Monthly Data'!BK17</f>
        <v>0</v>
      </c>
      <c r="K17">
        <f>'Monthly Data'!BL17</f>
        <v>0</v>
      </c>
      <c r="L17">
        <f>'Monthly Data'!BM17</f>
        <v>0</v>
      </c>
      <c r="M17">
        <f>'Monthly Data'!BS17</f>
        <v>30</v>
      </c>
      <c r="N17">
        <f>'Monthly Data'!BT17</f>
        <v>20</v>
      </c>
      <c r="P17">
        <f>'GS &gt; 50 OLS Model'!$B$5</f>
        <v>-80678906.326298103</v>
      </c>
      <c r="Q17">
        <f ca="1">'GS &gt; 50 OLS Model'!$B$6*D17</f>
        <v>6114250.1332664937</v>
      </c>
      <c r="R17">
        <f ca="1">'GS &gt; 50 OLS Model'!$B$7*E17</f>
        <v>204035.15749424012</v>
      </c>
      <c r="S17">
        <f>'GS &gt; 50 OLS Model'!$B$8*F17</f>
        <v>103597722.10817097</v>
      </c>
      <c r="T17">
        <f>'GS &gt; 50 OLS Model'!$B$9*G17</f>
        <v>-2427660.7629165119</v>
      </c>
      <c r="U17">
        <f>'GS &gt; 50 OLS Model'!$B$10*H17</f>
        <v>-1451998.11688088</v>
      </c>
      <c r="V17">
        <f>'GS &gt; 50 OLS Model'!$B$11*I17</f>
        <v>0</v>
      </c>
      <c r="W17">
        <f>'GS &gt; 50 OLS Model'!$B$12*J17</f>
        <v>0</v>
      </c>
      <c r="X17">
        <f>'GS &gt; 50 OLS Model'!$B$13*K17</f>
        <v>0</v>
      </c>
      <c r="Y17">
        <f>'GS &gt; 50 OLS Model'!$B$14*L17</f>
        <v>0</v>
      </c>
      <c r="Z17">
        <f>'GS &gt; 50 OLS Model'!$B$15*M17</f>
        <v>33229957.640213698</v>
      </c>
      <c r="AA17">
        <f>'GS &gt; 50 OLS Model'!$B$16*N17</f>
        <v>12552224.97159702</v>
      </c>
      <c r="AB17">
        <f t="shared" ca="1" si="2"/>
        <v>71139624.804646939</v>
      </c>
    </row>
    <row r="18" spans="1:28">
      <c r="A18" s="28">
        <f>'Monthly Data'!A18</f>
        <v>39934</v>
      </c>
      <c r="B18">
        <f t="shared" si="1"/>
        <v>2009</v>
      </c>
      <c r="C18">
        <f ca="1">'Monthly Data'!O18</f>
        <v>68182291.644476846</v>
      </c>
      <c r="D18">
        <f t="shared" ca="1" si="3"/>
        <v>92.740000000000009</v>
      </c>
      <c r="E18">
        <f t="shared" ca="1" si="3"/>
        <v>41.839999999999996</v>
      </c>
      <c r="F18">
        <f>'Monthly Data'!BB18</f>
        <v>539388</v>
      </c>
      <c r="G18">
        <f>'Monthly Data'!BC18</f>
        <v>17</v>
      </c>
      <c r="H18">
        <f>'Monthly Data'!BG18</f>
        <v>0</v>
      </c>
      <c r="I18">
        <f>'Monthly Data'!BI18</f>
        <v>0</v>
      </c>
      <c r="J18">
        <f>'Monthly Data'!BK18</f>
        <v>0</v>
      </c>
      <c r="K18">
        <f>'Monthly Data'!BL18</f>
        <v>0</v>
      </c>
      <c r="L18">
        <f>'Monthly Data'!BM18</f>
        <v>0</v>
      </c>
      <c r="M18">
        <f>'Monthly Data'!BS18</f>
        <v>31</v>
      </c>
      <c r="N18">
        <f>'Monthly Data'!BT18</f>
        <v>20</v>
      </c>
      <c r="P18">
        <f>'GS &gt; 50 OLS Model'!$B$5</f>
        <v>-80678906.326298103</v>
      </c>
      <c r="Q18">
        <f ca="1">'GS &gt; 50 OLS Model'!$B$6*D18</f>
        <v>2281374.1997953523</v>
      </c>
      <c r="R18">
        <f ca="1">'GS &gt; 50 OLS Model'!$B$7*E18</f>
        <v>3070802.5142298583</v>
      </c>
      <c r="S18">
        <f>'GS &gt; 50 OLS Model'!$B$8*F18</f>
        <v>103597722.10817097</v>
      </c>
      <c r="T18">
        <f>'GS &gt; 50 OLS Model'!$B$9*G18</f>
        <v>-2579389.5605987939</v>
      </c>
      <c r="U18">
        <f>'GS &gt; 50 OLS Model'!$B$10*H18</f>
        <v>0</v>
      </c>
      <c r="V18">
        <f>'GS &gt; 50 OLS Model'!$B$11*I18</f>
        <v>0</v>
      </c>
      <c r="W18">
        <f>'GS &gt; 50 OLS Model'!$B$12*J18</f>
        <v>0</v>
      </c>
      <c r="X18">
        <f>'GS &gt; 50 OLS Model'!$B$13*K18</f>
        <v>0</v>
      </c>
      <c r="Y18">
        <f>'GS &gt; 50 OLS Model'!$B$14*L18</f>
        <v>0</v>
      </c>
      <c r="Z18">
        <f>'GS &gt; 50 OLS Model'!$B$15*M18</f>
        <v>34337622.894887492</v>
      </c>
      <c r="AA18">
        <f>'GS &gt; 50 OLS Model'!$B$16*N18</f>
        <v>12552224.97159702</v>
      </c>
      <c r="AB18">
        <f t="shared" ca="1" si="2"/>
        <v>72581450.8017838</v>
      </c>
    </row>
    <row r="19" spans="1:28">
      <c r="A19" s="28">
        <f>'Monthly Data'!A19</f>
        <v>39965</v>
      </c>
      <c r="B19">
        <f t="shared" si="1"/>
        <v>2009</v>
      </c>
      <c r="C19">
        <f ca="1">'Monthly Data'!O19</f>
        <v>70571023.231205851</v>
      </c>
      <c r="D19">
        <f t="shared" ref="D19:E34" ca="1" si="4">D7</f>
        <v>9.08</v>
      </c>
      <c r="E19">
        <f t="shared" ca="1" si="4"/>
        <v>117.03999999999996</v>
      </c>
      <c r="F19">
        <f>'Monthly Data'!BB19</f>
        <v>539388</v>
      </c>
      <c r="G19">
        <f>'Monthly Data'!BC19</f>
        <v>18</v>
      </c>
      <c r="H19">
        <f>'Monthly Data'!BG19</f>
        <v>0</v>
      </c>
      <c r="I19">
        <f>'Monthly Data'!BI19</f>
        <v>1</v>
      </c>
      <c r="J19">
        <f>'Monthly Data'!BK19</f>
        <v>0</v>
      </c>
      <c r="K19">
        <f>'Monthly Data'!BL19</f>
        <v>0</v>
      </c>
      <c r="L19">
        <f>'Monthly Data'!BM19</f>
        <v>0</v>
      </c>
      <c r="M19">
        <f>'Monthly Data'!BS19</f>
        <v>30</v>
      </c>
      <c r="N19">
        <f>'Monthly Data'!BT19</f>
        <v>22</v>
      </c>
      <c r="P19">
        <f>'GS &gt; 50 OLS Model'!$B$5</f>
        <v>-80678906.326298103</v>
      </c>
      <c r="Q19">
        <f ca="1">'GS &gt; 50 OLS Model'!$B$6*D19</f>
        <v>223365.08231768166</v>
      </c>
      <c r="R19">
        <f ca="1">'GS &gt; 50 OLS Model'!$B$7*E19</f>
        <v>8590026.9183905963</v>
      </c>
      <c r="S19">
        <f>'GS &gt; 50 OLS Model'!$B$8*F19</f>
        <v>103597722.10817097</v>
      </c>
      <c r="T19">
        <f>'GS &gt; 50 OLS Model'!$B$9*G19</f>
        <v>-2731118.358281076</v>
      </c>
      <c r="U19">
        <f>'GS &gt; 50 OLS Model'!$B$10*H19</f>
        <v>0</v>
      </c>
      <c r="V19">
        <f>'GS &gt; 50 OLS Model'!$B$11*I19</f>
        <v>1416617.5357142601</v>
      </c>
      <c r="W19">
        <f>'GS &gt; 50 OLS Model'!$B$12*J19</f>
        <v>0</v>
      </c>
      <c r="X19">
        <f>'GS &gt; 50 OLS Model'!$B$13*K19</f>
        <v>0</v>
      </c>
      <c r="Y19">
        <f>'GS &gt; 50 OLS Model'!$B$14*L19</f>
        <v>0</v>
      </c>
      <c r="Z19">
        <f>'GS &gt; 50 OLS Model'!$B$15*M19</f>
        <v>33229957.640213698</v>
      </c>
      <c r="AA19">
        <f>'GS &gt; 50 OLS Model'!$B$16*N19</f>
        <v>13807447.468756722</v>
      </c>
      <c r="AB19">
        <f t="shared" ca="1" si="2"/>
        <v>77455112.068984762</v>
      </c>
    </row>
    <row r="20" spans="1:28">
      <c r="A20" s="28">
        <f>'Monthly Data'!A20</f>
        <v>39995</v>
      </c>
      <c r="B20">
        <f t="shared" si="1"/>
        <v>2009</v>
      </c>
      <c r="C20">
        <f ca="1">'Monthly Data'!O20</f>
        <v>74557299.569310844</v>
      </c>
      <c r="D20">
        <f t="shared" ca="1" si="4"/>
        <v>0.51</v>
      </c>
      <c r="E20">
        <f t="shared" ca="1" si="4"/>
        <v>183.26</v>
      </c>
      <c r="F20">
        <f>'Monthly Data'!BB20</f>
        <v>539388</v>
      </c>
      <c r="G20">
        <f>'Monthly Data'!BC20</f>
        <v>19</v>
      </c>
      <c r="H20">
        <f>'Monthly Data'!BG20</f>
        <v>0</v>
      </c>
      <c r="I20">
        <f>'Monthly Data'!BI20</f>
        <v>0</v>
      </c>
      <c r="J20">
        <f>'Monthly Data'!BK20</f>
        <v>0</v>
      </c>
      <c r="K20">
        <f>'Monthly Data'!BL20</f>
        <v>0</v>
      </c>
      <c r="L20">
        <f>'Monthly Data'!BM20</f>
        <v>0</v>
      </c>
      <c r="M20">
        <f>'Monthly Data'!BS20</f>
        <v>31</v>
      </c>
      <c r="N20">
        <f>'Monthly Data'!BT20</f>
        <v>22</v>
      </c>
      <c r="P20">
        <f>'GS &gt; 50 OLS Model'!$B$5</f>
        <v>-80678906.326298103</v>
      </c>
      <c r="Q20">
        <f ca="1">'GS &gt; 50 OLS Model'!$B$6*D20</f>
        <v>12545.836121367582</v>
      </c>
      <c r="R20">
        <f ca="1">'GS &gt; 50 OLS Model'!$B$7*E20</f>
        <v>13450173.727480017</v>
      </c>
      <c r="S20">
        <f>'GS &gt; 50 OLS Model'!$B$8*F20</f>
        <v>103597722.10817097</v>
      </c>
      <c r="T20">
        <f>'GS &gt; 50 OLS Model'!$B$9*G20</f>
        <v>-2882847.155963358</v>
      </c>
      <c r="U20">
        <f>'GS &gt; 50 OLS Model'!$B$10*H20</f>
        <v>0</v>
      </c>
      <c r="V20">
        <f>'GS &gt; 50 OLS Model'!$B$11*I20</f>
        <v>0</v>
      </c>
      <c r="W20">
        <f>'GS &gt; 50 OLS Model'!$B$12*J20</f>
        <v>0</v>
      </c>
      <c r="X20">
        <f>'GS &gt; 50 OLS Model'!$B$13*K20</f>
        <v>0</v>
      </c>
      <c r="Y20">
        <f>'GS &gt; 50 OLS Model'!$B$14*L20</f>
        <v>0</v>
      </c>
      <c r="Z20">
        <f>'GS &gt; 50 OLS Model'!$B$15*M20</f>
        <v>34337622.894887492</v>
      </c>
      <c r="AA20">
        <f>'GS &gt; 50 OLS Model'!$B$16*N20</f>
        <v>13807447.468756722</v>
      </c>
      <c r="AB20">
        <f t="shared" ca="1" si="2"/>
        <v>81643758.553155109</v>
      </c>
    </row>
    <row r="21" spans="1:28">
      <c r="A21" s="28">
        <f>'Monthly Data'!A21</f>
        <v>40026</v>
      </c>
      <c r="B21">
        <f t="shared" si="1"/>
        <v>2009</v>
      </c>
      <c r="C21">
        <f ca="1">'Monthly Data'!O21</f>
        <v>79205277.562828839</v>
      </c>
      <c r="D21">
        <f t="shared" ca="1" si="4"/>
        <v>1.51</v>
      </c>
      <c r="E21">
        <f t="shared" ca="1" si="4"/>
        <v>152.91000000000003</v>
      </c>
      <c r="F21">
        <f>'Monthly Data'!BB21</f>
        <v>539388</v>
      </c>
      <c r="G21">
        <f>'Monthly Data'!BC21</f>
        <v>20</v>
      </c>
      <c r="H21">
        <f>'Monthly Data'!BG21</f>
        <v>0</v>
      </c>
      <c r="I21">
        <f>'Monthly Data'!BI21</f>
        <v>0</v>
      </c>
      <c r="J21">
        <f>'Monthly Data'!BK21</f>
        <v>1</v>
      </c>
      <c r="K21">
        <f>'Monthly Data'!BL21</f>
        <v>0</v>
      </c>
      <c r="L21">
        <f>'Monthly Data'!BM21</f>
        <v>0</v>
      </c>
      <c r="M21">
        <f>'Monthly Data'!BS21</f>
        <v>31</v>
      </c>
      <c r="N21">
        <f>'Monthly Data'!BT21</f>
        <v>20</v>
      </c>
      <c r="P21">
        <f>'GS &gt; 50 OLS Model'!$B$5</f>
        <v>-80678906.326298103</v>
      </c>
      <c r="Q21">
        <f ca="1">'GS &gt; 50 OLS Model'!$B$6*D21</f>
        <v>37145.514790715781</v>
      </c>
      <c r="R21">
        <f ca="1">'GS &gt; 50 OLS Model'!$B$7*E21</f>
        <v>11222667.601598656</v>
      </c>
      <c r="S21">
        <f>'GS &gt; 50 OLS Model'!$B$8*F21</f>
        <v>103597722.10817097</v>
      </c>
      <c r="T21">
        <f>'GS &gt; 50 OLS Model'!$B$9*G21</f>
        <v>-3034575.9536456401</v>
      </c>
      <c r="U21">
        <f>'GS &gt; 50 OLS Model'!$B$10*H21</f>
        <v>0</v>
      </c>
      <c r="V21">
        <f>'GS &gt; 50 OLS Model'!$B$11*I21</f>
        <v>0</v>
      </c>
      <c r="W21">
        <f>'GS &gt; 50 OLS Model'!$B$12*J21</f>
        <v>3108600.9961055499</v>
      </c>
      <c r="X21">
        <f>'GS &gt; 50 OLS Model'!$B$13*K21</f>
        <v>0</v>
      </c>
      <c r="Y21">
        <f>'GS &gt; 50 OLS Model'!$B$14*L21</f>
        <v>0</v>
      </c>
      <c r="Z21">
        <f>'GS &gt; 50 OLS Model'!$B$15*M21</f>
        <v>34337622.894887492</v>
      </c>
      <c r="AA21">
        <f>'GS &gt; 50 OLS Model'!$B$16*N21</f>
        <v>12552224.97159702</v>
      </c>
      <c r="AB21">
        <f t="shared" ca="1" si="2"/>
        <v>81142501.807206661</v>
      </c>
    </row>
    <row r="22" spans="1:28">
      <c r="A22" s="28">
        <f>'Monthly Data'!A22</f>
        <v>40057</v>
      </c>
      <c r="B22">
        <f t="shared" si="1"/>
        <v>2009</v>
      </c>
      <c r="C22">
        <f ca="1">'Monthly Data'!O22</f>
        <v>75059365.060484841</v>
      </c>
      <c r="D22">
        <f t="shared" ca="1" si="4"/>
        <v>33.01</v>
      </c>
      <c r="E22">
        <f t="shared" ca="1" si="4"/>
        <v>67.679999999999993</v>
      </c>
      <c r="F22">
        <f>'Monthly Data'!BB22</f>
        <v>539388</v>
      </c>
      <c r="G22">
        <f>'Monthly Data'!BC22</f>
        <v>21</v>
      </c>
      <c r="H22">
        <f>'Monthly Data'!BG22</f>
        <v>0</v>
      </c>
      <c r="I22">
        <f>'Monthly Data'!BI22</f>
        <v>0</v>
      </c>
      <c r="J22">
        <f>'Monthly Data'!BK22</f>
        <v>0</v>
      </c>
      <c r="K22">
        <f>'Monthly Data'!BL22</f>
        <v>1</v>
      </c>
      <c r="L22">
        <f>'Monthly Data'!BM22</f>
        <v>0</v>
      </c>
      <c r="M22">
        <f>'Monthly Data'!BS22</f>
        <v>30</v>
      </c>
      <c r="N22">
        <f>'Monthly Data'!BT22</f>
        <v>21</v>
      </c>
      <c r="P22">
        <f>'GS &gt; 50 OLS Model'!$B$5</f>
        <v>-80678906.326298103</v>
      </c>
      <c r="Q22">
        <f ca="1">'GS &gt; 50 OLS Model'!$B$6*D22</f>
        <v>812035.39287518396</v>
      </c>
      <c r="R22">
        <f ca="1">'GS &gt; 50 OLS Model'!$B$7*E22</f>
        <v>4967301.9637446655</v>
      </c>
      <c r="S22">
        <f>'GS &gt; 50 OLS Model'!$B$8*F22</f>
        <v>103597722.10817097</v>
      </c>
      <c r="T22">
        <f>'GS &gt; 50 OLS Model'!$B$9*G22</f>
        <v>-3186304.7513279216</v>
      </c>
      <c r="U22">
        <f>'GS &gt; 50 OLS Model'!$B$10*H22</f>
        <v>0</v>
      </c>
      <c r="V22">
        <f>'GS &gt; 50 OLS Model'!$B$11*I22</f>
        <v>0</v>
      </c>
      <c r="W22">
        <f>'GS &gt; 50 OLS Model'!$B$12*J22</f>
        <v>0</v>
      </c>
      <c r="X22">
        <f>'GS &gt; 50 OLS Model'!$B$13*K22</f>
        <v>3297905.0316017698</v>
      </c>
      <c r="Y22">
        <f>'GS &gt; 50 OLS Model'!$B$14*L22</f>
        <v>0</v>
      </c>
      <c r="Z22">
        <f>'GS &gt; 50 OLS Model'!$B$15*M22</f>
        <v>33229957.640213698</v>
      </c>
      <c r="AA22">
        <f>'GS &gt; 50 OLS Model'!$B$16*N22</f>
        <v>13179836.220176872</v>
      </c>
      <c r="AB22">
        <f t="shared" ca="1" si="2"/>
        <v>75219547.279157132</v>
      </c>
    </row>
    <row r="23" spans="1:28">
      <c r="A23" s="28">
        <f>'Monthly Data'!A23</f>
        <v>40087</v>
      </c>
      <c r="B23">
        <f t="shared" si="1"/>
        <v>2009</v>
      </c>
      <c r="C23">
        <f ca="1">'Monthly Data'!O23</f>
        <v>74478609.626164854</v>
      </c>
      <c r="D23">
        <f t="shared" ca="1" si="4"/>
        <v>177.83999999999997</v>
      </c>
      <c r="E23">
        <f t="shared" ca="1" si="4"/>
        <v>8.6</v>
      </c>
      <c r="F23">
        <f>'Monthly Data'!BB23</f>
        <v>539388</v>
      </c>
      <c r="G23">
        <f>'Monthly Data'!BC23</f>
        <v>22</v>
      </c>
      <c r="H23">
        <f>'Monthly Data'!BG23</f>
        <v>0</v>
      </c>
      <c r="I23">
        <f>'Monthly Data'!BI23</f>
        <v>0</v>
      </c>
      <c r="J23">
        <f>'Monthly Data'!BK23</f>
        <v>0</v>
      </c>
      <c r="K23">
        <f>'Monthly Data'!BL23</f>
        <v>0</v>
      </c>
      <c r="L23">
        <f>'Monthly Data'!BM23</f>
        <v>1</v>
      </c>
      <c r="M23">
        <f>'Monthly Data'!BS23</f>
        <v>31</v>
      </c>
      <c r="N23">
        <f>'Monthly Data'!BT23</f>
        <v>21</v>
      </c>
      <c r="P23">
        <f>'GS &gt; 50 OLS Model'!$B$5</f>
        <v>-80678906.326298103</v>
      </c>
      <c r="Q23">
        <f ca="1">'GS &gt; 50 OLS Model'!$B$6*D23</f>
        <v>4374806.8545568828</v>
      </c>
      <c r="R23">
        <f ca="1">'GS &gt; 50 OLS Model'!$B$7*E23</f>
        <v>631187.89728433988</v>
      </c>
      <c r="S23">
        <f>'GS &gt; 50 OLS Model'!$B$8*F23</f>
        <v>103597722.10817097</v>
      </c>
      <c r="T23">
        <f>'GS &gt; 50 OLS Model'!$B$9*G23</f>
        <v>-3338033.5490102037</v>
      </c>
      <c r="U23">
        <f>'GS &gt; 50 OLS Model'!$B$10*H23</f>
        <v>0</v>
      </c>
      <c r="V23">
        <f>'GS &gt; 50 OLS Model'!$B$11*I23</f>
        <v>0</v>
      </c>
      <c r="W23">
        <f>'GS &gt; 50 OLS Model'!$B$12*J23</f>
        <v>0</v>
      </c>
      <c r="X23">
        <f>'GS &gt; 50 OLS Model'!$B$13*K23</f>
        <v>0</v>
      </c>
      <c r="Y23">
        <f>'GS &gt; 50 OLS Model'!$B$14*L23</f>
        <v>1577525.1305396601</v>
      </c>
      <c r="Z23">
        <f>'GS &gt; 50 OLS Model'!$B$15*M23</f>
        <v>34337622.894887492</v>
      </c>
      <c r="AA23">
        <f>'GS &gt; 50 OLS Model'!$B$16*N23</f>
        <v>13179836.220176872</v>
      </c>
      <c r="AB23">
        <f t="shared" ca="1" si="2"/>
        <v>73681761.230307922</v>
      </c>
    </row>
    <row r="24" spans="1:28">
      <c r="A24" s="28">
        <f>'Monthly Data'!A24</f>
        <v>40118</v>
      </c>
      <c r="B24">
        <f t="shared" si="1"/>
        <v>2009</v>
      </c>
      <c r="C24">
        <f ca="1">'Monthly Data'!O24</f>
        <v>74097028.329366833</v>
      </c>
      <c r="D24">
        <f t="shared" ca="1" si="4"/>
        <v>361.94999999999993</v>
      </c>
      <c r="E24">
        <f t="shared" ca="1" si="4"/>
        <v>0.05</v>
      </c>
      <c r="F24">
        <f>'Monthly Data'!BB24</f>
        <v>539388</v>
      </c>
      <c r="G24">
        <f>'Monthly Data'!BC24</f>
        <v>23</v>
      </c>
      <c r="H24">
        <f>'Monthly Data'!BG24</f>
        <v>0</v>
      </c>
      <c r="I24">
        <f>'Monthly Data'!BI24</f>
        <v>0</v>
      </c>
      <c r="J24">
        <f>'Monthly Data'!BK24</f>
        <v>0</v>
      </c>
      <c r="K24">
        <f>'Monthly Data'!BL24</f>
        <v>0</v>
      </c>
      <c r="L24">
        <f>'Monthly Data'!BM24</f>
        <v>0</v>
      </c>
      <c r="M24">
        <f>'Monthly Data'!BS24</f>
        <v>30</v>
      </c>
      <c r="N24">
        <f>'Monthly Data'!BT24</f>
        <v>21</v>
      </c>
      <c r="P24">
        <f>'GS &gt; 50 OLS Model'!$B$5</f>
        <v>-80678906.326298103</v>
      </c>
      <c r="Q24">
        <f ca="1">'GS &gt; 50 OLS Model'!$B$6*D24</f>
        <v>8903853.694370579</v>
      </c>
      <c r="R24">
        <f ca="1">'GS &gt; 50 OLS Model'!$B$7*E24</f>
        <v>3669.6970772345348</v>
      </c>
      <c r="S24">
        <f>'GS &gt; 50 OLS Model'!$B$8*F24</f>
        <v>103597722.10817097</v>
      </c>
      <c r="T24">
        <f>'GS &gt; 50 OLS Model'!$B$9*G24</f>
        <v>-3489762.3466924857</v>
      </c>
      <c r="U24">
        <f>'GS &gt; 50 OLS Model'!$B$10*H24</f>
        <v>0</v>
      </c>
      <c r="V24">
        <f>'GS &gt; 50 OLS Model'!$B$11*I24</f>
        <v>0</v>
      </c>
      <c r="W24">
        <f>'GS &gt; 50 OLS Model'!$B$12*J24</f>
        <v>0</v>
      </c>
      <c r="X24">
        <f>'GS &gt; 50 OLS Model'!$B$13*K24</f>
        <v>0</v>
      </c>
      <c r="Y24">
        <f>'GS &gt; 50 OLS Model'!$B$14*L24</f>
        <v>0</v>
      </c>
      <c r="Z24">
        <f>'GS &gt; 50 OLS Model'!$B$15*M24</f>
        <v>33229957.640213698</v>
      </c>
      <c r="AA24">
        <f>'GS &gt; 50 OLS Model'!$B$16*N24</f>
        <v>13179836.220176872</v>
      </c>
      <c r="AB24">
        <f t="shared" ca="1" si="2"/>
        <v>74746370.687018767</v>
      </c>
    </row>
    <row r="25" spans="1:28">
      <c r="A25" s="28">
        <f>'Monthly Data'!A25</f>
        <v>40148</v>
      </c>
      <c r="B25">
        <f t="shared" si="1"/>
        <v>2009</v>
      </c>
      <c r="C25">
        <f ca="1">'Monthly Data'!O25</f>
        <v>80736283.954950839</v>
      </c>
      <c r="D25">
        <f t="shared" ca="1" si="4"/>
        <v>556.41000000000008</v>
      </c>
      <c r="E25">
        <f t="shared" ca="1" si="4"/>
        <v>0</v>
      </c>
      <c r="F25">
        <f>'Monthly Data'!BB25</f>
        <v>539388</v>
      </c>
      <c r="G25">
        <f>'Monthly Data'!BC25</f>
        <v>24</v>
      </c>
      <c r="H25">
        <f>'Monthly Data'!BG25</f>
        <v>0</v>
      </c>
      <c r="I25">
        <f>'Monthly Data'!BI25</f>
        <v>0</v>
      </c>
      <c r="J25">
        <f>'Monthly Data'!BK25</f>
        <v>0</v>
      </c>
      <c r="K25">
        <f>'Monthly Data'!BL25</f>
        <v>0</v>
      </c>
      <c r="L25">
        <f>'Monthly Data'!BM25</f>
        <v>0</v>
      </c>
      <c r="M25">
        <f>'Monthly Data'!BS25</f>
        <v>31</v>
      </c>
      <c r="N25">
        <f>'Monthly Data'!BT25</f>
        <v>21</v>
      </c>
      <c r="P25">
        <f>'GS &gt; 50 OLS Model'!$B$5</f>
        <v>-80678906.326298103</v>
      </c>
      <c r="Q25">
        <f ca="1">'GS &gt; 50 OLS Model'!$B$6*D25</f>
        <v>13687507.208412033</v>
      </c>
      <c r="R25">
        <f ca="1">'GS &gt; 50 OLS Model'!$B$7*E25</f>
        <v>0</v>
      </c>
      <c r="S25">
        <f>'GS &gt; 50 OLS Model'!$B$8*F25</f>
        <v>103597722.10817097</v>
      </c>
      <c r="T25">
        <f>'GS &gt; 50 OLS Model'!$B$9*G25</f>
        <v>-3641491.1443747678</v>
      </c>
      <c r="U25">
        <f>'GS &gt; 50 OLS Model'!$B$10*H25</f>
        <v>0</v>
      </c>
      <c r="V25">
        <f>'GS &gt; 50 OLS Model'!$B$11*I25</f>
        <v>0</v>
      </c>
      <c r="W25">
        <f>'GS &gt; 50 OLS Model'!$B$12*J25</f>
        <v>0</v>
      </c>
      <c r="X25">
        <f>'GS &gt; 50 OLS Model'!$B$13*K25</f>
        <v>0</v>
      </c>
      <c r="Y25">
        <f>'GS &gt; 50 OLS Model'!$B$14*L25</f>
        <v>0</v>
      </c>
      <c r="Z25">
        <f>'GS &gt; 50 OLS Model'!$B$15*M25</f>
        <v>34337622.894887492</v>
      </c>
      <c r="AA25">
        <f>'GS &gt; 50 OLS Model'!$B$16*N25</f>
        <v>13179836.220176872</v>
      </c>
      <c r="AB25">
        <f t="shared" ca="1" si="2"/>
        <v>80482290.9609745</v>
      </c>
    </row>
    <row r="26" spans="1:28">
      <c r="A26" s="28">
        <f>'Monthly Data'!A26</f>
        <v>40179</v>
      </c>
      <c r="B26">
        <f t="shared" si="1"/>
        <v>2010</v>
      </c>
      <c r="C26">
        <f ca="1">'Monthly Data'!O26</f>
        <v>85427036.528221235</v>
      </c>
      <c r="D26">
        <f t="shared" ca="1" si="4"/>
        <v>659.42999999999984</v>
      </c>
      <c r="E26">
        <f t="shared" ca="1" si="4"/>
        <v>0</v>
      </c>
      <c r="F26">
        <f>'Monthly Data'!BB26</f>
        <v>555907.5</v>
      </c>
      <c r="G26">
        <f>'Monthly Data'!BC26</f>
        <v>25</v>
      </c>
      <c r="H26">
        <f>'Monthly Data'!BG26</f>
        <v>0</v>
      </c>
      <c r="I26">
        <f>'Monthly Data'!BI26</f>
        <v>0</v>
      </c>
      <c r="J26">
        <f>'Monthly Data'!BK26</f>
        <v>0</v>
      </c>
      <c r="K26">
        <f>'Monthly Data'!BL26</f>
        <v>0</v>
      </c>
      <c r="L26">
        <f>'Monthly Data'!BM26</f>
        <v>0</v>
      </c>
      <c r="M26">
        <f>'Monthly Data'!BS26</f>
        <v>31</v>
      </c>
      <c r="N26">
        <f>'Monthly Data'!BT26</f>
        <v>20</v>
      </c>
      <c r="P26">
        <f>'GS &gt; 50 OLS Model'!$B$5</f>
        <v>-80678906.326298103</v>
      </c>
      <c r="Q26">
        <f ca="1">'GS &gt; 50 OLS Model'!$B$6*D26</f>
        <v>16221766.104928279</v>
      </c>
      <c r="R26">
        <f ca="1">'GS &gt; 50 OLS Model'!$B$7*E26</f>
        <v>0</v>
      </c>
      <c r="S26">
        <f>'GS &gt; 50 OLS Model'!$B$8*F26</f>
        <v>106770544.95622456</v>
      </c>
      <c r="T26">
        <f>'GS &gt; 50 OLS Model'!$B$9*G26</f>
        <v>-3793219.9420570498</v>
      </c>
      <c r="U26">
        <f>'GS &gt; 50 OLS Model'!$B$10*H26</f>
        <v>0</v>
      </c>
      <c r="V26">
        <f>'GS &gt; 50 OLS Model'!$B$11*I26</f>
        <v>0</v>
      </c>
      <c r="W26">
        <f>'GS &gt; 50 OLS Model'!$B$12*J26</f>
        <v>0</v>
      </c>
      <c r="X26">
        <f>'GS &gt; 50 OLS Model'!$B$13*K26</f>
        <v>0</v>
      </c>
      <c r="Y26">
        <f>'GS &gt; 50 OLS Model'!$B$14*L26</f>
        <v>0</v>
      </c>
      <c r="Z26">
        <f>'GS &gt; 50 OLS Model'!$B$15*M26</f>
        <v>34337622.894887492</v>
      </c>
      <c r="AA26">
        <f>'GS &gt; 50 OLS Model'!$B$16*N26</f>
        <v>12552224.97159702</v>
      </c>
      <c r="AB26">
        <f t="shared" ca="1" si="2"/>
        <v>85410032.659282193</v>
      </c>
    </row>
    <row r="27" spans="1:28">
      <c r="A27" s="28">
        <f>'Monthly Data'!A27</f>
        <v>40210</v>
      </c>
      <c r="B27">
        <f t="shared" si="1"/>
        <v>2010</v>
      </c>
      <c r="C27">
        <f ca="1">'Monthly Data'!O27</f>
        <v>77459286.107347235</v>
      </c>
      <c r="D27">
        <f t="shared" ca="1" si="4"/>
        <v>571.77</v>
      </c>
      <c r="E27">
        <f t="shared" ca="1" si="4"/>
        <v>0</v>
      </c>
      <c r="F27">
        <f>'Monthly Data'!BB27</f>
        <v>555907.5</v>
      </c>
      <c r="G27">
        <f>'Monthly Data'!BC27</f>
        <v>26</v>
      </c>
      <c r="H27">
        <f>'Monthly Data'!BG27</f>
        <v>0</v>
      </c>
      <c r="I27">
        <f>'Monthly Data'!BI27</f>
        <v>0</v>
      </c>
      <c r="J27">
        <f>'Monthly Data'!BK27</f>
        <v>0</v>
      </c>
      <c r="K27">
        <f>'Monthly Data'!BL27</f>
        <v>0</v>
      </c>
      <c r="L27">
        <f>'Monthly Data'!BM27</f>
        <v>0</v>
      </c>
      <c r="M27">
        <f>'Monthly Data'!BS27</f>
        <v>28</v>
      </c>
      <c r="N27">
        <f>'Monthly Data'!BT27</f>
        <v>19</v>
      </c>
      <c r="P27">
        <f>'GS &gt; 50 OLS Model'!$B$5</f>
        <v>-80678906.326298103</v>
      </c>
      <c r="Q27">
        <f ca="1">'GS &gt; 50 OLS Model'!$B$6*D27</f>
        <v>14065358.272773219</v>
      </c>
      <c r="R27">
        <f ca="1">'GS &gt; 50 OLS Model'!$B$7*E27</f>
        <v>0</v>
      </c>
      <c r="S27">
        <f>'GS &gt; 50 OLS Model'!$B$8*F27</f>
        <v>106770544.95622456</v>
      </c>
      <c r="T27">
        <f>'GS &gt; 50 OLS Model'!$B$9*G27</f>
        <v>-3944948.7397393319</v>
      </c>
      <c r="U27">
        <f>'GS &gt; 50 OLS Model'!$B$10*H27</f>
        <v>0</v>
      </c>
      <c r="V27">
        <f>'GS &gt; 50 OLS Model'!$B$11*I27</f>
        <v>0</v>
      </c>
      <c r="W27">
        <f>'GS &gt; 50 OLS Model'!$B$12*J27</f>
        <v>0</v>
      </c>
      <c r="X27">
        <f>'GS &gt; 50 OLS Model'!$B$13*K27</f>
        <v>0</v>
      </c>
      <c r="Y27">
        <f>'GS &gt; 50 OLS Model'!$B$14*L27</f>
        <v>0</v>
      </c>
      <c r="Z27">
        <f>'GS &gt; 50 OLS Model'!$B$15*M27</f>
        <v>31014627.130866118</v>
      </c>
      <c r="AA27">
        <f>'GS &gt; 50 OLS Model'!$B$16*N27</f>
        <v>11924613.723017169</v>
      </c>
      <c r="AB27">
        <f t="shared" ca="1" si="2"/>
        <v>79151289.016843632</v>
      </c>
    </row>
    <row r="28" spans="1:28">
      <c r="A28" s="28">
        <f>'Monthly Data'!A28</f>
        <v>40238</v>
      </c>
      <c r="B28">
        <f t="shared" si="1"/>
        <v>2010</v>
      </c>
      <c r="C28">
        <f ca="1">'Monthly Data'!O28</f>
        <v>79469302.564392224</v>
      </c>
      <c r="D28">
        <f t="shared" ca="1" si="4"/>
        <v>456.53999999999996</v>
      </c>
      <c r="E28">
        <f t="shared" ca="1" si="4"/>
        <v>0.48</v>
      </c>
      <c r="F28">
        <f>'Monthly Data'!BB28</f>
        <v>555907.5</v>
      </c>
      <c r="G28">
        <f>'Monthly Data'!BC28</f>
        <v>27</v>
      </c>
      <c r="H28">
        <f>'Monthly Data'!BG28</f>
        <v>0</v>
      </c>
      <c r="I28">
        <f>'Monthly Data'!BI28</f>
        <v>0</v>
      </c>
      <c r="J28">
        <f>'Monthly Data'!BK28</f>
        <v>0</v>
      </c>
      <c r="K28">
        <f>'Monthly Data'!BL28</f>
        <v>0</v>
      </c>
      <c r="L28">
        <f>'Monthly Data'!BM28</f>
        <v>0</v>
      </c>
      <c r="M28">
        <f>'Monthly Data'!BS28</f>
        <v>31</v>
      </c>
      <c r="N28">
        <f>'Monthly Data'!BT28</f>
        <v>23</v>
      </c>
      <c r="P28">
        <f>'GS &gt; 50 OLS Model'!$B$5</f>
        <v>-80678906.326298103</v>
      </c>
      <c r="Q28">
        <f ca="1">'GS &gt; 50 OLS Model'!$B$6*D28</f>
        <v>11230737.299704226</v>
      </c>
      <c r="R28">
        <f ca="1">'GS &gt; 50 OLS Model'!$B$7*E28</f>
        <v>35229.09194145153</v>
      </c>
      <c r="S28">
        <f>'GS &gt; 50 OLS Model'!$B$8*F28</f>
        <v>106770544.95622456</v>
      </c>
      <c r="T28">
        <f>'GS &gt; 50 OLS Model'!$B$9*G28</f>
        <v>-4096677.5374216139</v>
      </c>
      <c r="U28">
        <f>'GS &gt; 50 OLS Model'!$B$10*H28</f>
        <v>0</v>
      </c>
      <c r="V28">
        <f>'GS &gt; 50 OLS Model'!$B$11*I28</f>
        <v>0</v>
      </c>
      <c r="W28">
        <f>'GS &gt; 50 OLS Model'!$B$12*J28</f>
        <v>0</v>
      </c>
      <c r="X28">
        <f>'GS &gt; 50 OLS Model'!$B$13*K28</f>
        <v>0</v>
      </c>
      <c r="Y28">
        <f>'GS &gt; 50 OLS Model'!$B$14*L28</f>
        <v>0</v>
      </c>
      <c r="Z28">
        <f>'GS &gt; 50 OLS Model'!$B$15*M28</f>
        <v>34337622.894887492</v>
      </c>
      <c r="AA28">
        <f>'GS &gt; 50 OLS Model'!$B$16*N28</f>
        <v>14435058.717336573</v>
      </c>
      <c r="AB28">
        <f t="shared" ca="1" si="2"/>
        <v>82033609.096374571</v>
      </c>
    </row>
    <row r="29" spans="1:28">
      <c r="A29" s="28">
        <f>'Monthly Data'!A29</f>
        <v>40269</v>
      </c>
      <c r="B29">
        <f t="shared" si="1"/>
        <v>2010</v>
      </c>
      <c r="C29">
        <f ca="1">'Monthly Data'!O29</f>
        <v>71033086.461556241</v>
      </c>
      <c r="D29">
        <f t="shared" ca="1" si="4"/>
        <v>248.54999999999995</v>
      </c>
      <c r="E29">
        <f t="shared" ca="1" si="4"/>
        <v>2.78</v>
      </c>
      <c r="F29">
        <f>'Monthly Data'!BB29</f>
        <v>555907.5</v>
      </c>
      <c r="G29">
        <f>'Monthly Data'!BC29</f>
        <v>28</v>
      </c>
      <c r="H29">
        <f>'Monthly Data'!BG29</f>
        <v>1</v>
      </c>
      <c r="I29">
        <f>'Monthly Data'!BI29</f>
        <v>0</v>
      </c>
      <c r="J29">
        <f>'Monthly Data'!BK29</f>
        <v>0</v>
      </c>
      <c r="K29">
        <f>'Monthly Data'!BL29</f>
        <v>0</v>
      </c>
      <c r="L29">
        <f>'Monthly Data'!BM29</f>
        <v>0</v>
      </c>
      <c r="M29">
        <f>'Monthly Data'!BS29</f>
        <v>30</v>
      </c>
      <c r="N29">
        <f>'Monthly Data'!BT29</f>
        <v>20</v>
      </c>
      <c r="P29">
        <f>'GS &gt; 50 OLS Model'!$B$5</f>
        <v>-80678906.326298103</v>
      </c>
      <c r="Q29">
        <f ca="1">'GS &gt; 50 OLS Model'!$B$6*D29</f>
        <v>6114250.1332664937</v>
      </c>
      <c r="R29">
        <f ca="1">'GS &gt; 50 OLS Model'!$B$7*E29</f>
        <v>204035.15749424012</v>
      </c>
      <c r="S29">
        <f>'GS &gt; 50 OLS Model'!$B$8*F29</f>
        <v>106770544.95622456</v>
      </c>
      <c r="T29">
        <f>'GS &gt; 50 OLS Model'!$B$9*G29</f>
        <v>-4248406.3351038955</v>
      </c>
      <c r="U29">
        <f>'GS &gt; 50 OLS Model'!$B$10*H29</f>
        <v>-1451998.11688088</v>
      </c>
      <c r="V29">
        <f>'GS &gt; 50 OLS Model'!$B$11*I29</f>
        <v>0</v>
      </c>
      <c r="W29">
        <f>'GS &gt; 50 OLS Model'!$B$12*J29</f>
        <v>0</v>
      </c>
      <c r="X29">
        <f>'GS &gt; 50 OLS Model'!$B$13*K29</f>
        <v>0</v>
      </c>
      <c r="Y29">
        <f>'GS &gt; 50 OLS Model'!$B$14*L29</f>
        <v>0</v>
      </c>
      <c r="Z29">
        <f>'GS &gt; 50 OLS Model'!$B$15*M29</f>
        <v>33229957.640213698</v>
      </c>
      <c r="AA29">
        <f>'GS &gt; 50 OLS Model'!$B$16*N29</f>
        <v>12552224.97159702</v>
      </c>
      <c r="AB29">
        <f t="shared" ca="1" si="2"/>
        <v>72491702.080513135</v>
      </c>
    </row>
    <row r="30" spans="1:28">
      <c r="A30" s="28">
        <f>'Monthly Data'!A30</f>
        <v>40299</v>
      </c>
      <c r="B30">
        <f t="shared" si="1"/>
        <v>2010</v>
      </c>
      <c r="C30">
        <f ca="1">'Monthly Data'!O30</f>
        <v>75509222.108001232</v>
      </c>
      <c r="D30">
        <f t="shared" ca="1" si="4"/>
        <v>92.740000000000009</v>
      </c>
      <c r="E30">
        <f t="shared" ca="1" si="4"/>
        <v>41.839999999999996</v>
      </c>
      <c r="F30">
        <f>'Monthly Data'!BB30</f>
        <v>555907.5</v>
      </c>
      <c r="G30">
        <f>'Monthly Data'!BC30</f>
        <v>29</v>
      </c>
      <c r="H30">
        <f>'Monthly Data'!BG30</f>
        <v>0</v>
      </c>
      <c r="I30">
        <f>'Monthly Data'!BI30</f>
        <v>0</v>
      </c>
      <c r="J30">
        <f>'Monthly Data'!BK30</f>
        <v>0</v>
      </c>
      <c r="K30">
        <f>'Monthly Data'!BL30</f>
        <v>0</v>
      </c>
      <c r="L30">
        <f>'Monthly Data'!BM30</f>
        <v>0</v>
      </c>
      <c r="M30">
        <f>'Monthly Data'!BS30</f>
        <v>31</v>
      </c>
      <c r="N30">
        <f>'Monthly Data'!BT30</f>
        <v>20</v>
      </c>
      <c r="P30">
        <f>'GS &gt; 50 OLS Model'!$B$5</f>
        <v>-80678906.326298103</v>
      </c>
      <c r="Q30">
        <f ca="1">'GS &gt; 50 OLS Model'!$B$6*D30</f>
        <v>2281374.1997953523</v>
      </c>
      <c r="R30">
        <f ca="1">'GS &gt; 50 OLS Model'!$B$7*E30</f>
        <v>3070802.5142298583</v>
      </c>
      <c r="S30">
        <f>'GS &gt; 50 OLS Model'!$B$8*F30</f>
        <v>106770544.95622456</v>
      </c>
      <c r="T30">
        <f>'GS &gt; 50 OLS Model'!$B$9*G30</f>
        <v>-4400135.132786178</v>
      </c>
      <c r="U30">
        <f>'GS &gt; 50 OLS Model'!$B$10*H30</f>
        <v>0</v>
      </c>
      <c r="V30">
        <f>'GS &gt; 50 OLS Model'!$B$11*I30</f>
        <v>0</v>
      </c>
      <c r="W30">
        <f>'GS &gt; 50 OLS Model'!$B$12*J30</f>
        <v>0</v>
      </c>
      <c r="X30">
        <f>'GS &gt; 50 OLS Model'!$B$13*K30</f>
        <v>0</v>
      </c>
      <c r="Y30">
        <f>'GS &gt; 50 OLS Model'!$B$14*L30</f>
        <v>0</v>
      </c>
      <c r="Z30">
        <f>'GS &gt; 50 OLS Model'!$B$15*M30</f>
        <v>34337622.894887492</v>
      </c>
      <c r="AA30">
        <f>'GS &gt; 50 OLS Model'!$B$16*N30</f>
        <v>12552224.97159702</v>
      </c>
      <c r="AB30">
        <f t="shared" ca="1" si="2"/>
        <v>73933528.077650011</v>
      </c>
    </row>
    <row r="31" spans="1:28">
      <c r="A31" s="28">
        <f>'Monthly Data'!A31</f>
        <v>40330</v>
      </c>
      <c r="B31">
        <f t="shared" si="1"/>
        <v>2010</v>
      </c>
      <c r="C31">
        <f ca="1">'Monthly Data'!O31</f>
        <v>81034423.714442238</v>
      </c>
      <c r="D31">
        <f t="shared" ca="1" si="4"/>
        <v>9.08</v>
      </c>
      <c r="E31">
        <f t="shared" ca="1" si="4"/>
        <v>117.03999999999996</v>
      </c>
      <c r="F31">
        <f>'Monthly Data'!BB31</f>
        <v>555907.5</v>
      </c>
      <c r="G31">
        <f>'Monthly Data'!BC31</f>
        <v>30</v>
      </c>
      <c r="H31">
        <f>'Monthly Data'!BG31</f>
        <v>0</v>
      </c>
      <c r="I31">
        <f>'Monthly Data'!BI31</f>
        <v>1</v>
      </c>
      <c r="J31">
        <f>'Monthly Data'!BK31</f>
        <v>0</v>
      </c>
      <c r="K31">
        <f>'Monthly Data'!BL31</f>
        <v>0</v>
      </c>
      <c r="L31">
        <f>'Monthly Data'!BM31</f>
        <v>0</v>
      </c>
      <c r="M31">
        <f>'Monthly Data'!BS31</f>
        <v>30</v>
      </c>
      <c r="N31">
        <f>'Monthly Data'!BT31</f>
        <v>22</v>
      </c>
      <c r="P31">
        <f>'GS &gt; 50 OLS Model'!$B$5</f>
        <v>-80678906.326298103</v>
      </c>
      <c r="Q31">
        <f ca="1">'GS &gt; 50 OLS Model'!$B$6*D31</f>
        <v>223365.08231768166</v>
      </c>
      <c r="R31">
        <f ca="1">'GS &gt; 50 OLS Model'!$B$7*E31</f>
        <v>8590026.9183905963</v>
      </c>
      <c r="S31">
        <f>'GS &gt; 50 OLS Model'!$B$8*F31</f>
        <v>106770544.95622456</v>
      </c>
      <c r="T31">
        <f>'GS &gt; 50 OLS Model'!$B$9*G31</f>
        <v>-4551863.9304684596</v>
      </c>
      <c r="U31">
        <f>'GS &gt; 50 OLS Model'!$B$10*H31</f>
        <v>0</v>
      </c>
      <c r="V31">
        <f>'GS &gt; 50 OLS Model'!$B$11*I31</f>
        <v>1416617.5357142601</v>
      </c>
      <c r="W31">
        <f>'GS &gt; 50 OLS Model'!$B$12*J31</f>
        <v>0</v>
      </c>
      <c r="X31">
        <f>'GS &gt; 50 OLS Model'!$B$13*K31</f>
        <v>0</v>
      </c>
      <c r="Y31">
        <f>'GS &gt; 50 OLS Model'!$B$14*L31</f>
        <v>0</v>
      </c>
      <c r="Z31">
        <f>'GS &gt; 50 OLS Model'!$B$15*M31</f>
        <v>33229957.640213698</v>
      </c>
      <c r="AA31">
        <f>'GS &gt; 50 OLS Model'!$B$16*N31</f>
        <v>13807447.468756722</v>
      </c>
      <c r="AB31">
        <f t="shared" ca="1" si="2"/>
        <v>78807189.344850957</v>
      </c>
    </row>
    <row r="32" spans="1:28">
      <c r="A32" s="28">
        <f>'Monthly Data'!A32</f>
        <v>40360</v>
      </c>
      <c r="B32">
        <f t="shared" si="1"/>
        <v>2010</v>
      </c>
      <c r="C32">
        <f ca="1">'Monthly Data'!O32</f>
        <v>85939810.851727232</v>
      </c>
      <c r="D32">
        <f t="shared" ca="1" si="4"/>
        <v>0.51</v>
      </c>
      <c r="E32">
        <f t="shared" ca="1" si="4"/>
        <v>183.26</v>
      </c>
      <c r="F32">
        <f>'Monthly Data'!BB32</f>
        <v>555907.5</v>
      </c>
      <c r="G32">
        <f>'Monthly Data'!BC32</f>
        <v>31</v>
      </c>
      <c r="H32">
        <f>'Monthly Data'!BG32</f>
        <v>0</v>
      </c>
      <c r="I32">
        <f>'Monthly Data'!BI32</f>
        <v>0</v>
      </c>
      <c r="J32">
        <f>'Monthly Data'!BK32</f>
        <v>0</v>
      </c>
      <c r="K32">
        <f>'Monthly Data'!BL32</f>
        <v>0</v>
      </c>
      <c r="L32">
        <f>'Monthly Data'!BM32</f>
        <v>0</v>
      </c>
      <c r="M32">
        <f>'Monthly Data'!BS32</f>
        <v>31</v>
      </c>
      <c r="N32">
        <f>'Monthly Data'!BT32</f>
        <v>21</v>
      </c>
      <c r="P32">
        <f>'GS &gt; 50 OLS Model'!$B$5</f>
        <v>-80678906.326298103</v>
      </c>
      <c r="Q32">
        <f ca="1">'GS &gt; 50 OLS Model'!$B$6*D32</f>
        <v>12545.836121367582</v>
      </c>
      <c r="R32">
        <f ca="1">'GS &gt; 50 OLS Model'!$B$7*E32</f>
        <v>13450173.727480017</v>
      </c>
      <c r="S32">
        <f>'GS &gt; 50 OLS Model'!$B$8*F32</f>
        <v>106770544.95622456</v>
      </c>
      <c r="T32">
        <f>'GS &gt; 50 OLS Model'!$B$9*G32</f>
        <v>-4703592.7281507421</v>
      </c>
      <c r="U32">
        <f>'GS &gt; 50 OLS Model'!$B$10*H32</f>
        <v>0</v>
      </c>
      <c r="V32">
        <f>'GS &gt; 50 OLS Model'!$B$11*I32</f>
        <v>0</v>
      </c>
      <c r="W32">
        <f>'GS &gt; 50 OLS Model'!$B$12*J32</f>
        <v>0</v>
      </c>
      <c r="X32">
        <f>'GS &gt; 50 OLS Model'!$B$13*K32</f>
        <v>0</v>
      </c>
      <c r="Y32">
        <f>'GS &gt; 50 OLS Model'!$B$14*L32</f>
        <v>0</v>
      </c>
      <c r="Z32">
        <f>'GS &gt; 50 OLS Model'!$B$15*M32</f>
        <v>34337622.894887492</v>
      </c>
      <c r="AA32">
        <f>'GS &gt; 50 OLS Model'!$B$16*N32</f>
        <v>13179836.220176872</v>
      </c>
      <c r="AB32">
        <f t="shared" ca="1" si="2"/>
        <v>82368224.580441475</v>
      </c>
    </row>
    <row r="33" spans="1:28">
      <c r="A33" s="28">
        <f>'Monthly Data'!A33</f>
        <v>40391</v>
      </c>
      <c r="B33">
        <f t="shared" si="1"/>
        <v>2010</v>
      </c>
      <c r="C33">
        <f ca="1">'Monthly Data'!O33</f>
        <v>86205660.129896238</v>
      </c>
      <c r="D33">
        <f t="shared" ca="1" si="4"/>
        <v>1.51</v>
      </c>
      <c r="E33">
        <f t="shared" ca="1" si="4"/>
        <v>152.91000000000003</v>
      </c>
      <c r="F33">
        <f>'Monthly Data'!BB33</f>
        <v>555907.5</v>
      </c>
      <c r="G33">
        <f>'Monthly Data'!BC33</f>
        <v>32</v>
      </c>
      <c r="H33">
        <f>'Monthly Data'!BG33</f>
        <v>0</v>
      </c>
      <c r="I33">
        <f>'Monthly Data'!BI33</f>
        <v>0</v>
      </c>
      <c r="J33">
        <f>'Monthly Data'!BK33</f>
        <v>1</v>
      </c>
      <c r="K33">
        <f>'Monthly Data'!BL33</f>
        <v>0</v>
      </c>
      <c r="L33">
        <f>'Monthly Data'!BM33</f>
        <v>0</v>
      </c>
      <c r="M33">
        <f>'Monthly Data'!BS33</f>
        <v>31</v>
      </c>
      <c r="N33">
        <f>'Monthly Data'!BT33</f>
        <v>21</v>
      </c>
      <c r="P33">
        <f>'GS &gt; 50 OLS Model'!$B$5</f>
        <v>-80678906.326298103</v>
      </c>
      <c r="Q33">
        <f ca="1">'GS &gt; 50 OLS Model'!$B$6*D33</f>
        <v>37145.514790715781</v>
      </c>
      <c r="R33">
        <f ca="1">'GS &gt; 50 OLS Model'!$B$7*E33</f>
        <v>11222667.601598656</v>
      </c>
      <c r="S33">
        <f>'GS &gt; 50 OLS Model'!$B$8*F33</f>
        <v>106770544.95622456</v>
      </c>
      <c r="T33">
        <f>'GS &gt; 50 OLS Model'!$B$9*G33</f>
        <v>-4855321.5258330237</v>
      </c>
      <c r="U33">
        <f>'GS &gt; 50 OLS Model'!$B$10*H33</f>
        <v>0</v>
      </c>
      <c r="V33">
        <f>'GS &gt; 50 OLS Model'!$B$11*I33</f>
        <v>0</v>
      </c>
      <c r="W33">
        <f>'GS &gt; 50 OLS Model'!$B$12*J33</f>
        <v>3108600.9961055499</v>
      </c>
      <c r="X33">
        <f>'GS &gt; 50 OLS Model'!$B$13*K33</f>
        <v>0</v>
      </c>
      <c r="Y33">
        <f>'GS &gt; 50 OLS Model'!$B$14*L33</f>
        <v>0</v>
      </c>
      <c r="Z33">
        <f>'GS &gt; 50 OLS Model'!$B$15*M33</f>
        <v>34337622.894887492</v>
      </c>
      <c r="AA33">
        <f>'GS &gt; 50 OLS Model'!$B$16*N33</f>
        <v>13179836.220176872</v>
      </c>
      <c r="AB33">
        <f t="shared" ca="1" si="2"/>
        <v>83122190.331652716</v>
      </c>
    </row>
    <row r="34" spans="1:28">
      <c r="A34" s="28">
        <f>'Monthly Data'!A34</f>
        <v>40422</v>
      </c>
      <c r="B34">
        <f t="shared" si="1"/>
        <v>2010</v>
      </c>
      <c r="C34">
        <f ca="1">'Monthly Data'!O34</f>
        <v>75144375.415312231</v>
      </c>
      <c r="D34">
        <f t="shared" ca="1" si="4"/>
        <v>33.01</v>
      </c>
      <c r="E34">
        <f t="shared" ca="1" si="4"/>
        <v>67.679999999999993</v>
      </c>
      <c r="F34">
        <f>'Monthly Data'!BB34</f>
        <v>555907.5</v>
      </c>
      <c r="G34">
        <f>'Monthly Data'!BC34</f>
        <v>33</v>
      </c>
      <c r="H34">
        <f>'Monthly Data'!BG34</f>
        <v>0</v>
      </c>
      <c r="I34">
        <f>'Monthly Data'!BI34</f>
        <v>0</v>
      </c>
      <c r="J34">
        <f>'Monthly Data'!BK34</f>
        <v>0</v>
      </c>
      <c r="K34">
        <f>'Monthly Data'!BL34</f>
        <v>1</v>
      </c>
      <c r="L34">
        <f>'Monthly Data'!BM34</f>
        <v>0</v>
      </c>
      <c r="M34">
        <f>'Monthly Data'!BS34</f>
        <v>30</v>
      </c>
      <c r="N34">
        <f>'Monthly Data'!BT34</f>
        <v>21</v>
      </c>
      <c r="P34">
        <f>'GS &gt; 50 OLS Model'!$B$5</f>
        <v>-80678906.326298103</v>
      </c>
      <c r="Q34">
        <f ca="1">'GS &gt; 50 OLS Model'!$B$6*D34</f>
        <v>812035.39287518396</v>
      </c>
      <c r="R34">
        <f ca="1">'GS &gt; 50 OLS Model'!$B$7*E34</f>
        <v>4967301.9637446655</v>
      </c>
      <c r="S34">
        <f>'GS &gt; 50 OLS Model'!$B$8*F34</f>
        <v>106770544.95622456</v>
      </c>
      <c r="T34">
        <f>'GS &gt; 50 OLS Model'!$B$9*G34</f>
        <v>-5007050.3235153053</v>
      </c>
      <c r="U34">
        <f>'GS &gt; 50 OLS Model'!$B$10*H34</f>
        <v>0</v>
      </c>
      <c r="V34">
        <f>'GS &gt; 50 OLS Model'!$B$11*I34</f>
        <v>0</v>
      </c>
      <c r="W34">
        <f>'GS &gt; 50 OLS Model'!$B$12*J34</f>
        <v>0</v>
      </c>
      <c r="X34">
        <f>'GS &gt; 50 OLS Model'!$B$13*K34</f>
        <v>3297905.0316017698</v>
      </c>
      <c r="Y34">
        <f>'GS &gt; 50 OLS Model'!$B$14*L34</f>
        <v>0</v>
      </c>
      <c r="Z34">
        <f>'GS &gt; 50 OLS Model'!$B$15*M34</f>
        <v>33229957.640213698</v>
      </c>
      <c r="AA34">
        <f>'GS &gt; 50 OLS Model'!$B$16*N34</f>
        <v>13179836.220176872</v>
      </c>
      <c r="AB34">
        <f t="shared" ca="1" si="2"/>
        <v>76571624.555023342</v>
      </c>
    </row>
    <row r="35" spans="1:28">
      <c r="A35" s="28">
        <f>'Monthly Data'!A35</f>
        <v>40452</v>
      </c>
      <c r="B35">
        <f t="shared" si="1"/>
        <v>2010</v>
      </c>
      <c r="C35">
        <f ca="1">'Monthly Data'!O35</f>
        <v>73712701.595507234</v>
      </c>
      <c r="D35">
        <f t="shared" ref="D35:E50" ca="1" si="5">D23</f>
        <v>177.83999999999997</v>
      </c>
      <c r="E35">
        <f t="shared" ca="1" si="5"/>
        <v>8.6</v>
      </c>
      <c r="F35">
        <f>'Monthly Data'!BB35</f>
        <v>555907.5</v>
      </c>
      <c r="G35">
        <f>'Monthly Data'!BC35</f>
        <v>34</v>
      </c>
      <c r="H35">
        <f>'Monthly Data'!BG35</f>
        <v>0</v>
      </c>
      <c r="I35">
        <f>'Monthly Data'!BI35</f>
        <v>0</v>
      </c>
      <c r="J35">
        <f>'Monthly Data'!BK35</f>
        <v>0</v>
      </c>
      <c r="K35">
        <f>'Monthly Data'!BL35</f>
        <v>0</v>
      </c>
      <c r="L35">
        <f>'Monthly Data'!BM35</f>
        <v>1</v>
      </c>
      <c r="M35">
        <f>'Monthly Data'!BS35</f>
        <v>31</v>
      </c>
      <c r="N35">
        <f>'Monthly Data'!BT35</f>
        <v>20</v>
      </c>
      <c r="P35">
        <f>'GS &gt; 50 OLS Model'!$B$5</f>
        <v>-80678906.326298103</v>
      </c>
      <c r="Q35">
        <f ca="1">'GS &gt; 50 OLS Model'!$B$6*D35</f>
        <v>4374806.8545568828</v>
      </c>
      <c r="R35">
        <f ca="1">'GS &gt; 50 OLS Model'!$B$7*E35</f>
        <v>631187.89728433988</v>
      </c>
      <c r="S35">
        <f>'GS &gt; 50 OLS Model'!$B$8*F35</f>
        <v>106770544.95622456</v>
      </c>
      <c r="T35">
        <f>'GS &gt; 50 OLS Model'!$B$9*G35</f>
        <v>-5158779.1211975878</v>
      </c>
      <c r="U35">
        <f>'GS &gt; 50 OLS Model'!$B$10*H35</f>
        <v>0</v>
      </c>
      <c r="V35">
        <f>'GS &gt; 50 OLS Model'!$B$11*I35</f>
        <v>0</v>
      </c>
      <c r="W35">
        <f>'GS &gt; 50 OLS Model'!$B$12*J35</f>
        <v>0</v>
      </c>
      <c r="X35">
        <f>'GS &gt; 50 OLS Model'!$B$13*K35</f>
        <v>0</v>
      </c>
      <c r="Y35">
        <f>'GS &gt; 50 OLS Model'!$B$14*L35</f>
        <v>1577525.1305396601</v>
      </c>
      <c r="Z35">
        <f>'GS &gt; 50 OLS Model'!$B$15*M35</f>
        <v>34337622.894887492</v>
      </c>
      <c r="AA35">
        <f>'GS &gt; 50 OLS Model'!$B$16*N35</f>
        <v>12552224.97159702</v>
      </c>
      <c r="AB35">
        <f t="shared" ca="1" si="2"/>
        <v>74406227.257594272</v>
      </c>
    </row>
    <row r="36" spans="1:28">
      <c r="A36" s="28">
        <f>'Monthly Data'!A36</f>
        <v>40483</v>
      </c>
      <c r="B36">
        <f t="shared" si="1"/>
        <v>2010</v>
      </c>
      <c r="C36">
        <f ca="1">'Monthly Data'!O36</f>
        <v>76223861.515962228</v>
      </c>
      <c r="D36">
        <f t="shared" ca="1" si="5"/>
        <v>361.94999999999993</v>
      </c>
      <c r="E36">
        <f t="shared" ca="1" si="5"/>
        <v>0.05</v>
      </c>
      <c r="F36">
        <f>'Monthly Data'!BB36</f>
        <v>555907.5</v>
      </c>
      <c r="G36">
        <f>'Monthly Data'!BC36</f>
        <v>35</v>
      </c>
      <c r="H36">
        <f>'Monthly Data'!BG36</f>
        <v>0</v>
      </c>
      <c r="I36">
        <f>'Monthly Data'!BI36</f>
        <v>0</v>
      </c>
      <c r="J36">
        <f>'Monthly Data'!BK36</f>
        <v>0</v>
      </c>
      <c r="K36">
        <f>'Monthly Data'!BL36</f>
        <v>0</v>
      </c>
      <c r="L36">
        <f>'Monthly Data'!BM36</f>
        <v>0</v>
      </c>
      <c r="M36">
        <f>'Monthly Data'!BS36</f>
        <v>30</v>
      </c>
      <c r="N36">
        <f>'Monthly Data'!BT36</f>
        <v>22</v>
      </c>
      <c r="P36">
        <f>'GS &gt; 50 OLS Model'!$B$5</f>
        <v>-80678906.326298103</v>
      </c>
      <c r="Q36">
        <f ca="1">'GS &gt; 50 OLS Model'!$B$6*D36</f>
        <v>8903853.694370579</v>
      </c>
      <c r="R36">
        <f ca="1">'GS &gt; 50 OLS Model'!$B$7*E36</f>
        <v>3669.6970772345348</v>
      </c>
      <c r="S36">
        <f>'GS &gt; 50 OLS Model'!$B$8*F36</f>
        <v>106770544.95622456</v>
      </c>
      <c r="T36">
        <f>'GS &gt; 50 OLS Model'!$B$9*G36</f>
        <v>-5310507.9188798694</v>
      </c>
      <c r="U36">
        <f>'GS &gt; 50 OLS Model'!$B$10*H36</f>
        <v>0</v>
      </c>
      <c r="V36">
        <f>'GS &gt; 50 OLS Model'!$B$11*I36</f>
        <v>0</v>
      </c>
      <c r="W36">
        <f>'GS &gt; 50 OLS Model'!$B$12*J36</f>
        <v>0</v>
      </c>
      <c r="X36">
        <f>'GS &gt; 50 OLS Model'!$B$13*K36</f>
        <v>0</v>
      </c>
      <c r="Y36">
        <f>'GS &gt; 50 OLS Model'!$B$14*L36</f>
        <v>0</v>
      </c>
      <c r="Z36">
        <f>'GS &gt; 50 OLS Model'!$B$15*M36</f>
        <v>33229957.640213698</v>
      </c>
      <c r="AA36">
        <f>'GS &gt; 50 OLS Model'!$B$16*N36</f>
        <v>13807447.468756722</v>
      </c>
      <c r="AB36">
        <f t="shared" ca="1" si="2"/>
        <v>76726059.211464822</v>
      </c>
    </row>
    <row r="37" spans="1:28">
      <c r="A37" s="28">
        <f>'Monthly Data'!A37</f>
        <v>40513</v>
      </c>
      <c r="B37">
        <f t="shared" si="1"/>
        <v>2010</v>
      </c>
      <c r="C37">
        <f ca="1">'Monthly Data'!O37</f>
        <v>82782031.24842824</v>
      </c>
      <c r="D37">
        <f t="shared" ca="1" si="5"/>
        <v>556.41000000000008</v>
      </c>
      <c r="E37">
        <f t="shared" ca="1" si="5"/>
        <v>0</v>
      </c>
      <c r="F37">
        <f>'Monthly Data'!BB37</f>
        <v>555907.5</v>
      </c>
      <c r="G37">
        <f>'Monthly Data'!BC37</f>
        <v>36</v>
      </c>
      <c r="H37">
        <f>'Monthly Data'!BG37</f>
        <v>0</v>
      </c>
      <c r="I37">
        <f>'Monthly Data'!BI37</f>
        <v>0</v>
      </c>
      <c r="J37">
        <f>'Monthly Data'!BK37</f>
        <v>0</v>
      </c>
      <c r="K37">
        <f>'Monthly Data'!BL37</f>
        <v>0</v>
      </c>
      <c r="L37">
        <f>'Monthly Data'!BM37</f>
        <v>0</v>
      </c>
      <c r="M37">
        <f>'Monthly Data'!BS37</f>
        <v>31</v>
      </c>
      <c r="N37">
        <f>'Monthly Data'!BT37</f>
        <v>21</v>
      </c>
      <c r="P37">
        <f>'GS &gt; 50 OLS Model'!$B$5</f>
        <v>-80678906.326298103</v>
      </c>
      <c r="Q37">
        <f ca="1">'GS &gt; 50 OLS Model'!$B$6*D37</f>
        <v>13687507.208412033</v>
      </c>
      <c r="R37">
        <f ca="1">'GS &gt; 50 OLS Model'!$B$7*E37</f>
        <v>0</v>
      </c>
      <c r="S37">
        <f>'GS &gt; 50 OLS Model'!$B$8*F37</f>
        <v>106770544.95622456</v>
      </c>
      <c r="T37">
        <f>'GS &gt; 50 OLS Model'!$B$9*G37</f>
        <v>-5462236.7165621519</v>
      </c>
      <c r="U37">
        <f>'GS &gt; 50 OLS Model'!$B$10*H37</f>
        <v>0</v>
      </c>
      <c r="V37">
        <f>'GS &gt; 50 OLS Model'!$B$11*I37</f>
        <v>0</v>
      </c>
      <c r="W37">
        <f>'GS &gt; 50 OLS Model'!$B$12*J37</f>
        <v>0</v>
      </c>
      <c r="X37">
        <f>'GS &gt; 50 OLS Model'!$B$13*K37</f>
        <v>0</v>
      </c>
      <c r="Y37">
        <f>'GS &gt; 50 OLS Model'!$B$14*L37</f>
        <v>0</v>
      </c>
      <c r="Z37">
        <f>'GS &gt; 50 OLS Model'!$B$15*M37</f>
        <v>34337622.894887492</v>
      </c>
      <c r="AA37">
        <f>'GS &gt; 50 OLS Model'!$B$16*N37</f>
        <v>13179836.220176872</v>
      </c>
      <c r="AB37">
        <f t="shared" ca="1" si="2"/>
        <v>81834368.23684071</v>
      </c>
    </row>
    <row r="38" spans="1:28">
      <c r="A38" s="28">
        <f>'Monthly Data'!A38</f>
        <v>40544</v>
      </c>
      <c r="B38">
        <f t="shared" si="1"/>
        <v>2011</v>
      </c>
      <c r="C38">
        <f ca="1">'Monthly Data'!O38</f>
        <v>87926514.089346617</v>
      </c>
      <c r="D38">
        <f t="shared" ca="1" si="5"/>
        <v>659.42999999999984</v>
      </c>
      <c r="E38">
        <f t="shared" ca="1" si="5"/>
        <v>0</v>
      </c>
      <c r="F38">
        <f>'Monthly Data'!BB38</f>
        <v>570633.30000000005</v>
      </c>
      <c r="G38">
        <f>'Monthly Data'!BC38</f>
        <v>37</v>
      </c>
      <c r="H38">
        <f>'Monthly Data'!BG38</f>
        <v>0</v>
      </c>
      <c r="I38">
        <f>'Monthly Data'!BI38</f>
        <v>0</v>
      </c>
      <c r="J38">
        <f>'Monthly Data'!BK38</f>
        <v>0</v>
      </c>
      <c r="K38">
        <f>'Monthly Data'!BL38</f>
        <v>0</v>
      </c>
      <c r="L38">
        <f>'Monthly Data'!BM38</f>
        <v>0</v>
      </c>
      <c r="M38">
        <f>'Monthly Data'!BS38</f>
        <v>31</v>
      </c>
      <c r="N38">
        <f>'Monthly Data'!BT38</f>
        <v>20</v>
      </c>
      <c r="P38">
        <f>'GS &gt; 50 OLS Model'!$B$5</f>
        <v>-80678906.326298103</v>
      </c>
      <c r="Q38">
        <f ca="1">'GS &gt; 50 OLS Model'!$B$6*D38</f>
        <v>16221766.104928279</v>
      </c>
      <c r="R38">
        <f ca="1">'GS &gt; 50 OLS Model'!$B$7*E38</f>
        <v>0</v>
      </c>
      <c r="S38">
        <f>'GS &gt; 50 OLS Model'!$B$8*F38</f>
        <v>109598860.26212774</v>
      </c>
      <c r="T38">
        <f>'GS &gt; 50 OLS Model'!$B$9*G38</f>
        <v>-5613965.5142444335</v>
      </c>
      <c r="U38">
        <f>'GS &gt; 50 OLS Model'!$B$10*H38</f>
        <v>0</v>
      </c>
      <c r="V38">
        <f>'GS &gt; 50 OLS Model'!$B$11*I38</f>
        <v>0</v>
      </c>
      <c r="W38">
        <f>'GS &gt; 50 OLS Model'!$B$12*J38</f>
        <v>0</v>
      </c>
      <c r="X38">
        <f>'GS &gt; 50 OLS Model'!$B$13*K38</f>
        <v>0</v>
      </c>
      <c r="Y38">
        <f>'GS &gt; 50 OLS Model'!$B$14*L38</f>
        <v>0</v>
      </c>
      <c r="Z38">
        <f>'GS &gt; 50 OLS Model'!$B$15*M38</f>
        <v>34337622.894887492</v>
      </c>
      <c r="AA38">
        <f>'GS &gt; 50 OLS Model'!$B$16*N38</f>
        <v>12552224.97159702</v>
      </c>
      <c r="AB38">
        <f t="shared" ca="1" si="2"/>
        <v>86417602.392997995</v>
      </c>
    </row>
    <row r="39" spans="1:28">
      <c r="A39" s="28">
        <f>'Monthly Data'!A39</f>
        <v>40575</v>
      </c>
      <c r="B39">
        <f t="shared" si="1"/>
        <v>2011</v>
      </c>
      <c r="C39">
        <f ca="1">'Monthly Data'!O39</f>
        <v>79445566.339861631</v>
      </c>
      <c r="D39">
        <f t="shared" ca="1" si="5"/>
        <v>571.77</v>
      </c>
      <c r="E39">
        <f t="shared" ca="1" si="5"/>
        <v>0</v>
      </c>
      <c r="F39">
        <f>'Monthly Data'!BB39</f>
        <v>570633.30000000005</v>
      </c>
      <c r="G39">
        <f>'Monthly Data'!BC39</f>
        <v>38</v>
      </c>
      <c r="H39">
        <f>'Monthly Data'!BG39</f>
        <v>0</v>
      </c>
      <c r="I39">
        <f>'Monthly Data'!BI39</f>
        <v>0</v>
      </c>
      <c r="J39">
        <f>'Monthly Data'!BK39</f>
        <v>0</v>
      </c>
      <c r="K39">
        <f>'Monthly Data'!BL39</f>
        <v>0</v>
      </c>
      <c r="L39">
        <f>'Monthly Data'!BM39</f>
        <v>0</v>
      </c>
      <c r="M39">
        <f>'Monthly Data'!BS39</f>
        <v>28</v>
      </c>
      <c r="N39">
        <f>'Monthly Data'!BT39</f>
        <v>19</v>
      </c>
      <c r="P39">
        <f>'GS &gt; 50 OLS Model'!$B$5</f>
        <v>-80678906.326298103</v>
      </c>
      <c r="Q39">
        <f ca="1">'GS &gt; 50 OLS Model'!$B$6*D39</f>
        <v>14065358.272773219</v>
      </c>
      <c r="R39">
        <f ca="1">'GS &gt; 50 OLS Model'!$B$7*E39</f>
        <v>0</v>
      </c>
      <c r="S39">
        <f>'GS &gt; 50 OLS Model'!$B$8*F39</f>
        <v>109598860.26212774</v>
      </c>
      <c r="T39">
        <f>'GS &gt; 50 OLS Model'!$B$9*G39</f>
        <v>-5765694.311926716</v>
      </c>
      <c r="U39">
        <f>'GS &gt; 50 OLS Model'!$B$10*H39</f>
        <v>0</v>
      </c>
      <c r="V39">
        <f>'GS &gt; 50 OLS Model'!$B$11*I39</f>
        <v>0</v>
      </c>
      <c r="W39">
        <f>'GS &gt; 50 OLS Model'!$B$12*J39</f>
        <v>0</v>
      </c>
      <c r="X39">
        <f>'GS &gt; 50 OLS Model'!$B$13*K39</f>
        <v>0</v>
      </c>
      <c r="Y39">
        <f>'GS &gt; 50 OLS Model'!$B$14*L39</f>
        <v>0</v>
      </c>
      <c r="Z39">
        <f>'GS &gt; 50 OLS Model'!$B$15*M39</f>
        <v>31014627.130866118</v>
      </c>
      <c r="AA39">
        <f>'GS &gt; 50 OLS Model'!$B$16*N39</f>
        <v>11924613.723017169</v>
      </c>
      <c r="AB39">
        <f t="shared" ca="1" si="2"/>
        <v>80158858.750559434</v>
      </c>
    </row>
    <row r="40" spans="1:28">
      <c r="A40" s="28">
        <f>'Monthly Data'!A40</f>
        <v>40603</v>
      </c>
      <c r="B40">
        <f t="shared" si="1"/>
        <v>2011</v>
      </c>
      <c r="C40">
        <f ca="1">'Monthly Data'!O40</f>
        <v>83484642.099464625</v>
      </c>
      <c r="D40">
        <f t="shared" ca="1" si="5"/>
        <v>456.53999999999996</v>
      </c>
      <c r="E40">
        <f t="shared" ca="1" si="5"/>
        <v>0.48</v>
      </c>
      <c r="F40">
        <f>'Monthly Data'!BB40</f>
        <v>570633.30000000005</v>
      </c>
      <c r="G40">
        <f>'Monthly Data'!BC40</f>
        <v>39</v>
      </c>
      <c r="H40">
        <f>'Monthly Data'!BG40</f>
        <v>0</v>
      </c>
      <c r="I40">
        <f>'Monthly Data'!BI40</f>
        <v>0</v>
      </c>
      <c r="J40">
        <f>'Monthly Data'!BK40</f>
        <v>0</v>
      </c>
      <c r="K40">
        <f>'Monthly Data'!BL40</f>
        <v>0</v>
      </c>
      <c r="L40">
        <f>'Monthly Data'!BM40</f>
        <v>0</v>
      </c>
      <c r="M40">
        <f>'Monthly Data'!BS40</f>
        <v>31</v>
      </c>
      <c r="N40">
        <f>'Monthly Data'!BT40</f>
        <v>23</v>
      </c>
      <c r="P40">
        <f>'GS &gt; 50 OLS Model'!$B$5</f>
        <v>-80678906.326298103</v>
      </c>
      <c r="Q40">
        <f ca="1">'GS &gt; 50 OLS Model'!$B$6*D40</f>
        <v>11230737.299704226</v>
      </c>
      <c r="R40">
        <f ca="1">'GS &gt; 50 OLS Model'!$B$7*E40</f>
        <v>35229.09194145153</v>
      </c>
      <c r="S40">
        <f>'GS &gt; 50 OLS Model'!$B$8*F40</f>
        <v>109598860.26212774</v>
      </c>
      <c r="T40">
        <f>'GS &gt; 50 OLS Model'!$B$9*G40</f>
        <v>-5917423.1096089976</v>
      </c>
      <c r="U40">
        <f>'GS &gt; 50 OLS Model'!$B$10*H40</f>
        <v>0</v>
      </c>
      <c r="V40">
        <f>'GS &gt; 50 OLS Model'!$B$11*I40</f>
        <v>0</v>
      </c>
      <c r="W40">
        <f>'GS &gt; 50 OLS Model'!$B$12*J40</f>
        <v>0</v>
      </c>
      <c r="X40">
        <f>'GS &gt; 50 OLS Model'!$B$13*K40</f>
        <v>0</v>
      </c>
      <c r="Y40">
        <f>'GS &gt; 50 OLS Model'!$B$14*L40</f>
        <v>0</v>
      </c>
      <c r="Z40">
        <f>'GS &gt; 50 OLS Model'!$B$15*M40</f>
        <v>34337622.894887492</v>
      </c>
      <c r="AA40">
        <f>'GS &gt; 50 OLS Model'!$B$16*N40</f>
        <v>14435058.717336573</v>
      </c>
      <c r="AB40">
        <f t="shared" ca="1" si="2"/>
        <v>83041178.830090374</v>
      </c>
    </row>
    <row r="41" spans="1:28">
      <c r="A41" s="28">
        <f>'Monthly Data'!A41</f>
        <v>40634</v>
      </c>
      <c r="B41">
        <f t="shared" si="1"/>
        <v>2011</v>
      </c>
      <c r="C41">
        <f ca="1">'Monthly Data'!O41</f>
        <v>73145108.283973634</v>
      </c>
      <c r="D41">
        <f t="shared" ca="1" si="5"/>
        <v>248.54999999999995</v>
      </c>
      <c r="E41">
        <f t="shared" ca="1" si="5"/>
        <v>2.78</v>
      </c>
      <c r="F41">
        <f>'Monthly Data'!BB41</f>
        <v>570633.30000000005</v>
      </c>
      <c r="G41">
        <f>'Monthly Data'!BC41</f>
        <v>40</v>
      </c>
      <c r="H41">
        <f>'Monthly Data'!BG41</f>
        <v>1</v>
      </c>
      <c r="I41">
        <f>'Monthly Data'!BI41</f>
        <v>0</v>
      </c>
      <c r="J41">
        <f>'Monthly Data'!BK41</f>
        <v>0</v>
      </c>
      <c r="K41">
        <f>'Monthly Data'!BL41</f>
        <v>0</v>
      </c>
      <c r="L41">
        <f>'Monthly Data'!BM41</f>
        <v>0</v>
      </c>
      <c r="M41">
        <f>'Monthly Data'!BS41</f>
        <v>30</v>
      </c>
      <c r="N41">
        <f>'Monthly Data'!BT41</f>
        <v>19</v>
      </c>
      <c r="P41">
        <f>'GS &gt; 50 OLS Model'!$B$5</f>
        <v>-80678906.326298103</v>
      </c>
      <c r="Q41">
        <f ca="1">'GS &gt; 50 OLS Model'!$B$6*D41</f>
        <v>6114250.1332664937</v>
      </c>
      <c r="R41">
        <f ca="1">'GS &gt; 50 OLS Model'!$B$7*E41</f>
        <v>204035.15749424012</v>
      </c>
      <c r="S41">
        <f>'GS &gt; 50 OLS Model'!$B$8*F41</f>
        <v>109598860.26212774</v>
      </c>
      <c r="T41">
        <f>'GS &gt; 50 OLS Model'!$B$9*G41</f>
        <v>-6069151.9072912801</v>
      </c>
      <c r="U41">
        <f>'GS &gt; 50 OLS Model'!$B$10*H41</f>
        <v>-1451998.11688088</v>
      </c>
      <c r="V41">
        <f>'GS &gt; 50 OLS Model'!$B$11*I41</f>
        <v>0</v>
      </c>
      <c r="W41">
        <f>'GS &gt; 50 OLS Model'!$B$12*J41</f>
        <v>0</v>
      </c>
      <c r="X41">
        <f>'GS &gt; 50 OLS Model'!$B$13*K41</f>
        <v>0</v>
      </c>
      <c r="Y41">
        <f>'GS &gt; 50 OLS Model'!$B$14*L41</f>
        <v>0</v>
      </c>
      <c r="Z41">
        <f>'GS &gt; 50 OLS Model'!$B$15*M41</f>
        <v>33229957.640213698</v>
      </c>
      <c r="AA41">
        <f>'GS &gt; 50 OLS Model'!$B$16*N41</f>
        <v>11924613.723017169</v>
      </c>
      <c r="AB41">
        <f t="shared" ca="1" si="2"/>
        <v>72871660.565649092</v>
      </c>
    </row>
    <row r="42" spans="1:28">
      <c r="A42" s="28">
        <f>'Monthly Data'!A42</f>
        <v>40664</v>
      </c>
      <c r="B42">
        <f t="shared" si="1"/>
        <v>2011</v>
      </c>
      <c r="C42">
        <f ca="1">'Monthly Data'!O42</f>
        <v>74301939.895448625</v>
      </c>
      <c r="D42">
        <f t="shared" ca="1" si="5"/>
        <v>92.740000000000009</v>
      </c>
      <c r="E42">
        <f t="shared" ca="1" si="5"/>
        <v>41.839999999999996</v>
      </c>
      <c r="F42">
        <f>'Monthly Data'!BB42</f>
        <v>570633.30000000005</v>
      </c>
      <c r="G42">
        <f>'Monthly Data'!BC42</f>
        <v>41</v>
      </c>
      <c r="H42">
        <f>'Monthly Data'!BG42</f>
        <v>0</v>
      </c>
      <c r="I42">
        <f>'Monthly Data'!BI42</f>
        <v>0</v>
      </c>
      <c r="J42">
        <f>'Monthly Data'!BK42</f>
        <v>0</v>
      </c>
      <c r="K42">
        <f>'Monthly Data'!BL42</f>
        <v>0</v>
      </c>
      <c r="L42">
        <f>'Monthly Data'!BM42</f>
        <v>0</v>
      </c>
      <c r="M42">
        <f>'Monthly Data'!BS42</f>
        <v>31</v>
      </c>
      <c r="N42">
        <f>'Monthly Data'!BT42</f>
        <v>21</v>
      </c>
      <c r="P42">
        <f>'GS &gt; 50 OLS Model'!$B$5</f>
        <v>-80678906.326298103</v>
      </c>
      <c r="Q42">
        <f ca="1">'GS &gt; 50 OLS Model'!$B$6*D42</f>
        <v>2281374.1997953523</v>
      </c>
      <c r="R42">
        <f ca="1">'GS &gt; 50 OLS Model'!$B$7*E42</f>
        <v>3070802.5142298583</v>
      </c>
      <c r="S42">
        <f>'GS &gt; 50 OLS Model'!$B$8*F42</f>
        <v>109598860.26212774</v>
      </c>
      <c r="T42">
        <f>'GS &gt; 50 OLS Model'!$B$9*G42</f>
        <v>-6220880.7049735617</v>
      </c>
      <c r="U42">
        <f>'GS &gt; 50 OLS Model'!$B$10*H42</f>
        <v>0</v>
      </c>
      <c r="V42">
        <f>'GS &gt; 50 OLS Model'!$B$11*I42</f>
        <v>0</v>
      </c>
      <c r="W42">
        <f>'GS &gt; 50 OLS Model'!$B$12*J42</f>
        <v>0</v>
      </c>
      <c r="X42">
        <f>'GS &gt; 50 OLS Model'!$B$13*K42</f>
        <v>0</v>
      </c>
      <c r="Y42">
        <f>'GS &gt; 50 OLS Model'!$B$14*L42</f>
        <v>0</v>
      </c>
      <c r="Z42">
        <f>'GS &gt; 50 OLS Model'!$B$15*M42</f>
        <v>34337622.894887492</v>
      </c>
      <c r="AA42">
        <f>'GS &gt; 50 OLS Model'!$B$16*N42</f>
        <v>13179836.220176872</v>
      </c>
      <c r="AB42">
        <f t="shared" ca="1" si="2"/>
        <v>75568709.059945658</v>
      </c>
    </row>
    <row r="43" spans="1:28">
      <c r="A43" s="28">
        <f>'Monthly Data'!A43</f>
        <v>40695</v>
      </c>
      <c r="B43">
        <f t="shared" si="1"/>
        <v>2011</v>
      </c>
      <c r="C43">
        <f ca="1">'Monthly Data'!O43</f>
        <v>79491543.190818623</v>
      </c>
      <c r="D43">
        <f t="shared" ca="1" si="5"/>
        <v>9.08</v>
      </c>
      <c r="E43">
        <f t="shared" ca="1" si="5"/>
        <v>117.03999999999996</v>
      </c>
      <c r="F43">
        <f>'Monthly Data'!BB43</f>
        <v>570633.30000000005</v>
      </c>
      <c r="G43">
        <f>'Monthly Data'!BC43</f>
        <v>42</v>
      </c>
      <c r="H43">
        <f>'Monthly Data'!BG43</f>
        <v>0</v>
      </c>
      <c r="I43">
        <f>'Monthly Data'!BI43</f>
        <v>1</v>
      </c>
      <c r="J43">
        <f>'Monthly Data'!BK43</f>
        <v>0</v>
      </c>
      <c r="K43">
        <f>'Monthly Data'!BL43</f>
        <v>0</v>
      </c>
      <c r="L43">
        <f>'Monthly Data'!BM43</f>
        <v>0</v>
      </c>
      <c r="M43">
        <f>'Monthly Data'!BS43</f>
        <v>30</v>
      </c>
      <c r="N43">
        <f>'Monthly Data'!BT43</f>
        <v>22</v>
      </c>
      <c r="P43">
        <f>'GS &gt; 50 OLS Model'!$B$5</f>
        <v>-80678906.326298103</v>
      </c>
      <c r="Q43">
        <f ca="1">'GS &gt; 50 OLS Model'!$B$6*D43</f>
        <v>223365.08231768166</v>
      </c>
      <c r="R43">
        <f ca="1">'GS &gt; 50 OLS Model'!$B$7*E43</f>
        <v>8590026.9183905963</v>
      </c>
      <c r="S43">
        <f>'GS &gt; 50 OLS Model'!$B$8*F43</f>
        <v>109598860.26212774</v>
      </c>
      <c r="T43">
        <f>'GS &gt; 50 OLS Model'!$B$9*G43</f>
        <v>-6372609.5026558433</v>
      </c>
      <c r="U43">
        <f>'GS &gt; 50 OLS Model'!$B$10*H43</f>
        <v>0</v>
      </c>
      <c r="V43">
        <f>'GS &gt; 50 OLS Model'!$B$11*I43</f>
        <v>1416617.5357142601</v>
      </c>
      <c r="W43">
        <f>'GS &gt; 50 OLS Model'!$B$12*J43</f>
        <v>0</v>
      </c>
      <c r="X43">
        <f>'GS &gt; 50 OLS Model'!$B$13*K43</f>
        <v>0</v>
      </c>
      <c r="Y43">
        <f>'GS &gt; 50 OLS Model'!$B$14*L43</f>
        <v>0</v>
      </c>
      <c r="Z43">
        <f>'GS &gt; 50 OLS Model'!$B$15*M43</f>
        <v>33229957.640213698</v>
      </c>
      <c r="AA43">
        <f>'GS &gt; 50 OLS Model'!$B$16*N43</f>
        <v>13807447.468756722</v>
      </c>
      <c r="AB43">
        <f t="shared" ca="1" si="2"/>
        <v>79814759.07856676</v>
      </c>
    </row>
    <row r="44" spans="1:28">
      <c r="A44" s="28">
        <f>'Monthly Data'!A44</f>
        <v>40725</v>
      </c>
      <c r="B44">
        <f t="shared" si="1"/>
        <v>2011</v>
      </c>
      <c r="C44">
        <f ca="1">'Monthly Data'!O44</f>
        <v>85669531.856941611</v>
      </c>
      <c r="D44">
        <f t="shared" ca="1" si="5"/>
        <v>0.51</v>
      </c>
      <c r="E44">
        <f t="shared" ca="1" si="5"/>
        <v>183.26</v>
      </c>
      <c r="F44">
        <f>'Monthly Data'!BB44</f>
        <v>570633.30000000005</v>
      </c>
      <c r="G44">
        <f>'Monthly Data'!BC44</f>
        <v>43</v>
      </c>
      <c r="H44">
        <f>'Monthly Data'!BG44</f>
        <v>0</v>
      </c>
      <c r="I44">
        <f>'Monthly Data'!BI44</f>
        <v>0</v>
      </c>
      <c r="J44">
        <f>'Monthly Data'!BK44</f>
        <v>0</v>
      </c>
      <c r="K44">
        <f>'Monthly Data'!BL44</f>
        <v>0</v>
      </c>
      <c r="L44">
        <f>'Monthly Data'!BM44</f>
        <v>0</v>
      </c>
      <c r="M44">
        <f>'Monthly Data'!BS44</f>
        <v>31</v>
      </c>
      <c r="N44">
        <f>'Monthly Data'!BT44</f>
        <v>20</v>
      </c>
      <c r="P44">
        <f>'GS &gt; 50 OLS Model'!$B$5</f>
        <v>-80678906.326298103</v>
      </c>
      <c r="Q44">
        <f ca="1">'GS &gt; 50 OLS Model'!$B$6*D44</f>
        <v>12545.836121367582</v>
      </c>
      <c r="R44">
        <f ca="1">'GS &gt; 50 OLS Model'!$B$7*E44</f>
        <v>13450173.727480017</v>
      </c>
      <c r="S44">
        <f>'GS &gt; 50 OLS Model'!$B$8*F44</f>
        <v>109598860.26212774</v>
      </c>
      <c r="T44">
        <f>'GS &gt; 50 OLS Model'!$B$9*G44</f>
        <v>-6524338.3003381258</v>
      </c>
      <c r="U44">
        <f>'GS &gt; 50 OLS Model'!$B$10*H44</f>
        <v>0</v>
      </c>
      <c r="V44">
        <f>'GS &gt; 50 OLS Model'!$B$11*I44</f>
        <v>0</v>
      </c>
      <c r="W44">
        <f>'GS &gt; 50 OLS Model'!$B$12*J44</f>
        <v>0</v>
      </c>
      <c r="X44">
        <f>'GS &gt; 50 OLS Model'!$B$13*K44</f>
        <v>0</v>
      </c>
      <c r="Y44">
        <f>'GS &gt; 50 OLS Model'!$B$14*L44</f>
        <v>0</v>
      </c>
      <c r="Z44">
        <f>'GS &gt; 50 OLS Model'!$B$15*M44</f>
        <v>34337622.894887492</v>
      </c>
      <c r="AA44">
        <f>'GS &gt; 50 OLS Model'!$B$16*N44</f>
        <v>12552224.97159702</v>
      </c>
      <c r="AB44">
        <f t="shared" ca="1" si="2"/>
        <v>82748183.065577418</v>
      </c>
    </row>
    <row r="45" spans="1:28">
      <c r="A45" s="28">
        <f>'Monthly Data'!A45</f>
        <v>40756</v>
      </c>
      <c r="B45">
        <f t="shared" si="1"/>
        <v>2011</v>
      </c>
      <c r="C45">
        <f ca="1">'Monthly Data'!O45</f>
        <v>85461087.222262934</v>
      </c>
      <c r="D45">
        <f t="shared" ca="1" si="5"/>
        <v>1.51</v>
      </c>
      <c r="E45">
        <f t="shared" ca="1" si="5"/>
        <v>152.91000000000003</v>
      </c>
      <c r="F45">
        <f>'Monthly Data'!BB45</f>
        <v>570633.30000000005</v>
      </c>
      <c r="G45">
        <f>'Monthly Data'!BC45</f>
        <v>44</v>
      </c>
      <c r="H45">
        <f>'Monthly Data'!BG45</f>
        <v>0</v>
      </c>
      <c r="I45">
        <f>'Monthly Data'!BI45</f>
        <v>0</v>
      </c>
      <c r="J45">
        <f>'Monthly Data'!BK45</f>
        <v>1</v>
      </c>
      <c r="K45">
        <f>'Monthly Data'!BL45</f>
        <v>0</v>
      </c>
      <c r="L45">
        <f>'Monthly Data'!BM45</f>
        <v>0</v>
      </c>
      <c r="M45">
        <f>'Monthly Data'!BS45</f>
        <v>31</v>
      </c>
      <c r="N45">
        <f>'Monthly Data'!BT45</f>
        <v>22</v>
      </c>
      <c r="P45">
        <f>'GS &gt; 50 OLS Model'!$B$5</f>
        <v>-80678906.326298103</v>
      </c>
      <c r="Q45">
        <f ca="1">'GS &gt; 50 OLS Model'!$B$6*D45</f>
        <v>37145.514790715781</v>
      </c>
      <c r="R45">
        <f ca="1">'GS &gt; 50 OLS Model'!$B$7*E45</f>
        <v>11222667.601598656</v>
      </c>
      <c r="S45">
        <f>'GS &gt; 50 OLS Model'!$B$8*F45</f>
        <v>109598860.26212774</v>
      </c>
      <c r="T45">
        <f>'GS &gt; 50 OLS Model'!$B$9*G45</f>
        <v>-6676067.0980204074</v>
      </c>
      <c r="U45">
        <f>'GS &gt; 50 OLS Model'!$B$10*H45</f>
        <v>0</v>
      </c>
      <c r="V45">
        <f>'GS &gt; 50 OLS Model'!$B$11*I45</f>
        <v>0</v>
      </c>
      <c r="W45">
        <f>'GS &gt; 50 OLS Model'!$B$12*J45</f>
        <v>3108600.9961055499</v>
      </c>
      <c r="X45">
        <f>'GS &gt; 50 OLS Model'!$B$13*K45</f>
        <v>0</v>
      </c>
      <c r="Y45">
        <f>'GS &gt; 50 OLS Model'!$B$14*L45</f>
        <v>0</v>
      </c>
      <c r="Z45">
        <f>'GS &gt; 50 OLS Model'!$B$15*M45</f>
        <v>34337622.894887492</v>
      </c>
      <c r="AA45">
        <f>'GS &gt; 50 OLS Model'!$B$16*N45</f>
        <v>13807447.468756722</v>
      </c>
      <c r="AB45">
        <f t="shared" ca="1" si="2"/>
        <v>84757371.313948348</v>
      </c>
    </row>
    <row r="46" spans="1:28">
      <c r="A46" s="28">
        <f>'Monthly Data'!A46</f>
        <v>40787</v>
      </c>
      <c r="B46">
        <f t="shared" si="1"/>
        <v>2011</v>
      </c>
      <c r="C46">
        <f ca="1">'Monthly Data'!O46</f>
        <v>75648608.630284414</v>
      </c>
      <c r="D46">
        <f t="shared" ca="1" si="5"/>
        <v>33.01</v>
      </c>
      <c r="E46">
        <f t="shared" ca="1" si="5"/>
        <v>67.679999999999993</v>
      </c>
      <c r="F46">
        <f>'Monthly Data'!BB46</f>
        <v>570633.30000000005</v>
      </c>
      <c r="G46">
        <f>'Monthly Data'!BC46</f>
        <v>45</v>
      </c>
      <c r="H46">
        <f>'Monthly Data'!BG46</f>
        <v>0</v>
      </c>
      <c r="I46">
        <f>'Monthly Data'!BI46</f>
        <v>0</v>
      </c>
      <c r="J46">
        <f>'Monthly Data'!BK46</f>
        <v>0</v>
      </c>
      <c r="K46">
        <f>'Monthly Data'!BL46</f>
        <v>1</v>
      </c>
      <c r="L46">
        <f>'Monthly Data'!BM46</f>
        <v>0</v>
      </c>
      <c r="M46">
        <f>'Monthly Data'!BS46</f>
        <v>30</v>
      </c>
      <c r="N46">
        <f>'Monthly Data'!BT46</f>
        <v>21</v>
      </c>
      <c r="P46">
        <f>'GS &gt; 50 OLS Model'!$B$5</f>
        <v>-80678906.326298103</v>
      </c>
      <c r="Q46">
        <f ca="1">'GS &gt; 50 OLS Model'!$B$6*D46</f>
        <v>812035.39287518396</v>
      </c>
      <c r="R46">
        <f ca="1">'GS &gt; 50 OLS Model'!$B$7*E46</f>
        <v>4967301.9637446655</v>
      </c>
      <c r="S46">
        <f>'GS &gt; 50 OLS Model'!$B$8*F46</f>
        <v>109598860.26212774</v>
      </c>
      <c r="T46">
        <f>'GS &gt; 50 OLS Model'!$B$9*G46</f>
        <v>-6827795.8957026899</v>
      </c>
      <c r="U46">
        <f>'GS &gt; 50 OLS Model'!$B$10*H46</f>
        <v>0</v>
      </c>
      <c r="V46">
        <f>'GS &gt; 50 OLS Model'!$B$11*I46</f>
        <v>0</v>
      </c>
      <c r="W46">
        <f>'GS &gt; 50 OLS Model'!$B$12*J46</f>
        <v>0</v>
      </c>
      <c r="X46">
        <f>'GS &gt; 50 OLS Model'!$B$13*K46</f>
        <v>3297905.0316017698</v>
      </c>
      <c r="Y46">
        <f>'GS &gt; 50 OLS Model'!$B$14*L46</f>
        <v>0</v>
      </c>
      <c r="Z46">
        <f>'GS &gt; 50 OLS Model'!$B$15*M46</f>
        <v>33229957.640213698</v>
      </c>
      <c r="AA46">
        <f>'GS &gt; 50 OLS Model'!$B$16*N46</f>
        <v>13179836.220176872</v>
      </c>
      <c r="AB46">
        <f t="shared" ca="1" si="2"/>
        <v>77579194.288739145</v>
      </c>
    </row>
    <row r="47" spans="1:28">
      <c r="A47" s="28">
        <f>'Monthly Data'!A47</f>
        <v>40817</v>
      </c>
      <c r="B47">
        <f t="shared" si="1"/>
        <v>2011</v>
      </c>
      <c r="C47">
        <f ca="1">'Monthly Data'!O47</f>
        <v>74971165.15079917</v>
      </c>
      <c r="D47">
        <f t="shared" ca="1" si="5"/>
        <v>177.83999999999997</v>
      </c>
      <c r="E47">
        <f t="shared" ca="1" si="5"/>
        <v>8.6</v>
      </c>
      <c r="F47">
        <f>'Monthly Data'!BB47</f>
        <v>570633.30000000005</v>
      </c>
      <c r="G47">
        <f>'Monthly Data'!BC47</f>
        <v>46</v>
      </c>
      <c r="H47">
        <f>'Monthly Data'!BG47</f>
        <v>0</v>
      </c>
      <c r="I47">
        <f>'Monthly Data'!BI47</f>
        <v>0</v>
      </c>
      <c r="J47">
        <f>'Monthly Data'!BK47</f>
        <v>0</v>
      </c>
      <c r="K47">
        <f>'Monthly Data'!BL47</f>
        <v>0</v>
      </c>
      <c r="L47">
        <f>'Monthly Data'!BM47</f>
        <v>1</v>
      </c>
      <c r="M47">
        <f>'Monthly Data'!BS47</f>
        <v>31</v>
      </c>
      <c r="N47">
        <f>'Monthly Data'!BT47</f>
        <v>20</v>
      </c>
      <c r="P47">
        <f>'GS &gt; 50 OLS Model'!$B$5</f>
        <v>-80678906.326298103</v>
      </c>
      <c r="Q47">
        <f ca="1">'GS &gt; 50 OLS Model'!$B$6*D47</f>
        <v>4374806.8545568828</v>
      </c>
      <c r="R47">
        <f ca="1">'GS &gt; 50 OLS Model'!$B$7*E47</f>
        <v>631187.89728433988</v>
      </c>
      <c r="S47">
        <f>'GS &gt; 50 OLS Model'!$B$8*F47</f>
        <v>109598860.26212774</v>
      </c>
      <c r="T47">
        <f>'GS &gt; 50 OLS Model'!$B$9*G47</f>
        <v>-6979524.6933849715</v>
      </c>
      <c r="U47">
        <f>'GS &gt; 50 OLS Model'!$B$10*H47</f>
        <v>0</v>
      </c>
      <c r="V47">
        <f>'GS &gt; 50 OLS Model'!$B$11*I47</f>
        <v>0</v>
      </c>
      <c r="W47">
        <f>'GS &gt; 50 OLS Model'!$B$12*J47</f>
        <v>0</v>
      </c>
      <c r="X47">
        <f>'GS &gt; 50 OLS Model'!$B$13*K47</f>
        <v>0</v>
      </c>
      <c r="Y47">
        <f>'GS &gt; 50 OLS Model'!$B$14*L47</f>
        <v>1577525.1305396601</v>
      </c>
      <c r="Z47">
        <f>'GS &gt; 50 OLS Model'!$B$15*M47</f>
        <v>34337622.894887492</v>
      </c>
      <c r="AA47">
        <f>'GS &gt; 50 OLS Model'!$B$16*N47</f>
        <v>12552224.97159702</v>
      </c>
      <c r="AB47">
        <f t="shared" ca="1" si="2"/>
        <v>75413796.991310075</v>
      </c>
    </row>
    <row r="48" spans="1:28">
      <c r="A48" s="28">
        <f>'Monthly Data'!A48</f>
        <v>40848</v>
      </c>
      <c r="B48">
        <f t="shared" si="1"/>
        <v>2011</v>
      </c>
      <c r="C48">
        <f ca="1">'Monthly Data'!O48</f>
        <v>75882976.979724109</v>
      </c>
      <c r="D48">
        <f t="shared" ca="1" si="5"/>
        <v>361.94999999999993</v>
      </c>
      <c r="E48">
        <f t="shared" ca="1" si="5"/>
        <v>0.05</v>
      </c>
      <c r="F48">
        <f>'Monthly Data'!BB48</f>
        <v>570633.30000000005</v>
      </c>
      <c r="G48">
        <f>'Monthly Data'!BC48</f>
        <v>47</v>
      </c>
      <c r="H48">
        <f>'Monthly Data'!BG48</f>
        <v>0</v>
      </c>
      <c r="I48">
        <f>'Monthly Data'!BI48</f>
        <v>0</v>
      </c>
      <c r="J48">
        <f>'Monthly Data'!BK48</f>
        <v>0</v>
      </c>
      <c r="K48">
        <f>'Monthly Data'!BL48</f>
        <v>0</v>
      </c>
      <c r="L48">
        <f>'Monthly Data'!BM48</f>
        <v>0</v>
      </c>
      <c r="M48">
        <f>'Monthly Data'!BS48</f>
        <v>30</v>
      </c>
      <c r="N48">
        <f>'Monthly Data'!BT48</f>
        <v>22</v>
      </c>
      <c r="P48">
        <f>'GS &gt; 50 OLS Model'!$B$5</f>
        <v>-80678906.326298103</v>
      </c>
      <c r="Q48">
        <f ca="1">'GS &gt; 50 OLS Model'!$B$6*D48</f>
        <v>8903853.694370579</v>
      </c>
      <c r="R48">
        <f ca="1">'GS &gt; 50 OLS Model'!$B$7*E48</f>
        <v>3669.6970772345348</v>
      </c>
      <c r="S48">
        <f>'GS &gt; 50 OLS Model'!$B$8*F48</f>
        <v>109598860.26212774</v>
      </c>
      <c r="T48">
        <f>'GS &gt; 50 OLS Model'!$B$9*G48</f>
        <v>-7131253.491067254</v>
      </c>
      <c r="U48">
        <f>'GS &gt; 50 OLS Model'!$B$10*H48</f>
        <v>0</v>
      </c>
      <c r="V48">
        <f>'GS &gt; 50 OLS Model'!$B$11*I48</f>
        <v>0</v>
      </c>
      <c r="W48">
        <f>'GS &gt; 50 OLS Model'!$B$12*J48</f>
        <v>0</v>
      </c>
      <c r="X48">
        <f>'GS &gt; 50 OLS Model'!$B$13*K48</f>
        <v>0</v>
      </c>
      <c r="Y48">
        <f>'GS &gt; 50 OLS Model'!$B$14*L48</f>
        <v>0</v>
      </c>
      <c r="Z48">
        <f>'GS &gt; 50 OLS Model'!$B$15*M48</f>
        <v>33229957.640213698</v>
      </c>
      <c r="AA48">
        <f>'GS &gt; 50 OLS Model'!$B$16*N48</f>
        <v>13807447.468756722</v>
      </c>
      <c r="AB48">
        <f t="shared" ca="1" si="2"/>
        <v>77733628.945180625</v>
      </c>
    </row>
    <row r="49" spans="1:28">
      <c r="A49" s="28">
        <f>'Monthly Data'!A49</f>
        <v>40878</v>
      </c>
      <c r="B49">
        <f t="shared" si="1"/>
        <v>2011</v>
      </c>
      <c r="C49">
        <f ca="1">'Monthly Data'!O49</f>
        <v>79287692.662937596</v>
      </c>
      <c r="D49">
        <f t="shared" ca="1" si="5"/>
        <v>556.41000000000008</v>
      </c>
      <c r="E49">
        <f t="shared" ca="1" si="5"/>
        <v>0</v>
      </c>
      <c r="F49">
        <f>'Monthly Data'!BB49</f>
        <v>570633.30000000005</v>
      </c>
      <c r="G49">
        <f>'Monthly Data'!BC49</f>
        <v>48</v>
      </c>
      <c r="H49">
        <f>'Monthly Data'!BG49</f>
        <v>0</v>
      </c>
      <c r="I49">
        <f>'Monthly Data'!BI49</f>
        <v>0</v>
      </c>
      <c r="J49">
        <f>'Monthly Data'!BK49</f>
        <v>0</v>
      </c>
      <c r="K49">
        <f>'Monthly Data'!BL49</f>
        <v>0</v>
      </c>
      <c r="L49">
        <f>'Monthly Data'!BM49</f>
        <v>0</v>
      </c>
      <c r="M49">
        <f>'Monthly Data'!BS49</f>
        <v>31</v>
      </c>
      <c r="N49">
        <f>'Monthly Data'!BT49</f>
        <v>20</v>
      </c>
      <c r="P49">
        <f>'GS &gt; 50 OLS Model'!$B$5</f>
        <v>-80678906.326298103</v>
      </c>
      <c r="Q49">
        <f ca="1">'GS &gt; 50 OLS Model'!$B$6*D49</f>
        <v>13687507.208412033</v>
      </c>
      <c r="R49">
        <f ca="1">'GS &gt; 50 OLS Model'!$B$7*E49</f>
        <v>0</v>
      </c>
      <c r="S49">
        <f>'GS &gt; 50 OLS Model'!$B$8*F49</f>
        <v>109598860.26212774</v>
      </c>
      <c r="T49">
        <f>'GS &gt; 50 OLS Model'!$B$9*G49</f>
        <v>-7282982.2887495356</v>
      </c>
      <c r="U49">
        <f>'GS &gt; 50 OLS Model'!$B$10*H49</f>
        <v>0</v>
      </c>
      <c r="V49">
        <f>'GS &gt; 50 OLS Model'!$B$11*I49</f>
        <v>0</v>
      </c>
      <c r="W49">
        <f>'GS &gt; 50 OLS Model'!$B$12*J49</f>
        <v>0</v>
      </c>
      <c r="X49">
        <f>'GS &gt; 50 OLS Model'!$B$13*K49</f>
        <v>0</v>
      </c>
      <c r="Y49">
        <f>'GS &gt; 50 OLS Model'!$B$14*L49</f>
        <v>0</v>
      </c>
      <c r="Z49">
        <f>'GS &gt; 50 OLS Model'!$B$15*M49</f>
        <v>34337622.894887492</v>
      </c>
      <c r="AA49">
        <f>'GS &gt; 50 OLS Model'!$B$16*N49</f>
        <v>12552224.97159702</v>
      </c>
      <c r="AB49">
        <f t="shared" ca="1" si="2"/>
        <v>82214326.721976638</v>
      </c>
    </row>
    <row r="50" spans="1:28">
      <c r="A50" s="28">
        <f>'Monthly Data'!A50</f>
        <v>40909</v>
      </c>
      <c r="B50">
        <f t="shared" si="1"/>
        <v>2012</v>
      </c>
      <c r="C50">
        <f ca="1">'Monthly Data'!O50</f>
        <v>83627865.943462819</v>
      </c>
      <c r="D50">
        <f t="shared" ca="1" si="5"/>
        <v>659.42999999999984</v>
      </c>
      <c r="E50">
        <f t="shared" ca="1" si="5"/>
        <v>0</v>
      </c>
      <c r="F50">
        <f>'Monthly Data'!BB50</f>
        <v>578793.9</v>
      </c>
      <c r="G50">
        <f>'Monthly Data'!BC50</f>
        <v>49</v>
      </c>
      <c r="H50">
        <f>'Monthly Data'!BG50</f>
        <v>0</v>
      </c>
      <c r="I50">
        <f>'Monthly Data'!BI50</f>
        <v>0</v>
      </c>
      <c r="J50">
        <f>'Monthly Data'!BK50</f>
        <v>0</v>
      </c>
      <c r="K50">
        <f>'Monthly Data'!BL50</f>
        <v>0</v>
      </c>
      <c r="L50">
        <f>'Monthly Data'!BM50</f>
        <v>0</v>
      </c>
      <c r="M50">
        <f>'Monthly Data'!BS50</f>
        <v>31</v>
      </c>
      <c r="N50">
        <f>'Monthly Data'!BT50</f>
        <v>21</v>
      </c>
      <c r="P50">
        <f>'GS &gt; 50 OLS Model'!$B$5</f>
        <v>-80678906.326298103</v>
      </c>
      <c r="Q50">
        <f ca="1">'GS &gt; 50 OLS Model'!$B$6*D50</f>
        <v>16221766.104928279</v>
      </c>
      <c r="R50">
        <f ca="1">'GS &gt; 50 OLS Model'!$B$7*E50</f>
        <v>0</v>
      </c>
      <c r="S50">
        <f>'GS &gt; 50 OLS Model'!$B$8*F50</f>
        <v>111166228.41091107</v>
      </c>
      <c r="T50">
        <f>'GS &gt; 50 OLS Model'!$B$9*G50</f>
        <v>-7434711.0864318172</v>
      </c>
      <c r="U50">
        <f>'GS &gt; 50 OLS Model'!$B$10*H50</f>
        <v>0</v>
      </c>
      <c r="V50">
        <f>'GS &gt; 50 OLS Model'!$B$11*I50</f>
        <v>0</v>
      </c>
      <c r="W50">
        <f>'GS &gt; 50 OLS Model'!$B$12*J50</f>
        <v>0</v>
      </c>
      <c r="X50">
        <f>'GS &gt; 50 OLS Model'!$B$13*K50</f>
        <v>0</v>
      </c>
      <c r="Y50">
        <f>'GS &gt; 50 OLS Model'!$B$14*L50</f>
        <v>0</v>
      </c>
      <c r="Z50">
        <f>'GS &gt; 50 OLS Model'!$B$15*M50</f>
        <v>34337622.894887492</v>
      </c>
      <c r="AA50">
        <f>'GS &gt; 50 OLS Model'!$B$16*N50</f>
        <v>13179836.220176872</v>
      </c>
      <c r="AB50">
        <f t="shared" ca="1" si="2"/>
        <v>86791836.218173802</v>
      </c>
    </row>
    <row r="51" spans="1:28">
      <c r="A51" s="28">
        <f>'Monthly Data'!A51</f>
        <v>40940</v>
      </c>
      <c r="B51">
        <f t="shared" si="1"/>
        <v>2012</v>
      </c>
      <c r="C51">
        <f ca="1">'Monthly Data'!O51</f>
        <v>78960983.658556581</v>
      </c>
      <c r="D51">
        <f t="shared" ref="D51:E66" ca="1" si="6">D39</f>
        <v>571.77</v>
      </c>
      <c r="E51">
        <f t="shared" ca="1" si="6"/>
        <v>0</v>
      </c>
      <c r="F51">
        <f>'Monthly Data'!BB51</f>
        <v>578793.9</v>
      </c>
      <c r="G51">
        <f>'Monthly Data'!BC51</f>
        <v>50</v>
      </c>
      <c r="H51">
        <f>'Monthly Data'!BG51</f>
        <v>0</v>
      </c>
      <c r="I51">
        <f>'Monthly Data'!BI51</f>
        <v>0</v>
      </c>
      <c r="J51">
        <f>'Monthly Data'!BK51</f>
        <v>0</v>
      </c>
      <c r="K51">
        <f>'Monthly Data'!BL51</f>
        <v>0</v>
      </c>
      <c r="L51">
        <f>'Monthly Data'!BM51</f>
        <v>0</v>
      </c>
      <c r="M51">
        <f>'Monthly Data'!BS51</f>
        <v>29</v>
      </c>
      <c r="N51">
        <f>'Monthly Data'!BT51</f>
        <v>20</v>
      </c>
      <c r="P51">
        <f>'GS &gt; 50 OLS Model'!$B$5</f>
        <v>-80678906.326298103</v>
      </c>
      <c r="Q51">
        <f ca="1">'GS &gt; 50 OLS Model'!$B$6*D51</f>
        <v>14065358.272773219</v>
      </c>
      <c r="R51">
        <f ca="1">'GS &gt; 50 OLS Model'!$B$7*E51</f>
        <v>0</v>
      </c>
      <c r="S51">
        <f>'GS &gt; 50 OLS Model'!$B$8*F51</f>
        <v>111166228.41091107</v>
      </c>
      <c r="T51">
        <f>'GS &gt; 50 OLS Model'!$B$9*G51</f>
        <v>-7586439.8841140997</v>
      </c>
      <c r="U51">
        <f>'GS &gt; 50 OLS Model'!$B$10*H51</f>
        <v>0</v>
      </c>
      <c r="V51">
        <f>'GS &gt; 50 OLS Model'!$B$11*I51</f>
        <v>0</v>
      </c>
      <c r="W51">
        <f>'GS &gt; 50 OLS Model'!$B$12*J51</f>
        <v>0</v>
      </c>
      <c r="X51">
        <f>'GS &gt; 50 OLS Model'!$B$13*K51</f>
        <v>0</v>
      </c>
      <c r="Y51">
        <f>'GS &gt; 50 OLS Model'!$B$14*L51</f>
        <v>0</v>
      </c>
      <c r="Z51">
        <f>'GS &gt; 50 OLS Model'!$B$15*M51</f>
        <v>32122292.385539908</v>
      </c>
      <c r="AA51">
        <f>'GS &gt; 50 OLS Model'!$B$16*N51</f>
        <v>12552224.97159702</v>
      </c>
      <c r="AB51">
        <f t="shared" ca="1" si="2"/>
        <v>81640757.830409005</v>
      </c>
    </row>
    <row r="52" spans="1:28">
      <c r="A52" s="28">
        <f>'Monthly Data'!A52</f>
        <v>40969</v>
      </c>
      <c r="B52">
        <f t="shared" si="1"/>
        <v>2012</v>
      </c>
      <c r="C52">
        <f ca="1">'Monthly Data'!O52</f>
        <v>78967146.21412468</v>
      </c>
      <c r="D52">
        <f t="shared" ca="1" si="6"/>
        <v>456.53999999999996</v>
      </c>
      <c r="E52">
        <f t="shared" ca="1" si="6"/>
        <v>0.48</v>
      </c>
      <c r="F52">
        <f>'Monthly Data'!BB52</f>
        <v>578793.9</v>
      </c>
      <c r="G52">
        <f>'Monthly Data'!BC52</f>
        <v>51</v>
      </c>
      <c r="H52">
        <f>'Monthly Data'!BG52</f>
        <v>0</v>
      </c>
      <c r="I52">
        <f>'Monthly Data'!BI52</f>
        <v>0</v>
      </c>
      <c r="J52">
        <f>'Monthly Data'!BK52</f>
        <v>0</v>
      </c>
      <c r="K52">
        <f>'Monthly Data'!BL52</f>
        <v>0</v>
      </c>
      <c r="L52">
        <f>'Monthly Data'!BM52</f>
        <v>0</v>
      </c>
      <c r="M52">
        <f>'Monthly Data'!BS52</f>
        <v>31</v>
      </c>
      <c r="N52">
        <f>'Monthly Data'!BT52</f>
        <v>22</v>
      </c>
      <c r="P52">
        <f>'GS &gt; 50 OLS Model'!$B$5</f>
        <v>-80678906.326298103</v>
      </c>
      <c r="Q52">
        <f ca="1">'GS &gt; 50 OLS Model'!$B$6*D52</f>
        <v>11230737.299704226</v>
      </c>
      <c r="R52">
        <f ca="1">'GS &gt; 50 OLS Model'!$B$7*E52</f>
        <v>35229.09194145153</v>
      </c>
      <c r="S52">
        <f>'GS &gt; 50 OLS Model'!$B$8*F52</f>
        <v>111166228.41091107</v>
      </c>
      <c r="T52">
        <f>'GS &gt; 50 OLS Model'!$B$9*G52</f>
        <v>-7738168.6817963813</v>
      </c>
      <c r="U52">
        <f>'GS &gt; 50 OLS Model'!$B$10*H52</f>
        <v>0</v>
      </c>
      <c r="V52">
        <f>'GS &gt; 50 OLS Model'!$B$11*I52</f>
        <v>0</v>
      </c>
      <c r="W52">
        <f>'GS &gt; 50 OLS Model'!$B$12*J52</f>
        <v>0</v>
      </c>
      <c r="X52">
        <f>'GS &gt; 50 OLS Model'!$B$13*K52</f>
        <v>0</v>
      </c>
      <c r="Y52">
        <f>'GS &gt; 50 OLS Model'!$B$14*L52</f>
        <v>0</v>
      </c>
      <c r="Z52">
        <f>'GS &gt; 50 OLS Model'!$B$15*M52</f>
        <v>34337622.894887492</v>
      </c>
      <c r="AA52">
        <f>'GS &gt; 50 OLS Model'!$B$16*N52</f>
        <v>13807447.468756722</v>
      </c>
      <c r="AB52">
        <f t="shared" ca="1" si="2"/>
        <v>82160190.158106461</v>
      </c>
    </row>
    <row r="53" spans="1:28">
      <c r="A53" s="28">
        <f>'Monthly Data'!A53</f>
        <v>41000</v>
      </c>
      <c r="B53">
        <f t="shared" si="1"/>
        <v>2012</v>
      </c>
      <c r="C53">
        <f ca="1">'Monthly Data'!O53</f>
        <v>70404346.904171199</v>
      </c>
      <c r="D53">
        <f t="shared" ca="1" si="6"/>
        <v>248.54999999999995</v>
      </c>
      <c r="E53">
        <f t="shared" ca="1" si="6"/>
        <v>2.78</v>
      </c>
      <c r="F53">
        <f>'Monthly Data'!BB53</f>
        <v>578793.9</v>
      </c>
      <c r="G53">
        <f>'Monthly Data'!BC53</f>
        <v>52</v>
      </c>
      <c r="H53">
        <f>'Monthly Data'!BG53</f>
        <v>1</v>
      </c>
      <c r="I53">
        <f>'Monthly Data'!BI53</f>
        <v>0</v>
      </c>
      <c r="J53">
        <f>'Monthly Data'!BK53</f>
        <v>0</v>
      </c>
      <c r="K53">
        <f>'Monthly Data'!BL53</f>
        <v>0</v>
      </c>
      <c r="L53">
        <f>'Monthly Data'!BM53</f>
        <v>0</v>
      </c>
      <c r="M53">
        <f>'Monthly Data'!BS53</f>
        <v>30</v>
      </c>
      <c r="N53">
        <f>'Monthly Data'!BT53</f>
        <v>19</v>
      </c>
      <c r="P53">
        <f>'GS &gt; 50 OLS Model'!$B$5</f>
        <v>-80678906.326298103</v>
      </c>
      <c r="Q53">
        <f ca="1">'GS &gt; 50 OLS Model'!$B$6*D53</f>
        <v>6114250.1332664937</v>
      </c>
      <c r="R53">
        <f ca="1">'GS &gt; 50 OLS Model'!$B$7*E53</f>
        <v>204035.15749424012</v>
      </c>
      <c r="S53">
        <f>'GS &gt; 50 OLS Model'!$B$8*F53</f>
        <v>111166228.41091107</v>
      </c>
      <c r="T53">
        <f>'GS &gt; 50 OLS Model'!$B$9*G53</f>
        <v>-7889897.4794786638</v>
      </c>
      <c r="U53">
        <f>'GS &gt; 50 OLS Model'!$B$10*H53</f>
        <v>-1451998.11688088</v>
      </c>
      <c r="V53">
        <f>'GS &gt; 50 OLS Model'!$B$11*I53</f>
        <v>0</v>
      </c>
      <c r="W53">
        <f>'GS &gt; 50 OLS Model'!$B$12*J53</f>
        <v>0</v>
      </c>
      <c r="X53">
        <f>'GS &gt; 50 OLS Model'!$B$13*K53</f>
        <v>0</v>
      </c>
      <c r="Y53">
        <f>'GS &gt; 50 OLS Model'!$B$14*L53</f>
        <v>0</v>
      </c>
      <c r="Z53">
        <f>'GS &gt; 50 OLS Model'!$B$15*M53</f>
        <v>33229957.640213698</v>
      </c>
      <c r="AA53">
        <f>'GS &gt; 50 OLS Model'!$B$16*N53</f>
        <v>11924613.723017169</v>
      </c>
      <c r="AB53">
        <f t="shared" ca="1" si="2"/>
        <v>72618283.142245024</v>
      </c>
    </row>
    <row r="54" spans="1:28">
      <c r="A54" s="28">
        <f>'Monthly Data'!A54</f>
        <v>41030</v>
      </c>
      <c r="B54">
        <f t="shared" si="1"/>
        <v>2012</v>
      </c>
      <c r="C54">
        <f ca="1">'Monthly Data'!O54</f>
        <v>76707141.256383926</v>
      </c>
      <c r="D54">
        <f t="shared" ca="1" si="6"/>
        <v>92.740000000000009</v>
      </c>
      <c r="E54">
        <f t="shared" ca="1" si="6"/>
        <v>41.839999999999996</v>
      </c>
      <c r="F54">
        <f>'Monthly Data'!BB54</f>
        <v>578793.9</v>
      </c>
      <c r="G54">
        <f>'Monthly Data'!BC54</f>
        <v>53</v>
      </c>
      <c r="H54">
        <f>'Monthly Data'!BG54</f>
        <v>0</v>
      </c>
      <c r="I54">
        <f>'Monthly Data'!BI54</f>
        <v>0</v>
      </c>
      <c r="J54">
        <f>'Monthly Data'!BK54</f>
        <v>0</v>
      </c>
      <c r="K54">
        <f>'Monthly Data'!BL54</f>
        <v>0</v>
      </c>
      <c r="L54">
        <f>'Monthly Data'!BM54</f>
        <v>0</v>
      </c>
      <c r="M54">
        <f>'Monthly Data'!BS54</f>
        <v>31</v>
      </c>
      <c r="N54">
        <f>'Monthly Data'!BT54</f>
        <v>22</v>
      </c>
      <c r="P54">
        <f>'GS &gt; 50 OLS Model'!$B$5</f>
        <v>-80678906.326298103</v>
      </c>
      <c r="Q54">
        <f ca="1">'GS &gt; 50 OLS Model'!$B$6*D54</f>
        <v>2281374.1997953523</v>
      </c>
      <c r="R54">
        <f ca="1">'GS &gt; 50 OLS Model'!$B$7*E54</f>
        <v>3070802.5142298583</v>
      </c>
      <c r="S54">
        <f>'GS &gt; 50 OLS Model'!$B$8*F54</f>
        <v>111166228.41091107</v>
      </c>
      <c r="T54">
        <f>'GS &gt; 50 OLS Model'!$B$9*G54</f>
        <v>-8041626.2771609453</v>
      </c>
      <c r="U54">
        <f>'GS &gt; 50 OLS Model'!$B$10*H54</f>
        <v>0</v>
      </c>
      <c r="V54">
        <f>'GS &gt; 50 OLS Model'!$B$11*I54</f>
        <v>0</v>
      </c>
      <c r="W54">
        <f>'GS &gt; 50 OLS Model'!$B$12*J54</f>
        <v>0</v>
      </c>
      <c r="X54">
        <f>'GS &gt; 50 OLS Model'!$B$13*K54</f>
        <v>0</v>
      </c>
      <c r="Y54">
        <f>'GS &gt; 50 OLS Model'!$B$14*L54</f>
        <v>0</v>
      </c>
      <c r="Z54">
        <f>'GS &gt; 50 OLS Model'!$B$15*M54</f>
        <v>34337622.894887492</v>
      </c>
      <c r="AA54">
        <f>'GS &gt; 50 OLS Model'!$B$16*N54</f>
        <v>13807447.468756722</v>
      </c>
      <c r="AB54">
        <f t="shared" ca="1" si="2"/>
        <v>75942942.88512145</v>
      </c>
    </row>
    <row r="55" spans="1:28">
      <c r="A55" s="28">
        <f>'Monthly Data'!A55</f>
        <v>41061</v>
      </c>
      <c r="B55">
        <f t="shared" ref="B55:B118" si="7">YEAR(A55)</f>
        <v>2012</v>
      </c>
      <c r="C55">
        <f ca="1">'Monthly Data'!O55</f>
        <v>81073916.050987154</v>
      </c>
      <c r="D55">
        <f t="shared" ca="1" si="6"/>
        <v>9.08</v>
      </c>
      <c r="E55">
        <f t="shared" ca="1" si="6"/>
        <v>117.03999999999996</v>
      </c>
      <c r="F55">
        <f>'Monthly Data'!BB55</f>
        <v>578793.9</v>
      </c>
      <c r="G55">
        <f>'Monthly Data'!BC55</f>
        <v>54</v>
      </c>
      <c r="H55">
        <f>'Monthly Data'!BG55</f>
        <v>0</v>
      </c>
      <c r="I55">
        <f>'Monthly Data'!BI55</f>
        <v>1</v>
      </c>
      <c r="J55">
        <f>'Monthly Data'!BK55</f>
        <v>0</v>
      </c>
      <c r="K55">
        <f>'Monthly Data'!BL55</f>
        <v>0</v>
      </c>
      <c r="L55">
        <f>'Monthly Data'!BM55</f>
        <v>0</v>
      </c>
      <c r="M55">
        <f>'Monthly Data'!BS55</f>
        <v>30</v>
      </c>
      <c r="N55">
        <f>'Monthly Data'!BT55</f>
        <v>21</v>
      </c>
      <c r="P55">
        <f>'GS &gt; 50 OLS Model'!$B$5</f>
        <v>-80678906.326298103</v>
      </c>
      <c r="Q55">
        <f ca="1">'GS &gt; 50 OLS Model'!$B$6*D55</f>
        <v>223365.08231768166</v>
      </c>
      <c r="R55">
        <f ca="1">'GS &gt; 50 OLS Model'!$B$7*E55</f>
        <v>8590026.9183905963</v>
      </c>
      <c r="S55">
        <f>'GS &gt; 50 OLS Model'!$B$8*F55</f>
        <v>111166228.41091107</v>
      </c>
      <c r="T55">
        <f>'GS &gt; 50 OLS Model'!$B$9*G55</f>
        <v>-8193355.0748432279</v>
      </c>
      <c r="U55">
        <f>'GS &gt; 50 OLS Model'!$B$10*H55</f>
        <v>0</v>
      </c>
      <c r="V55">
        <f>'GS &gt; 50 OLS Model'!$B$11*I55</f>
        <v>1416617.5357142601</v>
      </c>
      <c r="W55">
        <f>'GS &gt; 50 OLS Model'!$B$12*J55</f>
        <v>0</v>
      </c>
      <c r="X55">
        <f>'GS &gt; 50 OLS Model'!$B$13*K55</f>
        <v>0</v>
      </c>
      <c r="Y55">
        <f>'GS &gt; 50 OLS Model'!$B$14*L55</f>
        <v>0</v>
      </c>
      <c r="Z55">
        <f>'GS &gt; 50 OLS Model'!$B$15*M55</f>
        <v>33229957.640213698</v>
      </c>
      <c r="AA55">
        <f>'GS &gt; 50 OLS Model'!$B$16*N55</f>
        <v>13179836.220176872</v>
      </c>
      <c r="AB55">
        <f t="shared" ref="AB55:AB109" ca="1" si="8">SUM(P55:AA55)</f>
        <v>78933770.406582847</v>
      </c>
    </row>
    <row r="56" spans="1:28">
      <c r="A56" s="28">
        <f>'Monthly Data'!A56</f>
        <v>41091</v>
      </c>
      <c r="B56">
        <f t="shared" si="7"/>
        <v>2012</v>
      </c>
      <c r="C56">
        <f ca="1">'Monthly Data'!O56</f>
        <v>86497634.17916283</v>
      </c>
      <c r="D56">
        <f t="shared" ca="1" si="6"/>
        <v>0.51</v>
      </c>
      <c r="E56">
        <f t="shared" ca="1" si="6"/>
        <v>183.26</v>
      </c>
      <c r="F56">
        <f>'Monthly Data'!BB56</f>
        <v>578793.9</v>
      </c>
      <c r="G56">
        <f>'Monthly Data'!BC56</f>
        <v>55</v>
      </c>
      <c r="H56">
        <f>'Monthly Data'!BG56</f>
        <v>0</v>
      </c>
      <c r="I56">
        <f>'Monthly Data'!BI56</f>
        <v>0</v>
      </c>
      <c r="J56">
        <f>'Monthly Data'!BK56</f>
        <v>0</v>
      </c>
      <c r="K56">
        <f>'Monthly Data'!BL56</f>
        <v>0</v>
      </c>
      <c r="L56">
        <f>'Monthly Data'!BM56</f>
        <v>0</v>
      </c>
      <c r="M56">
        <f>'Monthly Data'!BS56</f>
        <v>31</v>
      </c>
      <c r="N56">
        <f>'Monthly Data'!BT56</f>
        <v>21</v>
      </c>
      <c r="P56">
        <f>'GS &gt; 50 OLS Model'!$B$5</f>
        <v>-80678906.326298103</v>
      </c>
      <c r="Q56">
        <f ca="1">'GS &gt; 50 OLS Model'!$B$6*D56</f>
        <v>12545.836121367582</v>
      </c>
      <c r="R56">
        <f ca="1">'GS &gt; 50 OLS Model'!$B$7*E56</f>
        <v>13450173.727480017</v>
      </c>
      <c r="S56">
        <f>'GS &gt; 50 OLS Model'!$B$8*F56</f>
        <v>111166228.41091107</v>
      </c>
      <c r="T56">
        <f>'GS &gt; 50 OLS Model'!$B$9*G56</f>
        <v>-8345083.8725255094</v>
      </c>
      <c r="U56">
        <f>'GS &gt; 50 OLS Model'!$B$10*H56</f>
        <v>0</v>
      </c>
      <c r="V56">
        <f>'GS &gt; 50 OLS Model'!$B$11*I56</f>
        <v>0</v>
      </c>
      <c r="W56">
        <f>'GS &gt; 50 OLS Model'!$B$12*J56</f>
        <v>0</v>
      </c>
      <c r="X56">
        <f>'GS &gt; 50 OLS Model'!$B$13*K56</f>
        <v>0</v>
      </c>
      <c r="Y56">
        <f>'GS &gt; 50 OLS Model'!$B$14*L56</f>
        <v>0</v>
      </c>
      <c r="Z56">
        <f>'GS &gt; 50 OLS Model'!$B$15*M56</f>
        <v>34337622.894887492</v>
      </c>
      <c r="AA56">
        <f>'GS &gt; 50 OLS Model'!$B$16*N56</f>
        <v>13179836.220176872</v>
      </c>
      <c r="AB56">
        <f t="shared" ca="1" si="8"/>
        <v>83122416.89075321</v>
      </c>
    </row>
    <row r="57" spans="1:28">
      <c r="A57" s="28">
        <f>'Monthly Data'!A57</f>
        <v>41122</v>
      </c>
      <c r="B57">
        <f t="shared" si="7"/>
        <v>2012</v>
      </c>
      <c r="C57">
        <f ca="1">'Monthly Data'!O57</f>
        <v>84955144.682128251</v>
      </c>
      <c r="D57">
        <f t="shared" ca="1" si="6"/>
        <v>1.51</v>
      </c>
      <c r="E57">
        <f t="shared" ca="1" si="6"/>
        <v>152.91000000000003</v>
      </c>
      <c r="F57">
        <f>'Monthly Data'!BB57</f>
        <v>578793.9</v>
      </c>
      <c r="G57">
        <f>'Monthly Data'!BC57</f>
        <v>56</v>
      </c>
      <c r="H57">
        <f>'Monthly Data'!BG57</f>
        <v>0</v>
      </c>
      <c r="I57">
        <f>'Monthly Data'!BI57</f>
        <v>0</v>
      </c>
      <c r="J57">
        <f>'Monthly Data'!BK57</f>
        <v>1</v>
      </c>
      <c r="K57">
        <f>'Monthly Data'!BL57</f>
        <v>0</v>
      </c>
      <c r="L57">
        <f>'Monthly Data'!BM57</f>
        <v>0</v>
      </c>
      <c r="M57">
        <f>'Monthly Data'!BS57</f>
        <v>31</v>
      </c>
      <c r="N57">
        <f>'Monthly Data'!BT57</f>
        <v>22</v>
      </c>
      <c r="P57">
        <f>'GS &gt; 50 OLS Model'!$B$5</f>
        <v>-80678906.326298103</v>
      </c>
      <c r="Q57">
        <f ca="1">'GS &gt; 50 OLS Model'!$B$6*D57</f>
        <v>37145.514790715781</v>
      </c>
      <c r="R57">
        <f ca="1">'GS &gt; 50 OLS Model'!$B$7*E57</f>
        <v>11222667.601598656</v>
      </c>
      <c r="S57">
        <f>'GS &gt; 50 OLS Model'!$B$8*F57</f>
        <v>111166228.41091107</v>
      </c>
      <c r="T57">
        <f>'GS &gt; 50 OLS Model'!$B$9*G57</f>
        <v>-8496812.670207791</v>
      </c>
      <c r="U57">
        <f>'GS &gt; 50 OLS Model'!$B$10*H57</f>
        <v>0</v>
      </c>
      <c r="V57">
        <f>'GS &gt; 50 OLS Model'!$B$11*I57</f>
        <v>0</v>
      </c>
      <c r="W57">
        <f>'GS &gt; 50 OLS Model'!$B$12*J57</f>
        <v>3108600.9961055499</v>
      </c>
      <c r="X57">
        <f>'GS &gt; 50 OLS Model'!$B$13*K57</f>
        <v>0</v>
      </c>
      <c r="Y57">
        <f>'GS &gt; 50 OLS Model'!$B$14*L57</f>
        <v>0</v>
      </c>
      <c r="Z57">
        <f>'GS &gt; 50 OLS Model'!$B$15*M57</f>
        <v>34337622.894887492</v>
      </c>
      <c r="AA57">
        <f>'GS &gt; 50 OLS Model'!$B$16*N57</f>
        <v>13807447.468756722</v>
      </c>
      <c r="AB57">
        <f t="shared" ca="1" si="8"/>
        <v>84503993.89054431</v>
      </c>
    </row>
    <row r="58" spans="1:28">
      <c r="A58" s="28">
        <f>'Monthly Data'!A58</f>
        <v>41153</v>
      </c>
      <c r="B58">
        <f t="shared" si="7"/>
        <v>2012</v>
      </c>
      <c r="C58">
        <f ca="1">'Monthly Data'!O58</f>
        <v>75637873.117112935</v>
      </c>
      <c r="D58">
        <f t="shared" ca="1" si="6"/>
        <v>33.01</v>
      </c>
      <c r="E58">
        <f t="shared" ca="1" si="6"/>
        <v>67.679999999999993</v>
      </c>
      <c r="F58">
        <f>'Monthly Data'!BB58</f>
        <v>578793.9</v>
      </c>
      <c r="G58">
        <f>'Monthly Data'!BC58</f>
        <v>57</v>
      </c>
      <c r="H58">
        <f>'Monthly Data'!BG58</f>
        <v>0</v>
      </c>
      <c r="I58">
        <f>'Monthly Data'!BI58</f>
        <v>0</v>
      </c>
      <c r="J58">
        <f>'Monthly Data'!BK58</f>
        <v>0</v>
      </c>
      <c r="K58">
        <f>'Monthly Data'!BL58</f>
        <v>1</v>
      </c>
      <c r="L58">
        <f>'Monthly Data'!BM58</f>
        <v>0</v>
      </c>
      <c r="M58">
        <f>'Monthly Data'!BS58</f>
        <v>30</v>
      </c>
      <c r="N58">
        <f>'Monthly Data'!BT58</f>
        <v>19</v>
      </c>
      <c r="P58">
        <f>'GS &gt; 50 OLS Model'!$B$5</f>
        <v>-80678906.326298103</v>
      </c>
      <c r="Q58">
        <f ca="1">'GS &gt; 50 OLS Model'!$B$6*D58</f>
        <v>812035.39287518396</v>
      </c>
      <c r="R58">
        <f ca="1">'GS &gt; 50 OLS Model'!$B$7*E58</f>
        <v>4967301.9637446655</v>
      </c>
      <c r="S58">
        <f>'GS &gt; 50 OLS Model'!$B$8*F58</f>
        <v>111166228.41091107</v>
      </c>
      <c r="T58">
        <f>'GS &gt; 50 OLS Model'!$B$9*G58</f>
        <v>-8648541.4678900726</v>
      </c>
      <c r="U58">
        <f>'GS &gt; 50 OLS Model'!$B$10*H58</f>
        <v>0</v>
      </c>
      <c r="V58">
        <f>'GS &gt; 50 OLS Model'!$B$11*I58</f>
        <v>0</v>
      </c>
      <c r="W58">
        <f>'GS &gt; 50 OLS Model'!$B$12*J58</f>
        <v>0</v>
      </c>
      <c r="X58">
        <f>'GS &gt; 50 OLS Model'!$B$13*K58</f>
        <v>3297905.0316017698</v>
      </c>
      <c r="Y58">
        <f>'GS &gt; 50 OLS Model'!$B$14*L58</f>
        <v>0</v>
      </c>
      <c r="Z58">
        <f>'GS &gt; 50 OLS Model'!$B$15*M58</f>
        <v>33229957.640213698</v>
      </c>
      <c r="AA58">
        <f>'GS &gt; 50 OLS Model'!$B$16*N58</f>
        <v>11924613.723017169</v>
      </c>
      <c r="AB58">
        <f t="shared" ca="1" si="8"/>
        <v>76070594.368175372</v>
      </c>
    </row>
    <row r="59" spans="1:28">
      <c r="A59" s="28">
        <f>'Monthly Data'!A59</f>
        <v>41183</v>
      </c>
      <c r="B59">
        <f t="shared" si="7"/>
        <v>2012</v>
      </c>
      <c r="C59">
        <f ca="1">'Monthly Data'!O59</f>
        <v>75854816.158008024</v>
      </c>
      <c r="D59">
        <f t="shared" ca="1" si="6"/>
        <v>177.83999999999997</v>
      </c>
      <c r="E59">
        <f t="shared" ca="1" si="6"/>
        <v>8.6</v>
      </c>
      <c r="F59">
        <f>'Monthly Data'!BB59</f>
        <v>578793.9</v>
      </c>
      <c r="G59">
        <f>'Monthly Data'!BC59</f>
        <v>58</v>
      </c>
      <c r="H59">
        <f>'Monthly Data'!BG59</f>
        <v>0</v>
      </c>
      <c r="I59">
        <f>'Monthly Data'!BI59</f>
        <v>0</v>
      </c>
      <c r="J59">
        <f>'Monthly Data'!BK59</f>
        <v>0</v>
      </c>
      <c r="K59">
        <f>'Monthly Data'!BL59</f>
        <v>0</v>
      </c>
      <c r="L59">
        <f>'Monthly Data'!BM59</f>
        <v>1</v>
      </c>
      <c r="M59">
        <f>'Monthly Data'!BS59</f>
        <v>31</v>
      </c>
      <c r="N59">
        <f>'Monthly Data'!BT59</f>
        <v>22</v>
      </c>
      <c r="P59">
        <f>'GS &gt; 50 OLS Model'!$B$5</f>
        <v>-80678906.326298103</v>
      </c>
      <c r="Q59">
        <f ca="1">'GS &gt; 50 OLS Model'!$B$6*D59</f>
        <v>4374806.8545568828</v>
      </c>
      <c r="R59">
        <f ca="1">'GS &gt; 50 OLS Model'!$B$7*E59</f>
        <v>631187.89728433988</v>
      </c>
      <c r="S59">
        <f>'GS &gt; 50 OLS Model'!$B$8*F59</f>
        <v>111166228.41091107</v>
      </c>
      <c r="T59">
        <f>'GS &gt; 50 OLS Model'!$B$9*G59</f>
        <v>-8800270.2655723561</v>
      </c>
      <c r="U59">
        <f>'GS &gt; 50 OLS Model'!$B$10*H59</f>
        <v>0</v>
      </c>
      <c r="V59">
        <f>'GS &gt; 50 OLS Model'!$B$11*I59</f>
        <v>0</v>
      </c>
      <c r="W59">
        <f>'GS &gt; 50 OLS Model'!$B$12*J59</f>
        <v>0</v>
      </c>
      <c r="X59">
        <f>'GS &gt; 50 OLS Model'!$B$13*K59</f>
        <v>0</v>
      </c>
      <c r="Y59">
        <f>'GS &gt; 50 OLS Model'!$B$14*L59</f>
        <v>1577525.1305396601</v>
      </c>
      <c r="Z59">
        <f>'GS &gt; 50 OLS Model'!$B$15*M59</f>
        <v>34337622.894887492</v>
      </c>
      <c r="AA59">
        <f>'GS &gt; 50 OLS Model'!$B$16*N59</f>
        <v>13807447.468756722</v>
      </c>
      <c r="AB59">
        <f t="shared" ca="1" si="8"/>
        <v>76415642.065065712</v>
      </c>
    </row>
    <row r="60" spans="1:28">
      <c r="A60" s="28">
        <f>'Monthly Data'!A60</f>
        <v>41214</v>
      </c>
      <c r="B60">
        <f t="shared" si="7"/>
        <v>2012</v>
      </c>
      <c r="C60">
        <f ca="1">'Monthly Data'!O60</f>
        <v>76825179.447514161</v>
      </c>
      <c r="D60">
        <f t="shared" ca="1" si="6"/>
        <v>361.94999999999993</v>
      </c>
      <c r="E60">
        <f t="shared" ca="1" si="6"/>
        <v>0.05</v>
      </c>
      <c r="F60">
        <f>'Monthly Data'!BB60</f>
        <v>578793.9</v>
      </c>
      <c r="G60">
        <f>'Monthly Data'!BC60</f>
        <v>59</v>
      </c>
      <c r="H60">
        <f>'Monthly Data'!BG60</f>
        <v>0</v>
      </c>
      <c r="I60">
        <f>'Monthly Data'!BI60</f>
        <v>0</v>
      </c>
      <c r="J60">
        <f>'Monthly Data'!BK60</f>
        <v>0</v>
      </c>
      <c r="K60">
        <f>'Monthly Data'!BL60</f>
        <v>0</v>
      </c>
      <c r="L60">
        <f>'Monthly Data'!BM60</f>
        <v>0</v>
      </c>
      <c r="M60">
        <f>'Monthly Data'!BS60</f>
        <v>30</v>
      </c>
      <c r="N60">
        <f>'Monthly Data'!BT60</f>
        <v>22</v>
      </c>
      <c r="P60">
        <f>'GS &gt; 50 OLS Model'!$B$5</f>
        <v>-80678906.326298103</v>
      </c>
      <c r="Q60">
        <f ca="1">'GS &gt; 50 OLS Model'!$B$6*D60</f>
        <v>8903853.694370579</v>
      </c>
      <c r="R60">
        <f ca="1">'GS &gt; 50 OLS Model'!$B$7*E60</f>
        <v>3669.6970772345348</v>
      </c>
      <c r="S60">
        <f>'GS &gt; 50 OLS Model'!$B$8*F60</f>
        <v>111166228.41091107</v>
      </c>
      <c r="T60">
        <f>'GS &gt; 50 OLS Model'!$B$9*G60</f>
        <v>-8951999.0632546376</v>
      </c>
      <c r="U60">
        <f>'GS &gt; 50 OLS Model'!$B$10*H60</f>
        <v>0</v>
      </c>
      <c r="V60">
        <f>'GS &gt; 50 OLS Model'!$B$11*I60</f>
        <v>0</v>
      </c>
      <c r="W60">
        <f>'GS &gt; 50 OLS Model'!$B$12*J60</f>
        <v>0</v>
      </c>
      <c r="X60">
        <f>'GS &gt; 50 OLS Model'!$B$13*K60</f>
        <v>0</v>
      </c>
      <c r="Y60">
        <f>'GS &gt; 50 OLS Model'!$B$14*L60</f>
        <v>0</v>
      </c>
      <c r="Z60">
        <f>'GS &gt; 50 OLS Model'!$B$15*M60</f>
        <v>33229957.640213698</v>
      </c>
      <c r="AA60">
        <f>'GS &gt; 50 OLS Model'!$B$16*N60</f>
        <v>13807447.468756722</v>
      </c>
      <c r="AB60">
        <f t="shared" ca="1" si="8"/>
        <v>77480251.521776557</v>
      </c>
    </row>
    <row r="61" spans="1:28">
      <c r="A61" s="28">
        <f>'Monthly Data'!A61</f>
        <v>41244</v>
      </c>
      <c r="B61">
        <f t="shared" si="7"/>
        <v>2012</v>
      </c>
      <c r="C61">
        <f ca="1">'Monthly Data'!O61</f>
        <v>78089232.601768956</v>
      </c>
      <c r="D61">
        <f t="shared" ca="1" si="6"/>
        <v>556.41000000000008</v>
      </c>
      <c r="E61">
        <f t="shared" ca="1" si="6"/>
        <v>0</v>
      </c>
      <c r="F61">
        <f>'Monthly Data'!BB61</f>
        <v>578793.9</v>
      </c>
      <c r="G61">
        <f>'Monthly Data'!BC61</f>
        <v>60</v>
      </c>
      <c r="H61">
        <f>'Monthly Data'!BG61</f>
        <v>0</v>
      </c>
      <c r="I61">
        <f>'Monthly Data'!BI61</f>
        <v>0</v>
      </c>
      <c r="J61">
        <f>'Monthly Data'!BK61</f>
        <v>0</v>
      </c>
      <c r="K61">
        <f>'Monthly Data'!BL61</f>
        <v>0</v>
      </c>
      <c r="L61">
        <f>'Monthly Data'!BM61</f>
        <v>0</v>
      </c>
      <c r="M61">
        <f>'Monthly Data'!BS61</f>
        <v>31</v>
      </c>
      <c r="N61">
        <f>'Monthly Data'!BT61</f>
        <v>19</v>
      </c>
      <c r="P61">
        <f>'GS &gt; 50 OLS Model'!$B$5</f>
        <v>-80678906.326298103</v>
      </c>
      <c r="Q61">
        <f ca="1">'GS &gt; 50 OLS Model'!$B$6*D61</f>
        <v>13687507.208412033</v>
      </c>
      <c r="R61">
        <f ca="1">'GS &gt; 50 OLS Model'!$B$7*E61</f>
        <v>0</v>
      </c>
      <c r="S61">
        <f>'GS &gt; 50 OLS Model'!$B$8*F61</f>
        <v>111166228.41091107</v>
      </c>
      <c r="T61">
        <f>'GS &gt; 50 OLS Model'!$B$9*G61</f>
        <v>-9103727.8609369192</v>
      </c>
      <c r="U61">
        <f>'GS &gt; 50 OLS Model'!$B$10*H61</f>
        <v>0</v>
      </c>
      <c r="V61">
        <f>'GS &gt; 50 OLS Model'!$B$11*I61</f>
        <v>0</v>
      </c>
      <c r="W61">
        <f>'GS &gt; 50 OLS Model'!$B$12*J61</f>
        <v>0</v>
      </c>
      <c r="X61">
        <f>'GS &gt; 50 OLS Model'!$B$13*K61</f>
        <v>0</v>
      </c>
      <c r="Y61">
        <f>'GS &gt; 50 OLS Model'!$B$14*L61</f>
        <v>0</v>
      </c>
      <c r="Z61">
        <f>'GS &gt; 50 OLS Model'!$B$15*M61</f>
        <v>34337622.894887492</v>
      </c>
      <c r="AA61">
        <f>'GS &gt; 50 OLS Model'!$B$16*N61</f>
        <v>11924613.723017169</v>
      </c>
      <c r="AB61">
        <f t="shared" ca="1" si="8"/>
        <v>81333338.049992755</v>
      </c>
    </row>
    <row r="62" spans="1:28">
      <c r="A62" s="28">
        <f>'Monthly Data'!A62</f>
        <v>41275</v>
      </c>
      <c r="B62">
        <f t="shared" si="7"/>
        <v>2013</v>
      </c>
      <c r="C62">
        <f ca="1">'Monthly Data'!O62</f>
        <v>86172794.297903538</v>
      </c>
      <c r="D62">
        <f t="shared" ca="1" si="6"/>
        <v>659.42999999999984</v>
      </c>
      <c r="E62">
        <f t="shared" ca="1" si="6"/>
        <v>0</v>
      </c>
      <c r="F62">
        <f>'Monthly Data'!BB62</f>
        <v>586913</v>
      </c>
      <c r="G62">
        <f>'Monthly Data'!BC62</f>
        <v>61</v>
      </c>
      <c r="H62">
        <f>'Monthly Data'!BG62</f>
        <v>0</v>
      </c>
      <c r="I62">
        <f>'Monthly Data'!BI62</f>
        <v>0</v>
      </c>
      <c r="J62">
        <f>'Monthly Data'!BK62</f>
        <v>0</v>
      </c>
      <c r="K62">
        <f>'Monthly Data'!BL62</f>
        <v>0</v>
      </c>
      <c r="L62">
        <f>'Monthly Data'!BM62</f>
        <v>0</v>
      </c>
      <c r="M62">
        <f>'Monthly Data'!BS62</f>
        <v>31</v>
      </c>
      <c r="N62">
        <f>'Monthly Data'!BT62</f>
        <v>22</v>
      </c>
      <c r="P62">
        <f>'GS &gt; 50 OLS Model'!$B$5</f>
        <v>-80678906.326298103</v>
      </c>
      <c r="Q62">
        <f ca="1">'GS &gt; 50 OLS Model'!$B$6*D62</f>
        <v>16221766.104928279</v>
      </c>
      <c r="R62">
        <f ca="1">'GS &gt; 50 OLS Model'!$B$7*E62</f>
        <v>0</v>
      </c>
      <c r="S62">
        <f>'GS &gt; 50 OLS Model'!$B$8*F62</f>
        <v>112725625.84943111</v>
      </c>
      <c r="T62">
        <f>'GS &gt; 50 OLS Model'!$B$9*G62</f>
        <v>-9255456.6586192008</v>
      </c>
      <c r="U62">
        <f>'GS &gt; 50 OLS Model'!$B$10*H62</f>
        <v>0</v>
      </c>
      <c r="V62">
        <f>'GS &gt; 50 OLS Model'!$B$11*I62</f>
        <v>0</v>
      </c>
      <c r="W62">
        <f>'GS &gt; 50 OLS Model'!$B$12*J62</f>
        <v>0</v>
      </c>
      <c r="X62">
        <f>'GS &gt; 50 OLS Model'!$B$13*K62</f>
        <v>0</v>
      </c>
      <c r="Y62">
        <f>'GS &gt; 50 OLS Model'!$B$14*L62</f>
        <v>0</v>
      </c>
      <c r="Z62">
        <f>'GS &gt; 50 OLS Model'!$B$15*M62</f>
        <v>34337622.894887492</v>
      </c>
      <c r="AA62">
        <f>'GS &gt; 50 OLS Model'!$B$16*N62</f>
        <v>13807447.468756722</v>
      </c>
      <c r="AB62">
        <f t="shared" ca="1" si="8"/>
        <v>87158099.333086297</v>
      </c>
    </row>
    <row r="63" spans="1:28">
      <c r="A63" s="28">
        <f>'Monthly Data'!A63</f>
        <v>41306</v>
      </c>
      <c r="B63">
        <f t="shared" si="7"/>
        <v>2013</v>
      </c>
      <c r="C63">
        <f ca="1">'Monthly Data'!O63</f>
        <v>80116229.569861323</v>
      </c>
      <c r="D63">
        <f t="shared" ca="1" si="6"/>
        <v>571.77</v>
      </c>
      <c r="E63">
        <f t="shared" ca="1" si="6"/>
        <v>0</v>
      </c>
      <c r="F63">
        <f>'Monthly Data'!BB63</f>
        <v>586913</v>
      </c>
      <c r="G63">
        <f>'Monthly Data'!BC63</f>
        <v>62</v>
      </c>
      <c r="H63">
        <f>'Monthly Data'!BG63</f>
        <v>0</v>
      </c>
      <c r="I63">
        <f>'Monthly Data'!BI63</f>
        <v>0</v>
      </c>
      <c r="J63">
        <f>'Monthly Data'!BK63</f>
        <v>0</v>
      </c>
      <c r="K63">
        <f>'Monthly Data'!BL63</f>
        <v>0</v>
      </c>
      <c r="L63">
        <f>'Monthly Data'!BM63</f>
        <v>0</v>
      </c>
      <c r="M63">
        <f>'Monthly Data'!BS63</f>
        <v>28</v>
      </c>
      <c r="N63">
        <f>'Monthly Data'!BT63</f>
        <v>19</v>
      </c>
      <c r="P63">
        <f>'GS &gt; 50 OLS Model'!$B$5</f>
        <v>-80678906.326298103</v>
      </c>
      <c r="Q63">
        <f ca="1">'GS &gt; 50 OLS Model'!$B$6*D63</f>
        <v>14065358.272773219</v>
      </c>
      <c r="R63">
        <f ca="1">'GS &gt; 50 OLS Model'!$B$7*E63</f>
        <v>0</v>
      </c>
      <c r="S63">
        <f>'GS &gt; 50 OLS Model'!$B$8*F63</f>
        <v>112725625.84943111</v>
      </c>
      <c r="T63">
        <f>'GS &gt; 50 OLS Model'!$B$9*G63</f>
        <v>-9407185.4563014843</v>
      </c>
      <c r="U63">
        <f>'GS &gt; 50 OLS Model'!$B$10*H63</f>
        <v>0</v>
      </c>
      <c r="V63">
        <f>'GS &gt; 50 OLS Model'!$B$11*I63</f>
        <v>0</v>
      </c>
      <c r="W63">
        <f>'GS &gt; 50 OLS Model'!$B$12*J63</f>
        <v>0</v>
      </c>
      <c r="X63">
        <f>'GS &gt; 50 OLS Model'!$B$13*K63</f>
        <v>0</v>
      </c>
      <c r="Y63">
        <f>'GS &gt; 50 OLS Model'!$B$14*L63</f>
        <v>0</v>
      </c>
      <c r="Z63">
        <f>'GS &gt; 50 OLS Model'!$B$15*M63</f>
        <v>31014627.130866118</v>
      </c>
      <c r="AA63">
        <f>'GS &gt; 50 OLS Model'!$B$16*N63</f>
        <v>11924613.723017169</v>
      </c>
      <c r="AB63">
        <f t="shared" ca="1" si="8"/>
        <v>79644133.193488047</v>
      </c>
    </row>
    <row r="64" spans="1:28">
      <c r="A64" s="28">
        <f>'Monthly Data'!A64</f>
        <v>41334</v>
      </c>
      <c r="B64">
        <f t="shared" si="7"/>
        <v>2013</v>
      </c>
      <c r="C64">
        <f ca="1">'Monthly Data'!O64</f>
        <v>83295056.131635845</v>
      </c>
      <c r="D64">
        <f t="shared" ca="1" si="6"/>
        <v>456.53999999999996</v>
      </c>
      <c r="E64">
        <f t="shared" ca="1" si="6"/>
        <v>0.48</v>
      </c>
      <c r="F64">
        <f>'Monthly Data'!BB64</f>
        <v>586913</v>
      </c>
      <c r="G64">
        <f>'Monthly Data'!BC64</f>
        <v>63</v>
      </c>
      <c r="H64">
        <f>'Monthly Data'!BG64</f>
        <v>0</v>
      </c>
      <c r="I64">
        <f>'Monthly Data'!BI64</f>
        <v>0</v>
      </c>
      <c r="J64">
        <f>'Monthly Data'!BK64</f>
        <v>0</v>
      </c>
      <c r="K64">
        <f>'Monthly Data'!BL64</f>
        <v>0</v>
      </c>
      <c r="L64">
        <f>'Monthly Data'!BM64</f>
        <v>0</v>
      </c>
      <c r="M64">
        <f>'Monthly Data'!BS64</f>
        <v>31</v>
      </c>
      <c r="N64">
        <f>'Monthly Data'!BT64</f>
        <v>19</v>
      </c>
      <c r="P64">
        <f>'GS &gt; 50 OLS Model'!$B$5</f>
        <v>-80678906.326298103</v>
      </c>
      <c r="Q64">
        <f ca="1">'GS &gt; 50 OLS Model'!$B$6*D64</f>
        <v>11230737.299704226</v>
      </c>
      <c r="R64">
        <f ca="1">'GS &gt; 50 OLS Model'!$B$7*E64</f>
        <v>35229.09194145153</v>
      </c>
      <c r="S64">
        <f>'GS &gt; 50 OLS Model'!$B$8*F64</f>
        <v>112725625.84943111</v>
      </c>
      <c r="T64">
        <f>'GS &gt; 50 OLS Model'!$B$9*G64</f>
        <v>-9558914.2539837658</v>
      </c>
      <c r="U64">
        <f>'GS &gt; 50 OLS Model'!$B$10*H64</f>
        <v>0</v>
      </c>
      <c r="V64">
        <f>'GS &gt; 50 OLS Model'!$B$11*I64</f>
        <v>0</v>
      </c>
      <c r="W64">
        <f>'GS &gt; 50 OLS Model'!$B$12*J64</f>
        <v>0</v>
      </c>
      <c r="X64">
        <f>'GS &gt; 50 OLS Model'!$B$13*K64</f>
        <v>0</v>
      </c>
      <c r="Y64">
        <f>'GS &gt; 50 OLS Model'!$B$14*L64</f>
        <v>0</v>
      </c>
      <c r="Z64">
        <f>'GS &gt; 50 OLS Model'!$B$15*M64</f>
        <v>34337622.894887492</v>
      </c>
      <c r="AA64">
        <f>'GS &gt; 50 OLS Model'!$B$16*N64</f>
        <v>11924613.723017169</v>
      </c>
      <c r="AB64">
        <f t="shared" ca="1" si="8"/>
        <v>80016008.278699577</v>
      </c>
    </row>
    <row r="65" spans="1:28">
      <c r="A65" s="28">
        <f>'Monthly Data'!A65</f>
        <v>41365</v>
      </c>
      <c r="B65">
        <f t="shared" si="7"/>
        <v>2013</v>
      </c>
      <c r="C65">
        <f ca="1">'Monthly Data'!O65</f>
        <v>75368667.834339544</v>
      </c>
      <c r="D65">
        <f t="shared" ca="1" si="6"/>
        <v>248.54999999999995</v>
      </c>
      <c r="E65">
        <f t="shared" ca="1" si="6"/>
        <v>2.78</v>
      </c>
      <c r="F65">
        <f>'Monthly Data'!BB65</f>
        <v>586913</v>
      </c>
      <c r="G65">
        <f>'Monthly Data'!BC65</f>
        <v>64</v>
      </c>
      <c r="H65">
        <f>'Monthly Data'!BG65</f>
        <v>1</v>
      </c>
      <c r="I65">
        <f>'Monthly Data'!BI65</f>
        <v>0</v>
      </c>
      <c r="J65">
        <f>'Monthly Data'!BK65</f>
        <v>0</v>
      </c>
      <c r="K65">
        <f>'Monthly Data'!BL65</f>
        <v>0</v>
      </c>
      <c r="L65">
        <f>'Monthly Data'!BM65</f>
        <v>0</v>
      </c>
      <c r="M65">
        <f>'Monthly Data'!BS65</f>
        <v>30</v>
      </c>
      <c r="N65">
        <f>'Monthly Data'!BT65</f>
        <v>22</v>
      </c>
      <c r="P65">
        <f>'GS &gt; 50 OLS Model'!$B$5</f>
        <v>-80678906.326298103</v>
      </c>
      <c r="Q65">
        <f ca="1">'GS &gt; 50 OLS Model'!$B$6*D65</f>
        <v>6114250.1332664937</v>
      </c>
      <c r="R65">
        <f ca="1">'GS &gt; 50 OLS Model'!$B$7*E65</f>
        <v>204035.15749424012</v>
      </c>
      <c r="S65">
        <f>'GS &gt; 50 OLS Model'!$B$8*F65</f>
        <v>112725625.84943111</v>
      </c>
      <c r="T65">
        <f>'GS &gt; 50 OLS Model'!$B$9*G65</f>
        <v>-9710643.0516660474</v>
      </c>
      <c r="U65">
        <f>'GS &gt; 50 OLS Model'!$B$10*H65</f>
        <v>-1451998.11688088</v>
      </c>
      <c r="V65">
        <f>'GS &gt; 50 OLS Model'!$B$11*I65</f>
        <v>0</v>
      </c>
      <c r="W65">
        <f>'GS &gt; 50 OLS Model'!$B$12*J65</f>
        <v>0</v>
      </c>
      <c r="X65">
        <f>'GS &gt; 50 OLS Model'!$B$13*K65</f>
        <v>0</v>
      </c>
      <c r="Y65">
        <f>'GS &gt; 50 OLS Model'!$B$14*L65</f>
        <v>0</v>
      </c>
      <c r="Z65">
        <f>'GS &gt; 50 OLS Model'!$B$15*M65</f>
        <v>33229957.640213698</v>
      </c>
      <c r="AA65">
        <f>'GS &gt; 50 OLS Model'!$B$16*N65</f>
        <v>13807447.468756722</v>
      </c>
      <c r="AB65">
        <f t="shared" ca="1" si="8"/>
        <v>74239768.754317239</v>
      </c>
    </row>
    <row r="66" spans="1:28">
      <c r="A66" s="28">
        <f>'Monthly Data'!A66</f>
        <v>41395</v>
      </c>
      <c r="B66">
        <f t="shared" si="7"/>
        <v>2013</v>
      </c>
      <c r="C66">
        <f ca="1">'Monthly Data'!O66</f>
        <v>76645979.128271654</v>
      </c>
      <c r="D66">
        <f t="shared" ca="1" si="6"/>
        <v>92.740000000000009</v>
      </c>
      <c r="E66">
        <f t="shared" ca="1" si="6"/>
        <v>41.839999999999996</v>
      </c>
      <c r="F66">
        <f>'Monthly Data'!BB66</f>
        <v>586913</v>
      </c>
      <c r="G66">
        <f>'Monthly Data'!BC66</f>
        <v>65</v>
      </c>
      <c r="H66">
        <f>'Monthly Data'!BG66</f>
        <v>0</v>
      </c>
      <c r="I66">
        <f>'Monthly Data'!BI66</f>
        <v>0</v>
      </c>
      <c r="J66">
        <f>'Monthly Data'!BK66</f>
        <v>0</v>
      </c>
      <c r="K66">
        <f>'Monthly Data'!BL66</f>
        <v>0</v>
      </c>
      <c r="L66">
        <f>'Monthly Data'!BM66</f>
        <v>0</v>
      </c>
      <c r="M66">
        <f>'Monthly Data'!BS66</f>
        <v>31</v>
      </c>
      <c r="N66">
        <f>'Monthly Data'!BT66</f>
        <v>22</v>
      </c>
      <c r="P66">
        <f>'GS &gt; 50 OLS Model'!$B$5</f>
        <v>-80678906.326298103</v>
      </c>
      <c r="Q66">
        <f ca="1">'GS &gt; 50 OLS Model'!$B$6*D66</f>
        <v>2281374.1997953523</v>
      </c>
      <c r="R66">
        <f ca="1">'GS &gt; 50 OLS Model'!$B$7*E66</f>
        <v>3070802.5142298583</v>
      </c>
      <c r="S66">
        <f>'GS &gt; 50 OLS Model'!$B$8*F66</f>
        <v>112725625.84943111</v>
      </c>
      <c r="T66">
        <f>'GS &gt; 50 OLS Model'!$B$9*G66</f>
        <v>-9862371.849348329</v>
      </c>
      <c r="U66">
        <f>'GS &gt; 50 OLS Model'!$B$10*H66</f>
        <v>0</v>
      </c>
      <c r="V66">
        <f>'GS &gt; 50 OLS Model'!$B$11*I66</f>
        <v>0</v>
      </c>
      <c r="W66">
        <f>'GS &gt; 50 OLS Model'!$B$12*J66</f>
        <v>0</v>
      </c>
      <c r="X66">
        <f>'GS &gt; 50 OLS Model'!$B$13*K66</f>
        <v>0</v>
      </c>
      <c r="Y66">
        <f>'GS &gt; 50 OLS Model'!$B$14*L66</f>
        <v>0</v>
      </c>
      <c r="Z66">
        <f>'GS &gt; 50 OLS Model'!$B$15*M66</f>
        <v>34337622.894887492</v>
      </c>
      <c r="AA66">
        <f>'GS &gt; 50 OLS Model'!$B$16*N66</f>
        <v>13807447.468756722</v>
      </c>
      <c r="AB66">
        <f t="shared" ca="1" si="8"/>
        <v>75681594.751454115</v>
      </c>
    </row>
    <row r="67" spans="1:28">
      <c r="A67" s="28">
        <f>'Monthly Data'!A67</f>
        <v>41426</v>
      </c>
      <c r="B67">
        <f t="shared" si="7"/>
        <v>2013</v>
      </c>
      <c r="C67">
        <f ca="1">'Monthly Data'!O67</f>
        <v>77950659.403683424</v>
      </c>
      <c r="D67">
        <f t="shared" ref="D67:E82" ca="1" si="9">D55</f>
        <v>9.08</v>
      </c>
      <c r="E67">
        <f t="shared" ca="1" si="9"/>
        <v>117.03999999999996</v>
      </c>
      <c r="F67">
        <f>'Monthly Data'!BB67</f>
        <v>586913</v>
      </c>
      <c r="G67">
        <f>'Monthly Data'!BC67</f>
        <v>66</v>
      </c>
      <c r="H67">
        <f>'Monthly Data'!BG67</f>
        <v>0</v>
      </c>
      <c r="I67">
        <f>'Monthly Data'!BI67</f>
        <v>1</v>
      </c>
      <c r="J67">
        <f>'Monthly Data'!BK67</f>
        <v>0</v>
      </c>
      <c r="K67">
        <f>'Monthly Data'!BL67</f>
        <v>0</v>
      </c>
      <c r="L67">
        <f>'Monthly Data'!BM67</f>
        <v>0</v>
      </c>
      <c r="M67">
        <f>'Monthly Data'!BS67</f>
        <v>30</v>
      </c>
      <c r="N67">
        <f>'Monthly Data'!BT67</f>
        <v>20</v>
      </c>
      <c r="P67">
        <f>'GS &gt; 50 OLS Model'!$B$5</f>
        <v>-80678906.326298103</v>
      </c>
      <c r="Q67">
        <f ca="1">'GS &gt; 50 OLS Model'!$B$6*D67</f>
        <v>223365.08231768166</v>
      </c>
      <c r="R67">
        <f ca="1">'GS &gt; 50 OLS Model'!$B$7*E67</f>
        <v>8590026.9183905963</v>
      </c>
      <c r="S67">
        <f>'GS &gt; 50 OLS Model'!$B$8*F67</f>
        <v>112725625.84943111</v>
      </c>
      <c r="T67">
        <f>'GS &gt; 50 OLS Model'!$B$9*G67</f>
        <v>-10014100.647030611</v>
      </c>
      <c r="U67">
        <f>'GS &gt; 50 OLS Model'!$B$10*H67</f>
        <v>0</v>
      </c>
      <c r="V67">
        <f>'GS &gt; 50 OLS Model'!$B$11*I67</f>
        <v>1416617.5357142601</v>
      </c>
      <c r="W67">
        <f>'GS &gt; 50 OLS Model'!$B$12*J67</f>
        <v>0</v>
      </c>
      <c r="X67">
        <f>'GS &gt; 50 OLS Model'!$B$13*K67</f>
        <v>0</v>
      </c>
      <c r="Y67">
        <f>'GS &gt; 50 OLS Model'!$B$14*L67</f>
        <v>0</v>
      </c>
      <c r="Z67">
        <f>'GS &gt; 50 OLS Model'!$B$15*M67</f>
        <v>33229957.640213698</v>
      </c>
      <c r="AA67">
        <f>'GS &gt; 50 OLS Model'!$B$16*N67</f>
        <v>12552224.97159702</v>
      </c>
      <c r="AB67">
        <f t="shared" ca="1" si="8"/>
        <v>78044811.024335653</v>
      </c>
    </row>
    <row r="68" spans="1:28">
      <c r="A68" s="28">
        <f>'Monthly Data'!A68</f>
        <v>41456</v>
      </c>
      <c r="B68">
        <f t="shared" si="7"/>
        <v>2013</v>
      </c>
      <c r="C68">
        <f ca="1">'Monthly Data'!O68</f>
        <v>82611806.230879351</v>
      </c>
      <c r="D68">
        <f t="shared" ca="1" si="9"/>
        <v>0.51</v>
      </c>
      <c r="E68">
        <f t="shared" ca="1" si="9"/>
        <v>183.26</v>
      </c>
      <c r="F68">
        <f>'Monthly Data'!BB68</f>
        <v>586913</v>
      </c>
      <c r="G68">
        <f>'Monthly Data'!BC68</f>
        <v>67</v>
      </c>
      <c r="H68">
        <f>'Monthly Data'!BG68</f>
        <v>0</v>
      </c>
      <c r="I68">
        <f>'Monthly Data'!BI68</f>
        <v>0</v>
      </c>
      <c r="J68">
        <f>'Monthly Data'!BK68</f>
        <v>0</v>
      </c>
      <c r="K68">
        <f>'Monthly Data'!BL68</f>
        <v>0</v>
      </c>
      <c r="L68">
        <f>'Monthly Data'!BM68</f>
        <v>0</v>
      </c>
      <c r="M68">
        <f>'Monthly Data'!BS68</f>
        <v>31</v>
      </c>
      <c r="N68">
        <f>'Monthly Data'!BT68</f>
        <v>22</v>
      </c>
      <c r="P68">
        <f>'GS &gt; 50 OLS Model'!$B$5</f>
        <v>-80678906.326298103</v>
      </c>
      <c r="Q68">
        <f ca="1">'GS &gt; 50 OLS Model'!$B$6*D68</f>
        <v>12545.836121367582</v>
      </c>
      <c r="R68">
        <f ca="1">'GS &gt; 50 OLS Model'!$B$7*E68</f>
        <v>13450173.727480017</v>
      </c>
      <c r="S68">
        <f>'GS &gt; 50 OLS Model'!$B$8*F68</f>
        <v>112725625.84943111</v>
      </c>
      <c r="T68">
        <f>'GS &gt; 50 OLS Model'!$B$9*G68</f>
        <v>-10165829.444712894</v>
      </c>
      <c r="U68">
        <f>'GS &gt; 50 OLS Model'!$B$10*H68</f>
        <v>0</v>
      </c>
      <c r="V68">
        <f>'GS &gt; 50 OLS Model'!$B$11*I68</f>
        <v>0</v>
      </c>
      <c r="W68">
        <f>'GS &gt; 50 OLS Model'!$B$12*J68</f>
        <v>0</v>
      </c>
      <c r="X68">
        <f>'GS &gt; 50 OLS Model'!$B$13*K68</f>
        <v>0</v>
      </c>
      <c r="Y68">
        <f>'GS &gt; 50 OLS Model'!$B$14*L68</f>
        <v>0</v>
      </c>
      <c r="Z68">
        <f>'GS &gt; 50 OLS Model'!$B$15*M68</f>
        <v>34337622.894887492</v>
      </c>
      <c r="AA68">
        <f>'GS &gt; 50 OLS Model'!$B$16*N68</f>
        <v>13807447.468756722</v>
      </c>
      <c r="AB68">
        <f t="shared" ca="1" si="8"/>
        <v>83488680.00566572</v>
      </c>
    </row>
    <row r="69" spans="1:28">
      <c r="A69" s="28">
        <f>'Monthly Data'!A69</f>
        <v>41487</v>
      </c>
      <c r="B69">
        <f t="shared" si="7"/>
        <v>2013</v>
      </c>
      <c r="C69">
        <f ca="1">'Monthly Data'!O69</f>
        <v>81402470.109881312</v>
      </c>
      <c r="D69">
        <f t="shared" ca="1" si="9"/>
        <v>1.51</v>
      </c>
      <c r="E69">
        <f t="shared" ca="1" si="9"/>
        <v>152.91000000000003</v>
      </c>
      <c r="F69">
        <f>'Monthly Data'!BB69</f>
        <v>586913</v>
      </c>
      <c r="G69">
        <f>'Monthly Data'!BC69</f>
        <v>68</v>
      </c>
      <c r="H69">
        <f>'Monthly Data'!BG69</f>
        <v>0</v>
      </c>
      <c r="I69">
        <f>'Monthly Data'!BI69</f>
        <v>0</v>
      </c>
      <c r="J69">
        <f>'Monthly Data'!BK69</f>
        <v>1</v>
      </c>
      <c r="K69">
        <f>'Monthly Data'!BL69</f>
        <v>0</v>
      </c>
      <c r="L69">
        <f>'Monthly Data'!BM69</f>
        <v>0</v>
      </c>
      <c r="M69">
        <f>'Monthly Data'!BS69</f>
        <v>31</v>
      </c>
      <c r="N69">
        <f>'Monthly Data'!BT69</f>
        <v>21</v>
      </c>
      <c r="P69">
        <f>'GS &gt; 50 OLS Model'!$B$5</f>
        <v>-80678906.326298103</v>
      </c>
      <c r="Q69">
        <f ca="1">'GS &gt; 50 OLS Model'!$B$6*D69</f>
        <v>37145.514790715781</v>
      </c>
      <c r="R69">
        <f ca="1">'GS &gt; 50 OLS Model'!$B$7*E69</f>
        <v>11222667.601598656</v>
      </c>
      <c r="S69">
        <f>'GS &gt; 50 OLS Model'!$B$8*F69</f>
        <v>112725625.84943111</v>
      </c>
      <c r="T69">
        <f>'GS &gt; 50 OLS Model'!$B$9*G69</f>
        <v>-10317558.242395176</v>
      </c>
      <c r="U69">
        <f>'GS &gt; 50 OLS Model'!$B$10*H69</f>
        <v>0</v>
      </c>
      <c r="V69">
        <f>'GS &gt; 50 OLS Model'!$B$11*I69</f>
        <v>0</v>
      </c>
      <c r="W69">
        <f>'GS &gt; 50 OLS Model'!$B$12*J69</f>
        <v>3108600.9961055499</v>
      </c>
      <c r="X69">
        <f>'GS &gt; 50 OLS Model'!$B$13*K69</f>
        <v>0</v>
      </c>
      <c r="Y69">
        <f>'GS &gt; 50 OLS Model'!$B$14*L69</f>
        <v>0</v>
      </c>
      <c r="Z69">
        <f>'GS &gt; 50 OLS Model'!$B$15*M69</f>
        <v>34337622.894887492</v>
      </c>
      <c r="AA69">
        <f>'GS &gt; 50 OLS Model'!$B$16*N69</f>
        <v>13179836.220176872</v>
      </c>
      <c r="AB69">
        <f t="shared" ca="1" si="8"/>
        <v>83615034.508297116</v>
      </c>
    </row>
    <row r="70" spans="1:28">
      <c r="A70" s="28">
        <f>'Monthly Data'!A70</f>
        <v>41518</v>
      </c>
      <c r="B70">
        <f t="shared" si="7"/>
        <v>2013</v>
      </c>
      <c r="C70">
        <f ca="1">'Monthly Data'!O70</f>
        <v>76153505.586661026</v>
      </c>
      <c r="D70">
        <f t="shared" ca="1" si="9"/>
        <v>33.01</v>
      </c>
      <c r="E70">
        <f t="shared" ca="1" si="9"/>
        <v>67.679999999999993</v>
      </c>
      <c r="F70">
        <f>'Monthly Data'!BB70</f>
        <v>586913</v>
      </c>
      <c r="G70">
        <f>'Monthly Data'!BC70</f>
        <v>69</v>
      </c>
      <c r="H70">
        <f>'Monthly Data'!BG70</f>
        <v>0</v>
      </c>
      <c r="I70">
        <f>'Monthly Data'!BI70</f>
        <v>0</v>
      </c>
      <c r="J70">
        <f>'Monthly Data'!BK70</f>
        <v>0</v>
      </c>
      <c r="K70">
        <f>'Monthly Data'!BL70</f>
        <v>1</v>
      </c>
      <c r="L70">
        <f>'Monthly Data'!BM70</f>
        <v>0</v>
      </c>
      <c r="M70">
        <f>'Monthly Data'!BS70</f>
        <v>30</v>
      </c>
      <c r="N70">
        <f>'Monthly Data'!BT70</f>
        <v>20</v>
      </c>
      <c r="P70">
        <f>'GS &gt; 50 OLS Model'!$B$5</f>
        <v>-80678906.326298103</v>
      </c>
      <c r="Q70">
        <f ca="1">'GS &gt; 50 OLS Model'!$B$6*D70</f>
        <v>812035.39287518396</v>
      </c>
      <c r="R70">
        <f ca="1">'GS &gt; 50 OLS Model'!$B$7*E70</f>
        <v>4967301.9637446655</v>
      </c>
      <c r="S70">
        <f>'GS &gt; 50 OLS Model'!$B$8*F70</f>
        <v>112725625.84943111</v>
      </c>
      <c r="T70">
        <f>'GS &gt; 50 OLS Model'!$B$9*G70</f>
        <v>-10469287.040077457</v>
      </c>
      <c r="U70">
        <f>'GS &gt; 50 OLS Model'!$B$10*H70</f>
        <v>0</v>
      </c>
      <c r="V70">
        <f>'GS &gt; 50 OLS Model'!$B$11*I70</f>
        <v>0</v>
      </c>
      <c r="W70">
        <f>'GS &gt; 50 OLS Model'!$B$12*J70</f>
        <v>0</v>
      </c>
      <c r="X70">
        <f>'GS &gt; 50 OLS Model'!$B$13*K70</f>
        <v>3297905.0316017698</v>
      </c>
      <c r="Y70">
        <f>'GS &gt; 50 OLS Model'!$B$14*L70</f>
        <v>0</v>
      </c>
      <c r="Z70">
        <f>'GS &gt; 50 OLS Model'!$B$15*M70</f>
        <v>33229957.640213698</v>
      </c>
      <c r="AA70">
        <f>'GS &gt; 50 OLS Model'!$B$16*N70</f>
        <v>12552224.97159702</v>
      </c>
      <c r="AB70">
        <f t="shared" ca="1" si="8"/>
        <v>76436857.483087897</v>
      </c>
    </row>
    <row r="71" spans="1:28">
      <c r="A71" s="28">
        <f>'Monthly Data'!A71</f>
        <v>41548</v>
      </c>
      <c r="B71">
        <f t="shared" si="7"/>
        <v>2013</v>
      </c>
      <c r="C71">
        <f ca="1">'Monthly Data'!O71</f>
        <v>77422083.680861652</v>
      </c>
      <c r="D71">
        <f t="shared" ca="1" si="9"/>
        <v>177.83999999999997</v>
      </c>
      <c r="E71">
        <f t="shared" ca="1" si="9"/>
        <v>8.6</v>
      </c>
      <c r="F71">
        <f>'Monthly Data'!BB71</f>
        <v>586913</v>
      </c>
      <c r="G71">
        <f>'Monthly Data'!BC71</f>
        <v>70</v>
      </c>
      <c r="H71">
        <f>'Monthly Data'!BG71</f>
        <v>0</v>
      </c>
      <c r="I71">
        <f>'Monthly Data'!BI71</f>
        <v>0</v>
      </c>
      <c r="J71">
        <f>'Monthly Data'!BK71</f>
        <v>0</v>
      </c>
      <c r="K71">
        <f>'Monthly Data'!BL71</f>
        <v>0</v>
      </c>
      <c r="L71">
        <f>'Monthly Data'!BM71</f>
        <v>1</v>
      </c>
      <c r="M71">
        <f>'Monthly Data'!BS71</f>
        <v>31</v>
      </c>
      <c r="N71">
        <f>'Monthly Data'!BT71</f>
        <v>22</v>
      </c>
      <c r="P71">
        <f>'GS &gt; 50 OLS Model'!$B$5</f>
        <v>-80678906.326298103</v>
      </c>
      <c r="Q71">
        <f ca="1">'GS &gt; 50 OLS Model'!$B$6*D71</f>
        <v>4374806.8545568828</v>
      </c>
      <c r="R71">
        <f ca="1">'GS &gt; 50 OLS Model'!$B$7*E71</f>
        <v>631187.89728433988</v>
      </c>
      <c r="S71">
        <f>'GS &gt; 50 OLS Model'!$B$8*F71</f>
        <v>112725625.84943111</v>
      </c>
      <c r="T71">
        <f>'GS &gt; 50 OLS Model'!$B$9*G71</f>
        <v>-10621015.837759739</v>
      </c>
      <c r="U71">
        <f>'GS &gt; 50 OLS Model'!$B$10*H71</f>
        <v>0</v>
      </c>
      <c r="V71">
        <f>'GS &gt; 50 OLS Model'!$B$11*I71</f>
        <v>0</v>
      </c>
      <c r="W71">
        <f>'GS &gt; 50 OLS Model'!$B$12*J71</f>
        <v>0</v>
      </c>
      <c r="X71">
        <f>'GS &gt; 50 OLS Model'!$B$13*K71</f>
        <v>0</v>
      </c>
      <c r="Y71">
        <f>'GS &gt; 50 OLS Model'!$B$14*L71</f>
        <v>1577525.1305396601</v>
      </c>
      <c r="Z71">
        <f>'GS &gt; 50 OLS Model'!$B$15*M71</f>
        <v>34337622.894887492</v>
      </c>
      <c r="AA71">
        <f>'GS &gt; 50 OLS Model'!$B$16*N71</f>
        <v>13807447.468756722</v>
      </c>
      <c r="AB71">
        <f t="shared" ca="1" si="8"/>
        <v>76154293.931398377</v>
      </c>
    </row>
    <row r="72" spans="1:28">
      <c r="A72" s="28">
        <f>'Monthly Data'!A72</f>
        <v>41579</v>
      </c>
      <c r="B72">
        <f t="shared" si="7"/>
        <v>2013</v>
      </c>
      <c r="C72">
        <f ca="1">'Monthly Data'!O72</f>
        <v>79988549.467103228</v>
      </c>
      <c r="D72">
        <f t="shared" ca="1" si="9"/>
        <v>361.94999999999993</v>
      </c>
      <c r="E72">
        <f t="shared" ca="1" si="9"/>
        <v>0.05</v>
      </c>
      <c r="F72">
        <f>'Monthly Data'!BB72</f>
        <v>586913</v>
      </c>
      <c r="G72">
        <f>'Monthly Data'!BC72</f>
        <v>71</v>
      </c>
      <c r="H72">
        <f>'Monthly Data'!BG72</f>
        <v>0</v>
      </c>
      <c r="I72">
        <f>'Monthly Data'!BI72</f>
        <v>0</v>
      </c>
      <c r="J72">
        <f>'Monthly Data'!BK72</f>
        <v>0</v>
      </c>
      <c r="K72">
        <f>'Monthly Data'!BL72</f>
        <v>0</v>
      </c>
      <c r="L72">
        <f>'Monthly Data'!BM72</f>
        <v>0</v>
      </c>
      <c r="M72">
        <f>'Monthly Data'!BS72</f>
        <v>30</v>
      </c>
      <c r="N72">
        <f>'Monthly Data'!BT72</f>
        <v>21</v>
      </c>
      <c r="P72">
        <f>'GS &gt; 50 OLS Model'!$B$5</f>
        <v>-80678906.326298103</v>
      </c>
      <c r="Q72">
        <f ca="1">'GS &gt; 50 OLS Model'!$B$6*D72</f>
        <v>8903853.694370579</v>
      </c>
      <c r="R72">
        <f ca="1">'GS &gt; 50 OLS Model'!$B$7*E72</f>
        <v>3669.6970772345348</v>
      </c>
      <c r="S72">
        <f>'GS &gt; 50 OLS Model'!$B$8*F72</f>
        <v>112725625.84943111</v>
      </c>
      <c r="T72">
        <f>'GS &gt; 50 OLS Model'!$B$9*G72</f>
        <v>-10772744.635442022</v>
      </c>
      <c r="U72">
        <f>'GS &gt; 50 OLS Model'!$B$10*H72</f>
        <v>0</v>
      </c>
      <c r="V72">
        <f>'GS &gt; 50 OLS Model'!$B$11*I72</f>
        <v>0</v>
      </c>
      <c r="W72">
        <f>'GS &gt; 50 OLS Model'!$B$12*J72</f>
        <v>0</v>
      </c>
      <c r="X72">
        <f>'GS &gt; 50 OLS Model'!$B$13*K72</f>
        <v>0</v>
      </c>
      <c r="Y72">
        <f>'GS &gt; 50 OLS Model'!$B$14*L72</f>
        <v>0</v>
      </c>
      <c r="Z72">
        <f>'GS &gt; 50 OLS Model'!$B$15*M72</f>
        <v>33229957.640213698</v>
      </c>
      <c r="AA72">
        <f>'GS &gt; 50 OLS Model'!$B$16*N72</f>
        <v>13179836.220176872</v>
      </c>
      <c r="AB72">
        <f t="shared" ca="1" si="8"/>
        <v>76591292.139529377</v>
      </c>
    </row>
    <row r="73" spans="1:28">
      <c r="A73" s="28">
        <f>'Monthly Data'!A73</f>
        <v>41609</v>
      </c>
      <c r="B73">
        <f t="shared" si="7"/>
        <v>2013</v>
      </c>
      <c r="C73">
        <f ca="1">'Monthly Data'!O73</f>
        <v>83719004.850571141</v>
      </c>
      <c r="D73">
        <f t="shared" ca="1" si="9"/>
        <v>556.41000000000008</v>
      </c>
      <c r="E73">
        <f t="shared" ca="1" si="9"/>
        <v>0</v>
      </c>
      <c r="F73">
        <f>'Monthly Data'!BB73</f>
        <v>586913</v>
      </c>
      <c r="G73">
        <f>'Monthly Data'!BC73</f>
        <v>72</v>
      </c>
      <c r="H73">
        <f>'Monthly Data'!BG73</f>
        <v>0</v>
      </c>
      <c r="I73">
        <f>'Monthly Data'!BI73</f>
        <v>0</v>
      </c>
      <c r="J73">
        <f>'Monthly Data'!BK73</f>
        <v>0</v>
      </c>
      <c r="K73">
        <f>'Monthly Data'!BL73</f>
        <v>0</v>
      </c>
      <c r="L73">
        <f>'Monthly Data'!BM73</f>
        <v>0</v>
      </c>
      <c r="M73">
        <f>'Monthly Data'!BS73</f>
        <v>31</v>
      </c>
      <c r="N73">
        <f>'Monthly Data'!BT73</f>
        <v>20</v>
      </c>
      <c r="P73">
        <f>'GS &gt; 50 OLS Model'!$B$5</f>
        <v>-80678906.326298103</v>
      </c>
      <c r="Q73">
        <f ca="1">'GS &gt; 50 OLS Model'!$B$6*D73</f>
        <v>13687507.208412033</v>
      </c>
      <c r="R73">
        <f ca="1">'GS &gt; 50 OLS Model'!$B$7*E73</f>
        <v>0</v>
      </c>
      <c r="S73">
        <f>'GS &gt; 50 OLS Model'!$B$8*F73</f>
        <v>112725625.84943111</v>
      </c>
      <c r="T73">
        <f>'GS &gt; 50 OLS Model'!$B$9*G73</f>
        <v>-10924473.433124304</v>
      </c>
      <c r="U73">
        <f>'GS &gt; 50 OLS Model'!$B$10*H73</f>
        <v>0</v>
      </c>
      <c r="V73">
        <f>'GS &gt; 50 OLS Model'!$B$11*I73</f>
        <v>0</v>
      </c>
      <c r="W73">
        <f>'GS &gt; 50 OLS Model'!$B$12*J73</f>
        <v>0</v>
      </c>
      <c r="X73">
        <f>'GS &gt; 50 OLS Model'!$B$13*K73</f>
        <v>0</v>
      </c>
      <c r="Y73">
        <f>'GS &gt; 50 OLS Model'!$B$14*L73</f>
        <v>0</v>
      </c>
      <c r="Z73">
        <f>'GS &gt; 50 OLS Model'!$B$15*M73</f>
        <v>34337622.894887492</v>
      </c>
      <c r="AA73">
        <f>'GS &gt; 50 OLS Model'!$B$16*N73</f>
        <v>12552224.97159702</v>
      </c>
      <c r="AB73">
        <f t="shared" ca="1" si="8"/>
        <v>81699601.16490525</v>
      </c>
    </row>
    <row r="74" spans="1:28">
      <c r="A74" s="28">
        <f>'Monthly Data'!A74</f>
        <v>41640</v>
      </c>
      <c r="B74">
        <f t="shared" si="7"/>
        <v>2014</v>
      </c>
      <c r="C74">
        <f ca="1">'Monthly Data'!O74</f>
        <v>96510112.683375672</v>
      </c>
      <c r="D74">
        <f t="shared" ca="1" si="9"/>
        <v>659.42999999999984</v>
      </c>
      <c r="E74">
        <f t="shared" ca="1" si="9"/>
        <v>0</v>
      </c>
      <c r="F74">
        <f>'Monthly Data'!BB74</f>
        <v>601343.5</v>
      </c>
      <c r="G74">
        <f>'Monthly Data'!BC74</f>
        <v>73</v>
      </c>
      <c r="H74">
        <f>'Monthly Data'!BG74</f>
        <v>0</v>
      </c>
      <c r="I74">
        <f>'Monthly Data'!BI74</f>
        <v>0</v>
      </c>
      <c r="J74">
        <f>'Monthly Data'!BK74</f>
        <v>0</v>
      </c>
      <c r="K74">
        <f>'Monthly Data'!BL74</f>
        <v>0</v>
      </c>
      <c r="L74">
        <f>'Monthly Data'!BM74</f>
        <v>0</v>
      </c>
      <c r="M74">
        <f>'Monthly Data'!BS74</f>
        <v>31</v>
      </c>
      <c r="N74">
        <f>'Monthly Data'!BT74</f>
        <v>22</v>
      </c>
      <c r="P74">
        <f>'GS &gt; 50 OLS Model'!$B$5</f>
        <v>-80678906.326298103</v>
      </c>
      <c r="Q74">
        <f ca="1">'GS &gt; 50 OLS Model'!$B$6*D74</f>
        <v>16221766.104928279</v>
      </c>
      <c r="R74">
        <f ca="1">'GS &gt; 50 OLS Model'!$B$7*E74</f>
        <v>0</v>
      </c>
      <c r="S74">
        <f>'GS &gt; 50 OLS Model'!$B$8*F74</f>
        <v>115497224.27001511</v>
      </c>
      <c r="T74">
        <f>'GS &gt; 50 OLS Model'!$B$9*G74</f>
        <v>-11076202.230806585</v>
      </c>
      <c r="U74">
        <f>'GS &gt; 50 OLS Model'!$B$10*H74</f>
        <v>0</v>
      </c>
      <c r="V74">
        <f>'GS &gt; 50 OLS Model'!$B$11*I74</f>
        <v>0</v>
      </c>
      <c r="W74">
        <f>'GS &gt; 50 OLS Model'!$B$12*J74</f>
        <v>0</v>
      </c>
      <c r="X74">
        <f>'GS &gt; 50 OLS Model'!$B$13*K74</f>
        <v>0</v>
      </c>
      <c r="Y74">
        <f>'GS &gt; 50 OLS Model'!$B$14*L74</f>
        <v>0</v>
      </c>
      <c r="Z74">
        <f>'GS &gt; 50 OLS Model'!$B$15*M74</f>
        <v>34337622.894887492</v>
      </c>
      <c r="AA74">
        <f>'GS &gt; 50 OLS Model'!$B$16*N74</f>
        <v>13807447.468756722</v>
      </c>
      <c r="AB74">
        <f t="shared" ca="1" si="8"/>
        <v>88108952.181482911</v>
      </c>
    </row>
    <row r="75" spans="1:28">
      <c r="A75" s="28">
        <f>'Monthly Data'!A75</f>
        <v>41671</v>
      </c>
      <c r="B75">
        <f t="shared" si="7"/>
        <v>2014</v>
      </c>
      <c r="C75">
        <f ca="1">'Monthly Data'!O75</f>
        <v>85964089.963368535</v>
      </c>
      <c r="D75">
        <f t="shared" ca="1" si="9"/>
        <v>571.77</v>
      </c>
      <c r="E75">
        <f t="shared" ca="1" si="9"/>
        <v>0</v>
      </c>
      <c r="F75">
        <f>'Monthly Data'!BB75</f>
        <v>601343.5</v>
      </c>
      <c r="G75">
        <f>'Monthly Data'!BC75</f>
        <v>74</v>
      </c>
      <c r="H75">
        <f>'Monthly Data'!BG75</f>
        <v>0</v>
      </c>
      <c r="I75">
        <f>'Monthly Data'!BI75</f>
        <v>0</v>
      </c>
      <c r="J75">
        <f>'Monthly Data'!BK75</f>
        <v>0</v>
      </c>
      <c r="K75">
        <f>'Monthly Data'!BL75</f>
        <v>0</v>
      </c>
      <c r="L75">
        <f>'Monthly Data'!BM75</f>
        <v>0</v>
      </c>
      <c r="M75">
        <f>'Monthly Data'!BS75</f>
        <v>28</v>
      </c>
      <c r="N75">
        <f>'Monthly Data'!BT75</f>
        <v>19</v>
      </c>
      <c r="P75">
        <f>'GS &gt; 50 OLS Model'!$B$5</f>
        <v>-80678906.326298103</v>
      </c>
      <c r="Q75">
        <f ca="1">'GS &gt; 50 OLS Model'!$B$6*D75</f>
        <v>14065358.272773219</v>
      </c>
      <c r="R75">
        <f ca="1">'GS &gt; 50 OLS Model'!$B$7*E75</f>
        <v>0</v>
      </c>
      <c r="S75">
        <f>'GS &gt; 50 OLS Model'!$B$8*F75</f>
        <v>115497224.27001511</v>
      </c>
      <c r="T75">
        <f>'GS &gt; 50 OLS Model'!$B$9*G75</f>
        <v>-11227931.028488867</v>
      </c>
      <c r="U75">
        <f>'GS &gt; 50 OLS Model'!$B$10*H75</f>
        <v>0</v>
      </c>
      <c r="V75">
        <f>'GS &gt; 50 OLS Model'!$B$11*I75</f>
        <v>0</v>
      </c>
      <c r="W75">
        <f>'GS &gt; 50 OLS Model'!$B$12*J75</f>
        <v>0</v>
      </c>
      <c r="X75">
        <f>'GS &gt; 50 OLS Model'!$B$13*K75</f>
        <v>0</v>
      </c>
      <c r="Y75">
        <f>'GS &gt; 50 OLS Model'!$B$14*L75</f>
        <v>0</v>
      </c>
      <c r="Z75">
        <f>'GS &gt; 50 OLS Model'!$B$15*M75</f>
        <v>31014627.130866118</v>
      </c>
      <c r="AA75">
        <f>'GS &gt; 50 OLS Model'!$B$16*N75</f>
        <v>11924613.723017169</v>
      </c>
      <c r="AB75">
        <f t="shared" ca="1" si="8"/>
        <v>80594986.041884646</v>
      </c>
    </row>
    <row r="76" spans="1:28">
      <c r="A76" s="28">
        <f>'Monthly Data'!A76</f>
        <v>41699</v>
      </c>
      <c r="B76">
        <f t="shared" si="7"/>
        <v>2014</v>
      </c>
      <c r="C76">
        <f ca="1">'Monthly Data'!O76</f>
        <v>88422332.078679308</v>
      </c>
      <c r="D76">
        <f t="shared" ca="1" si="9"/>
        <v>456.53999999999996</v>
      </c>
      <c r="E76">
        <f t="shared" ca="1" si="9"/>
        <v>0.48</v>
      </c>
      <c r="F76">
        <f>'Monthly Data'!BB76</f>
        <v>601343.5</v>
      </c>
      <c r="G76">
        <f>'Monthly Data'!BC76</f>
        <v>75</v>
      </c>
      <c r="H76">
        <f>'Monthly Data'!BG76</f>
        <v>0</v>
      </c>
      <c r="I76">
        <f>'Monthly Data'!BI76</f>
        <v>0</v>
      </c>
      <c r="J76">
        <f>'Monthly Data'!BK76</f>
        <v>0</v>
      </c>
      <c r="K76">
        <f>'Monthly Data'!BL76</f>
        <v>0</v>
      </c>
      <c r="L76">
        <f>'Monthly Data'!BM76</f>
        <v>0</v>
      </c>
      <c r="M76">
        <f>'Monthly Data'!BS76</f>
        <v>31</v>
      </c>
      <c r="N76">
        <f>'Monthly Data'!BT76</f>
        <v>21</v>
      </c>
      <c r="P76">
        <f>'GS &gt; 50 OLS Model'!$B$5</f>
        <v>-80678906.326298103</v>
      </c>
      <c r="Q76">
        <f ca="1">'GS &gt; 50 OLS Model'!$B$6*D76</f>
        <v>11230737.299704226</v>
      </c>
      <c r="R76">
        <f ca="1">'GS &gt; 50 OLS Model'!$B$7*E76</f>
        <v>35229.09194145153</v>
      </c>
      <c r="S76">
        <f>'GS &gt; 50 OLS Model'!$B$8*F76</f>
        <v>115497224.27001511</v>
      </c>
      <c r="T76">
        <f>'GS &gt; 50 OLS Model'!$B$9*G76</f>
        <v>-11379659.826171149</v>
      </c>
      <c r="U76">
        <f>'GS &gt; 50 OLS Model'!$B$10*H76</f>
        <v>0</v>
      </c>
      <c r="V76">
        <f>'GS &gt; 50 OLS Model'!$B$11*I76</f>
        <v>0</v>
      </c>
      <c r="W76">
        <f>'GS &gt; 50 OLS Model'!$B$12*J76</f>
        <v>0</v>
      </c>
      <c r="X76">
        <f>'GS &gt; 50 OLS Model'!$B$13*K76</f>
        <v>0</v>
      </c>
      <c r="Y76">
        <f>'GS &gt; 50 OLS Model'!$B$14*L76</f>
        <v>0</v>
      </c>
      <c r="Z76">
        <f>'GS &gt; 50 OLS Model'!$B$15*M76</f>
        <v>34337622.894887492</v>
      </c>
      <c r="AA76">
        <f>'GS &gt; 50 OLS Model'!$B$16*N76</f>
        <v>13179836.220176872</v>
      </c>
      <c r="AB76">
        <f t="shared" ca="1" si="8"/>
        <v>82222083.624255896</v>
      </c>
    </row>
    <row r="77" spans="1:28">
      <c r="A77" s="28">
        <f>'Monthly Data'!A77</f>
        <v>41730</v>
      </c>
      <c r="B77">
        <f t="shared" si="7"/>
        <v>2014</v>
      </c>
      <c r="C77">
        <f ca="1">'Monthly Data'!O77</f>
        <v>76199788.927618995</v>
      </c>
      <c r="D77">
        <f t="shared" ca="1" si="9"/>
        <v>248.54999999999995</v>
      </c>
      <c r="E77">
        <f t="shared" ca="1" si="9"/>
        <v>2.78</v>
      </c>
      <c r="F77">
        <f>'Monthly Data'!BB77</f>
        <v>601343.5</v>
      </c>
      <c r="G77">
        <f>'Monthly Data'!BC77</f>
        <v>76</v>
      </c>
      <c r="H77">
        <f>'Monthly Data'!BG77</f>
        <v>1</v>
      </c>
      <c r="I77">
        <f>'Monthly Data'!BI77</f>
        <v>0</v>
      </c>
      <c r="J77">
        <f>'Monthly Data'!BK77</f>
        <v>0</v>
      </c>
      <c r="K77">
        <f>'Monthly Data'!BL77</f>
        <v>0</v>
      </c>
      <c r="L77">
        <f>'Monthly Data'!BM77</f>
        <v>0</v>
      </c>
      <c r="M77">
        <f>'Monthly Data'!BS77</f>
        <v>30</v>
      </c>
      <c r="N77">
        <f>'Monthly Data'!BT77</f>
        <v>20</v>
      </c>
      <c r="P77">
        <f>'GS &gt; 50 OLS Model'!$B$5</f>
        <v>-80678906.326298103</v>
      </c>
      <c r="Q77">
        <f ca="1">'GS &gt; 50 OLS Model'!$B$6*D77</f>
        <v>6114250.1332664937</v>
      </c>
      <c r="R77">
        <f ca="1">'GS &gt; 50 OLS Model'!$B$7*E77</f>
        <v>204035.15749424012</v>
      </c>
      <c r="S77">
        <f>'GS &gt; 50 OLS Model'!$B$8*F77</f>
        <v>115497224.27001511</v>
      </c>
      <c r="T77">
        <f>'GS &gt; 50 OLS Model'!$B$9*G77</f>
        <v>-11531388.623853432</v>
      </c>
      <c r="U77">
        <f>'GS &gt; 50 OLS Model'!$B$10*H77</f>
        <v>-1451998.11688088</v>
      </c>
      <c r="V77">
        <f>'GS &gt; 50 OLS Model'!$B$11*I77</f>
        <v>0</v>
      </c>
      <c r="W77">
        <f>'GS &gt; 50 OLS Model'!$B$12*J77</f>
        <v>0</v>
      </c>
      <c r="X77">
        <f>'GS &gt; 50 OLS Model'!$B$13*K77</f>
        <v>0</v>
      </c>
      <c r="Y77">
        <f>'GS &gt; 50 OLS Model'!$B$14*L77</f>
        <v>0</v>
      </c>
      <c r="Z77">
        <f>'GS &gt; 50 OLS Model'!$B$15*M77</f>
        <v>33229957.640213698</v>
      </c>
      <c r="AA77">
        <f>'GS &gt; 50 OLS Model'!$B$16*N77</f>
        <v>12552224.97159702</v>
      </c>
      <c r="AB77">
        <f t="shared" ca="1" si="8"/>
        <v>73935399.105554149</v>
      </c>
    </row>
    <row r="78" spans="1:28">
      <c r="A78" s="28">
        <f>'Monthly Data'!A78</f>
        <v>41760</v>
      </c>
      <c r="B78">
        <f t="shared" si="7"/>
        <v>2014</v>
      </c>
      <c r="C78">
        <f ca="1">'Monthly Data'!O78</f>
        <v>78731314.204411477</v>
      </c>
      <c r="D78">
        <f t="shared" ca="1" si="9"/>
        <v>92.740000000000009</v>
      </c>
      <c r="E78">
        <f t="shared" ca="1" si="9"/>
        <v>41.839999999999996</v>
      </c>
      <c r="F78">
        <f>'Monthly Data'!BB78</f>
        <v>601343.5</v>
      </c>
      <c r="G78">
        <f>'Monthly Data'!BC78</f>
        <v>77</v>
      </c>
      <c r="H78">
        <f>'Monthly Data'!BG78</f>
        <v>0</v>
      </c>
      <c r="I78">
        <f>'Monthly Data'!BI78</f>
        <v>0</v>
      </c>
      <c r="J78">
        <f>'Monthly Data'!BK78</f>
        <v>0</v>
      </c>
      <c r="K78">
        <f>'Monthly Data'!BL78</f>
        <v>0</v>
      </c>
      <c r="L78">
        <f>'Monthly Data'!BM78</f>
        <v>0</v>
      </c>
      <c r="M78">
        <f>'Monthly Data'!BS78</f>
        <v>31</v>
      </c>
      <c r="N78">
        <f>'Monthly Data'!BT78</f>
        <v>22</v>
      </c>
      <c r="P78">
        <f>'GS &gt; 50 OLS Model'!$B$5</f>
        <v>-80678906.326298103</v>
      </c>
      <c r="Q78">
        <f ca="1">'GS &gt; 50 OLS Model'!$B$6*D78</f>
        <v>2281374.1997953523</v>
      </c>
      <c r="R78">
        <f ca="1">'GS &gt; 50 OLS Model'!$B$7*E78</f>
        <v>3070802.5142298583</v>
      </c>
      <c r="S78">
        <f>'GS &gt; 50 OLS Model'!$B$8*F78</f>
        <v>115497224.27001511</v>
      </c>
      <c r="T78">
        <f>'GS &gt; 50 OLS Model'!$B$9*G78</f>
        <v>-11683117.421535714</v>
      </c>
      <c r="U78">
        <f>'GS &gt; 50 OLS Model'!$B$10*H78</f>
        <v>0</v>
      </c>
      <c r="V78">
        <f>'GS &gt; 50 OLS Model'!$B$11*I78</f>
        <v>0</v>
      </c>
      <c r="W78">
        <f>'GS &gt; 50 OLS Model'!$B$12*J78</f>
        <v>0</v>
      </c>
      <c r="X78">
        <f>'GS &gt; 50 OLS Model'!$B$13*K78</f>
        <v>0</v>
      </c>
      <c r="Y78">
        <f>'GS &gt; 50 OLS Model'!$B$14*L78</f>
        <v>0</v>
      </c>
      <c r="Z78">
        <f>'GS &gt; 50 OLS Model'!$B$15*M78</f>
        <v>34337622.894887492</v>
      </c>
      <c r="AA78">
        <f>'GS &gt; 50 OLS Model'!$B$16*N78</f>
        <v>13807447.468756722</v>
      </c>
      <c r="AB78">
        <f t="shared" ca="1" si="8"/>
        <v>76632447.599850714</v>
      </c>
    </row>
    <row r="79" spans="1:28">
      <c r="A79" s="28">
        <f>'Monthly Data'!A79</f>
        <v>41791</v>
      </c>
      <c r="B79">
        <f t="shared" si="7"/>
        <v>2014</v>
      </c>
      <c r="C79">
        <f ca="1">'Monthly Data'!O79</f>
        <v>82040736.439185008</v>
      </c>
      <c r="D79">
        <f t="shared" ca="1" si="9"/>
        <v>9.08</v>
      </c>
      <c r="E79">
        <f t="shared" ca="1" si="9"/>
        <v>117.03999999999996</v>
      </c>
      <c r="F79">
        <f>'Monthly Data'!BB79</f>
        <v>601343.5</v>
      </c>
      <c r="G79">
        <f>'Monthly Data'!BC79</f>
        <v>78</v>
      </c>
      <c r="H79">
        <f>'Monthly Data'!BG79</f>
        <v>0</v>
      </c>
      <c r="I79">
        <f>'Monthly Data'!BI79</f>
        <v>1</v>
      </c>
      <c r="J79">
        <f>'Monthly Data'!BK79</f>
        <v>0</v>
      </c>
      <c r="K79">
        <f>'Monthly Data'!BL79</f>
        <v>0</v>
      </c>
      <c r="L79">
        <f>'Monthly Data'!BM79</f>
        <v>0</v>
      </c>
      <c r="M79">
        <f>'Monthly Data'!BS79</f>
        <v>30</v>
      </c>
      <c r="N79">
        <f>'Monthly Data'!BT79</f>
        <v>21</v>
      </c>
      <c r="P79">
        <f>'GS &gt; 50 OLS Model'!$B$5</f>
        <v>-80678906.326298103</v>
      </c>
      <c r="Q79">
        <f ca="1">'GS &gt; 50 OLS Model'!$B$6*D79</f>
        <v>223365.08231768166</v>
      </c>
      <c r="R79">
        <f ca="1">'GS &gt; 50 OLS Model'!$B$7*E79</f>
        <v>8590026.9183905963</v>
      </c>
      <c r="S79">
        <f>'GS &gt; 50 OLS Model'!$B$8*F79</f>
        <v>115497224.27001511</v>
      </c>
      <c r="T79">
        <f>'GS &gt; 50 OLS Model'!$B$9*G79</f>
        <v>-11834846.219217995</v>
      </c>
      <c r="U79">
        <f>'GS &gt; 50 OLS Model'!$B$10*H79</f>
        <v>0</v>
      </c>
      <c r="V79">
        <f>'GS &gt; 50 OLS Model'!$B$11*I79</f>
        <v>1416617.5357142601</v>
      </c>
      <c r="W79">
        <f>'GS &gt; 50 OLS Model'!$B$12*J79</f>
        <v>0</v>
      </c>
      <c r="X79">
        <f>'GS &gt; 50 OLS Model'!$B$13*K79</f>
        <v>0</v>
      </c>
      <c r="Y79">
        <f>'GS &gt; 50 OLS Model'!$B$14*L79</f>
        <v>0</v>
      </c>
      <c r="Z79">
        <f>'GS &gt; 50 OLS Model'!$B$15*M79</f>
        <v>33229957.640213698</v>
      </c>
      <c r="AA79">
        <f>'GS &gt; 50 OLS Model'!$B$16*N79</f>
        <v>13179836.220176872</v>
      </c>
      <c r="AB79">
        <f t="shared" ca="1" si="8"/>
        <v>79623275.121312127</v>
      </c>
    </row>
    <row r="80" spans="1:28">
      <c r="A80" s="28">
        <f>'Monthly Data'!A80</f>
        <v>41821</v>
      </c>
      <c r="B80">
        <f t="shared" si="7"/>
        <v>2014</v>
      </c>
      <c r="C80">
        <f ca="1">'Monthly Data'!O80</f>
        <v>83536033.436047852</v>
      </c>
      <c r="D80">
        <f t="shared" ca="1" si="9"/>
        <v>0.51</v>
      </c>
      <c r="E80">
        <f t="shared" ca="1" si="9"/>
        <v>183.26</v>
      </c>
      <c r="F80">
        <f>'Monthly Data'!BB80</f>
        <v>601343.5</v>
      </c>
      <c r="G80">
        <f>'Monthly Data'!BC80</f>
        <v>79</v>
      </c>
      <c r="H80">
        <f>'Monthly Data'!BG80</f>
        <v>0</v>
      </c>
      <c r="I80">
        <f>'Monthly Data'!BI80</f>
        <v>0</v>
      </c>
      <c r="J80">
        <f>'Monthly Data'!BK80</f>
        <v>0</v>
      </c>
      <c r="K80">
        <f>'Monthly Data'!BL80</f>
        <v>0</v>
      </c>
      <c r="L80">
        <f>'Monthly Data'!BM80</f>
        <v>0</v>
      </c>
      <c r="M80">
        <f>'Monthly Data'!BS80</f>
        <v>31</v>
      </c>
      <c r="N80">
        <f>'Monthly Data'!BT80</f>
        <v>22</v>
      </c>
      <c r="P80">
        <f>'GS &gt; 50 OLS Model'!$B$5</f>
        <v>-80678906.326298103</v>
      </c>
      <c r="Q80">
        <f ca="1">'GS &gt; 50 OLS Model'!$B$6*D80</f>
        <v>12545.836121367582</v>
      </c>
      <c r="R80">
        <f ca="1">'GS &gt; 50 OLS Model'!$B$7*E80</f>
        <v>13450173.727480017</v>
      </c>
      <c r="S80">
        <f>'GS &gt; 50 OLS Model'!$B$8*F80</f>
        <v>115497224.27001511</v>
      </c>
      <c r="T80">
        <f>'GS &gt; 50 OLS Model'!$B$9*G80</f>
        <v>-11986575.016900277</v>
      </c>
      <c r="U80">
        <f>'GS &gt; 50 OLS Model'!$B$10*H80</f>
        <v>0</v>
      </c>
      <c r="V80">
        <f>'GS &gt; 50 OLS Model'!$B$11*I80</f>
        <v>0</v>
      </c>
      <c r="W80">
        <f>'GS &gt; 50 OLS Model'!$B$12*J80</f>
        <v>0</v>
      </c>
      <c r="X80">
        <f>'GS &gt; 50 OLS Model'!$B$13*K80</f>
        <v>0</v>
      </c>
      <c r="Y80">
        <f>'GS &gt; 50 OLS Model'!$B$14*L80</f>
        <v>0</v>
      </c>
      <c r="Z80">
        <f>'GS &gt; 50 OLS Model'!$B$15*M80</f>
        <v>34337622.894887492</v>
      </c>
      <c r="AA80">
        <f>'GS &gt; 50 OLS Model'!$B$16*N80</f>
        <v>13807447.468756722</v>
      </c>
      <c r="AB80">
        <f t="shared" ca="1" si="8"/>
        <v>84439532.854062334</v>
      </c>
    </row>
    <row r="81" spans="1:28">
      <c r="A81" s="28">
        <f>'Monthly Data'!A81</f>
        <v>41852</v>
      </c>
      <c r="B81">
        <f t="shared" si="7"/>
        <v>2014</v>
      </c>
      <c r="C81">
        <f ca="1">'Monthly Data'!O81</f>
        <v>82890715.101407543</v>
      </c>
      <c r="D81">
        <f t="shared" ca="1" si="9"/>
        <v>1.51</v>
      </c>
      <c r="E81">
        <f t="shared" ca="1" si="9"/>
        <v>152.91000000000003</v>
      </c>
      <c r="F81">
        <f>'Monthly Data'!BB81</f>
        <v>601343.5</v>
      </c>
      <c r="G81">
        <f>'Monthly Data'!BC81</f>
        <v>80</v>
      </c>
      <c r="H81">
        <f>'Monthly Data'!BG81</f>
        <v>0</v>
      </c>
      <c r="I81">
        <f>'Monthly Data'!BI81</f>
        <v>0</v>
      </c>
      <c r="J81">
        <f>'Monthly Data'!BK81</f>
        <v>1</v>
      </c>
      <c r="K81">
        <f>'Monthly Data'!BL81</f>
        <v>0</v>
      </c>
      <c r="L81">
        <f>'Monthly Data'!BM81</f>
        <v>0</v>
      </c>
      <c r="M81">
        <f>'Monthly Data'!BS81</f>
        <v>31</v>
      </c>
      <c r="N81">
        <f>'Monthly Data'!BT81</f>
        <v>20</v>
      </c>
      <c r="P81">
        <f>'GS &gt; 50 OLS Model'!$B$5</f>
        <v>-80678906.326298103</v>
      </c>
      <c r="Q81">
        <f ca="1">'GS &gt; 50 OLS Model'!$B$6*D81</f>
        <v>37145.514790715781</v>
      </c>
      <c r="R81">
        <f ca="1">'GS &gt; 50 OLS Model'!$B$7*E81</f>
        <v>11222667.601598656</v>
      </c>
      <c r="S81">
        <f>'GS &gt; 50 OLS Model'!$B$8*F81</f>
        <v>115497224.27001511</v>
      </c>
      <c r="T81">
        <f>'GS &gt; 50 OLS Model'!$B$9*G81</f>
        <v>-12138303.81458256</v>
      </c>
      <c r="U81">
        <f>'GS &gt; 50 OLS Model'!$B$10*H81</f>
        <v>0</v>
      </c>
      <c r="V81">
        <f>'GS &gt; 50 OLS Model'!$B$11*I81</f>
        <v>0</v>
      </c>
      <c r="W81">
        <f>'GS &gt; 50 OLS Model'!$B$12*J81</f>
        <v>3108600.9961055499</v>
      </c>
      <c r="X81">
        <f>'GS &gt; 50 OLS Model'!$B$13*K81</f>
        <v>0</v>
      </c>
      <c r="Y81">
        <f>'GS &gt; 50 OLS Model'!$B$14*L81</f>
        <v>0</v>
      </c>
      <c r="Z81">
        <f>'GS &gt; 50 OLS Model'!$B$15*M81</f>
        <v>34337622.894887492</v>
      </c>
      <c r="AA81">
        <f>'GS &gt; 50 OLS Model'!$B$16*N81</f>
        <v>12552224.97159702</v>
      </c>
      <c r="AB81">
        <f t="shared" ca="1" si="8"/>
        <v>83938276.10811387</v>
      </c>
    </row>
    <row r="82" spans="1:28">
      <c r="A82" s="28">
        <f>'Monthly Data'!A82</f>
        <v>41883</v>
      </c>
      <c r="B82">
        <f t="shared" si="7"/>
        <v>2014</v>
      </c>
      <c r="C82">
        <f ca="1">'Monthly Data'!O82</f>
        <v>78138961.690904036</v>
      </c>
      <c r="D82">
        <f t="shared" ca="1" si="9"/>
        <v>33.01</v>
      </c>
      <c r="E82">
        <f t="shared" ca="1" si="9"/>
        <v>67.679999999999993</v>
      </c>
      <c r="F82">
        <f>'Monthly Data'!BB82</f>
        <v>601343.5</v>
      </c>
      <c r="G82">
        <f>'Monthly Data'!BC82</f>
        <v>81</v>
      </c>
      <c r="H82">
        <f>'Monthly Data'!BG82</f>
        <v>0</v>
      </c>
      <c r="I82">
        <f>'Monthly Data'!BI82</f>
        <v>0</v>
      </c>
      <c r="J82">
        <f>'Monthly Data'!BK82</f>
        <v>0</v>
      </c>
      <c r="K82">
        <f>'Monthly Data'!BL82</f>
        <v>1</v>
      </c>
      <c r="L82">
        <f>'Monthly Data'!BM82</f>
        <v>0</v>
      </c>
      <c r="M82">
        <f>'Monthly Data'!BS82</f>
        <v>30</v>
      </c>
      <c r="N82">
        <f>'Monthly Data'!BT82</f>
        <v>21</v>
      </c>
      <c r="P82">
        <f>'GS &gt; 50 OLS Model'!$B$5</f>
        <v>-80678906.326298103</v>
      </c>
      <c r="Q82">
        <f ca="1">'GS &gt; 50 OLS Model'!$B$6*D82</f>
        <v>812035.39287518396</v>
      </c>
      <c r="R82">
        <f ca="1">'GS &gt; 50 OLS Model'!$B$7*E82</f>
        <v>4967301.9637446655</v>
      </c>
      <c r="S82">
        <f>'GS &gt; 50 OLS Model'!$B$8*F82</f>
        <v>115497224.27001511</v>
      </c>
      <c r="T82">
        <f>'GS &gt; 50 OLS Model'!$B$9*G82</f>
        <v>-12290032.612264842</v>
      </c>
      <c r="U82">
        <f>'GS &gt; 50 OLS Model'!$B$10*H82</f>
        <v>0</v>
      </c>
      <c r="V82">
        <f>'GS &gt; 50 OLS Model'!$B$11*I82</f>
        <v>0</v>
      </c>
      <c r="W82">
        <f>'GS &gt; 50 OLS Model'!$B$12*J82</f>
        <v>0</v>
      </c>
      <c r="X82">
        <f>'GS &gt; 50 OLS Model'!$B$13*K82</f>
        <v>3297905.0316017698</v>
      </c>
      <c r="Y82">
        <f>'GS &gt; 50 OLS Model'!$B$14*L82</f>
        <v>0</v>
      </c>
      <c r="Z82">
        <f>'GS &gt; 50 OLS Model'!$B$15*M82</f>
        <v>33229957.640213698</v>
      </c>
      <c r="AA82">
        <f>'GS &gt; 50 OLS Model'!$B$16*N82</f>
        <v>13179836.220176872</v>
      </c>
      <c r="AB82">
        <f t="shared" ca="1" si="8"/>
        <v>78015321.580064356</v>
      </c>
    </row>
    <row r="83" spans="1:28">
      <c r="A83" s="28">
        <f>'Monthly Data'!A83</f>
        <v>41913</v>
      </c>
      <c r="B83">
        <f t="shared" si="7"/>
        <v>2014</v>
      </c>
      <c r="C83">
        <f ca="1">'Monthly Data'!O83</f>
        <v>78077874.416335806</v>
      </c>
      <c r="D83">
        <f t="shared" ref="D83:E98" ca="1" si="10">D71</f>
        <v>177.83999999999997</v>
      </c>
      <c r="E83">
        <f t="shared" ca="1" si="10"/>
        <v>8.6</v>
      </c>
      <c r="F83">
        <f>'Monthly Data'!BB83</f>
        <v>601343.5</v>
      </c>
      <c r="G83">
        <f>'Monthly Data'!BC83</f>
        <v>82</v>
      </c>
      <c r="H83">
        <f>'Monthly Data'!BG83</f>
        <v>0</v>
      </c>
      <c r="I83">
        <f>'Monthly Data'!BI83</f>
        <v>0</v>
      </c>
      <c r="J83">
        <f>'Monthly Data'!BK83</f>
        <v>0</v>
      </c>
      <c r="K83">
        <f>'Monthly Data'!BL83</f>
        <v>0</v>
      </c>
      <c r="L83">
        <f>'Monthly Data'!BM83</f>
        <v>1</v>
      </c>
      <c r="M83">
        <f>'Monthly Data'!BS83</f>
        <v>31</v>
      </c>
      <c r="N83">
        <f>'Monthly Data'!BT83</f>
        <v>22</v>
      </c>
      <c r="P83">
        <f>'GS &gt; 50 OLS Model'!$B$5</f>
        <v>-80678906.326298103</v>
      </c>
      <c r="Q83">
        <f ca="1">'GS &gt; 50 OLS Model'!$B$6*D83</f>
        <v>4374806.8545568828</v>
      </c>
      <c r="R83">
        <f ca="1">'GS &gt; 50 OLS Model'!$B$7*E83</f>
        <v>631187.89728433988</v>
      </c>
      <c r="S83">
        <f>'GS &gt; 50 OLS Model'!$B$8*F83</f>
        <v>115497224.27001511</v>
      </c>
      <c r="T83">
        <f>'GS &gt; 50 OLS Model'!$B$9*G83</f>
        <v>-12441761.409947123</v>
      </c>
      <c r="U83">
        <f>'GS &gt; 50 OLS Model'!$B$10*H83</f>
        <v>0</v>
      </c>
      <c r="V83">
        <f>'GS &gt; 50 OLS Model'!$B$11*I83</f>
        <v>0</v>
      </c>
      <c r="W83">
        <f>'GS &gt; 50 OLS Model'!$B$12*J83</f>
        <v>0</v>
      </c>
      <c r="X83">
        <f>'GS &gt; 50 OLS Model'!$B$13*K83</f>
        <v>0</v>
      </c>
      <c r="Y83">
        <f>'GS &gt; 50 OLS Model'!$B$14*L83</f>
        <v>1577525.1305396601</v>
      </c>
      <c r="Z83">
        <f>'GS &gt; 50 OLS Model'!$B$15*M83</f>
        <v>34337622.894887492</v>
      </c>
      <c r="AA83">
        <f>'GS &gt; 50 OLS Model'!$B$16*N83</f>
        <v>13807447.468756722</v>
      </c>
      <c r="AB83">
        <f t="shared" ca="1" si="8"/>
        <v>77105146.779794991</v>
      </c>
    </row>
    <row r="84" spans="1:28">
      <c r="A84" s="28">
        <f>'Monthly Data'!A84</f>
        <v>41944</v>
      </c>
      <c r="B84">
        <f t="shared" si="7"/>
        <v>2014</v>
      </c>
      <c r="C84">
        <f ca="1">'Monthly Data'!O84</f>
        <v>81347157.776762664</v>
      </c>
      <c r="D84">
        <f t="shared" ca="1" si="10"/>
        <v>361.94999999999993</v>
      </c>
      <c r="E84">
        <f t="shared" ca="1" si="10"/>
        <v>0.05</v>
      </c>
      <c r="F84">
        <f>'Monthly Data'!BB84</f>
        <v>601343.5</v>
      </c>
      <c r="G84">
        <f>'Monthly Data'!BC84</f>
        <v>83</v>
      </c>
      <c r="H84">
        <f>'Monthly Data'!BG84</f>
        <v>0</v>
      </c>
      <c r="I84">
        <f>'Monthly Data'!BI84</f>
        <v>0</v>
      </c>
      <c r="J84">
        <f>'Monthly Data'!BK84</f>
        <v>0</v>
      </c>
      <c r="K84">
        <f>'Monthly Data'!BL84</f>
        <v>0</v>
      </c>
      <c r="L84">
        <f>'Monthly Data'!BM84</f>
        <v>0</v>
      </c>
      <c r="M84">
        <f>'Monthly Data'!BS84</f>
        <v>30</v>
      </c>
      <c r="N84">
        <f>'Monthly Data'!BT84</f>
        <v>20</v>
      </c>
      <c r="P84">
        <f>'GS &gt; 50 OLS Model'!$B$5</f>
        <v>-80678906.326298103</v>
      </c>
      <c r="Q84">
        <f ca="1">'GS &gt; 50 OLS Model'!$B$6*D84</f>
        <v>8903853.694370579</v>
      </c>
      <c r="R84">
        <f ca="1">'GS &gt; 50 OLS Model'!$B$7*E84</f>
        <v>3669.6970772345348</v>
      </c>
      <c r="S84">
        <f>'GS &gt; 50 OLS Model'!$B$8*F84</f>
        <v>115497224.27001511</v>
      </c>
      <c r="T84">
        <f>'GS &gt; 50 OLS Model'!$B$9*G84</f>
        <v>-12593490.207629405</v>
      </c>
      <c r="U84">
        <f>'GS &gt; 50 OLS Model'!$B$10*H84</f>
        <v>0</v>
      </c>
      <c r="V84">
        <f>'GS &gt; 50 OLS Model'!$B$11*I84</f>
        <v>0</v>
      </c>
      <c r="W84">
        <f>'GS &gt; 50 OLS Model'!$B$12*J84</f>
        <v>0</v>
      </c>
      <c r="X84">
        <f>'GS &gt; 50 OLS Model'!$B$13*K84</f>
        <v>0</v>
      </c>
      <c r="Y84">
        <f>'GS &gt; 50 OLS Model'!$B$14*L84</f>
        <v>0</v>
      </c>
      <c r="Z84">
        <f>'GS &gt; 50 OLS Model'!$B$15*M84</f>
        <v>33229957.640213698</v>
      </c>
      <c r="AA84">
        <f>'GS &gt; 50 OLS Model'!$B$16*N84</f>
        <v>12552224.97159702</v>
      </c>
      <c r="AB84">
        <f t="shared" ca="1" si="8"/>
        <v>76914533.739346132</v>
      </c>
    </row>
    <row r="85" spans="1:28">
      <c r="A85" s="28">
        <f>'Monthly Data'!A85</f>
        <v>41974</v>
      </c>
      <c r="B85">
        <f t="shared" si="7"/>
        <v>2014</v>
      </c>
      <c r="C85">
        <f ca="1">'Monthly Data'!O85</f>
        <v>84624117.962985575</v>
      </c>
      <c r="D85">
        <f t="shared" ca="1" si="10"/>
        <v>556.41000000000008</v>
      </c>
      <c r="E85">
        <f t="shared" ca="1" si="10"/>
        <v>0</v>
      </c>
      <c r="F85">
        <f>'Monthly Data'!BB85</f>
        <v>601343.5</v>
      </c>
      <c r="G85">
        <f>'Monthly Data'!BC85</f>
        <v>84</v>
      </c>
      <c r="H85">
        <f>'Monthly Data'!BG85</f>
        <v>0</v>
      </c>
      <c r="I85">
        <f>'Monthly Data'!BI85</f>
        <v>0</v>
      </c>
      <c r="J85">
        <f>'Monthly Data'!BK85</f>
        <v>0</v>
      </c>
      <c r="K85">
        <f>'Monthly Data'!BL85</f>
        <v>0</v>
      </c>
      <c r="L85">
        <f>'Monthly Data'!BM85</f>
        <v>0</v>
      </c>
      <c r="M85">
        <f>'Monthly Data'!BS85</f>
        <v>31</v>
      </c>
      <c r="N85">
        <f>'Monthly Data'!BT85</f>
        <v>21</v>
      </c>
      <c r="P85">
        <f>'GS &gt; 50 OLS Model'!$B$5</f>
        <v>-80678906.326298103</v>
      </c>
      <c r="Q85">
        <f ca="1">'GS &gt; 50 OLS Model'!$B$6*D85</f>
        <v>13687507.208412033</v>
      </c>
      <c r="R85">
        <f ca="1">'GS &gt; 50 OLS Model'!$B$7*E85</f>
        <v>0</v>
      </c>
      <c r="S85">
        <f>'GS &gt; 50 OLS Model'!$B$8*F85</f>
        <v>115497224.27001511</v>
      </c>
      <c r="T85">
        <f>'GS &gt; 50 OLS Model'!$B$9*G85</f>
        <v>-12745219.005311687</v>
      </c>
      <c r="U85">
        <f>'GS &gt; 50 OLS Model'!$B$10*H85</f>
        <v>0</v>
      </c>
      <c r="V85">
        <f>'GS &gt; 50 OLS Model'!$B$11*I85</f>
        <v>0</v>
      </c>
      <c r="W85">
        <f>'GS &gt; 50 OLS Model'!$B$12*J85</f>
        <v>0</v>
      </c>
      <c r="X85">
        <f>'GS &gt; 50 OLS Model'!$B$13*K85</f>
        <v>0</v>
      </c>
      <c r="Y85">
        <f>'GS &gt; 50 OLS Model'!$B$14*L85</f>
        <v>0</v>
      </c>
      <c r="Z85">
        <f>'GS &gt; 50 OLS Model'!$B$15*M85</f>
        <v>34337622.894887492</v>
      </c>
      <c r="AA85">
        <f>'GS &gt; 50 OLS Model'!$B$16*N85</f>
        <v>13179836.220176872</v>
      </c>
      <c r="AB85">
        <f t="shared" ca="1" si="8"/>
        <v>83278065.261881724</v>
      </c>
    </row>
    <row r="86" spans="1:28">
      <c r="A86" s="28">
        <f>'Monthly Data'!A86</f>
        <v>42005</v>
      </c>
      <c r="B86">
        <f t="shared" si="7"/>
        <v>2015</v>
      </c>
      <c r="C86">
        <f ca="1">'Monthly Data'!O86</f>
        <v>91047914.988406837</v>
      </c>
      <c r="D86">
        <f t="shared" ca="1" si="10"/>
        <v>659.42999999999984</v>
      </c>
      <c r="E86">
        <f t="shared" ca="1" si="10"/>
        <v>0</v>
      </c>
      <c r="F86">
        <f>'Monthly Data'!BB86</f>
        <v>618051.4</v>
      </c>
      <c r="G86">
        <f>'Monthly Data'!BC86</f>
        <v>85</v>
      </c>
      <c r="H86">
        <f>'Monthly Data'!BG86</f>
        <v>0</v>
      </c>
      <c r="I86">
        <f>'Monthly Data'!BI86</f>
        <v>0</v>
      </c>
      <c r="J86">
        <f>'Monthly Data'!BK86</f>
        <v>0</v>
      </c>
      <c r="K86">
        <f>'Monthly Data'!BL86</f>
        <v>0</v>
      </c>
      <c r="L86">
        <f>'Monthly Data'!BM86</f>
        <v>0</v>
      </c>
      <c r="M86">
        <f>'Monthly Data'!BS86</f>
        <v>31</v>
      </c>
      <c r="N86">
        <f>'Monthly Data'!BT86</f>
        <v>21</v>
      </c>
      <c r="P86">
        <f>'GS &gt; 50 OLS Model'!$B$5</f>
        <v>-80678906.326298103</v>
      </c>
      <c r="Q86">
        <f ca="1">'GS &gt; 50 OLS Model'!$B$6*D86</f>
        <v>16221766.104928279</v>
      </c>
      <c r="R86">
        <f ca="1">'GS &gt; 50 OLS Model'!$B$7*E86</f>
        <v>0</v>
      </c>
      <c r="S86">
        <f>'GS &gt; 50 OLS Model'!$B$8*F86</f>
        <v>118706232.22201091</v>
      </c>
      <c r="T86">
        <f>'GS &gt; 50 OLS Model'!$B$9*G86</f>
        <v>-12896947.80299397</v>
      </c>
      <c r="U86">
        <f>'GS &gt; 50 OLS Model'!$B$10*H86</f>
        <v>0</v>
      </c>
      <c r="V86">
        <f>'GS &gt; 50 OLS Model'!$B$11*I86</f>
        <v>0</v>
      </c>
      <c r="W86">
        <f>'GS &gt; 50 OLS Model'!$B$12*J86</f>
        <v>0</v>
      </c>
      <c r="X86">
        <f>'GS &gt; 50 OLS Model'!$B$13*K86</f>
        <v>0</v>
      </c>
      <c r="Y86">
        <f>'GS &gt; 50 OLS Model'!$B$14*L86</f>
        <v>0</v>
      </c>
      <c r="Z86">
        <f>'GS &gt; 50 OLS Model'!$B$15*M86</f>
        <v>34337622.894887492</v>
      </c>
      <c r="AA86">
        <f>'GS &gt; 50 OLS Model'!$B$16*N86</f>
        <v>13179836.220176872</v>
      </c>
      <c r="AB86">
        <f t="shared" ca="1" si="8"/>
        <v>88869603.312711477</v>
      </c>
    </row>
    <row r="87" spans="1:28">
      <c r="A87" s="28">
        <f>'Monthly Data'!A87</f>
        <v>42036</v>
      </c>
      <c r="B87">
        <f t="shared" si="7"/>
        <v>2015</v>
      </c>
      <c r="C87">
        <f ca="1">'Monthly Data'!O87</f>
        <v>84953121.000252485</v>
      </c>
      <c r="D87">
        <f t="shared" ca="1" si="10"/>
        <v>571.77</v>
      </c>
      <c r="E87">
        <f t="shared" ca="1" si="10"/>
        <v>0</v>
      </c>
      <c r="F87">
        <f>'Monthly Data'!BB87</f>
        <v>618051.4</v>
      </c>
      <c r="G87">
        <f>'Monthly Data'!BC87</f>
        <v>86</v>
      </c>
      <c r="H87">
        <f>'Monthly Data'!BG87</f>
        <v>0</v>
      </c>
      <c r="I87">
        <f>'Monthly Data'!BI87</f>
        <v>0</v>
      </c>
      <c r="J87">
        <f>'Monthly Data'!BK87</f>
        <v>0</v>
      </c>
      <c r="K87">
        <f>'Monthly Data'!BL87</f>
        <v>0</v>
      </c>
      <c r="L87">
        <f>'Monthly Data'!BM87</f>
        <v>0</v>
      </c>
      <c r="M87">
        <f>'Monthly Data'!BS87</f>
        <v>28</v>
      </c>
      <c r="N87">
        <f>'Monthly Data'!BT87</f>
        <v>19</v>
      </c>
      <c r="P87">
        <f>'GS &gt; 50 OLS Model'!$B$5</f>
        <v>-80678906.326298103</v>
      </c>
      <c r="Q87">
        <f ca="1">'GS &gt; 50 OLS Model'!$B$6*D87</f>
        <v>14065358.272773219</v>
      </c>
      <c r="R87">
        <f ca="1">'GS &gt; 50 OLS Model'!$B$7*E87</f>
        <v>0</v>
      </c>
      <c r="S87">
        <f>'GS &gt; 50 OLS Model'!$B$8*F87</f>
        <v>118706232.22201091</v>
      </c>
      <c r="T87">
        <f>'GS &gt; 50 OLS Model'!$B$9*G87</f>
        <v>-13048676.600676252</v>
      </c>
      <c r="U87">
        <f>'GS &gt; 50 OLS Model'!$B$10*H87</f>
        <v>0</v>
      </c>
      <c r="V87">
        <f>'GS &gt; 50 OLS Model'!$B$11*I87</f>
        <v>0</v>
      </c>
      <c r="W87">
        <f>'GS &gt; 50 OLS Model'!$B$12*J87</f>
        <v>0</v>
      </c>
      <c r="X87">
        <f>'GS &gt; 50 OLS Model'!$B$13*K87</f>
        <v>0</v>
      </c>
      <c r="Y87">
        <f>'GS &gt; 50 OLS Model'!$B$14*L87</f>
        <v>0</v>
      </c>
      <c r="Z87">
        <f>'GS &gt; 50 OLS Model'!$B$15*M87</f>
        <v>31014627.130866118</v>
      </c>
      <c r="AA87">
        <f>'GS &gt; 50 OLS Model'!$B$16*N87</f>
        <v>11924613.723017169</v>
      </c>
      <c r="AB87">
        <f t="shared" ca="1" si="8"/>
        <v>81983248.421693072</v>
      </c>
    </row>
    <row r="88" spans="1:28">
      <c r="A88" s="28">
        <f>'Monthly Data'!A88</f>
        <v>42064</v>
      </c>
      <c r="B88">
        <f t="shared" si="7"/>
        <v>2015</v>
      </c>
      <c r="C88">
        <f ca="1">'Monthly Data'!O88</f>
        <v>85185196.803851202</v>
      </c>
      <c r="D88">
        <f t="shared" ca="1" si="10"/>
        <v>456.53999999999996</v>
      </c>
      <c r="E88">
        <f t="shared" ca="1" si="10"/>
        <v>0.48</v>
      </c>
      <c r="F88">
        <f>'Monthly Data'!BB88</f>
        <v>618051.4</v>
      </c>
      <c r="G88">
        <f>'Monthly Data'!BC88</f>
        <v>87</v>
      </c>
      <c r="H88">
        <f>'Monthly Data'!BG88</f>
        <v>0</v>
      </c>
      <c r="I88">
        <f>'Monthly Data'!BI88</f>
        <v>0</v>
      </c>
      <c r="J88">
        <f>'Monthly Data'!BK88</f>
        <v>0</v>
      </c>
      <c r="K88">
        <f>'Monthly Data'!BL88</f>
        <v>0</v>
      </c>
      <c r="L88">
        <f>'Monthly Data'!BM88</f>
        <v>0</v>
      </c>
      <c r="M88">
        <f>'Monthly Data'!BS88</f>
        <v>31</v>
      </c>
      <c r="N88">
        <f>'Monthly Data'!BT88</f>
        <v>22</v>
      </c>
      <c r="P88">
        <f>'GS &gt; 50 OLS Model'!$B$5</f>
        <v>-80678906.326298103</v>
      </c>
      <c r="Q88">
        <f ca="1">'GS &gt; 50 OLS Model'!$B$6*D88</f>
        <v>11230737.299704226</v>
      </c>
      <c r="R88">
        <f ca="1">'GS &gt; 50 OLS Model'!$B$7*E88</f>
        <v>35229.09194145153</v>
      </c>
      <c r="S88">
        <f>'GS &gt; 50 OLS Model'!$B$8*F88</f>
        <v>118706232.22201091</v>
      </c>
      <c r="T88">
        <f>'GS &gt; 50 OLS Model'!$B$9*G88</f>
        <v>-13200405.398358533</v>
      </c>
      <c r="U88">
        <f>'GS &gt; 50 OLS Model'!$B$10*H88</f>
        <v>0</v>
      </c>
      <c r="V88">
        <f>'GS &gt; 50 OLS Model'!$B$11*I88</f>
        <v>0</v>
      </c>
      <c r="W88">
        <f>'GS &gt; 50 OLS Model'!$B$12*J88</f>
        <v>0</v>
      </c>
      <c r="X88">
        <f>'GS &gt; 50 OLS Model'!$B$13*K88</f>
        <v>0</v>
      </c>
      <c r="Y88">
        <f>'GS &gt; 50 OLS Model'!$B$14*L88</f>
        <v>0</v>
      </c>
      <c r="Z88">
        <f>'GS &gt; 50 OLS Model'!$B$15*M88</f>
        <v>34337622.894887492</v>
      </c>
      <c r="AA88">
        <f>'GS &gt; 50 OLS Model'!$B$16*N88</f>
        <v>13807447.468756722</v>
      </c>
      <c r="AB88">
        <f t="shared" ca="1" si="8"/>
        <v>84237957.252644166</v>
      </c>
    </row>
    <row r="89" spans="1:28">
      <c r="A89" s="28">
        <f>'Monthly Data'!A89</f>
        <v>42095</v>
      </c>
      <c r="B89">
        <f t="shared" si="7"/>
        <v>2015</v>
      </c>
      <c r="C89">
        <f ca="1">'Monthly Data'!O89</f>
        <v>74690896.334334388</v>
      </c>
      <c r="D89">
        <f t="shared" ca="1" si="10"/>
        <v>248.54999999999995</v>
      </c>
      <c r="E89">
        <f t="shared" ca="1" si="10"/>
        <v>2.78</v>
      </c>
      <c r="F89">
        <f>'Monthly Data'!BB89</f>
        <v>618051.4</v>
      </c>
      <c r="G89">
        <f>'Monthly Data'!BC89</f>
        <v>88</v>
      </c>
      <c r="H89">
        <f>'Monthly Data'!BG89</f>
        <v>1</v>
      </c>
      <c r="I89">
        <f>'Monthly Data'!BI89</f>
        <v>0</v>
      </c>
      <c r="J89">
        <f>'Monthly Data'!BK89</f>
        <v>0</v>
      </c>
      <c r="K89">
        <f>'Monthly Data'!BL89</f>
        <v>0</v>
      </c>
      <c r="L89">
        <f>'Monthly Data'!BM89</f>
        <v>0</v>
      </c>
      <c r="M89">
        <f>'Monthly Data'!BS89</f>
        <v>30</v>
      </c>
      <c r="N89">
        <f>'Monthly Data'!BT89</f>
        <v>20</v>
      </c>
      <c r="P89">
        <f>'GS &gt; 50 OLS Model'!$B$5</f>
        <v>-80678906.326298103</v>
      </c>
      <c r="Q89">
        <f ca="1">'GS &gt; 50 OLS Model'!$B$6*D89</f>
        <v>6114250.1332664937</v>
      </c>
      <c r="R89">
        <f ca="1">'GS &gt; 50 OLS Model'!$B$7*E89</f>
        <v>204035.15749424012</v>
      </c>
      <c r="S89">
        <f>'GS &gt; 50 OLS Model'!$B$8*F89</f>
        <v>118706232.22201091</v>
      </c>
      <c r="T89">
        <f>'GS &gt; 50 OLS Model'!$B$9*G89</f>
        <v>-13352134.196040815</v>
      </c>
      <c r="U89">
        <f>'GS &gt; 50 OLS Model'!$B$10*H89</f>
        <v>-1451998.11688088</v>
      </c>
      <c r="V89">
        <f>'GS &gt; 50 OLS Model'!$B$11*I89</f>
        <v>0</v>
      </c>
      <c r="W89">
        <f>'GS &gt; 50 OLS Model'!$B$12*J89</f>
        <v>0</v>
      </c>
      <c r="X89">
        <f>'GS &gt; 50 OLS Model'!$B$13*K89</f>
        <v>0</v>
      </c>
      <c r="Y89">
        <f>'GS &gt; 50 OLS Model'!$B$14*L89</f>
        <v>0</v>
      </c>
      <c r="Z89">
        <f>'GS &gt; 50 OLS Model'!$B$15*M89</f>
        <v>33229957.640213698</v>
      </c>
      <c r="AA89">
        <f>'GS &gt; 50 OLS Model'!$B$16*N89</f>
        <v>12552224.97159702</v>
      </c>
      <c r="AB89">
        <f t="shared" ca="1" si="8"/>
        <v>75323661.485362574</v>
      </c>
    </row>
    <row r="90" spans="1:28">
      <c r="A90" s="28">
        <f>'Monthly Data'!A90</f>
        <v>42125</v>
      </c>
      <c r="B90">
        <f t="shared" si="7"/>
        <v>2015</v>
      </c>
      <c r="C90">
        <f ca="1">'Monthly Data'!O90</f>
        <v>77420119.172960088</v>
      </c>
      <c r="D90">
        <f t="shared" ca="1" si="10"/>
        <v>92.740000000000009</v>
      </c>
      <c r="E90">
        <f t="shared" ca="1" si="10"/>
        <v>41.839999999999996</v>
      </c>
      <c r="F90">
        <f>'Monthly Data'!BB90</f>
        <v>618051.4</v>
      </c>
      <c r="G90">
        <f>'Monthly Data'!BC90</f>
        <v>89</v>
      </c>
      <c r="H90">
        <f>'Monthly Data'!BG90</f>
        <v>0</v>
      </c>
      <c r="I90">
        <f>'Monthly Data'!BI90</f>
        <v>0</v>
      </c>
      <c r="J90">
        <f>'Monthly Data'!BK90</f>
        <v>0</v>
      </c>
      <c r="K90">
        <f>'Monthly Data'!BL90</f>
        <v>0</v>
      </c>
      <c r="L90">
        <f>'Monthly Data'!BM90</f>
        <v>0</v>
      </c>
      <c r="M90">
        <f>'Monthly Data'!BS90</f>
        <v>31</v>
      </c>
      <c r="N90">
        <f>'Monthly Data'!BT90</f>
        <v>20</v>
      </c>
      <c r="P90">
        <f>'GS &gt; 50 OLS Model'!$B$5</f>
        <v>-80678906.326298103</v>
      </c>
      <c r="Q90">
        <f ca="1">'GS &gt; 50 OLS Model'!$B$6*D90</f>
        <v>2281374.1997953523</v>
      </c>
      <c r="R90">
        <f ca="1">'GS &gt; 50 OLS Model'!$B$7*E90</f>
        <v>3070802.5142298583</v>
      </c>
      <c r="S90">
        <f>'GS &gt; 50 OLS Model'!$B$8*F90</f>
        <v>118706232.22201091</v>
      </c>
      <c r="T90">
        <f>'GS &gt; 50 OLS Model'!$B$9*G90</f>
        <v>-13503862.993723096</v>
      </c>
      <c r="U90">
        <f>'GS &gt; 50 OLS Model'!$B$10*H90</f>
        <v>0</v>
      </c>
      <c r="V90">
        <f>'GS &gt; 50 OLS Model'!$B$11*I90</f>
        <v>0</v>
      </c>
      <c r="W90">
        <f>'GS &gt; 50 OLS Model'!$B$12*J90</f>
        <v>0</v>
      </c>
      <c r="X90">
        <f>'GS &gt; 50 OLS Model'!$B$13*K90</f>
        <v>0</v>
      </c>
      <c r="Y90">
        <f>'GS &gt; 50 OLS Model'!$B$14*L90</f>
        <v>0</v>
      </c>
      <c r="Z90">
        <f>'GS &gt; 50 OLS Model'!$B$15*M90</f>
        <v>34337622.894887492</v>
      </c>
      <c r="AA90">
        <f>'GS &gt; 50 OLS Model'!$B$16*N90</f>
        <v>12552224.97159702</v>
      </c>
      <c r="AB90">
        <f t="shared" ca="1" si="8"/>
        <v>76765487.482499436</v>
      </c>
    </row>
    <row r="91" spans="1:28">
      <c r="A91" s="28">
        <f>'Monthly Data'!A91</f>
        <v>42156</v>
      </c>
      <c r="B91">
        <f t="shared" si="7"/>
        <v>2015</v>
      </c>
      <c r="C91">
        <f ca="1">'Monthly Data'!O91</f>
        <v>80301286.449218079</v>
      </c>
      <c r="D91">
        <f t="shared" ca="1" si="10"/>
        <v>9.08</v>
      </c>
      <c r="E91">
        <f t="shared" ca="1" si="10"/>
        <v>117.03999999999996</v>
      </c>
      <c r="F91">
        <f>'Monthly Data'!BB91</f>
        <v>618051.4</v>
      </c>
      <c r="G91">
        <f>'Monthly Data'!BC91</f>
        <v>90</v>
      </c>
      <c r="H91">
        <f>'Monthly Data'!BG91</f>
        <v>0</v>
      </c>
      <c r="I91">
        <f>'Monthly Data'!BI91</f>
        <v>1</v>
      </c>
      <c r="J91">
        <f>'Monthly Data'!BK91</f>
        <v>0</v>
      </c>
      <c r="K91">
        <f>'Monthly Data'!BL91</f>
        <v>0</v>
      </c>
      <c r="L91">
        <f>'Monthly Data'!BM91</f>
        <v>0</v>
      </c>
      <c r="M91">
        <f>'Monthly Data'!BS91</f>
        <v>30</v>
      </c>
      <c r="N91">
        <f>'Monthly Data'!BT91</f>
        <v>22</v>
      </c>
      <c r="P91">
        <f>'GS &gt; 50 OLS Model'!$B$5</f>
        <v>-80678906.326298103</v>
      </c>
      <c r="Q91">
        <f ca="1">'GS &gt; 50 OLS Model'!$B$6*D91</f>
        <v>223365.08231768166</v>
      </c>
      <c r="R91">
        <f ca="1">'GS &gt; 50 OLS Model'!$B$7*E91</f>
        <v>8590026.9183905963</v>
      </c>
      <c r="S91">
        <f>'GS &gt; 50 OLS Model'!$B$8*F91</f>
        <v>118706232.22201091</v>
      </c>
      <c r="T91">
        <f>'GS &gt; 50 OLS Model'!$B$9*G91</f>
        <v>-13655591.79140538</v>
      </c>
      <c r="U91">
        <f>'GS &gt; 50 OLS Model'!$B$10*H91</f>
        <v>0</v>
      </c>
      <c r="V91">
        <f>'GS &gt; 50 OLS Model'!$B$11*I91</f>
        <v>1416617.5357142601</v>
      </c>
      <c r="W91">
        <f>'GS &gt; 50 OLS Model'!$B$12*J91</f>
        <v>0</v>
      </c>
      <c r="X91">
        <f>'GS &gt; 50 OLS Model'!$B$13*K91</f>
        <v>0</v>
      </c>
      <c r="Y91">
        <f>'GS &gt; 50 OLS Model'!$B$14*L91</f>
        <v>0</v>
      </c>
      <c r="Z91">
        <f>'GS &gt; 50 OLS Model'!$B$15*M91</f>
        <v>33229957.640213698</v>
      </c>
      <c r="AA91">
        <f>'GS &gt; 50 OLS Model'!$B$16*N91</f>
        <v>13807447.468756722</v>
      </c>
      <c r="AB91">
        <f t="shared" ca="1" si="8"/>
        <v>81639148.749700382</v>
      </c>
    </row>
    <row r="92" spans="1:28">
      <c r="A92" s="28">
        <f>'Monthly Data'!A92</f>
        <v>42186</v>
      </c>
      <c r="B92">
        <f t="shared" si="7"/>
        <v>2015</v>
      </c>
      <c r="C92">
        <f ca="1">'Monthly Data'!O92</f>
        <v>84741146.439340681</v>
      </c>
      <c r="D92">
        <f t="shared" ca="1" si="10"/>
        <v>0.51</v>
      </c>
      <c r="E92">
        <f t="shared" ca="1" si="10"/>
        <v>183.26</v>
      </c>
      <c r="F92">
        <f>'Monthly Data'!BB92</f>
        <v>618051.4</v>
      </c>
      <c r="G92">
        <f>'Monthly Data'!BC92</f>
        <v>91</v>
      </c>
      <c r="H92">
        <f>'Monthly Data'!BG92</f>
        <v>0</v>
      </c>
      <c r="I92">
        <f>'Monthly Data'!BI92</f>
        <v>0</v>
      </c>
      <c r="J92">
        <f>'Monthly Data'!BK92</f>
        <v>0</v>
      </c>
      <c r="K92">
        <f>'Monthly Data'!BL92</f>
        <v>0</v>
      </c>
      <c r="L92">
        <f>'Monthly Data'!BM92</f>
        <v>0</v>
      </c>
      <c r="M92">
        <f>'Monthly Data'!BS92</f>
        <v>31</v>
      </c>
      <c r="N92">
        <f>'Monthly Data'!BT92</f>
        <v>22</v>
      </c>
      <c r="P92">
        <f>'GS &gt; 50 OLS Model'!$B$5</f>
        <v>-80678906.326298103</v>
      </c>
      <c r="Q92">
        <f ca="1">'GS &gt; 50 OLS Model'!$B$6*D92</f>
        <v>12545.836121367582</v>
      </c>
      <c r="R92">
        <f ca="1">'GS &gt; 50 OLS Model'!$B$7*E92</f>
        <v>13450173.727480017</v>
      </c>
      <c r="S92">
        <f>'GS &gt; 50 OLS Model'!$B$8*F92</f>
        <v>118706232.22201091</v>
      </c>
      <c r="T92">
        <f>'GS &gt; 50 OLS Model'!$B$9*G92</f>
        <v>-13807320.589087661</v>
      </c>
      <c r="U92">
        <f>'GS &gt; 50 OLS Model'!$B$10*H92</f>
        <v>0</v>
      </c>
      <c r="V92">
        <f>'GS &gt; 50 OLS Model'!$B$11*I92</f>
        <v>0</v>
      </c>
      <c r="W92">
        <f>'GS &gt; 50 OLS Model'!$B$12*J92</f>
        <v>0</v>
      </c>
      <c r="X92">
        <f>'GS &gt; 50 OLS Model'!$B$13*K92</f>
        <v>0</v>
      </c>
      <c r="Y92">
        <f>'GS &gt; 50 OLS Model'!$B$14*L92</f>
        <v>0</v>
      </c>
      <c r="Z92">
        <f>'GS &gt; 50 OLS Model'!$B$15*M92</f>
        <v>34337622.894887492</v>
      </c>
      <c r="AA92">
        <f>'GS &gt; 50 OLS Model'!$B$16*N92</f>
        <v>13807447.468756722</v>
      </c>
      <c r="AB92">
        <f t="shared" ca="1" si="8"/>
        <v>85827795.233870745</v>
      </c>
    </row>
    <row r="93" spans="1:28">
      <c r="A93" s="28">
        <f>'Monthly Data'!A93</f>
        <v>42217</v>
      </c>
      <c r="B93">
        <f t="shared" si="7"/>
        <v>2015</v>
      </c>
      <c r="C93">
        <f ca="1">'Monthly Data'!O93</f>
        <v>85831922.046712875</v>
      </c>
      <c r="D93">
        <f t="shared" ca="1" si="10"/>
        <v>1.51</v>
      </c>
      <c r="E93">
        <f t="shared" ca="1" si="10"/>
        <v>152.91000000000003</v>
      </c>
      <c r="F93">
        <f>'Monthly Data'!BB93</f>
        <v>618051.4</v>
      </c>
      <c r="G93">
        <f>'Monthly Data'!BC93</f>
        <v>92</v>
      </c>
      <c r="H93">
        <f>'Monthly Data'!BG93</f>
        <v>0</v>
      </c>
      <c r="I93">
        <f>'Monthly Data'!BI93</f>
        <v>0</v>
      </c>
      <c r="J93">
        <f>'Monthly Data'!BK93</f>
        <v>1</v>
      </c>
      <c r="K93">
        <f>'Monthly Data'!BL93</f>
        <v>0</v>
      </c>
      <c r="L93">
        <f>'Monthly Data'!BM93</f>
        <v>0</v>
      </c>
      <c r="M93">
        <f>'Monthly Data'!BS93</f>
        <v>31</v>
      </c>
      <c r="N93">
        <f>'Monthly Data'!BT93</f>
        <v>20</v>
      </c>
      <c r="P93">
        <f>'GS &gt; 50 OLS Model'!$B$5</f>
        <v>-80678906.326298103</v>
      </c>
      <c r="Q93">
        <f ca="1">'GS &gt; 50 OLS Model'!$B$6*D93</f>
        <v>37145.514790715781</v>
      </c>
      <c r="R93">
        <f ca="1">'GS &gt; 50 OLS Model'!$B$7*E93</f>
        <v>11222667.601598656</v>
      </c>
      <c r="S93">
        <f>'GS &gt; 50 OLS Model'!$B$8*F93</f>
        <v>118706232.22201091</v>
      </c>
      <c r="T93">
        <f>'GS &gt; 50 OLS Model'!$B$9*G93</f>
        <v>-13959049.386769943</v>
      </c>
      <c r="U93">
        <f>'GS &gt; 50 OLS Model'!$B$10*H93</f>
        <v>0</v>
      </c>
      <c r="V93">
        <f>'GS &gt; 50 OLS Model'!$B$11*I93</f>
        <v>0</v>
      </c>
      <c r="W93">
        <f>'GS &gt; 50 OLS Model'!$B$12*J93</f>
        <v>3108600.9961055499</v>
      </c>
      <c r="X93">
        <f>'GS &gt; 50 OLS Model'!$B$13*K93</f>
        <v>0</v>
      </c>
      <c r="Y93">
        <f>'GS &gt; 50 OLS Model'!$B$14*L93</f>
        <v>0</v>
      </c>
      <c r="Z93">
        <f>'GS &gt; 50 OLS Model'!$B$15*M93</f>
        <v>34337622.894887492</v>
      </c>
      <c r="AA93">
        <f>'GS &gt; 50 OLS Model'!$B$16*N93</f>
        <v>12552224.97159702</v>
      </c>
      <c r="AB93">
        <f t="shared" ca="1" si="8"/>
        <v>85326538.487922281</v>
      </c>
    </row>
    <row r="94" spans="1:28">
      <c r="A94" s="28">
        <f>'Monthly Data'!A94</f>
        <v>42248</v>
      </c>
      <c r="B94">
        <f t="shared" si="7"/>
        <v>2015</v>
      </c>
      <c r="C94">
        <f ca="1">'Monthly Data'!O94</f>
        <v>81721577.513162851</v>
      </c>
      <c r="D94">
        <f t="shared" ca="1" si="10"/>
        <v>33.01</v>
      </c>
      <c r="E94">
        <f t="shared" ca="1" si="10"/>
        <v>67.679999999999993</v>
      </c>
      <c r="F94">
        <f>'Monthly Data'!BB94</f>
        <v>618051.4</v>
      </c>
      <c r="G94">
        <f>'Monthly Data'!BC94</f>
        <v>93</v>
      </c>
      <c r="H94">
        <f>'Monthly Data'!BG94</f>
        <v>0</v>
      </c>
      <c r="I94">
        <f>'Monthly Data'!BI94</f>
        <v>0</v>
      </c>
      <c r="J94">
        <f>'Monthly Data'!BK94</f>
        <v>0</v>
      </c>
      <c r="K94">
        <f>'Monthly Data'!BL94</f>
        <v>1</v>
      </c>
      <c r="L94">
        <f>'Monthly Data'!BM94</f>
        <v>0</v>
      </c>
      <c r="M94">
        <f>'Monthly Data'!BS94</f>
        <v>30</v>
      </c>
      <c r="N94">
        <f>'Monthly Data'!BT94</f>
        <v>21</v>
      </c>
      <c r="P94">
        <f>'GS &gt; 50 OLS Model'!$B$5</f>
        <v>-80678906.326298103</v>
      </c>
      <c r="Q94">
        <f ca="1">'GS &gt; 50 OLS Model'!$B$6*D94</f>
        <v>812035.39287518396</v>
      </c>
      <c r="R94">
        <f ca="1">'GS &gt; 50 OLS Model'!$B$7*E94</f>
        <v>4967301.9637446655</v>
      </c>
      <c r="S94">
        <f>'GS &gt; 50 OLS Model'!$B$8*F94</f>
        <v>118706232.22201091</v>
      </c>
      <c r="T94">
        <f>'GS &gt; 50 OLS Model'!$B$9*G94</f>
        <v>-14110778.184452225</v>
      </c>
      <c r="U94">
        <f>'GS &gt; 50 OLS Model'!$B$10*H94</f>
        <v>0</v>
      </c>
      <c r="V94">
        <f>'GS &gt; 50 OLS Model'!$B$11*I94</f>
        <v>0</v>
      </c>
      <c r="W94">
        <f>'GS &gt; 50 OLS Model'!$B$12*J94</f>
        <v>0</v>
      </c>
      <c r="X94">
        <f>'GS &gt; 50 OLS Model'!$B$13*K94</f>
        <v>3297905.0316017698</v>
      </c>
      <c r="Y94">
        <f>'GS &gt; 50 OLS Model'!$B$14*L94</f>
        <v>0</v>
      </c>
      <c r="Z94">
        <f>'GS &gt; 50 OLS Model'!$B$15*M94</f>
        <v>33229957.640213698</v>
      </c>
      <c r="AA94">
        <f>'GS &gt; 50 OLS Model'!$B$16*N94</f>
        <v>13179836.220176872</v>
      </c>
      <c r="AB94">
        <f t="shared" ca="1" si="8"/>
        <v>79403583.959872767</v>
      </c>
    </row>
    <row r="95" spans="1:28">
      <c r="A95" s="28">
        <f>'Monthly Data'!A95</f>
        <v>42278</v>
      </c>
      <c r="B95">
        <f t="shared" si="7"/>
        <v>2015</v>
      </c>
      <c r="C95">
        <f ca="1">'Monthly Data'!O95</f>
        <v>77593220.91340512</v>
      </c>
      <c r="D95">
        <f t="shared" ca="1" si="10"/>
        <v>177.83999999999997</v>
      </c>
      <c r="E95">
        <f t="shared" ca="1" si="10"/>
        <v>8.6</v>
      </c>
      <c r="F95">
        <f>'Monthly Data'!BB95</f>
        <v>618051.4</v>
      </c>
      <c r="G95">
        <f>'Monthly Data'!BC95</f>
        <v>94</v>
      </c>
      <c r="H95">
        <f>'Monthly Data'!BG95</f>
        <v>0</v>
      </c>
      <c r="I95">
        <f>'Monthly Data'!BI95</f>
        <v>0</v>
      </c>
      <c r="J95">
        <f>'Monthly Data'!BK95</f>
        <v>0</v>
      </c>
      <c r="K95">
        <f>'Monthly Data'!BL95</f>
        <v>0</v>
      </c>
      <c r="L95">
        <f>'Monthly Data'!BM95</f>
        <v>1</v>
      </c>
      <c r="M95">
        <f>'Monthly Data'!BS95</f>
        <v>31</v>
      </c>
      <c r="N95">
        <f>'Monthly Data'!BT95</f>
        <v>21</v>
      </c>
      <c r="P95">
        <f>'GS &gt; 50 OLS Model'!$B$5</f>
        <v>-80678906.326298103</v>
      </c>
      <c r="Q95">
        <f ca="1">'GS &gt; 50 OLS Model'!$B$6*D95</f>
        <v>4374806.8545568828</v>
      </c>
      <c r="R95">
        <f ca="1">'GS &gt; 50 OLS Model'!$B$7*E95</f>
        <v>631187.89728433988</v>
      </c>
      <c r="S95">
        <f>'GS &gt; 50 OLS Model'!$B$8*F95</f>
        <v>118706232.22201091</v>
      </c>
      <c r="T95">
        <f>'GS &gt; 50 OLS Model'!$B$9*G95</f>
        <v>-14262506.982134508</v>
      </c>
      <c r="U95">
        <f>'GS &gt; 50 OLS Model'!$B$10*H95</f>
        <v>0</v>
      </c>
      <c r="V95">
        <f>'GS &gt; 50 OLS Model'!$B$11*I95</f>
        <v>0</v>
      </c>
      <c r="W95">
        <f>'GS &gt; 50 OLS Model'!$B$12*J95</f>
        <v>0</v>
      </c>
      <c r="X95">
        <f>'GS &gt; 50 OLS Model'!$B$13*K95</f>
        <v>0</v>
      </c>
      <c r="Y95">
        <f>'GS &gt; 50 OLS Model'!$B$14*L95</f>
        <v>1577525.1305396601</v>
      </c>
      <c r="Z95">
        <f>'GS &gt; 50 OLS Model'!$B$15*M95</f>
        <v>34337622.894887492</v>
      </c>
      <c r="AA95">
        <f>'GS &gt; 50 OLS Model'!$B$16*N95</f>
        <v>13179836.220176872</v>
      </c>
      <c r="AB95">
        <f t="shared" ca="1" si="8"/>
        <v>77865797.911023557</v>
      </c>
    </row>
    <row r="96" spans="1:28">
      <c r="A96" s="28">
        <f>'Monthly Data'!A96</f>
        <v>42309</v>
      </c>
      <c r="B96">
        <f t="shared" si="7"/>
        <v>2015</v>
      </c>
      <c r="C96">
        <f ca="1">'Monthly Data'!O96</f>
        <v>77813417.982195601</v>
      </c>
      <c r="D96">
        <f t="shared" ca="1" si="10"/>
        <v>361.94999999999993</v>
      </c>
      <c r="E96">
        <f t="shared" ca="1" si="10"/>
        <v>0.05</v>
      </c>
      <c r="F96">
        <f>'Monthly Data'!BB96</f>
        <v>618051.4</v>
      </c>
      <c r="G96">
        <f>'Monthly Data'!BC96</f>
        <v>95</v>
      </c>
      <c r="H96">
        <f>'Monthly Data'!BG96</f>
        <v>0</v>
      </c>
      <c r="I96">
        <f>'Monthly Data'!BI96</f>
        <v>0</v>
      </c>
      <c r="J96">
        <f>'Monthly Data'!BK96</f>
        <v>0</v>
      </c>
      <c r="K96">
        <f>'Monthly Data'!BL96</f>
        <v>0</v>
      </c>
      <c r="L96">
        <f>'Monthly Data'!BM96</f>
        <v>0</v>
      </c>
      <c r="M96">
        <f>'Monthly Data'!BS96</f>
        <v>30</v>
      </c>
      <c r="N96">
        <f>'Monthly Data'!BT96</f>
        <v>21</v>
      </c>
      <c r="P96">
        <f>'GS &gt; 50 OLS Model'!$B$5</f>
        <v>-80678906.326298103</v>
      </c>
      <c r="Q96">
        <f ca="1">'GS &gt; 50 OLS Model'!$B$6*D96</f>
        <v>8903853.694370579</v>
      </c>
      <c r="R96">
        <f ca="1">'GS &gt; 50 OLS Model'!$B$7*E96</f>
        <v>3669.6970772345348</v>
      </c>
      <c r="S96">
        <f>'GS &gt; 50 OLS Model'!$B$8*F96</f>
        <v>118706232.22201091</v>
      </c>
      <c r="T96">
        <f>'GS &gt; 50 OLS Model'!$B$9*G96</f>
        <v>-14414235.77981679</v>
      </c>
      <c r="U96">
        <f>'GS &gt; 50 OLS Model'!$B$10*H96</f>
        <v>0</v>
      </c>
      <c r="V96">
        <f>'GS &gt; 50 OLS Model'!$B$11*I96</f>
        <v>0</v>
      </c>
      <c r="W96">
        <f>'GS &gt; 50 OLS Model'!$B$12*J96</f>
        <v>0</v>
      </c>
      <c r="X96">
        <f>'GS &gt; 50 OLS Model'!$B$13*K96</f>
        <v>0</v>
      </c>
      <c r="Y96">
        <f>'GS &gt; 50 OLS Model'!$B$14*L96</f>
        <v>0</v>
      </c>
      <c r="Z96">
        <f>'GS &gt; 50 OLS Model'!$B$15*M96</f>
        <v>33229957.640213698</v>
      </c>
      <c r="AA96">
        <f>'GS &gt; 50 OLS Model'!$B$16*N96</f>
        <v>13179836.220176872</v>
      </c>
      <c r="AB96">
        <f t="shared" ca="1" si="8"/>
        <v>78930407.367734402</v>
      </c>
    </row>
    <row r="97" spans="1:28">
      <c r="A97" s="28">
        <f>'Monthly Data'!A97</f>
        <v>42339</v>
      </c>
      <c r="B97">
        <f t="shared" si="7"/>
        <v>2015</v>
      </c>
      <c r="C97">
        <f ca="1">'Monthly Data'!O97</f>
        <v>79732634.01091066</v>
      </c>
      <c r="D97">
        <f t="shared" ca="1" si="10"/>
        <v>556.41000000000008</v>
      </c>
      <c r="E97">
        <f t="shared" ca="1" si="10"/>
        <v>0</v>
      </c>
      <c r="F97">
        <f>'Monthly Data'!BB97</f>
        <v>618051.4</v>
      </c>
      <c r="G97">
        <f>'Monthly Data'!BC97</f>
        <v>96</v>
      </c>
      <c r="H97">
        <f>'Monthly Data'!BG97</f>
        <v>0</v>
      </c>
      <c r="I97">
        <f>'Monthly Data'!BI97</f>
        <v>0</v>
      </c>
      <c r="J97">
        <f>'Monthly Data'!BK97</f>
        <v>0</v>
      </c>
      <c r="K97">
        <f>'Monthly Data'!BL97</f>
        <v>0</v>
      </c>
      <c r="L97">
        <f>'Monthly Data'!BM97</f>
        <v>0</v>
      </c>
      <c r="M97">
        <f>'Monthly Data'!BS97</f>
        <v>31</v>
      </c>
      <c r="N97">
        <f>'Monthly Data'!BT97</f>
        <v>21</v>
      </c>
      <c r="P97">
        <f>'GS &gt; 50 OLS Model'!$B$5</f>
        <v>-80678906.326298103</v>
      </c>
      <c r="Q97">
        <f ca="1">'GS &gt; 50 OLS Model'!$B$6*D97</f>
        <v>13687507.208412033</v>
      </c>
      <c r="R97">
        <f ca="1">'GS &gt; 50 OLS Model'!$B$7*E97</f>
        <v>0</v>
      </c>
      <c r="S97">
        <f>'GS &gt; 50 OLS Model'!$B$8*F97</f>
        <v>118706232.22201091</v>
      </c>
      <c r="T97">
        <f>'GS &gt; 50 OLS Model'!$B$9*G97</f>
        <v>-14565964.577499071</v>
      </c>
      <c r="U97">
        <f>'GS &gt; 50 OLS Model'!$B$10*H97</f>
        <v>0</v>
      </c>
      <c r="V97">
        <f>'GS &gt; 50 OLS Model'!$B$11*I97</f>
        <v>0</v>
      </c>
      <c r="W97">
        <f>'GS &gt; 50 OLS Model'!$B$12*J97</f>
        <v>0</v>
      </c>
      <c r="X97">
        <f>'GS &gt; 50 OLS Model'!$B$13*K97</f>
        <v>0</v>
      </c>
      <c r="Y97">
        <f>'GS &gt; 50 OLS Model'!$B$14*L97</f>
        <v>0</v>
      </c>
      <c r="Z97">
        <f>'GS &gt; 50 OLS Model'!$B$15*M97</f>
        <v>34337622.894887492</v>
      </c>
      <c r="AA97">
        <f>'GS &gt; 50 OLS Model'!$B$16*N97</f>
        <v>13179836.220176872</v>
      </c>
      <c r="AB97">
        <f t="shared" ca="1" si="8"/>
        <v>84666327.641690135</v>
      </c>
    </row>
    <row r="98" spans="1:28">
      <c r="A98" s="28">
        <f>'Monthly Data'!A98</f>
        <v>42370</v>
      </c>
      <c r="B98">
        <f t="shared" si="7"/>
        <v>2016</v>
      </c>
      <c r="C98">
        <f ca="1">'Monthly Data'!O98</f>
        <v>87340715.811404184</v>
      </c>
      <c r="D98">
        <f t="shared" ca="1" si="10"/>
        <v>659.42999999999984</v>
      </c>
      <c r="E98">
        <f t="shared" ca="1" si="10"/>
        <v>0</v>
      </c>
      <c r="F98">
        <f>'Monthly Data'!BB98</f>
        <v>634257.80000000005</v>
      </c>
      <c r="G98">
        <f>'Monthly Data'!BC98</f>
        <v>97</v>
      </c>
      <c r="H98">
        <f>'Monthly Data'!BG98</f>
        <v>0</v>
      </c>
      <c r="I98">
        <f>'Monthly Data'!BI98</f>
        <v>0</v>
      </c>
      <c r="J98">
        <f>'Monthly Data'!BK98</f>
        <v>0</v>
      </c>
      <c r="K98">
        <f>'Monthly Data'!BL98</f>
        <v>0</v>
      </c>
      <c r="L98">
        <f>'Monthly Data'!BM98</f>
        <v>0</v>
      </c>
      <c r="M98">
        <f>'Monthly Data'!BS98</f>
        <v>31</v>
      </c>
      <c r="N98">
        <f>'Monthly Data'!BT98</f>
        <v>20</v>
      </c>
      <c r="P98">
        <f>'GS &gt; 50 OLS Model'!$B$5</f>
        <v>-80678906.326298103</v>
      </c>
      <c r="Q98">
        <f ca="1">'GS &gt; 50 OLS Model'!$B$6*D98</f>
        <v>16221766.104928279</v>
      </c>
      <c r="R98">
        <f ca="1">'GS &gt; 50 OLS Model'!$B$7*E98</f>
        <v>0</v>
      </c>
      <c r="S98">
        <f>'GS &gt; 50 OLS Model'!$B$8*F98</f>
        <v>121818919.42227095</v>
      </c>
      <c r="T98">
        <f>'GS &gt; 50 OLS Model'!$B$9*G98</f>
        <v>-14717693.375181353</v>
      </c>
      <c r="U98">
        <f>'GS &gt; 50 OLS Model'!$B$10*H98</f>
        <v>0</v>
      </c>
      <c r="V98">
        <f>'GS &gt; 50 OLS Model'!$B$11*I98</f>
        <v>0</v>
      </c>
      <c r="W98">
        <f>'GS &gt; 50 OLS Model'!$B$12*J98</f>
        <v>0</v>
      </c>
      <c r="X98">
        <f>'GS &gt; 50 OLS Model'!$B$13*K98</f>
        <v>0</v>
      </c>
      <c r="Y98">
        <f>'GS &gt; 50 OLS Model'!$B$14*L98</f>
        <v>0</v>
      </c>
      <c r="Z98">
        <f>'GS &gt; 50 OLS Model'!$B$15*M98</f>
        <v>34337622.894887492</v>
      </c>
      <c r="AA98">
        <f>'GS &gt; 50 OLS Model'!$B$16*N98</f>
        <v>12552224.97159702</v>
      </c>
      <c r="AB98">
        <f t="shared" ca="1" si="8"/>
        <v>89533933.692204282</v>
      </c>
    </row>
    <row r="99" spans="1:28">
      <c r="A99" s="28">
        <f>'Monthly Data'!A99</f>
        <v>42401</v>
      </c>
      <c r="B99">
        <f t="shared" si="7"/>
        <v>2016</v>
      </c>
      <c r="C99">
        <f ca="1">'Monthly Data'!O99</f>
        <v>83154848.343503043</v>
      </c>
      <c r="D99">
        <f t="shared" ref="D99:E114" ca="1" si="11">D87</f>
        <v>571.77</v>
      </c>
      <c r="E99">
        <f t="shared" ca="1" si="11"/>
        <v>0</v>
      </c>
      <c r="F99">
        <f>'Monthly Data'!BB99</f>
        <v>634257.80000000005</v>
      </c>
      <c r="G99">
        <f>'Monthly Data'!BC99</f>
        <v>98</v>
      </c>
      <c r="H99">
        <f>'Monthly Data'!BG99</f>
        <v>0</v>
      </c>
      <c r="I99">
        <f>'Monthly Data'!BI99</f>
        <v>0</v>
      </c>
      <c r="J99">
        <f>'Monthly Data'!BK99</f>
        <v>0</v>
      </c>
      <c r="K99">
        <f>'Monthly Data'!BL99</f>
        <v>0</v>
      </c>
      <c r="L99">
        <f>'Monthly Data'!BM99</f>
        <v>0</v>
      </c>
      <c r="M99">
        <f>'Monthly Data'!BS99</f>
        <v>29</v>
      </c>
      <c r="N99">
        <f>'Monthly Data'!BT99</f>
        <v>20</v>
      </c>
      <c r="P99">
        <f>'GS &gt; 50 OLS Model'!$B$5</f>
        <v>-80678906.326298103</v>
      </c>
      <c r="Q99">
        <f ca="1">'GS &gt; 50 OLS Model'!$B$6*D99</f>
        <v>14065358.272773219</v>
      </c>
      <c r="R99">
        <f ca="1">'GS &gt; 50 OLS Model'!$B$7*E99</f>
        <v>0</v>
      </c>
      <c r="S99">
        <f>'GS &gt; 50 OLS Model'!$B$8*F99</f>
        <v>121818919.42227095</v>
      </c>
      <c r="T99">
        <f>'GS &gt; 50 OLS Model'!$B$9*G99</f>
        <v>-14869422.172863634</v>
      </c>
      <c r="U99">
        <f>'GS &gt; 50 OLS Model'!$B$10*H99</f>
        <v>0</v>
      </c>
      <c r="V99">
        <f>'GS &gt; 50 OLS Model'!$B$11*I99</f>
        <v>0</v>
      </c>
      <c r="W99">
        <f>'GS &gt; 50 OLS Model'!$B$12*J99</f>
        <v>0</v>
      </c>
      <c r="X99">
        <f>'GS &gt; 50 OLS Model'!$B$13*K99</f>
        <v>0</v>
      </c>
      <c r="Y99">
        <f>'GS &gt; 50 OLS Model'!$B$14*L99</f>
        <v>0</v>
      </c>
      <c r="Z99">
        <f>'GS &gt; 50 OLS Model'!$B$15*M99</f>
        <v>32122292.385539908</v>
      </c>
      <c r="AA99">
        <f>'GS &gt; 50 OLS Model'!$B$16*N99</f>
        <v>12552224.97159702</v>
      </c>
      <c r="AB99">
        <f t="shared" ca="1" si="8"/>
        <v>85010466.55301936</v>
      </c>
    </row>
    <row r="100" spans="1:28">
      <c r="A100" s="28">
        <f>'Monthly Data'!A100</f>
        <v>42430</v>
      </c>
      <c r="B100">
        <f t="shared" si="7"/>
        <v>2016</v>
      </c>
      <c r="C100">
        <f ca="1">'Monthly Data'!O100</f>
        <v>82620214.015487328</v>
      </c>
      <c r="D100">
        <f t="shared" ca="1" si="11"/>
        <v>456.53999999999996</v>
      </c>
      <c r="E100">
        <f t="shared" ca="1" si="11"/>
        <v>0.48</v>
      </c>
      <c r="F100">
        <f>'Monthly Data'!BB100</f>
        <v>634257.80000000005</v>
      </c>
      <c r="G100">
        <f>'Monthly Data'!BC100</f>
        <v>99</v>
      </c>
      <c r="H100">
        <f>'Monthly Data'!BG100</f>
        <v>0</v>
      </c>
      <c r="I100">
        <f>'Monthly Data'!BI100</f>
        <v>0</v>
      </c>
      <c r="J100">
        <f>'Monthly Data'!BK100</f>
        <v>0</v>
      </c>
      <c r="K100">
        <f>'Monthly Data'!BL100</f>
        <v>0</v>
      </c>
      <c r="L100">
        <f>'Monthly Data'!BM100</f>
        <v>0</v>
      </c>
      <c r="M100">
        <f>'Monthly Data'!BS100</f>
        <v>31</v>
      </c>
      <c r="N100">
        <f>'Monthly Data'!BT100</f>
        <v>21</v>
      </c>
      <c r="P100">
        <f>'GS &gt; 50 OLS Model'!$B$5</f>
        <v>-80678906.326298103</v>
      </c>
      <c r="Q100">
        <f ca="1">'GS &gt; 50 OLS Model'!$B$6*D100</f>
        <v>11230737.299704226</v>
      </c>
      <c r="R100">
        <f ca="1">'GS &gt; 50 OLS Model'!$B$7*E100</f>
        <v>35229.09194145153</v>
      </c>
      <c r="S100">
        <f>'GS &gt; 50 OLS Model'!$B$8*F100</f>
        <v>121818919.42227095</v>
      </c>
      <c r="T100">
        <f>'GS &gt; 50 OLS Model'!$B$9*G100</f>
        <v>-15021150.970545918</v>
      </c>
      <c r="U100">
        <f>'GS &gt; 50 OLS Model'!$B$10*H100</f>
        <v>0</v>
      </c>
      <c r="V100">
        <f>'GS &gt; 50 OLS Model'!$B$11*I100</f>
        <v>0</v>
      </c>
      <c r="W100">
        <f>'GS &gt; 50 OLS Model'!$B$12*J100</f>
        <v>0</v>
      </c>
      <c r="X100">
        <f>'GS &gt; 50 OLS Model'!$B$13*K100</f>
        <v>0</v>
      </c>
      <c r="Y100">
        <f>'GS &gt; 50 OLS Model'!$B$14*L100</f>
        <v>0</v>
      </c>
      <c r="Z100">
        <f>'GS &gt; 50 OLS Model'!$B$15*M100</f>
        <v>34337622.894887492</v>
      </c>
      <c r="AA100">
        <f>'GS &gt; 50 OLS Model'!$B$16*N100</f>
        <v>13179836.220176872</v>
      </c>
      <c r="AB100">
        <f t="shared" ca="1" si="8"/>
        <v>84902287.632136971</v>
      </c>
    </row>
    <row r="101" spans="1:28">
      <c r="A101" s="28">
        <f>'Monthly Data'!A101</f>
        <v>42461</v>
      </c>
      <c r="B101">
        <f t="shared" si="7"/>
        <v>2016</v>
      </c>
      <c r="C101">
        <f ca="1">'Monthly Data'!O101</f>
        <v>76969494.488034636</v>
      </c>
      <c r="D101">
        <f t="shared" ca="1" si="11"/>
        <v>248.54999999999995</v>
      </c>
      <c r="E101">
        <f t="shared" ca="1" si="11"/>
        <v>2.78</v>
      </c>
      <c r="F101">
        <f>'Monthly Data'!BB101</f>
        <v>634257.80000000005</v>
      </c>
      <c r="G101">
        <f>'Monthly Data'!BC101</f>
        <v>100</v>
      </c>
      <c r="H101">
        <f>'Monthly Data'!BG101</f>
        <v>1</v>
      </c>
      <c r="I101">
        <f>'Monthly Data'!BI101</f>
        <v>0</v>
      </c>
      <c r="J101">
        <f>'Monthly Data'!BK101</f>
        <v>0</v>
      </c>
      <c r="K101">
        <f>'Monthly Data'!BL101</f>
        <v>0</v>
      </c>
      <c r="L101">
        <f>'Monthly Data'!BM101</f>
        <v>0</v>
      </c>
      <c r="M101">
        <f>'Monthly Data'!BS101</f>
        <v>30</v>
      </c>
      <c r="N101">
        <f>'Monthly Data'!BT101</f>
        <v>21</v>
      </c>
      <c r="P101">
        <f>'GS &gt; 50 OLS Model'!$B$5</f>
        <v>-80678906.326298103</v>
      </c>
      <c r="Q101">
        <f ca="1">'GS &gt; 50 OLS Model'!$B$6*D101</f>
        <v>6114250.1332664937</v>
      </c>
      <c r="R101">
        <f ca="1">'GS &gt; 50 OLS Model'!$B$7*E101</f>
        <v>204035.15749424012</v>
      </c>
      <c r="S101">
        <f>'GS &gt; 50 OLS Model'!$B$8*F101</f>
        <v>121818919.42227095</v>
      </c>
      <c r="T101">
        <f>'GS &gt; 50 OLS Model'!$B$9*G101</f>
        <v>-15172879.768228199</v>
      </c>
      <c r="U101">
        <f>'GS &gt; 50 OLS Model'!$B$10*H101</f>
        <v>-1451998.11688088</v>
      </c>
      <c r="V101">
        <f>'GS &gt; 50 OLS Model'!$B$11*I101</f>
        <v>0</v>
      </c>
      <c r="W101">
        <f>'GS &gt; 50 OLS Model'!$B$12*J101</f>
        <v>0</v>
      </c>
      <c r="X101">
        <f>'GS &gt; 50 OLS Model'!$B$13*K101</f>
        <v>0</v>
      </c>
      <c r="Y101">
        <f>'GS &gt; 50 OLS Model'!$B$14*L101</f>
        <v>0</v>
      </c>
      <c r="Z101">
        <f>'GS &gt; 50 OLS Model'!$B$15*M101</f>
        <v>33229957.640213698</v>
      </c>
      <c r="AA101">
        <f>'GS &gt; 50 OLS Model'!$B$16*N101</f>
        <v>13179836.220176872</v>
      </c>
      <c r="AB101">
        <f t="shared" ca="1" si="8"/>
        <v>77243214.362015083</v>
      </c>
    </row>
    <row r="102" spans="1:28">
      <c r="A102" s="28">
        <f>'Monthly Data'!A102</f>
        <v>42491</v>
      </c>
      <c r="B102">
        <f t="shared" si="7"/>
        <v>2016</v>
      </c>
      <c r="C102">
        <f ca="1">'Monthly Data'!O102</f>
        <v>79885437.080991775</v>
      </c>
      <c r="D102">
        <f t="shared" ca="1" si="11"/>
        <v>92.740000000000009</v>
      </c>
      <c r="E102">
        <f t="shared" ca="1" si="11"/>
        <v>41.839999999999996</v>
      </c>
      <c r="F102">
        <f>'Monthly Data'!BB102</f>
        <v>634257.80000000005</v>
      </c>
      <c r="G102">
        <f>'Monthly Data'!BC102</f>
        <v>101</v>
      </c>
      <c r="H102">
        <f>'Monthly Data'!BG102</f>
        <v>0</v>
      </c>
      <c r="I102">
        <f>'Monthly Data'!BI102</f>
        <v>0</v>
      </c>
      <c r="J102">
        <f>'Monthly Data'!BK102</f>
        <v>0</v>
      </c>
      <c r="K102">
        <f>'Monthly Data'!BL102</f>
        <v>0</v>
      </c>
      <c r="L102">
        <f>'Monthly Data'!BM102</f>
        <v>0</v>
      </c>
      <c r="M102">
        <f>'Monthly Data'!BS102</f>
        <v>31</v>
      </c>
      <c r="N102">
        <f>'Monthly Data'!BT102</f>
        <v>21</v>
      </c>
      <c r="P102">
        <f>'GS &gt; 50 OLS Model'!$B$5</f>
        <v>-80678906.326298103</v>
      </c>
      <c r="Q102">
        <f ca="1">'GS &gt; 50 OLS Model'!$B$6*D102</f>
        <v>2281374.1997953523</v>
      </c>
      <c r="R102">
        <f ca="1">'GS &gt; 50 OLS Model'!$B$7*E102</f>
        <v>3070802.5142298583</v>
      </c>
      <c r="S102">
        <f>'GS &gt; 50 OLS Model'!$B$8*F102</f>
        <v>121818919.42227095</v>
      </c>
      <c r="T102">
        <f>'GS &gt; 50 OLS Model'!$B$9*G102</f>
        <v>-15324608.565910481</v>
      </c>
      <c r="U102">
        <f>'GS &gt; 50 OLS Model'!$B$10*H102</f>
        <v>0</v>
      </c>
      <c r="V102">
        <f>'GS &gt; 50 OLS Model'!$B$11*I102</f>
        <v>0</v>
      </c>
      <c r="W102">
        <f>'GS &gt; 50 OLS Model'!$B$12*J102</f>
        <v>0</v>
      </c>
      <c r="X102">
        <f>'GS &gt; 50 OLS Model'!$B$13*K102</f>
        <v>0</v>
      </c>
      <c r="Y102">
        <f>'GS &gt; 50 OLS Model'!$B$14*L102</f>
        <v>0</v>
      </c>
      <c r="Z102">
        <f>'GS &gt; 50 OLS Model'!$B$15*M102</f>
        <v>34337622.894887492</v>
      </c>
      <c r="AA102">
        <f>'GS &gt; 50 OLS Model'!$B$16*N102</f>
        <v>13179836.220176872</v>
      </c>
      <c r="AB102">
        <f t="shared" ca="1" si="8"/>
        <v>78685040.359151945</v>
      </c>
    </row>
    <row r="103" spans="1:28">
      <c r="A103" s="28">
        <f>'Monthly Data'!A103</f>
        <v>42522</v>
      </c>
      <c r="B103">
        <f t="shared" si="7"/>
        <v>2016</v>
      </c>
      <c r="C103">
        <f ca="1">'Monthly Data'!O103</f>
        <v>84108563.980985105</v>
      </c>
      <c r="D103">
        <f t="shared" ca="1" si="11"/>
        <v>9.08</v>
      </c>
      <c r="E103">
        <f t="shared" ca="1" si="11"/>
        <v>117.03999999999996</v>
      </c>
      <c r="F103">
        <f>'Monthly Data'!BB103</f>
        <v>634257.80000000005</v>
      </c>
      <c r="G103">
        <f>'Monthly Data'!BC103</f>
        <v>102</v>
      </c>
      <c r="H103">
        <f>'Monthly Data'!BG103</f>
        <v>0</v>
      </c>
      <c r="I103">
        <f>'Monthly Data'!BI103</f>
        <v>1</v>
      </c>
      <c r="J103">
        <f>'Monthly Data'!BK103</f>
        <v>0</v>
      </c>
      <c r="K103">
        <f>'Monthly Data'!BL103</f>
        <v>0</v>
      </c>
      <c r="L103">
        <f>'Monthly Data'!BM103</f>
        <v>0</v>
      </c>
      <c r="M103">
        <f>'Monthly Data'!BS103</f>
        <v>30</v>
      </c>
      <c r="N103">
        <f>'Monthly Data'!BT103</f>
        <v>22</v>
      </c>
      <c r="P103">
        <f>'GS &gt; 50 OLS Model'!$B$5</f>
        <v>-80678906.326298103</v>
      </c>
      <c r="Q103">
        <f ca="1">'GS &gt; 50 OLS Model'!$B$6*D103</f>
        <v>223365.08231768166</v>
      </c>
      <c r="R103">
        <f ca="1">'GS &gt; 50 OLS Model'!$B$7*E103</f>
        <v>8590026.9183905963</v>
      </c>
      <c r="S103">
        <f>'GS &gt; 50 OLS Model'!$B$8*F103</f>
        <v>121818919.42227095</v>
      </c>
      <c r="T103">
        <f>'GS &gt; 50 OLS Model'!$B$9*G103</f>
        <v>-15476337.363592763</v>
      </c>
      <c r="U103">
        <f>'GS &gt; 50 OLS Model'!$B$10*H103</f>
        <v>0</v>
      </c>
      <c r="V103">
        <f>'GS &gt; 50 OLS Model'!$B$11*I103</f>
        <v>1416617.5357142601</v>
      </c>
      <c r="W103">
        <f>'GS &gt; 50 OLS Model'!$B$12*J103</f>
        <v>0</v>
      </c>
      <c r="X103">
        <f>'GS &gt; 50 OLS Model'!$B$13*K103</f>
        <v>0</v>
      </c>
      <c r="Y103">
        <f>'GS &gt; 50 OLS Model'!$B$14*L103</f>
        <v>0</v>
      </c>
      <c r="Z103">
        <f>'GS &gt; 50 OLS Model'!$B$15*M103</f>
        <v>33229957.640213698</v>
      </c>
      <c r="AA103">
        <f>'GS &gt; 50 OLS Model'!$B$16*N103</f>
        <v>13807447.468756722</v>
      </c>
      <c r="AB103">
        <f t="shared" ca="1" si="8"/>
        <v>82931090.377773061</v>
      </c>
    </row>
    <row r="104" spans="1:28">
      <c r="A104" s="28">
        <f>'Monthly Data'!A104</f>
        <v>42552</v>
      </c>
      <c r="B104">
        <f t="shared" si="7"/>
        <v>2016</v>
      </c>
      <c r="C104">
        <f ca="1">'Monthly Data'!O104</f>
        <v>89208055.874293894</v>
      </c>
      <c r="D104">
        <f t="shared" ca="1" si="11"/>
        <v>0.51</v>
      </c>
      <c r="E104">
        <f t="shared" ca="1" si="11"/>
        <v>183.26</v>
      </c>
      <c r="F104">
        <f>'Monthly Data'!BB104</f>
        <v>634257.80000000005</v>
      </c>
      <c r="G104">
        <f>'Monthly Data'!BC104</f>
        <v>103</v>
      </c>
      <c r="H104">
        <f>'Monthly Data'!BG104</f>
        <v>0</v>
      </c>
      <c r="I104">
        <f>'Monthly Data'!BI104</f>
        <v>0</v>
      </c>
      <c r="J104">
        <f>'Monthly Data'!BK104</f>
        <v>0</v>
      </c>
      <c r="K104">
        <f>'Monthly Data'!BL104</f>
        <v>0</v>
      </c>
      <c r="L104">
        <f>'Monthly Data'!BM104</f>
        <v>0</v>
      </c>
      <c r="M104">
        <f>'Monthly Data'!BS104</f>
        <v>31</v>
      </c>
      <c r="N104">
        <f>'Monthly Data'!BT104</f>
        <v>20</v>
      </c>
      <c r="P104">
        <f>'GS &gt; 50 OLS Model'!$B$5</f>
        <v>-80678906.326298103</v>
      </c>
      <c r="Q104">
        <f ca="1">'GS &gt; 50 OLS Model'!$B$6*D104</f>
        <v>12545.836121367582</v>
      </c>
      <c r="R104">
        <f ca="1">'GS &gt; 50 OLS Model'!$B$7*E104</f>
        <v>13450173.727480017</v>
      </c>
      <c r="S104">
        <f>'GS &gt; 50 OLS Model'!$B$8*F104</f>
        <v>121818919.42227095</v>
      </c>
      <c r="T104">
        <f>'GS &gt; 50 OLS Model'!$B$9*G104</f>
        <v>-15628066.161275046</v>
      </c>
      <c r="U104">
        <f>'GS &gt; 50 OLS Model'!$B$10*H104</f>
        <v>0</v>
      </c>
      <c r="V104">
        <f>'GS &gt; 50 OLS Model'!$B$11*I104</f>
        <v>0</v>
      </c>
      <c r="W104">
        <f>'GS &gt; 50 OLS Model'!$B$12*J104</f>
        <v>0</v>
      </c>
      <c r="X104">
        <f>'GS &gt; 50 OLS Model'!$B$13*K104</f>
        <v>0</v>
      </c>
      <c r="Y104">
        <f>'GS &gt; 50 OLS Model'!$B$14*L104</f>
        <v>0</v>
      </c>
      <c r="Z104">
        <f>'GS &gt; 50 OLS Model'!$B$15*M104</f>
        <v>34337622.894887492</v>
      </c>
      <c r="AA104">
        <f>'GS &gt; 50 OLS Model'!$B$16*N104</f>
        <v>12552224.97159702</v>
      </c>
      <c r="AB104">
        <f t="shared" ca="1" si="8"/>
        <v>85864514.364783704</v>
      </c>
    </row>
    <row r="105" spans="1:28">
      <c r="A105" s="28">
        <f>'Monthly Data'!A105</f>
        <v>42583</v>
      </c>
      <c r="B105">
        <f t="shared" si="7"/>
        <v>2016</v>
      </c>
      <c r="C105">
        <f ca="1">'Monthly Data'!O105</f>
        <v>92081052.006418362</v>
      </c>
      <c r="D105">
        <f t="shared" ca="1" si="11"/>
        <v>1.51</v>
      </c>
      <c r="E105">
        <f t="shared" ca="1" si="11"/>
        <v>152.91000000000003</v>
      </c>
      <c r="F105">
        <f>'Monthly Data'!BB105</f>
        <v>634257.80000000005</v>
      </c>
      <c r="G105">
        <f>'Monthly Data'!BC105</f>
        <v>104</v>
      </c>
      <c r="H105">
        <f>'Monthly Data'!BG105</f>
        <v>0</v>
      </c>
      <c r="I105">
        <f>'Monthly Data'!BI105</f>
        <v>0</v>
      </c>
      <c r="J105">
        <f>'Monthly Data'!BK105</f>
        <v>1</v>
      </c>
      <c r="K105">
        <f>'Monthly Data'!BL105</f>
        <v>0</v>
      </c>
      <c r="L105">
        <f>'Monthly Data'!BM105</f>
        <v>0</v>
      </c>
      <c r="M105">
        <f>'Monthly Data'!BS105</f>
        <v>31</v>
      </c>
      <c r="N105">
        <f>'Monthly Data'!BT105</f>
        <v>22</v>
      </c>
      <c r="P105">
        <f>'GS &gt; 50 OLS Model'!$B$5</f>
        <v>-80678906.326298103</v>
      </c>
      <c r="Q105">
        <f ca="1">'GS &gt; 50 OLS Model'!$B$6*D105</f>
        <v>37145.514790715781</v>
      </c>
      <c r="R105">
        <f ca="1">'GS &gt; 50 OLS Model'!$B$7*E105</f>
        <v>11222667.601598656</v>
      </c>
      <c r="S105">
        <f>'GS &gt; 50 OLS Model'!$B$8*F105</f>
        <v>121818919.42227095</v>
      </c>
      <c r="T105">
        <f>'GS &gt; 50 OLS Model'!$B$9*G105</f>
        <v>-15779794.958957328</v>
      </c>
      <c r="U105">
        <f>'GS &gt; 50 OLS Model'!$B$10*H105</f>
        <v>0</v>
      </c>
      <c r="V105">
        <f>'GS &gt; 50 OLS Model'!$B$11*I105</f>
        <v>0</v>
      </c>
      <c r="W105">
        <f>'GS &gt; 50 OLS Model'!$B$12*J105</f>
        <v>3108600.9961055499</v>
      </c>
      <c r="X105">
        <f>'GS &gt; 50 OLS Model'!$B$13*K105</f>
        <v>0</v>
      </c>
      <c r="Y105">
        <f>'GS &gt; 50 OLS Model'!$B$14*L105</f>
        <v>0</v>
      </c>
      <c r="Z105">
        <f>'GS &gt; 50 OLS Model'!$B$15*M105</f>
        <v>34337622.894887492</v>
      </c>
      <c r="AA105">
        <f>'GS &gt; 50 OLS Model'!$B$16*N105</f>
        <v>13807447.468756722</v>
      </c>
      <c r="AB105">
        <f t="shared" ca="1" si="8"/>
        <v>87873702.61315465</v>
      </c>
    </row>
    <row r="106" spans="1:28">
      <c r="A106" s="28">
        <f>'Monthly Data'!A106</f>
        <v>42614</v>
      </c>
      <c r="B106">
        <f t="shared" si="7"/>
        <v>2016</v>
      </c>
      <c r="C106">
        <f ca="1">'Monthly Data'!O106</f>
        <v>82625134.428336576</v>
      </c>
      <c r="D106">
        <f t="shared" ca="1" si="11"/>
        <v>33.01</v>
      </c>
      <c r="E106">
        <f t="shared" ca="1" si="11"/>
        <v>67.679999999999993</v>
      </c>
      <c r="F106">
        <f>'Monthly Data'!BB106</f>
        <v>634257.80000000005</v>
      </c>
      <c r="G106">
        <f>'Monthly Data'!BC106</f>
        <v>105</v>
      </c>
      <c r="H106">
        <f>'Monthly Data'!BG106</f>
        <v>0</v>
      </c>
      <c r="I106">
        <f>'Monthly Data'!BI106</f>
        <v>0</v>
      </c>
      <c r="J106">
        <f>'Monthly Data'!BK106</f>
        <v>0</v>
      </c>
      <c r="K106">
        <f>'Monthly Data'!BL106</f>
        <v>1</v>
      </c>
      <c r="L106">
        <f>'Monthly Data'!BM106</f>
        <v>0</v>
      </c>
      <c r="M106">
        <f>'Monthly Data'!BS106</f>
        <v>30</v>
      </c>
      <c r="N106">
        <f>'Monthly Data'!BT106</f>
        <v>21</v>
      </c>
      <c r="P106">
        <f>'GS &gt; 50 OLS Model'!$B$5</f>
        <v>-80678906.326298103</v>
      </c>
      <c r="Q106">
        <f ca="1">'GS &gt; 50 OLS Model'!$B$6*D106</f>
        <v>812035.39287518396</v>
      </c>
      <c r="R106">
        <f ca="1">'GS &gt; 50 OLS Model'!$B$7*E106</f>
        <v>4967301.9637446655</v>
      </c>
      <c r="S106">
        <f>'GS &gt; 50 OLS Model'!$B$8*F106</f>
        <v>121818919.42227095</v>
      </c>
      <c r="T106">
        <f>'GS &gt; 50 OLS Model'!$B$9*G106</f>
        <v>-15931523.756639609</v>
      </c>
      <c r="U106">
        <f>'GS &gt; 50 OLS Model'!$B$10*H106</f>
        <v>0</v>
      </c>
      <c r="V106">
        <f>'GS &gt; 50 OLS Model'!$B$11*I106</f>
        <v>0</v>
      </c>
      <c r="W106">
        <f>'GS &gt; 50 OLS Model'!$B$12*J106</f>
        <v>0</v>
      </c>
      <c r="X106">
        <f>'GS &gt; 50 OLS Model'!$B$13*K106</f>
        <v>3297905.0316017698</v>
      </c>
      <c r="Y106">
        <f>'GS &gt; 50 OLS Model'!$B$14*L106</f>
        <v>0</v>
      </c>
      <c r="Z106">
        <f>'GS &gt; 50 OLS Model'!$B$15*M106</f>
        <v>33229957.640213698</v>
      </c>
      <c r="AA106">
        <f>'GS &gt; 50 OLS Model'!$B$16*N106</f>
        <v>13179836.220176872</v>
      </c>
      <c r="AB106">
        <f t="shared" ca="1" si="8"/>
        <v>80695525.587945431</v>
      </c>
    </row>
    <row r="107" spans="1:28">
      <c r="A107" s="28">
        <f>'Monthly Data'!A107</f>
        <v>42644</v>
      </c>
      <c r="B107">
        <f t="shared" si="7"/>
        <v>2016</v>
      </c>
      <c r="C107">
        <f ca="1">'Monthly Data'!O107</f>
        <v>79761867.387980133</v>
      </c>
      <c r="D107">
        <f t="shared" ca="1" si="11"/>
        <v>177.83999999999997</v>
      </c>
      <c r="E107">
        <f t="shared" ca="1" si="11"/>
        <v>8.6</v>
      </c>
      <c r="F107">
        <f>'Monthly Data'!BB107</f>
        <v>634257.80000000005</v>
      </c>
      <c r="G107">
        <f>'Monthly Data'!BC107</f>
        <v>106</v>
      </c>
      <c r="H107">
        <f>'Monthly Data'!BG107</f>
        <v>0</v>
      </c>
      <c r="I107">
        <f>'Monthly Data'!BI107</f>
        <v>0</v>
      </c>
      <c r="J107">
        <f>'Monthly Data'!BK107</f>
        <v>0</v>
      </c>
      <c r="K107">
        <f>'Monthly Data'!BL107</f>
        <v>0</v>
      </c>
      <c r="L107">
        <f>'Monthly Data'!BM107</f>
        <v>1</v>
      </c>
      <c r="M107">
        <f>'Monthly Data'!BS107</f>
        <v>31</v>
      </c>
      <c r="N107">
        <f>'Monthly Data'!BT107</f>
        <v>20</v>
      </c>
      <c r="P107">
        <f>'GS &gt; 50 OLS Model'!$B$5</f>
        <v>-80678906.326298103</v>
      </c>
      <c r="Q107">
        <f ca="1">'GS &gt; 50 OLS Model'!$B$6*D107</f>
        <v>4374806.8545568828</v>
      </c>
      <c r="R107">
        <f ca="1">'GS &gt; 50 OLS Model'!$B$7*E107</f>
        <v>631187.89728433988</v>
      </c>
      <c r="S107">
        <f>'GS &gt; 50 OLS Model'!$B$8*F107</f>
        <v>121818919.42227095</v>
      </c>
      <c r="T107">
        <f>'GS &gt; 50 OLS Model'!$B$9*G107</f>
        <v>-16083252.554321891</v>
      </c>
      <c r="U107">
        <f>'GS &gt; 50 OLS Model'!$B$10*H107</f>
        <v>0</v>
      </c>
      <c r="V107">
        <f>'GS &gt; 50 OLS Model'!$B$11*I107</f>
        <v>0</v>
      </c>
      <c r="W107">
        <f>'GS &gt; 50 OLS Model'!$B$12*J107</f>
        <v>0</v>
      </c>
      <c r="X107">
        <f>'GS &gt; 50 OLS Model'!$B$13*K107</f>
        <v>0</v>
      </c>
      <c r="Y107">
        <f>'GS &gt; 50 OLS Model'!$B$14*L107</f>
        <v>1577525.1305396601</v>
      </c>
      <c r="Z107">
        <f>'GS &gt; 50 OLS Model'!$B$15*M107</f>
        <v>34337622.894887492</v>
      </c>
      <c r="AA107">
        <f>'GS &gt; 50 OLS Model'!$B$16*N107</f>
        <v>12552224.97159702</v>
      </c>
      <c r="AB107">
        <f t="shared" ca="1" si="8"/>
        <v>78530128.290516362</v>
      </c>
    </row>
    <row r="108" spans="1:28">
      <c r="A108" s="28">
        <f>'Monthly Data'!A108</f>
        <v>42675</v>
      </c>
      <c r="B108">
        <f t="shared" si="7"/>
        <v>2016</v>
      </c>
      <c r="C108">
        <f ca="1">'Monthly Data'!O108</f>
        <v>79632729.527031347</v>
      </c>
      <c r="D108">
        <f t="shared" ca="1" si="11"/>
        <v>361.94999999999993</v>
      </c>
      <c r="E108">
        <f t="shared" ca="1" si="11"/>
        <v>0.05</v>
      </c>
      <c r="F108">
        <f>'Monthly Data'!BB108</f>
        <v>634257.80000000005</v>
      </c>
      <c r="G108">
        <f>'Monthly Data'!BC108</f>
        <v>107</v>
      </c>
      <c r="H108">
        <f>'Monthly Data'!BG108</f>
        <v>0</v>
      </c>
      <c r="I108">
        <f>'Monthly Data'!BI108</f>
        <v>0</v>
      </c>
      <c r="J108">
        <f>'Monthly Data'!BK108</f>
        <v>0</v>
      </c>
      <c r="K108">
        <f>'Monthly Data'!BL108</f>
        <v>0</v>
      </c>
      <c r="L108">
        <f>'Monthly Data'!BM108</f>
        <v>0</v>
      </c>
      <c r="M108">
        <f>'Monthly Data'!BS108</f>
        <v>30</v>
      </c>
      <c r="N108">
        <f>'Monthly Data'!BT108</f>
        <v>22</v>
      </c>
      <c r="P108">
        <f>'GS &gt; 50 OLS Model'!$B$5</f>
        <v>-80678906.326298103</v>
      </c>
      <c r="Q108">
        <f ca="1">'GS &gt; 50 OLS Model'!$B$6*D108</f>
        <v>8903853.694370579</v>
      </c>
      <c r="R108">
        <f ca="1">'GS &gt; 50 OLS Model'!$B$7*E108</f>
        <v>3669.6970772345348</v>
      </c>
      <c r="S108">
        <f>'GS &gt; 50 OLS Model'!$B$8*F108</f>
        <v>121818919.42227095</v>
      </c>
      <c r="T108">
        <f>'GS &gt; 50 OLS Model'!$B$9*G108</f>
        <v>-16234981.352004172</v>
      </c>
      <c r="U108">
        <f>'GS &gt; 50 OLS Model'!$B$10*H108</f>
        <v>0</v>
      </c>
      <c r="V108">
        <f>'GS &gt; 50 OLS Model'!$B$11*I108</f>
        <v>0</v>
      </c>
      <c r="W108">
        <f>'GS &gt; 50 OLS Model'!$B$12*J108</f>
        <v>0</v>
      </c>
      <c r="X108">
        <f>'GS &gt; 50 OLS Model'!$B$13*K108</f>
        <v>0</v>
      </c>
      <c r="Y108">
        <f>'GS &gt; 50 OLS Model'!$B$14*L108</f>
        <v>0</v>
      </c>
      <c r="Z108">
        <f>'GS &gt; 50 OLS Model'!$B$15*M108</f>
        <v>33229957.640213698</v>
      </c>
      <c r="AA108">
        <f>'GS &gt; 50 OLS Model'!$B$16*N108</f>
        <v>13807447.468756722</v>
      </c>
      <c r="AB108">
        <f t="shared" ca="1" si="8"/>
        <v>80849960.244386911</v>
      </c>
    </row>
    <row r="109" spans="1:28">
      <c r="A109" s="28">
        <f>'Monthly Data'!A109</f>
        <v>42705</v>
      </c>
      <c r="B109">
        <f t="shared" si="7"/>
        <v>2016</v>
      </c>
      <c r="C109">
        <f ca="1">'Monthly Data'!O109</f>
        <v>85703762.977146074</v>
      </c>
      <c r="D109">
        <f t="shared" ca="1" si="11"/>
        <v>556.41000000000008</v>
      </c>
      <c r="E109">
        <f t="shared" ca="1" si="11"/>
        <v>0</v>
      </c>
      <c r="F109">
        <f>'Monthly Data'!BB109</f>
        <v>634257.80000000005</v>
      </c>
      <c r="G109">
        <f>'Monthly Data'!BC109</f>
        <v>108</v>
      </c>
      <c r="H109">
        <f>'Monthly Data'!BG109</f>
        <v>0</v>
      </c>
      <c r="I109">
        <f>'Monthly Data'!BI109</f>
        <v>0</v>
      </c>
      <c r="J109">
        <f>'Monthly Data'!BK109</f>
        <v>0</v>
      </c>
      <c r="K109">
        <f>'Monthly Data'!BL109</f>
        <v>0</v>
      </c>
      <c r="L109">
        <f>'Monthly Data'!BM109</f>
        <v>0</v>
      </c>
      <c r="M109">
        <f>'Monthly Data'!BS109</f>
        <v>31</v>
      </c>
      <c r="N109">
        <f>'Monthly Data'!BT109</f>
        <v>20</v>
      </c>
      <c r="P109">
        <f>'GS &gt; 50 OLS Model'!$B$5</f>
        <v>-80678906.326298103</v>
      </c>
      <c r="Q109">
        <f ca="1">'GS &gt; 50 OLS Model'!$B$6*D109</f>
        <v>13687507.208412033</v>
      </c>
      <c r="R109">
        <f ca="1">'GS &gt; 50 OLS Model'!$B$7*E109</f>
        <v>0</v>
      </c>
      <c r="S109">
        <f>'GS &gt; 50 OLS Model'!$B$8*F109</f>
        <v>121818919.42227095</v>
      </c>
      <c r="T109">
        <f>'GS &gt; 50 OLS Model'!$B$9*G109</f>
        <v>-16386710.149686456</v>
      </c>
      <c r="U109">
        <f>'GS &gt; 50 OLS Model'!$B$10*H109</f>
        <v>0</v>
      </c>
      <c r="V109">
        <f>'GS &gt; 50 OLS Model'!$B$11*I109</f>
        <v>0</v>
      </c>
      <c r="W109">
        <f>'GS &gt; 50 OLS Model'!$B$12*J109</f>
        <v>0</v>
      </c>
      <c r="X109">
        <f>'GS &gt; 50 OLS Model'!$B$13*K109</f>
        <v>0</v>
      </c>
      <c r="Y109">
        <f>'GS &gt; 50 OLS Model'!$B$14*L109</f>
        <v>0</v>
      </c>
      <c r="Z109">
        <f>'GS &gt; 50 OLS Model'!$B$15*M109</f>
        <v>34337622.894887492</v>
      </c>
      <c r="AA109">
        <f>'GS &gt; 50 OLS Model'!$B$16*N109</f>
        <v>12552224.97159702</v>
      </c>
      <c r="AB109">
        <f t="shared" ca="1" si="8"/>
        <v>85330658.021182939</v>
      </c>
    </row>
    <row r="110" spans="1:28">
      <c r="A110" s="28">
        <v>42736</v>
      </c>
      <c r="B110">
        <f t="shared" si="7"/>
        <v>2017</v>
      </c>
      <c r="C110" s="137">
        <f ca="1">'Monthly Data'!O110</f>
        <v>89452615.289801002</v>
      </c>
      <c r="D110">
        <f t="shared" ca="1" si="11"/>
        <v>659.42999999999984</v>
      </c>
      <c r="E110">
        <f t="shared" ca="1" si="11"/>
        <v>0</v>
      </c>
      <c r="F110" s="137">
        <f>'Monthly Data'!BB110</f>
        <v>651932.30000000005</v>
      </c>
      <c r="G110">
        <f>G109+1</f>
        <v>109</v>
      </c>
      <c r="H110">
        <f>H98</f>
        <v>0</v>
      </c>
      <c r="I110">
        <f t="shared" ref="I110:L110" si="12">I98</f>
        <v>0</v>
      </c>
      <c r="J110">
        <f t="shared" si="12"/>
        <v>0</v>
      </c>
      <c r="K110">
        <f t="shared" si="12"/>
        <v>0</v>
      </c>
      <c r="L110">
        <f t="shared" si="12"/>
        <v>0</v>
      </c>
      <c r="M110">
        <f>M62</f>
        <v>31</v>
      </c>
      <c r="N110">
        <v>21</v>
      </c>
      <c r="P110">
        <f>'GS &gt; 50 OLS Model'!$B$5</f>
        <v>-80678906.326298103</v>
      </c>
      <c r="Q110">
        <f ca="1">'GS &gt; 50 OLS Model'!$B$6*D110</f>
        <v>16221766.104928279</v>
      </c>
      <c r="R110">
        <f ca="1">'GS &gt; 50 OLS Model'!$B$7*E110</f>
        <v>0</v>
      </c>
      <c r="S110">
        <f>'GS &gt; 50 OLS Model'!$B$8*F110</f>
        <v>125213577.70054349</v>
      </c>
      <c r="T110">
        <f>'GS &gt; 50 OLS Model'!$B$9*G110</f>
        <v>-16538438.947368737</v>
      </c>
      <c r="U110">
        <f>'GS &gt; 50 OLS Model'!$B$10*H110</f>
        <v>0</v>
      </c>
      <c r="V110">
        <f>'GS &gt; 50 OLS Model'!$B$11*I110</f>
        <v>0</v>
      </c>
      <c r="W110">
        <f>'GS &gt; 50 OLS Model'!$B$12*J110</f>
        <v>0</v>
      </c>
      <c r="X110">
        <f>'GS &gt; 50 OLS Model'!$B$13*K110</f>
        <v>0</v>
      </c>
      <c r="Y110">
        <f>'GS &gt; 50 OLS Model'!$B$14*L110</f>
        <v>0</v>
      </c>
      <c r="Z110">
        <f>'GS &gt; 50 OLS Model'!$B$15*M110</f>
        <v>34337622.894887492</v>
      </c>
      <c r="AA110">
        <f>'GS &gt; 50 OLS Model'!$B$16*N110</f>
        <v>13179836.220176872</v>
      </c>
      <c r="AB110">
        <f t="shared" ref="AB110:AB145" ca="1" si="13">SUM(P110:AA110)</f>
        <v>91735457.646869302</v>
      </c>
    </row>
    <row r="111" spans="1:28">
      <c r="A111" s="28">
        <v>42767</v>
      </c>
      <c r="B111">
        <f t="shared" si="7"/>
        <v>2017</v>
      </c>
      <c r="C111" s="137">
        <f ca="1">'Monthly Data'!O111</f>
        <v>79369250.509801</v>
      </c>
      <c r="D111">
        <f t="shared" ca="1" si="11"/>
        <v>571.77</v>
      </c>
      <c r="E111">
        <f t="shared" ca="1" si="11"/>
        <v>0</v>
      </c>
      <c r="F111" s="137">
        <f>'Monthly Data'!BB111</f>
        <v>651932.30000000005</v>
      </c>
      <c r="G111">
        <f t="shared" ref="G111:G157" si="14">G110+1</f>
        <v>110</v>
      </c>
      <c r="H111">
        <f t="shared" ref="H111:L111" si="15">H99</f>
        <v>0</v>
      </c>
      <c r="I111">
        <f t="shared" si="15"/>
        <v>0</v>
      </c>
      <c r="J111">
        <f t="shared" si="15"/>
        <v>0</v>
      </c>
      <c r="K111">
        <f t="shared" si="15"/>
        <v>0</v>
      </c>
      <c r="L111">
        <f t="shared" si="15"/>
        <v>0</v>
      </c>
      <c r="M111" s="137">
        <f t="shared" ref="M111:M157" si="16">M63</f>
        <v>28</v>
      </c>
      <c r="N111">
        <v>19</v>
      </c>
      <c r="P111">
        <f>'GS &gt; 50 OLS Model'!$B$5</f>
        <v>-80678906.326298103</v>
      </c>
      <c r="Q111">
        <f ca="1">'GS &gt; 50 OLS Model'!$B$6*D111</f>
        <v>14065358.272773219</v>
      </c>
      <c r="R111">
        <f ca="1">'GS &gt; 50 OLS Model'!$B$7*E111</f>
        <v>0</v>
      </c>
      <c r="S111">
        <f>'GS &gt; 50 OLS Model'!$B$8*F111</f>
        <v>125213577.70054349</v>
      </c>
      <c r="T111">
        <f>'GS &gt; 50 OLS Model'!$B$9*G111</f>
        <v>-16690167.745051019</v>
      </c>
      <c r="U111">
        <f>'GS &gt; 50 OLS Model'!$B$10*H111</f>
        <v>0</v>
      </c>
      <c r="V111">
        <f>'GS &gt; 50 OLS Model'!$B$11*I111</f>
        <v>0</v>
      </c>
      <c r="W111">
        <f>'GS &gt; 50 OLS Model'!$B$12*J111</f>
        <v>0</v>
      </c>
      <c r="X111">
        <f>'GS &gt; 50 OLS Model'!$B$13*K111</f>
        <v>0</v>
      </c>
      <c r="Y111">
        <f>'GS &gt; 50 OLS Model'!$B$14*L111</f>
        <v>0</v>
      </c>
      <c r="Z111">
        <f>'GS &gt; 50 OLS Model'!$B$15*M111</f>
        <v>31014627.130866118</v>
      </c>
      <c r="AA111">
        <f>'GS &gt; 50 OLS Model'!$B$16*N111</f>
        <v>11924613.723017169</v>
      </c>
      <c r="AB111">
        <f t="shared" ca="1" si="13"/>
        <v>84849102.755850881</v>
      </c>
    </row>
    <row r="112" spans="1:28">
      <c r="A112" s="28">
        <v>42795</v>
      </c>
      <c r="B112">
        <f t="shared" si="7"/>
        <v>2017</v>
      </c>
      <c r="C112" s="137">
        <f ca="1">'Monthly Data'!O112</f>
        <v>85130613.079801008</v>
      </c>
      <c r="D112">
        <f t="shared" ca="1" si="11"/>
        <v>456.53999999999996</v>
      </c>
      <c r="E112">
        <f t="shared" ca="1" si="11"/>
        <v>0.48</v>
      </c>
      <c r="F112" s="137">
        <f>'Monthly Data'!BB112</f>
        <v>651932.30000000005</v>
      </c>
      <c r="G112">
        <f t="shared" si="14"/>
        <v>111</v>
      </c>
      <c r="H112">
        <f t="shared" ref="H112:L112" si="17">H100</f>
        <v>0</v>
      </c>
      <c r="I112">
        <f t="shared" si="17"/>
        <v>0</v>
      </c>
      <c r="J112">
        <f t="shared" si="17"/>
        <v>0</v>
      </c>
      <c r="K112">
        <f t="shared" si="17"/>
        <v>0</v>
      </c>
      <c r="L112">
        <f t="shared" si="17"/>
        <v>0</v>
      </c>
      <c r="M112" s="137">
        <f t="shared" si="16"/>
        <v>31</v>
      </c>
      <c r="N112">
        <v>23</v>
      </c>
      <c r="P112">
        <f>'GS &gt; 50 OLS Model'!$B$5</f>
        <v>-80678906.326298103</v>
      </c>
      <c r="Q112">
        <f ca="1">'GS &gt; 50 OLS Model'!$B$6*D112</f>
        <v>11230737.299704226</v>
      </c>
      <c r="R112">
        <f ca="1">'GS &gt; 50 OLS Model'!$B$7*E112</f>
        <v>35229.09194145153</v>
      </c>
      <c r="S112">
        <f>'GS &gt; 50 OLS Model'!$B$8*F112</f>
        <v>125213577.70054349</v>
      </c>
      <c r="T112">
        <f>'GS &gt; 50 OLS Model'!$B$9*G112</f>
        <v>-16841896.5427333</v>
      </c>
      <c r="U112">
        <f>'GS &gt; 50 OLS Model'!$B$10*H112</f>
        <v>0</v>
      </c>
      <c r="V112">
        <f>'GS &gt; 50 OLS Model'!$B$11*I112</f>
        <v>0</v>
      </c>
      <c r="W112">
        <f>'GS &gt; 50 OLS Model'!$B$12*J112</f>
        <v>0</v>
      </c>
      <c r="X112">
        <f>'GS &gt; 50 OLS Model'!$B$13*K112</f>
        <v>0</v>
      </c>
      <c r="Y112">
        <f>'GS &gt; 50 OLS Model'!$B$14*L112</f>
        <v>0</v>
      </c>
      <c r="Z112">
        <f>'GS &gt; 50 OLS Model'!$B$15*M112</f>
        <v>34337622.894887492</v>
      </c>
      <c r="AA112">
        <f>'GS &gt; 50 OLS Model'!$B$16*N112</f>
        <v>14435058.717336573</v>
      </c>
      <c r="AB112">
        <f t="shared" ca="1" si="13"/>
        <v>87731422.835381836</v>
      </c>
    </row>
    <row r="113" spans="1:28">
      <c r="A113" s="28">
        <v>42826</v>
      </c>
      <c r="B113">
        <f t="shared" si="7"/>
        <v>2017</v>
      </c>
      <c r="C113" s="137">
        <f ca="1">'Monthly Data'!O113</f>
        <v>75264677.349801004</v>
      </c>
      <c r="D113">
        <f t="shared" ca="1" si="11"/>
        <v>248.54999999999995</v>
      </c>
      <c r="E113">
        <f t="shared" ca="1" si="11"/>
        <v>2.78</v>
      </c>
      <c r="F113" s="137">
        <f>'Monthly Data'!BB113</f>
        <v>651932.30000000005</v>
      </c>
      <c r="G113">
        <f t="shared" si="14"/>
        <v>112</v>
      </c>
      <c r="H113">
        <f t="shared" ref="H113:L113" si="18">H101</f>
        <v>1</v>
      </c>
      <c r="I113">
        <f t="shared" si="18"/>
        <v>0</v>
      </c>
      <c r="J113">
        <f t="shared" si="18"/>
        <v>0</v>
      </c>
      <c r="K113">
        <f t="shared" si="18"/>
        <v>0</v>
      </c>
      <c r="L113">
        <f t="shared" si="18"/>
        <v>0</v>
      </c>
      <c r="M113" s="137">
        <f t="shared" si="16"/>
        <v>30</v>
      </c>
      <c r="N113">
        <v>18</v>
      </c>
      <c r="P113">
        <f>'GS &gt; 50 OLS Model'!$B$5</f>
        <v>-80678906.326298103</v>
      </c>
      <c r="Q113">
        <f ca="1">'GS &gt; 50 OLS Model'!$B$6*D113</f>
        <v>6114250.1332664937</v>
      </c>
      <c r="R113">
        <f ca="1">'GS &gt; 50 OLS Model'!$B$7*E113</f>
        <v>204035.15749424012</v>
      </c>
      <c r="S113">
        <f>'GS &gt; 50 OLS Model'!$B$8*F113</f>
        <v>125213577.70054349</v>
      </c>
      <c r="T113">
        <f>'GS &gt; 50 OLS Model'!$B$9*G113</f>
        <v>-16993625.340415582</v>
      </c>
      <c r="U113">
        <f>'GS &gt; 50 OLS Model'!$B$10*H113</f>
        <v>-1451998.11688088</v>
      </c>
      <c r="V113">
        <f>'GS &gt; 50 OLS Model'!$B$11*I113</f>
        <v>0</v>
      </c>
      <c r="W113">
        <f>'GS &gt; 50 OLS Model'!$B$12*J113</f>
        <v>0</v>
      </c>
      <c r="X113">
        <f>'GS &gt; 50 OLS Model'!$B$13*K113</f>
        <v>0</v>
      </c>
      <c r="Y113">
        <f>'GS &gt; 50 OLS Model'!$B$14*L113</f>
        <v>0</v>
      </c>
      <c r="Z113">
        <f>'GS &gt; 50 OLS Model'!$B$15*M113</f>
        <v>33229957.640213698</v>
      </c>
      <c r="AA113">
        <f>'GS &gt; 50 OLS Model'!$B$16*N113</f>
        <v>11297002.474437319</v>
      </c>
      <c r="AB113">
        <f t="shared" ca="1" si="13"/>
        <v>76934293.322360694</v>
      </c>
    </row>
    <row r="114" spans="1:28">
      <c r="A114" s="28">
        <v>42856</v>
      </c>
      <c r="B114">
        <f t="shared" si="7"/>
        <v>2017</v>
      </c>
      <c r="C114" s="137">
        <f ca="1">'Monthly Data'!O114</f>
        <v>78986166.629801005</v>
      </c>
      <c r="D114">
        <f t="shared" ca="1" si="11"/>
        <v>92.740000000000009</v>
      </c>
      <c r="E114">
        <f t="shared" ca="1" si="11"/>
        <v>41.839999999999996</v>
      </c>
      <c r="F114" s="137">
        <f>'Monthly Data'!BB114</f>
        <v>651932.30000000005</v>
      </c>
      <c r="G114">
        <f t="shared" si="14"/>
        <v>113</v>
      </c>
      <c r="H114">
        <f t="shared" ref="H114:L114" si="19">H102</f>
        <v>0</v>
      </c>
      <c r="I114">
        <f t="shared" si="19"/>
        <v>0</v>
      </c>
      <c r="J114">
        <f t="shared" si="19"/>
        <v>0</v>
      </c>
      <c r="K114">
        <f t="shared" si="19"/>
        <v>0</v>
      </c>
      <c r="L114">
        <f t="shared" si="19"/>
        <v>0</v>
      </c>
      <c r="M114" s="137">
        <f t="shared" si="16"/>
        <v>31</v>
      </c>
      <c r="N114">
        <v>22</v>
      </c>
      <c r="P114">
        <f>'GS &gt; 50 OLS Model'!$B$5</f>
        <v>-80678906.326298103</v>
      </c>
      <c r="Q114">
        <f ca="1">'GS &gt; 50 OLS Model'!$B$6*D114</f>
        <v>2281374.1997953523</v>
      </c>
      <c r="R114">
        <f ca="1">'GS &gt; 50 OLS Model'!$B$7*E114</f>
        <v>3070802.5142298583</v>
      </c>
      <c r="S114">
        <f>'GS &gt; 50 OLS Model'!$B$8*F114</f>
        <v>125213577.70054349</v>
      </c>
      <c r="T114">
        <f>'GS &gt; 50 OLS Model'!$B$9*G114</f>
        <v>-17145354.138097864</v>
      </c>
      <c r="U114">
        <f>'GS &gt; 50 OLS Model'!$B$10*H114</f>
        <v>0</v>
      </c>
      <c r="V114">
        <f>'GS &gt; 50 OLS Model'!$B$11*I114</f>
        <v>0</v>
      </c>
      <c r="W114">
        <f>'GS &gt; 50 OLS Model'!$B$12*J114</f>
        <v>0</v>
      </c>
      <c r="X114">
        <f>'GS &gt; 50 OLS Model'!$B$13*K114</f>
        <v>0</v>
      </c>
      <c r="Y114">
        <f>'GS &gt; 50 OLS Model'!$B$14*L114</f>
        <v>0</v>
      </c>
      <c r="Z114">
        <f>'GS &gt; 50 OLS Model'!$B$15*M114</f>
        <v>34337622.894887492</v>
      </c>
      <c r="AA114">
        <f>'GS &gt; 50 OLS Model'!$B$16*N114</f>
        <v>13807447.468756722</v>
      </c>
      <c r="AB114">
        <f t="shared" ca="1" si="13"/>
        <v>80886564.31381695</v>
      </c>
    </row>
    <row r="115" spans="1:28">
      <c r="A115" s="28">
        <v>42887</v>
      </c>
      <c r="B115">
        <f t="shared" si="7"/>
        <v>2017</v>
      </c>
      <c r="C115" s="137">
        <f ca="1">'Monthly Data'!O115</f>
        <v>82979146.239801005</v>
      </c>
      <c r="D115">
        <f t="shared" ref="D115:E130" ca="1" si="20">D103</f>
        <v>9.08</v>
      </c>
      <c r="E115">
        <f t="shared" ca="1" si="20"/>
        <v>117.03999999999996</v>
      </c>
      <c r="F115" s="137">
        <f>'Monthly Data'!BB115</f>
        <v>651932.30000000005</v>
      </c>
      <c r="G115">
        <f t="shared" si="14"/>
        <v>114</v>
      </c>
      <c r="H115">
        <f t="shared" ref="H115:L115" si="21">H103</f>
        <v>0</v>
      </c>
      <c r="I115">
        <f t="shared" si="21"/>
        <v>1</v>
      </c>
      <c r="J115">
        <f t="shared" si="21"/>
        <v>0</v>
      </c>
      <c r="K115">
        <f t="shared" si="21"/>
        <v>0</v>
      </c>
      <c r="L115">
        <f t="shared" si="21"/>
        <v>0</v>
      </c>
      <c r="M115" s="137">
        <f t="shared" si="16"/>
        <v>30</v>
      </c>
      <c r="N115">
        <v>22</v>
      </c>
      <c r="P115">
        <f>'GS &gt; 50 OLS Model'!$B$5</f>
        <v>-80678906.326298103</v>
      </c>
      <c r="Q115">
        <f ca="1">'GS &gt; 50 OLS Model'!$B$6*D115</f>
        <v>223365.08231768166</v>
      </c>
      <c r="R115">
        <f ca="1">'GS &gt; 50 OLS Model'!$B$7*E115</f>
        <v>8590026.9183905963</v>
      </c>
      <c r="S115">
        <f>'GS &gt; 50 OLS Model'!$B$8*F115</f>
        <v>125213577.70054349</v>
      </c>
      <c r="T115">
        <f>'GS &gt; 50 OLS Model'!$B$9*G115</f>
        <v>-17297082.935780145</v>
      </c>
      <c r="U115">
        <f>'GS &gt; 50 OLS Model'!$B$10*H115</f>
        <v>0</v>
      </c>
      <c r="V115">
        <f>'GS &gt; 50 OLS Model'!$B$11*I115</f>
        <v>1416617.5357142601</v>
      </c>
      <c r="W115">
        <f>'GS &gt; 50 OLS Model'!$B$12*J115</f>
        <v>0</v>
      </c>
      <c r="X115">
        <f>'GS &gt; 50 OLS Model'!$B$13*K115</f>
        <v>0</v>
      </c>
      <c r="Y115">
        <f>'GS &gt; 50 OLS Model'!$B$14*L115</f>
        <v>0</v>
      </c>
      <c r="Z115">
        <f>'GS &gt; 50 OLS Model'!$B$15*M115</f>
        <v>33229957.640213698</v>
      </c>
      <c r="AA115">
        <f>'GS &gt; 50 OLS Model'!$B$16*N115</f>
        <v>13807447.468756722</v>
      </c>
      <c r="AB115">
        <f t="shared" ca="1" si="13"/>
        <v>84505003.083858207</v>
      </c>
    </row>
    <row r="116" spans="1:28">
      <c r="A116" s="28">
        <v>42917</v>
      </c>
      <c r="B116">
        <f t="shared" si="7"/>
        <v>2017</v>
      </c>
      <c r="C116" s="137">
        <f ca="1">'Monthly Data'!O116</f>
        <v>86438186.809800997</v>
      </c>
      <c r="D116">
        <f t="shared" ca="1" si="20"/>
        <v>0.51</v>
      </c>
      <c r="E116">
        <f t="shared" ca="1" si="20"/>
        <v>183.26</v>
      </c>
      <c r="F116" s="137">
        <f>'Monthly Data'!BB116</f>
        <v>651932.30000000005</v>
      </c>
      <c r="G116">
        <f t="shared" si="14"/>
        <v>115</v>
      </c>
      <c r="H116">
        <f t="shared" ref="H116:L116" si="22">H104</f>
        <v>0</v>
      </c>
      <c r="I116">
        <f t="shared" si="22"/>
        <v>0</v>
      </c>
      <c r="J116">
        <f t="shared" si="22"/>
        <v>0</v>
      </c>
      <c r="K116">
        <f t="shared" si="22"/>
        <v>0</v>
      </c>
      <c r="L116">
        <f t="shared" si="22"/>
        <v>0</v>
      </c>
      <c r="M116" s="137">
        <f t="shared" si="16"/>
        <v>31</v>
      </c>
      <c r="N116">
        <v>20</v>
      </c>
      <c r="P116">
        <f>'GS &gt; 50 OLS Model'!$B$5</f>
        <v>-80678906.326298103</v>
      </c>
      <c r="Q116">
        <f ca="1">'GS &gt; 50 OLS Model'!$B$6*D116</f>
        <v>12545.836121367582</v>
      </c>
      <c r="R116">
        <f ca="1">'GS &gt; 50 OLS Model'!$B$7*E116</f>
        <v>13450173.727480017</v>
      </c>
      <c r="S116">
        <f>'GS &gt; 50 OLS Model'!$B$8*F116</f>
        <v>125213577.70054349</v>
      </c>
      <c r="T116">
        <f>'GS &gt; 50 OLS Model'!$B$9*G116</f>
        <v>-17448811.733462431</v>
      </c>
      <c r="U116">
        <f>'GS &gt; 50 OLS Model'!$B$10*H116</f>
        <v>0</v>
      </c>
      <c r="V116">
        <f>'GS &gt; 50 OLS Model'!$B$11*I116</f>
        <v>0</v>
      </c>
      <c r="W116">
        <f>'GS &gt; 50 OLS Model'!$B$12*J116</f>
        <v>0</v>
      </c>
      <c r="X116">
        <f>'GS &gt; 50 OLS Model'!$B$13*K116</f>
        <v>0</v>
      </c>
      <c r="Y116">
        <f>'GS &gt; 50 OLS Model'!$B$14*L116</f>
        <v>0</v>
      </c>
      <c r="Z116">
        <f>'GS &gt; 50 OLS Model'!$B$15*M116</f>
        <v>34337622.894887492</v>
      </c>
      <c r="AA116">
        <f>'GS &gt; 50 OLS Model'!$B$16*N116</f>
        <v>12552224.97159702</v>
      </c>
      <c r="AB116">
        <f t="shared" ca="1" si="13"/>
        <v>87438427.07086885</v>
      </c>
    </row>
    <row r="117" spans="1:28">
      <c r="A117" s="28">
        <v>42948</v>
      </c>
      <c r="B117">
        <f t="shared" si="7"/>
        <v>2017</v>
      </c>
      <c r="C117" s="137">
        <f ca="1">'Monthly Data'!O117</f>
        <v>86020553.329801008</v>
      </c>
      <c r="D117">
        <f t="shared" ca="1" si="20"/>
        <v>1.51</v>
      </c>
      <c r="E117">
        <f t="shared" ca="1" si="20"/>
        <v>152.91000000000003</v>
      </c>
      <c r="F117" s="137">
        <f>'Monthly Data'!BB117</f>
        <v>651932.30000000005</v>
      </c>
      <c r="G117">
        <f t="shared" si="14"/>
        <v>116</v>
      </c>
      <c r="H117">
        <f t="shared" ref="H117:L117" si="23">H105</f>
        <v>0</v>
      </c>
      <c r="I117">
        <f t="shared" si="23"/>
        <v>0</v>
      </c>
      <c r="J117">
        <f t="shared" si="23"/>
        <v>1</v>
      </c>
      <c r="K117">
        <f t="shared" si="23"/>
        <v>0</v>
      </c>
      <c r="L117">
        <f t="shared" si="23"/>
        <v>0</v>
      </c>
      <c r="M117" s="137">
        <f t="shared" si="16"/>
        <v>31</v>
      </c>
      <c r="N117">
        <v>22</v>
      </c>
      <c r="P117">
        <f>'GS &gt; 50 OLS Model'!$B$5</f>
        <v>-80678906.326298103</v>
      </c>
      <c r="Q117">
        <f ca="1">'GS &gt; 50 OLS Model'!$B$6*D117</f>
        <v>37145.514790715781</v>
      </c>
      <c r="R117">
        <f ca="1">'GS &gt; 50 OLS Model'!$B$7*E117</f>
        <v>11222667.601598656</v>
      </c>
      <c r="S117">
        <f>'GS &gt; 50 OLS Model'!$B$8*F117</f>
        <v>125213577.70054349</v>
      </c>
      <c r="T117">
        <f>'GS &gt; 50 OLS Model'!$B$9*G117</f>
        <v>-17600540.531144712</v>
      </c>
      <c r="U117">
        <f>'GS &gt; 50 OLS Model'!$B$10*H117</f>
        <v>0</v>
      </c>
      <c r="V117">
        <f>'GS &gt; 50 OLS Model'!$B$11*I117</f>
        <v>0</v>
      </c>
      <c r="W117">
        <f>'GS &gt; 50 OLS Model'!$B$12*J117</f>
        <v>3108600.9961055499</v>
      </c>
      <c r="X117">
        <f>'GS &gt; 50 OLS Model'!$B$13*K117</f>
        <v>0</v>
      </c>
      <c r="Y117">
        <f>'GS &gt; 50 OLS Model'!$B$14*L117</f>
        <v>0</v>
      </c>
      <c r="Z117">
        <f>'GS &gt; 50 OLS Model'!$B$15*M117</f>
        <v>34337622.894887492</v>
      </c>
      <c r="AA117">
        <f>'GS &gt; 50 OLS Model'!$B$16*N117</f>
        <v>13807447.468756722</v>
      </c>
      <c r="AB117">
        <f t="shared" ca="1" si="13"/>
        <v>89447615.31923981</v>
      </c>
    </row>
    <row r="118" spans="1:28">
      <c r="A118" s="28">
        <v>42979</v>
      </c>
      <c r="B118">
        <f t="shared" si="7"/>
        <v>2017</v>
      </c>
      <c r="C118" s="137">
        <f ca="1">'Monthly Data'!O118</f>
        <v>80922821.089800999</v>
      </c>
      <c r="D118">
        <f t="shared" ca="1" si="20"/>
        <v>33.01</v>
      </c>
      <c r="E118">
        <f t="shared" ca="1" si="20"/>
        <v>67.679999999999993</v>
      </c>
      <c r="F118" s="137">
        <f>'Monthly Data'!BB118</f>
        <v>651932.30000000005</v>
      </c>
      <c r="G118">
        <f t="shared" si="14"/>
        <v>117</v>
      </c>
      <c r="H118">
        <f t="shared" ref="H118:L118" si="24">H106</f>
        <v>0</v>
      </c>
      <c r="I118">
        <f t="shared" si="24"/>
        <v>0</v>
      </c>
      <c r="J118">
        <f t="shared" si="24"/>
        <v>0</v>
      </c>
      <c r="K118">
        <f t="shared" si="24"/>
        <v>1</v>
      </c>
      <c r="L118">
        <f t="shared" si="24"/>
        <v>0</v>
      </c>
      <c r="M118" s="137">
        <f t="shared" si="16"/>
        <v>30</v>
      </c>
      <c r="N118">
        <v>20</v>
      </c>
      <c r="P118">
        <f>'GS &gt; 50 OLS Model'!$B$5</f>
        <v>-80678906.326298103</v>
      </c>
      <c r="Q118">
        <f ca="1">'GS &gt; 50 OLS Model'!$B$6*D118</f>
        <v>812035.39287518396</v>
      </c>
      <c r="R118">
        <f ca="1">'GS &gt; 50 OLS Model'!$B$7*E118</f>
        <v>4967301.9637446655</v>
      </c>
      <c r="S118">
        <f>'GS &gt; 50 OLS Model'!$B$8*F118</f>
        <v>125213577.70054349</v>
      </c>
      <c r="T118">
        <f>'GS &gt; 50 OLS Model'!$B$9*G118</f>
        <v>-17752269.328826994</v>
      </c>
      <c r="U118">
        <f>'GS &gt; 50 OLS Model'!$B$10*H118</f>
        <v>0</v>
      </c>
      <c r="V118">
        <f>'GS &gt; 50 OLS Model'!$B$11*I118</f>
        <v>0</v>
      </c>
      <c r="W118">
        <f>'GS &gt; 50 OLS Model'!$B$12*J118</f>
        <v>0</v>
      </c>
      <c r="X118">
        <f>'GS &gt; 50 OLS Model'!$B$13*K118</f>
        <v>3297905.0316017698</v>
      </c>
      <c r="Y118">
        <f>'GS &gt; 50 OLS Model'!$B$14*L118</f>
        <v>0</v>
      </c>
      <c r="Z118">
        <f>'GS &gt; 50 OLS Model'!$B$15*M118</f>
        <v>33229957.640213698</v>
      </c>
      <c r="AA118">
        <f>'GS &gt; 50 OLS Model'!$B$16*N118</f>
        <v>12552224.97159702</v>
      </c>
      <c r="AB118">
        <f t="shared" ca="1" si="13"/>
        <v>81641827.045450732</v>
      </c>
    </row>
    <row r="119" spans="1:28">
      <c r="A119" s="28">
        <v>43009</v>
      </c>
      <c r="B119">
        <f t="shared" ref="B119:B145" si="25">YEAR(A119)</f>
        <v>2017</v>
      </c>
      <c r="C119" s="137">
        <f ca="1">'Monthly Data'!O119</f>
        <v>79895134.919800997</v>
      </c>
      <c r="D119">
        <f t="shared" ca="1" si="20"/>
        <v>177.83999999999997</v>
      </c>
      <c r="E119">
        <f t="shared" ca="1" si="20"/>
        <v>8.6</v>
      </c>
      <c r="F119" s="137">
        <f>'Monthly Data'!BB119</f>
        <v>651932.30000000005</v>
      </c>
      <c r="G119">
        <f t="shared" si="14"/>
        <v>118</v>
      </c>
      <c r="H119">
        <f t="shared" ref="H119:L119" si="26">H107</f>
        <v>0</v>
      </c>
      <c r="I119">
        <f t="shared" si="26"/>
        <v>0</v>
      </c>
      <c r="J119">
        <f t="shared" si="26"/>
        <v>0</v>
      </c>
      <c r="K119">
        <f t="shared" si="26"/>
        <v>0</v>
      </c>
      <c r="L119">
        <f t="shared" si="26"/>
        <v>1</v>
      </c>
      <c r="M119" s="137">
        <f t="shared" si="16"/>
        <v>31</v>
      </c>
      <c r="N119">
        <v>21</v>
      </c>
      <c r="P119">
        <f>'GS &gt; 50 OLS Model'!$B$5</f>
        <v>-80678906.326298103</v>
      </c>
      <c r="Q119">
        <f ca="1">'GS &gt; 50 OLS Model'!$B$6*D119</f>
        <v>4374806.8545568828</v>
      </c>
      <c r="R119">
        <f ca="1">'GS &gt; 50 OLS Model'!$B$7*E119</f>
        <v>631187.89728433988</v>
      </c>
      <c r="S119">
        <f>'GS &gt; 50 OLS Model'!$B$8*F119</f>
        <v>125213577.70054349</v>
      </c>
      <c r="T119">
        <f>'GS &gt; 50 OLS Model'!$B$9*G119</f>
        <v>-17903998.126509275</v>
      </c>
      <c r="U119">
        <f>'GS &gt; 50 OLS Model'!$B$10*H119</f>
        <v>0</v>
      </c>
      <c r="V119">
        <f>'GS &gt; 50 OLS Model'!$B$11*I119</f>
        <v>0</v>
      </c>
      <c r="W119">
        <f>'GS &gt; 50 OLS Model'!$B$12*J119</f>
        <v>0</v>
      </c>
      <c r="X119">
        <f>'GS &gt; 50 OLS Model'!$B$13*K119</f>
        <v>0</v>
      </c>
      <c r="Y119">
        <f>'GS &gt; 50 OLS Model'!$B$14*L119</f>
        <v>1577525.1305396601</v>
      </c>
      <c r="Z119">
        <f>'GS &gt; 50 OLS Model'!$B$15*M119</f>
        <v>34337622.894887492</v>
      </c>
      <c r="AA119">
        <f>'GS &gt; 50 OLS Model'!$B$16*N119</f>
        <v>13179836.220176872</v>
      </c>
      <c r="AB119">
        <f t="shared" ca="1" si="13"/>
        <v>80731652.245181382</v>
      </c>
    </row>
    <row r="120" spans="1:28">
      <c r="A120" s="28">
        <v>43040</v>
      </c>
      <c r="B120">
        <f t="shared" si="25"/>
        <v>2017</v>
      </c>
      <c r="C120" s="137">
        <f ca="1">'Monthly Data'!O120</f>
        <v>81623489.689801008</v>
      </c>
      <c r="D120">
        <f t="shared" ca="1" si="20"/>
        <v>361.94999999999993</v>
      </c>
      <c r="E120">
        <f t="shared" ca="1" si="20"/>
        <v>0.05</v>
      </c>
      <c r="F120" s="137">
        <f>'Monthly Data'!BB120</f>
        <v>651932.30000000005</v>
      </c>
      <c r="G120">
        <f t="shared" si="14"/>
        <v>119</v>
      </c>
      <c r="H120">
        <f t="shared" ref="H120:L120" si="27">H108</f>
        <v>0</v>
      </c>
      <c r="I120">
        <f t="shared" si="27"/>
        <v>0</v>
      </c>
      <c r="J120">
        <f t="shared" si="27"/>
        <v>0</v>
      </c>
      <c r="K120">
        <f t="shared" si="27"/>
        <v>0</v>
      </c>
      <c r="L120">
        <f t="shared" si="27"/>
        <v>0</v>
      </c>
      <c r="M120" s="137">
        <f t="shared" si="16"/>
        <v>30</v>
      </c>
      <c r="N120">
        <v>22</v>
      </c>
      <c r="P120">
        <f>'GS &gt; 50 OLS Model'!$B$5</f>
        <v>-80678906.326298103</v>
      </c>
      <c r="Q120">
        <f ca="1">'GS &gt; 50 OLS Model'!$B$6*D120</f>
        <v>8903853.694370579</v>
      </c>
      <c r="R120">
        <f ca="1">'GS &gt; 50 OLS Model'!$B$7*E120</f>
        <v>3669.6970772345348</v>
      </c>
      <c r="S120">
        <f>'GS &gt; 50 OLS Model'!$B$8*F120</f>
        <v>125213577.70054349</v>
      </c>
      <c r="T120">
        <f>'GS &gt; 50 OLS Model'!$B$9*G120</f>
        <v>-18055726.924191557</v>
      </c>
      <c r="U120">
        <f>'GS &gt; 50 OLS Model'!$B$10*H120</f>
        <v>0</v>
      </c>
      <c r="V120">
        <f>'GS &gt; 50 OLS Model'!$B$11*I120</f>
        <v>0</v>
      </c>
      <c r="W120">
        <f>'GS &gt; 50 OLS Model'!$B$12*J120</f>
        <v>0</v>
      </c>
      <c r="X120">
        <f>'GS &gt; 50 OLS Model'!$B$13*K120</f>
        <v>0</v>
      </c>
      <c r="Y120">
        <f>'GS &gt; 50 OLS Model'!$B$14*L120</f>
        <v>0</v>
      </c>
      <c r="Z120">
        <f>'GS &gt; 50 OLS Model'!$B$15*M120</f>
        <v>33229957.640213698</v>
      </c>
      <c r="AA120">
        <f>'GS &gt; 50 OLS Model'!$B$16*N120</f>
        <v>13807447.468756722</v>
      </c>
      <c r="AB120">
        <f t="shared" ca="1" si="13"/>
        <v>82423872.950472072</v>
      </c>
    </row>
    <row r="121" spans="1:28">
      <c r="A121" s="28">
        <v>43070</v>
      </c>
      <c r="B121">
        <f t="shared" si="25"/>
        <v>2017</v>
      </c>
      <c r="C121" s="137">
        <f ca="1">'Monthly Data'!O121</f>
        <v>86732874.189801008</v>
      </c>
      <c r="D121">
        <f t="shared" ca="1" si="20"/>
        <v>556.41000000000008</v>
      </c>
      <c r="E121">
        <f t="shared" ca="1" si="20"/>
        <v>0</v>
      </c>
      <c r="F121" s="137">
        <f>'Monthly Data'!BB121</f>
        <v>651932.30000000005</v>
      </c>
      <c r="G121">
        <f t="shared" si="14"/>
        <v>120</v>
      </c>
      <c r="H121">
        <f t="shared" ref="H121:L121" si="28">H109</f>
        <v>0</v>
      </c>
      <c r="I121">
        <f t="shared" si="28"/>
        <v>0</v>
      </c>
      <c r="J121">
        <f t="shared" si="28"/>
        <v>0</v>
      </c>
      <c r="K121">
        <f t="shared" si="28"/>
        <v>0</v>
      </c>
      <c r="L121">
        <f t="shared" si="28"/>
        <v>0</v>
      </c>
      <c r="M121" s="137">
        <f t="shared" si="16"/>
        <v>31</v>
      </c>
      <c r="N121">
        <v>19</v>
      </c>
      <c r="P121">
        <f>'GS &gt; 50 OLS Model'!$B$5</f>
        <v>-80678906.326298103</v>
      </c>
      <c r="Q121">
        <f ca="1">'GS &gt; 50 OLS Model'!$B$6*D121</f>
        <v>13687507.208412033</v>
      </c>
      <c r="R121">
        <f ca="1">'GS &gt; 50 OLS Model'!$B$7*E121</f>
        <v>0</v>
      </c>
      <c r="S121">
        <f>'GS &gt; 50 OLS Model'!$B$8*F121</f>
        <v>125213577.70054349</v>
      </c>
      <c r="T121">
        <f>'GS &gt; 50 OLS Model'!$B$9*G121</f>
        <v>-18207455.721873838</v>
      </c>
      <c r="U121">
        <f>'GS &gt; 50 OLS Model'!$B$10*H121</f>
        <v>0</v>
      </c>
      <c r="V121">
        <f>'GS &gt; 50 OLS Model'!$B$11*I121</f>
        <v>0</v>
      </c>
      <c r="W121">
        <f>'GS &gt; 50 OLS Model'!$B$12*J121</f>
        <v>0</v>
      </c>
      <c r="X121">
        <f>'GS &gt; 50 OLS Model'!$B$13*K121</f>
        <v>0</v>
      </c>
      <c r="Y121">
        <f>'GS &gt; 50 OLS Model'!$B$14*L121</f>
        <v>0</v>
      </c>
      <c r="Z121">
        <f>'GS &gt; 50 OLS Model'!$B$15*M121</f>
        <v>34337622.894887492</v>
      </c>
      <c r="AA121">
        <f>'GS &gt; 50 OLS Model'!$B$16*N121</f>
        <v>11924613.723017169</v>
      </c>
      <c r="AB121">
        <f t="shared" ca="1" si="13"/>
        <v>86276959.478688255</v>
      </c>
    </row>
    <row r="122" spans="1:28">
      <c r="A122" s="28">
        <v>43101</v>
      </c>
      <c r="B122">
        <f t="shared" si="25"/>
        <v>2018</v>
      </c>
      <c r="D122">
        <f t="shared" ca="1" si="20"/>
        <v>659.42999999999984</v>
      </c>
      <c r="E122">
        <f t="shared" ca="1" si="20"/>
        <v>0</v>
      </c>
      <c r="F122">
        <f>F110*(1+Employment!K$8)</f>
        <v>665785.86137500009</v>
      </c>
      <c r="G122">
        <f t="shared" si="14"/>
        <v>121</v>
      </c>
      <c r="H122">
        <f t="shared" ref="H122:L122" si="29">H110</f>
        <v>0</v>
      </c>
      <c r="I122">
        <f t="shared" si="29"/>
        <v>0</v>
      </c>
      <c r="J122">
        <f t="shared" si="29"/>
        <v>0</v>
      </c>
      <c r="K122">
        <f t="shared" si="29"/>
        <v>0</v>
      </c>
      <c r="L122">
        <f t="shared" si="29"/>
        <v>0</v>
      </c>
      <c r="M122" s="137">
        <f t="shared" si="16"/>
        <v>31</v>
      </c>
      <c r="N122">
        <v>22</v>
      </c>
      <c r="P122">
        <f>'GS &gt; 50 OLS Model'!$B$5</f>
        <v>-80678906.326298103</v>
      </c>
      <c r="Q122">
        <f ca="1">'GS &gt; 50 OLS Model'!$B$6*D122</f>
        <v>16221766.104928279</v>
      </c>
      <c r="R122">
        <f ca="1">'GS &gt; 50 OLS Model'!$B$7*E122</f>
        <v>0</v>
      </c>
      <c r="S122">
        <f>'GS &gt; 50 OLS Model'!$B$8*F122</f>
        <v>127874366.22668006</v>
      </c>
      <c r="T122">
        <f>'GS &gt; 50 OLS Model'!$B$9*G122</f>
        <v>-18359184.51955612</v>
      </c>
      <c r="U122">
        <f>'GS &gt; 50 OLS Model'!$B$10*H122</f>
        <v>0</v>
      </c>
      <c r="V122">
        <f>'GS &gt; 50 OLS Model'!$B$11*I122</f>
        <v>0</v>
      </c>
      <c r="W122">
        <f>'GS &gt; 50 OLS Model'!$B$12*J122</f>
        <v>0</v>
      </c>
      <c r="X122">
        <f>'GS &gt; 50 OLS Model'!$B$13*K122</f>
        <v>0</v>
      </c>
      <c r="Y122">
        <f>'GS &gt; 50 OLS Model'!$B$14*L122</f>
        <v>0</v>
      </c>
      <c r="Z122">
        <f>'GS &gt; 50 OLS Model'!$B$15*M122</f>
        <v>34337622.894887492</v>
      </c>
      <c r="AA122">
        <f>'GS &gt; 50 OLS Model'!$B$16*N122</f>
        <v>13807447.468756722</v>
      </c>
      <c r="AB122">
        <f t="shared" ca="1" si="13"/>
        <v>93203111.84939833</v>
      </c>
    </row>
    <row r="123" spans="1:28">
      <c r="A123" s="28">
        <v>43132</v>
      </c>
      <c r="B123">
        <f t="shared" si="25"/>
        <v>2018</v>
      </c>
      <c r="D123">
        <f t="shared" ca="1" si="20"/>
        <v>571.77</v>
      </c>
      <c r="E123">
        <f t="shared" ca="1" si="20"/>
        <v>0</v>
      </c>
      <c r="F123">
        <f>F111*(1+Employment!K$8)</f>
        <v>665785.86137500009</v>
      </c>
      <c r="G123">
        <f t="shared" si="14"/>
        <v>122</v>
      </c>
      <c r="H123">
        <f t="shared" ref="H123:L123" si="30">H111</f>
        <v>0</v>
      </c>
      <c r="I123">
        <f t="shared" si="30"/>
        <v>0</v>
      </c>
      <c r="J123">
        <f t="shared" si="30"/>
        <v>0</v>
      </c>
      <c r="K123">
        <f t="shared" si="30"/>
        <v>0</v>
      </c>
      <c r="L123">
        <f t="shared" si="30"/>
        <v>0</v>
      </c>
      <c r="M123" s="137">
        <f t="shared" si="16"/>
        <v>28</v>
      </c>
      <c r="N123">
        <v>19</v>
      </c>
      <c r="P123">
        <f>'GS &gt; 50 OLS Model'!$B$5</f>
        <v>-80678906.326298103</v>
      </c>
      <c r="Q123">
        <f ca="1">'GS &gt; 50 OLS Model'!$B$6*D123</f>
        <v>14065358.272773219</v>
      </c>
      <c r="R123">
        <f ca="1">'GS &gt; 50 OLS Model'!$B$7*E123</f>
        <v>0</v>
      </c>
      <c r="S123">
        <f>'GS &gt; 50 OLS Model'!$B$8*F123</f>
        <v>127874366.22668006</v>
      </c>
      <c r="T123">
        <f>'GS &gt; 50 OLS Model'!$B$9*G123</f>
        <v>-18510913.317238402</v>
      </c>
      <c r="U123">
        <f>'GS &gt; 50 OLS Model'!$B$10*H123</f>
        <v>0</v>
      </c>
      <c r="V123">
        <f>'GS &gt; 50 OLS Model'!$B$11*I123</f>
        <v>0</v>
      </c>
      <c r="W123">
        <f>'GS &gt; 50 OLS Model'!$B$12*J123</f>
        <v>0</v>
      </c>
      <c r="X123">
        <f>'GS &gt; 50 OLS Model'!$B$13*K123</f>
        <v>0</v>
      </c>
      <c r="Y123">
        <f>'GS &gt; 50 OLS Model'!$B$14*L123</f>
        <v>0</v>
      </c>
      <c r="Z123">
        <f>'GS &gt; 50 OLS Model'!$B$15*M123</f>
        <v>31014627.130866118</v>
      </c>
      <c r="AA123">
        <f>'GS &gt; 50 OLS Model'!$B$16*N123</f>
        <v>11924613.723017169</v>
      </c>
      <c r="AB123">
        <f t="shared" ca="1" si="13"/>
        <v>85689145.70980005</v>
      </c>
    </row>
    <row r="124" spans="1:28">
      <c r="A124" s="28">
        <v>43160</v>
      </c>
      <c r="B124">
        <f t="shared" si="25"/>
        <v>2018</v>
      </c>
      <c r="D124">
        <f t="shared" ca="1" si="20"/>
        <v>456.53999999999996</v>
      </c>
      <c r="E124">
        <f t="shared" ca="1" si="20"/>
        <v>0.48</v>
      </c>
      <c r="F124">
        <f>F112*(1+Employment!K$8)</f>
        <v>665785.86137500009</v>
      </c>
      <c r="G124">
        <f t="shared" si="14"/>
        <v>123</v>
      </c>
      <c r="H124">
        <f t="shared" ref="H124:L124" si="31">H112</f>
        <v>0</v>
      </c>
      <c r="I124">
        <f t="shared" si="31"/>
        <v>0</v>
      </c>
      <c r="J124">
        <f t="shared" si="31"/>
        <v>0</v>
      </c>
      <c r="K124">
        <f t="shared" si="31"/>
        <v>0</v>
      </c>
      <c r="L124">
        <f t="shared" si="31"/>
        <v>0</v>
      </c>
      <c r="M124" s="137">
        <f t="shared" si="16"/>
        <v>31</v>
      </c>
      <c r="N124">
        <v>21</v>
      </c>
      <c r="P124">
        <f>'GS &gt; 50 OLS Model'!$B$5</f>
        <v>-80678906.326298103</v>
      </c>
      <c r="Q124">
        <f ca="1">'GS &gt; 50 OLS Model'!$B$6*D124</f>
        <v>11230737.299704226</v>
      </c>
      <c r="R124">
        <f ca="1">'GS &gt; 50 OLS Model'!$B$7*E124</f>
        <v>35229.09194145153</v>
      </c>
      <c r="S124">
        <f>'GS &gt; 50 OLS Model'!$B$8*F124</f>
        <v>127874366.22668006</v>
      </c>
      <c r="T124">
        <f>'GS &gt; 50 OLS Model'!$B$9*G124</f>
        <v>-18662642.114920683</v>
      </c>
      <c r="U124">
        <f>'GS &gt; 50 OLS Model'!$B$10*H124</f>
        <v>0</v>
      </c>
      <c r="V124">
        <f>'GS &gt; 50 OLS Model'!$B$11*I124</f>
        <v>0</v>
      </c>
      <c r="W124">
        <f>'GS &gt; 50 OLS Model'!$B$12*J124</f>
        <v>0</v>
      </c>
      <c r="X124">
        <f>'GS &gt; 50 OLS Model'!$B$13*K124</f>
        <v>0</v>
      </c>
      <c r="Y124">
        <f>'GS &gt; 50 OLS Model'!$B$14*L124</f>
        <v>0</v>
      </c>
      <c r="Z124">
        <f>'GS &gt; 50 OLS Model'!$B$15*M124</f>
        <v>34337622.894887492</v>
      </c>
      <c r="AA124">
        <f>'GS &gt; 50 OLS Model'!$B$16*N124</f>
        <v>13179836.220176872</v>
      </c>
      <c r="AB124">
        <f t="shared" ca="1" si="13"/>
        <v>87316243.292171299</v>
      </c>
    </row>
    <row r="125" spans="1:28">
      <c r="A125" s="28">
        <v>43191</v>
      </c>
      <c r="B125">
        <f t="shared" si="25"/>
        <v>2018</v>
      </c>
      <c r="D125">
        <f t="shared" ca="1" si="20"/>
        <v>248.54999999999995</v>
      </c>
      <c r="E125">
        <f t="shared" ca="1" si="20"/>
        <v>2.78</v>
      </c>
      <c r="F125">
        <f>F113*(1+Employment!K$8)</f>
        <v>665785.86137500009</v>
      </c>
      <c r="G125">
        <f t="shared" si="14"/>
        <v>124</v>
      </c>
      <c r="H125">
        <f t="shared" ref="H125:L125" si="32">H113</f>
        <v>1</v>
      </c>
      <c r="I125">
        <f t="shared" si="32"/>
        <v>0</v>
      </c>
      <c r="J125">
        <f t="shared" si="32"/>
        <v>0</v>
      </c>
      <c r="K125">
        <f t="shared" si="32"/>
        <v>0</v>
      </c>
      <c r="L125">
        <f t="shared" si="32"/>
        <v>0</v>
      </c>
      <c r="M125" s="137">
        <f t="shared" si="16"/>
        <v>30</v>
      </c>
      <c r="N125">
        <v>20</v>
      </c>
      <c r="P125">
        <f>'GS &gt; 50 OLS Model'!$B$5</f>
        <v>-80678906.326298103</v>
      </c>
      <c r="Q125">
        <f ca="1">'GS &gt; 50 OLS Model'!$B$6*D125</f>
        <v>6114250.1332664937</v>
      </c>
      <c r="R125">
        <f ca="1">'GS &gt; 50 OLS Model'!$B$7*E125</f>
        <v>204035.15749424012</v>
      </c>
      <c r="S125">
        <f>'GS &gt; 50 OLS Model'!$B$8*F125</f>
        <v>127874366.22668006</v>
      </c>
      <c r="T125">
        <f>'GS &gt; 50 OLS Model'!$B$9*G125</f>
        <v>-18814370.912602969</v>
      </c>
      <c r="U125">
        <f>'GS &gt; 50 OLS Model'!$B$10*H125</f>
        <v>-1451998.11688088</v>
      </c>
      <c r="V125">
        <f>'GS &gt; 50 OLS Model'!$B$11*I125</f>
        <v>0</v>
      </c>
      <c r="W125">
        <f>'GS &gt; 50 OLS Model'!$B$12*J125</f>
        <v>0</v>
      </c>
      <c r="X125">
        <f>'GS &gt; 50 OLS Model'!$B$13*K125</f>
        <v>0</v>
      </c>
      <c r="Y125">
        <f>'GS &gt; 50 OLS Model'!$B$14*L125</f>
        <v>0</v>
      </c>
      <c r="Z125">
        <f>'GS &gt; 50 OLS Model'!$B$15*M125</f>
        <v>33229957.640213698</v>
      </c>
      <c r="AA125">
        <f>'GS &gt; 50 OLS Model'!$B$16*N125</f>
        <v>12552224.97159702</v>
      </c>
      <c r="AB125">
        <f t="shared" ca="1" si="13"/>
        <v>79029558.773469567</v>
      </c>
    </row>
    <row r="126" spans="1:28">
      <c r="A126" s="28">
        <v>43221</v>
      </c>
      <c r="B126">
        <f t="shared" si="25"/>
        <v>2018</v>
      </c>
      <c r="D126">
        <f t="shared" ca="1" si="20"/>
        <v>92.740000000000009</v>
      </c>
      <c r="E126">
        <f t="shared" ca="1" si="20"/>
        <v>41.839999999999996</v>
      </c>
      <c r="F126">
        <f>F114*(1+Employment!K$8)</f>
        <v>665785.86137500009</v>
      </c>
      <c r="G126">
        <f t="shared" si="14"/>
        <v>125</v>
      </c>
      <c r="H126">
        <f t="shared" ref="H126:L126" si="33">H114</f>
        <v>0</v>
      </c>
      <c r="I126">
        <f t="shared" si="33"/>
        <v>0</v>
      </c>
      <c r="J126">
        <f t="shared" si="33"/>
        <v>0</v>
      </c>
      <c r="K126">
        <f t="shared" si="33"/>
        <v>0</v>
      </c>
      <c r="L126">
        <f t="shared" si="33"/>
        <v>0</v>
      </c>
      <c r="M126" s="137">
        <f t="shared" si="16"/>
        <v>31</v>
      </c>
      <c r="N126">
        <v>22</v>
      </c>
      <c r="P126">
        <f>'GS &gt; 50 OLS Model'!$B$5</f>
        <v>-80678906.326298103</v>
      </c>
      <c r="Q126">
        <f ca="1">'GS &gt; 50 OLS Model'!$B$6*D126</f>
        <v>2281374.1997953523</v>
      </c>
      <c r="R126">
        <f ca="1">'GS &gt; 50 OLS Model'!$B$7*E126</f>
        <v>3070802.5142298583</v>
      </c>
      <c r="S126">
        <f>'GS &gt; 50 OLS Model'!$B$8*F126</f>
        <v>127874366.22668006</v>
      </c>
      <c r="T126">
        <f>'GS &gt; 50 OLS Model'!$B$9*G126</f>
        <v>-18966099.71028525</v>
      </c>
      <c r="U126">
        <f>'GS &gt; 50 OLS Model'!$B$10*H126</f>
        <v>0</v>
      </c>
      <c r="V126">
        <f>'GS &gt; 50 OLS Model'!$B$11*I126</f>
        <v>0</v>
      </c>
      <c r="W126">
        <f>'GS &gt; 50 OLS Model'!$B$12*J126</f>
        <v>0</v>
      </c>
      <c r="X126">
        <f>'GS &gt; 50 OLS Model'!$B$13*K126</f>
        <v>0</v>
      </c>
      <c r="Y126">
        <f>'GS &gt; 50 OLS Model'!$B$14*L126</f>
        <v>0</v>
      </c>
      <c r="Z126">
        <f>'GS &gt; 50 OLS Model'!$B$15*M126</f>
        <v>34337622.894887492</v>
      </c>
      <c r="AA126">
        <f>'GS &gt; 50 OLS Model'!$B$16*N126</f>
        <v>13807447.468756722</v>
      </c>
      <c r="AB126">
        <f t="shared" ca="1" si="13"/>
        <v>81726607.267766133</v>
      </c>
    </row>
    <row r="127" spans="1:28">
      <c r="A127" s="28">
        <v>43252</v>
      </c>
      <c r="B127">
        <f t="shared" si="25"/>
        <v>2018</v>
      </c>
      <c r="D127">
        <f t="shared" ca="1" si="20"/>
        <v>9.08</v>
      </c>
      <c r="E127">
        <f t="shared" ca="1" si="20"/>
        <v>117.03999999999996</v>
      </c>
      <c r="F127">
        <f>F115*(1+Employment!K$8)</f>
        <v>665785.86137500009</v>
      </c>
      <c r="G127">
        <f t="shared" si="14"/>
        <v>126</v>
      </c>
      <c r="H127">
        <f t="shared" ref="H127:L127" si="34">H115</f>
        <v>0</v>
      </c>
      <c r="I127">
        <f t="shared" si="34"/>
        <v>1</v>
      </c>
      <c r="J127">
        <f t="shared" si="34"/>
        <v>0</v>
      </c>
      <c r="K127">
        <f t="shared" si="34"/>
        <v>0</v>
      </c>
      <c r="L127">
        <f t="shared" si="34"/>
        <v>0</v>
      </c>
      <c r="M127" s="137">
        <f t="shared" si="16"/>
        <v>30</v>
      </c>
      <c r="N127">
        <v>21</v>
      </c>
      <c r="P127">
        <f>'GS &gt; 50 OLS Model'!$B$5</f>
        <v>-80678906.326298103</v>
      </c>
      <c r="Q127">
        <f ca="1">'GS &gt; 50 OLS Model'!$B$6*D127</f>
        <v>223365.08231768166</v>
      </c>
      <c r="R127">
        <f ca="1">'GS &gt; 50 OLS Model'!$B$7*E127</f>
        <v>8590026.9183905963</v>
      </c>
      <c r="S127">
        <f>'GS &gt; 50 OLS Model'!$B$8*F127</f>
        <v>127874366.22668006</v>
      </c>
      <c r="T127">
        <f>'GS &gt; 50 OLS Model'!$B$9*G127</f>
        <v>-19117828.507967532</v>
      </c>
      <c r="U127">
        <f>'GS &gt; 50 OLS Model'!$B$10*H127</f>
        <v>0</v>
      </c>
      <c r="V127">
        <f>'GS &gt; 50 OLS Model'!$B$11*I127</f>
        <v>1416617.5357142601</v>
      </c>
      <c r="W127">
        <f>'GS &gt; 50 OLS Model'!$B$12*J127</f>
        <v>0</v>
      </c>
      <c r="X127">
        <f>'GS &gt; 50 OLS Model'!$B$13*K127</f>
        <v>0</v>
      </c>
      <c r="Y127">
        <f>'GS &gt; 50 OLS Model'!$B$14*L127</f>
        <v>0</v>
      </c>
      <c r="Z127">
        <f>'GS &gt; 50 OLS Model'!$B$15*M127</f>
        <v>33229957.640213698</v>
      </c>
      <c r="AA127">
        <f>'GS &gt; 50 OLS Model'!$B$16*N127</f>
        <v>13179836.220176872</v>
      </c>
      <c r="AB127">
        <f t="shared" ca="1" si="13"/>
        <v>84717434.789227545</v>
      </c>
    </row>
    <row r="128" spans="1:28">
      <c r="A128" s="28">
        <v>43282</v>
      </c>
      <c r="B128">
        <f t="shared" si="25"/>
        <v>2018</v>
      </c>
      <c r="D128">
        <f t="shared" ca="1" si="20"/>
        <v>0.51</v>
      </c>
      <c r="E128">
        <f t="shared" ca="1" si="20"/>
        <v>183.26</v>
      </c>
      <c r="F128">
        <f>F116*(1+Employment!K$8)</f>
        <v>665785.86137500009</v>
      </c>
      <c r="G128">
        <f t="shared" si="14"/>
        <v>127</v>
      </c>
      <c r="H128">
        <f t="shared" ref="H128:L128" si="35">H116</f>
        <v>0</v>
      </c>
      <c r="I128">
        <f t="shared" si="35"/>
        <v>0</v>
      </c>
      <c r="J128">
        <f t="shared" si="35"/>
        <v>0</v>
      </c>
      <c r="K128">
        <f t="shared" si="35"/>
        <v>0</v>
      </c>
      <c r="L128">
        <f t="shared" si="35"/>
        <v>0</v>
      </c>
      <c r="M128" s="137">
        <f t="shared" si="16"/>
        <v>31</v>
      </c>
      <c r="N128">
        <v>21</v>
      </c>
      <c r="P128">
        <f>'GS &gt; 50 OLS Model'!$B$5</f>
        <v>-80678906.326298103</v>
      </c>
      <c r="Q128">
        <f ca="1">'GS &gt; 50 OLS Model'!$B$6*D128</f>
        <v>12545.836121367582</v>
      </c>
      <c r="R128">
        <f ca="1">'GS &gt; 50 OLS Model'!$B$7*E128</f>
        <v>13450173.727480017</v>
      </c>
      <c r="S128">
        <f>'GS &gt; 50 OLS Model'!$B$8*F128</f>
        <v>127874366.22668006</v>
      </c>
      <c r="T128">
        <f>'GS &gt; 50 OLS Model'!$B$9*G128</f>
        <v>-19269557.305649813</v>
      </c>
      <c r="U128">
        <f>'GS &gt; 50 OLS Model'!$B$10*H128</f>
        <v>0</v>
      </c>
      <c r="V128">
        <f>'GS &gt; 50 OLS Model'!$B$11*I128</f>
        <v>0</v>
      </c>
      <c r="W128">
        <f>'GS &gt; 50 OLS Model'!$B$12*J128</f>
        <v>0</v>
      </c>
      <c r="X128">
        <f>'GS &gt; 50 OLS Model'!$B$13*K128</f>
        <v>0</v>
      </c>
      <c r="Y128">
        <f>'GS &gt; 50 OLS Model'!$B$14*L128</f>
        <v>0</v>
      </c>
      <c r="Z128">
        <f>'GS &gt; 50 OLS Model'!$B$15*M128</f>
        <v>34337622.894887492</v>
      </c>
      <c r="AA128">
        <f>'GS &gt; 50 OLS Model'!$B$16*N128</f>
        <v>13179836.220176872</v>
      </c>
      <c r="AB128">
        <f t="shared" ca="1" si="13"/>
        <v>88906081.273397893</v>
      </c>
    </row>
    <row r="129" spans="1:28">
      <c r="A129" s="28">
        <v>43313</v>
      </c>
      <c r="B129">
        <f t="shared" si="25"/>
        <v>2018</v>
      </c>
      <c r="D129">
        <f t="shared" ca="1" si="20"/>
        <v>1.51</v>
      </c>
      <c r="E129">
        <f t="shared" ca="1" si="20"/>
        <v>152.91000000000003</v>
      </c>
      <c r="F129">
        <f>F117*(1+Employment!K$8)</f>
        <v>665785.86137500009</v>
      </c>
      <c r="G129">
        <f t="shared" si="14"/>
        <v>128</v>
      </c>
      <c r="H129">
        <f t="shared" ref="H129:L129" si="36">H117</f>
        <v>0</v>
      </c>
      <c r="I129">
        <f t="shared" si="36"/>
        <v>0</v>
      </c>
      <c r="J129">
        <f t="shared" si="36"/>
        <v>1</v>
      </c>
      <c r="K129">
        <f t="shared" si="36"/>
        <v>0</v>
      </c>
      <c r="L129">
        <f t="shared" si="36"/>
        <v>0</v>
      </c>
      <c r="M129" s="137">
        <f t="shared" si="16"/>
        <v>31</v>
      </c>
      <c r="N129">
        <v>22</v>
      </c>
      <c r="P129">
        <f>'GS &gt; 50 OLS Model'!$B$5</f>
        <v>-80678906.326298103</v>
      </c>
      <c r="Q129">
        <f ca="1">'GS &gt; 50 OLS Model'!$B$6*D129</f>
        <v>37145.514790715781</v>
      </c>
      <c r="R129">
        <f ca="1">'GS &gt; 50 OLS Model'!$B$7*E129</f>
        <v>11222667.601598656</v>
      </c>
      <c r="S129">
        <f>'GS &gt; 50 OLS Model'!$B$8*F129</f>
        <v>127874366.22668006</v>
      </c>
      <c r="T129">
        <f>'GS &gt; 50 OLS Model'!$B$9*G129</f>
        <v>-19421286.103332095</v>
      </c>
      <c r="U129">
        <f>'GS &gt; 50 OLS Model'!$B$10*H129</f>
        <v>0</v>
      </c>
      <c r="V129">
        <f>'GS &gt; 50 OLS Model'!$B$11*I129</f>
        <v>0</v>
      </c>
      <c r="W129">
        <f>'GS &gt; 50 OLS Model'!$B$12*J129</f>
        <v>3108600.9961055499</v>
      </c>
      <c r="X129">
        <f>'GS &gt; 50 OLS Model'!$B$13*K129</f>
        <v>0</v>
      </c>
      <c r="Y129">
        <f>'GS &gt; 50 OLS Model'!$B$14*L129</f>
        <v>0</v>
      </c>
      <c r="Z129">
        <f>'GS &gt; 50 OLS Model'!$B$15*M129</f>
        <v>34337622.894887492</v>
      </c>
      <c r="AA129">
        <f>'GS &gt; 50 OLS Model'!$B$16*N129</f>
        <v>13807447.468756722</v>
      </c>
      <c r="AB129">
        <f t="shared" ca="1" si="13"/>
        <v>90287658.273188993</v>
      </c>
    </row>
    <row r="130" spans="1:28">
      <c r="A130" s="28">
        <v>43344</v>
      </c>
      <c r="B130">
        <f t="shared" si="25"/>
        <v>2018</v>
      </c>
      <c r="D130">
        <f t="shared" ca="1" si="20"/>
        <v>33.01</v>
      </c>
      <c r="E130">
        <f t="shared" ca="1" si="20"/>
        <v>67.679999999999993</v>
      </c>
      <c r="F130">
        <f>F118*(1+Employment!K$8)</f>
        <v>665785.86137500009</v>
      </c>
      <c r="G130">
        <f t="shared" si="14"/>
        <v>129</v>
      </c>
      <c r="H130">
        <f t="shared" ref="H130:L130" si="37">H118</f>
        <v>0</v>
      </c>
      <c r="I130">
        <f t="shared" si="37"/>
        <v>0</v>
      </c>
      <c r="J130">
        <f t="shared" si="37"/>
        <v>0</v>
      </c>
      <c r="K130">
        <f t="shared" si="37"/>
        <v>1</v>
      </c>
      <c r="L130">
        <f t="shared" si="37"/>
        <v>0</v>
      </c>
      <c r="M130" s="137">
        <f t="shared" si="16"/>
        <v>30</v>
      </c>
      <c r="N130">
        <v>19</v>
      </c>
      <c r="P130">
        <f>'GS &gt; 50 OLS Model'!$B$5</f>
        <v>-80678906.326298103</v>
      </c>
      <c r="Q130">
        <f ca="1">'GS &gt; 50 OLS Model'!$B$6*D130</f>
        <v>812035.39287518396</v>
      </c>
      <c r="R130">
        <f ca="1">'GS &gt; 50 OLS Model'!$B$7*E130</f>
        <v>4967301.9637446655</v>
      </c>
      <c r="S130">
        <f>'GS &gt; 50 OLS Model'!$B$8*F130</f>
        <v>127874366.22668006</v>
      </c>
      <c r="T130">
        <f>'GS &gt; 50 OLS Model'!$B$9*G130</f>
        <v>-19573014.901014376</v>
      </c>
      <c r="U130">
        <f>'GS &gt; 50 OLS Model'!$B$10*H130</f>
        <v>0</v>
      </c>
      <c r="V130">
        <f>'GS &gt; 50 OLS Model'!$B$11*I130</f>
        <v>0</v>
      </c>
      <c r="W130">
        <f>'GS &gt; 50 OLS Model'!$B$12*J130</f>
        <v>0</v>
      </c>
      <c r="X130">
        <f>'GS &gt; 50 OLS Model'!$B$13*K130</f>
        <v>3297905.0316017698</v>
      </c>
      <c r="Y130">
        <f>'GS &gt; 50 OLS Model'!$B$14*L130</f>
        <v>0</v>
      </c>
      <c r="Z130">
        <f>'GS &gt; 50 OLS Model'!$B$15*M130</f>
        <v>33229957.640213698</v>
      </c>
      <c r="AA130">
        <f>'GS &gt; 50 OLS Model'!$B$16*N130</f>
        <v>11924613.723017169</v>
      </c>
      <c r="AB130">
        <f t="shared" ca="1" si="13"/>
        <v>81854258.750820056</v>
      </c>
    </row>
    <row r="131" spans="1:28">
      <c r="A131" s="28">
        <v>43374</v>
      </c>
      <c r="B131">
        <f t="shared" si="25"/>
        <v>2018</v>
      </c>
      <c r="D131">
        <f t="shared" ref="D131:E145" ca="1" si="38">D119</f>
        <v>177.83999999999997</v>
      </c>
      <c r="E131">
        <f t="shared" ca="1" si="38"/>
        <v>8.6</v>
      </c>
      <c r="F131">
        <f>F119*(1+Employment!K$8)</f>
        <v>665785.86137500009</v>
      </c>
      <c r="G131">
        <f t="shared" si="14"/>
        <v>130</v>
      </c>
      <c r="H131">
        <f t="shared" ref="H131:L131" si="39">H119</f>
        <v>0</v>
      </c>
      <c r="I131">
        <f t="shared" si="39"/>
        <v>0</v>
      </c>
      <c r="J131">
        <f t="shared" si="39"/>
        <v>0</v>
      </c>
      <c r="K131">
        <f t="shared" si="39"/>
        <v>0</v>
      </c>
      <c r="L131">
        <f t="shared" si="39"/>
        <v>1</v>
      </c>
      <c r="M131" s="137">
        <f t="shared" si="16"/>
        <v>31</v>
      </c>
      <c r="N131">
        <v>22</v>
      </c>
      <c r="P131">
        <f>'GS &gt; 50 OLS Model'!$B$5</f>
        <v>-80678906.326298103</v>
      </c>
      <c r="Q131">
        <f ca="1">'GS &gt; 50 OLS Model'!$B$6*D131</f>
        <v>4374806.8545568828</v>
      </c>
      <c r="R131">
        <f ca="1">'GS &gt; 50 OLS Model'!$B$7*E131</f>
        <v>631187.89728433988</v>
      </c>
      <c r="S131">
        <f>'GS &gt; 50 OLS Model'!$B$8*F131</f>
        <v>127874366.22668006</v>
      </c>
      <c r="T131">
        <f>'GS &gt; 50 OLS Model'!$B$9*G131</f>
        <v>-19724743.698696658</v>
      </c>
      <c r="U131">
        <f>'GS &gt; 50 OLS Model'!$B$10*H131</f>
        <v>0</v>
      </c>
      <c r="V131">
        <f>'GS &gt; 50 OLS Model'!$B$11*I131</f>
        <v>0</v>
      </c>
      <c r="W131">
        <f>'GS &gt; 50 OLS Model'!$B$12*J131</f>
        <v>0</v>
      </c>
      <c r="X131">
        <f>'GS &gt; 50 OLS Model'!$B$13*K131</f>
        <v>0</v>
      </c>
      <c r="Y131">
        <f>'GS &gt; 50 OLS Model'!$B$14*L131</f>
        <v>1577525.1305396601</v>
      </c>
      <c r="Z131">
        <f>'GS &gt; 50 OLS Model'!$B$15*M131</f>
        <v>34337622.894887492</v>
      </c>
      <c r="AA131">
        <f>'GS &gt; 50 OLS Model'!$B$16*N131</f>
        <v>13807447.468756722</v>
      </c>
      <c r="AB131">
        <f t="shared" ca="1" si="13"/>
        <v>82199306.44771041</v>
      </c>
    </row>
    <row r="132" spans="1:28">
      <c r="A132" s="28">
        <v>43405</v>
      </c>
      <c r="B132">
        <f t="shared" si="25"/>
        <v>2018</v>
      </c>
      <c r="D132">
        <f t="shared" ca="1" si="38"/>
        <v>361.94999999999993</v>
      </c>
      <c r="E132">
        <f t="shared" ca="1" si="38"/>
        <v>0.05</v>
      </c>
      <c r="F132">
        <f>F120*(1+Employment!K$8)</f>
        <v>665785.86137500009</v>
      </c>
      <c r="G132">
        <f t="shared" si="14"/>
        <v>131</v>
      </c>
      <c r="H132">
        <f t="shared" ref="H132:L132" si="40">H120</f>
        <v>0</v>
      </c>
      <c r="I132">
        <f t="shared" si="40"/>
        <v>0</v>
      </c>
      <c r="J132">
        <f t="shared" si="40"/>
        <v>0</v>
      </c>
      <c r="K132">
        <f t="shared" si="40"/>
        <v>0</v>
      </c>
      <c r="L132">
        <f t="shared" si="40"/>
        <v>0</v>
      </c>
      <c r="M132" s="137">
        <f t="shared" si="16"/>
        <v>30</v>
      </c>
      <c r="N132">
        <v>22</v>
      </c>
      <c r="P132">
        <f>'GS &gt; 50 OLS Model'!$B$5</f>
        <v>-80678906.326298103</v>
      </c>
      <c r="Q132">
        <f ca="1">'GS &gt; 50 OLS Model'!$B$6*D132</f>
        <v>8903853.694370579</v>
      </c>
      <c r="R132">
        <f ca="1">'GS &gt; 50 OLS Model'!$B$7*E132</f>
        <v>3669.6970772345348</v>
      </c>
      <c r="S132">
        <f>'GS &gt; 50 OLS Model'!$B$8*F132</f>
        <v>127874366.22668006</v>
      </c>
      <c r="T132">
        <f>'GS &gt; 50 OLS Model'!$B$9*G132</f>
        <v>-19876472.49637894</v>
      </c>
      <c r="U132">
        <f>'GS &gt; 50 OLS Model'!$B$10*H132</f>
        <v>0</v>
      </c>
      <c r="V132">
        <f>'GS &gt; 50 OLS Model'!$B$11*I132</f>
        <v>0</v>
      </c>
      <c r="W132">
        <f>'GS &gt; 50 OLS Model'!$B$12*J132</f>
        <v>0</v>
      </c>
      <c r="X132">
        <f>'GS &gt; 50 OLS Model'!$B$13*K132</f>
        <v>0</v>
      </c>
      <c r="Y132">
        <f>'GS &gt; 50 OLS Model'!$B$14*L132</f>
        <v>0</v>
      </c>
      <c r="Z132">
        <f>'GS &gt; 50 OLS Model'!$B$15*M132</f>
        <v>33229957.640213698</v>
      </c>
      <c r="AA132">
        <f>'GS &gt; 50 OLS Model'!$B$16*N132</f>
        <v>13807447.468756722</v>
      </c>
      <c r="AB132">
        <f t="shared" ca="1" si="13"/>
        <v>83263915.90442124</v>
      </c>
    </row>
    <row r="133" spans="1:28">
      <c r="A133" s="28">
        <v>43435</v>
      </c>
      <c r="B133">
        <f t="shared" si="25"/>
        <v>2018</v>
      </c>
      <c r="D133">
        <f t="shared" ca="1" si="38"/>
        <v>556.41000000000008</v>
      </c>
      <c r="E133">
        <f t="shared" ca="1" si="38"/>
        <v>0</v>
      </c>
      <c r="F133">
        <f>F121*(1+Employment!K$8)</f>
        <v>665785.86137500009</v>
      </c>
      <c r="G133">
        <f t="shared" si="14"/>
        <v>132</v>
      </c>
      <c r="H133">
        <f t="shared" ref="H133:L133" si="41">H121</f>
        <v>0</v>
      </c>
      <c r="I133">
        <f t="shared" si="41"/>
        <v>0</v>
      </c>
      <c r="J133">
        <f t="shared" si="41"/>
        <v>0</v>
      </c>
      <c r="K133">
        <f t="shared" si="41"/>
        <v>0</v>
      </c>
      <c r="L133">
        <f t="shared" si="41"/>
        <v>0</v>
      </c>
      <c r="M133" s="137">
        <f t="shared" si="16"/>
        <v>31</v>
      </c>
      <c r="N133">
        <v>19</v>
      </c>
      <c r="P133">
        <f>'GS &gt; 50 OLS Model'!$B$5</f>
        <v>-80678906.326298103</v>
      </c>
      <c r="Q133">
        <f ca="1">'GS &gt; 50 OLS Model'!$B$6*D133</f>
        <v>13687507.208412033</v>
      </c>
      <c r="R133">
        <f ca="1">'GS &gt; 50 OLS Model'!$B$7*E133</f>
        <v>0</v>
      </c>
      <c r="S133">
        <f>'GS &gt; 50 OLS Model'!$B$8*F133</f>
        <v>127874366.22668006</v>
      </c>
      <c r="T133">
        <f>'GS &gt; 50 OLS Model'!$B$9*G133</f>
        <v>-20028201.294061221</v>
      </c>
      <c r="U133">
        <f>'GS &gt; 50 OLS Model'!$B$10*H133</f>
        <v>0</v>
      </c>
      <c r="V133">
        <f>'GS &gt; 50 OLS Model'!$B$11*I133</f>
        <v>0</v>
      </c>
      <c r="W133">
        <f>'GS &gt; 50 OLS Model'!$B$12*J133</f>
        <v>0</v>
      </c>
      <c r="X133">
        <f>'GS &gt; 50 OLS Model'!$B$13*K133</f>
        <v>0</v>
      </c>
      <c r="Y133">
        <f>'GS &gt; 50 OLS Model'!$B$14*L133</f>
        <v>0</v>
      </c>
      <c r="Z133">
        <f>'GS &gt; 50 OLS Model'!$B$15*M133</f>
        <v>34337622.894887492</v>
      </c>
      <c r="AA133">
        <f>'GS &gt; 50 OLS Model'!$B$16*N133</f>
        <v>11924613.723017169</v>
      </c>
      <c r="AB133">
        <f t="shared" ca="1" si="13"/>
        <v>87117002.432637438</v>
      </c>
    </row>
    <row r="134" spans="1:28">
      <c r="A134" s="28">
        <v>43466</v>
      </c>
      <c r="B134">
        <f t="shared" si="25"/>
        <v>2019</v>
      </c>
      <c r="D134">
        <f t="shared" ca="1" si="38"/>
        <v>659.42999999999984</v>
      </c>
      <c r="E134">
        <f t="shared" ca="1" si="38"/>
        <v>0</v>
      </c>
      <c r="F134">
        <f>F122*(1+Employment!K$9)</f>
        <v>679101.57860250014</v>
      </c>
      <c r="G134">
        <f t="shared" si="14"/>
        <v>133</v>
      </c>
      <c r="H134">
        <f t="shared" ref="H134:L134" si="42">H122</f>
        <v>0</v>
      </c>
      <c r="I134">
        <f t="shared" si="42"/>
        <v>0</v>
      </c>
      <c r="J134">
        <f t="shared" si="42"/>
        <v>0</v>
      </c>
      <c r="K134">
        <f t="shared" si="42"/>
        <v>0</v>
      </c>
      <c r="L134">
        <f t="shared" si="42"/>
        <v>0</v>
      </c>
      <c r="M134" s="137">
        <f t="shared" si="16"/>
        <v>31</v>
      </c>
      <c r="N134">
        <v>22</v>
      </c>
      <c r="P134">
        <f>'GS &gt; 50 OLS Model'!$B$5</f>
        <v>-80678906.326298103</v>
      </c>
      <c r="Q134">
        <f ca="1">'GS &gt; 50 OLS Model'!$B$6*D134</f>
        <v>16221766.104928279</v>
      </c>
      <c r="R134">
        <f ca="1">'GS &gt; 50 OLS Model'!$B$7*E134</f>
        <v>0</v>
      </c>
      <c r="S134">
        <f>'GS &gt; 50 OLS Model'!$B$8*F134</f>
        <v>130431853.55121367</v>
      </c>
      <c r="T134">
        <f>'GS &gt; 50 OLS Model'!$B$9*G134</f>
        <v>-20179930.091743506</v>
      </c>
      <c r="U134">
        <f>'GS &gt; 50 OLS Model'!$B$10*H134</f>
        <v>0</v>
      </c>
      <c r="V134">
        <f>'GS &gt; 50 OLS Model'!$B$11*I134</f>
        <v>0</v>
      </c>
      <c r="W134">
        <f>'GS &gt; 50 OLS Model'!$B$12*J134</f>
        <v>0</v>
      </c>
      <c r="X134">
        <f>'GS &gt; 50 OLS Model'!$B$13*K134</f>
        <v>0</v>
      </c>
      <c r="Y134">
        <f>'GS &gt; 50 OLS Model'!$B$14*L134</f>
        <v>0</v>
      </c>
      <c r="Z134">
        <f>'GS &gt; 50 OLS Model'!$B$15*M134</f>
        <v>34337622.894887492</v>
      </c>
      <c r="AA134">
        <f>'GS &gt; 50 OLS Model'!$B$16*N134</f>
        <v>13807447.468756722</v>
      </c>
      <c r="AB134">
        <f t="shared" ca="1" si="13"/>
        <v>93939853.601744547</v>
      </c>
    </row>
    <row r="135" spans="1:28">
      <c r="A135" s="28">
        <v>43497</v>
      </c>
      <c r="B135">
        <f t="shared" si="25"/>
        <v>2019</v>
      </c>
      <c r="D135">
        <f t="shared" ca="1" si="38"/>
        <v>571.77</v>
      </c>
      <c r="E135">
        <f t="shared" ca="1" si="38"/>
        <v>0</v>
      </c>
      <c r="F135">
        <f>F123*(1+Employment!K$9)</f>
        <v>679101.57860250014</v>
      </c>
      <c r="G135">
        <f t="shared" si="14"/>
        <v>134</v>
      </c>
      <c r="H135">
        <f t="shared" ref="H135:L135" si="43">H123</f>
        <v>0</v>
      </c>
      <c r="I135">
        <f t="shared" si="43"/>
        <v>0</v>
      </c>
      <c r="J135">
        <f t="shared" si="43"/>
        <v>0</v>
      </c>
      <c r="K135">
        <f t="shared" si="43"/>
        <v>0</v>
      </c>
      <c r="L135">
        <f t="shared" si="43"/>
        <v>0</v>
      </c>
      <c r="M135" s="137">
        <f t="shared" si="16"/>
        <v>28</v>
      </c>
      <c r="N135">
        <v>19</v>
      </c>
      <c r="P135">
        <f>'GS &gt; 50 OLS Model'!$B$5</f>
        <v>-80678906.326298103</v>
      </c>
      <c r="Q135">
        <f ca="1">'GS &gt; 50 OLS Model'!$B$6*D135</f>
        <v>14065358.272773219</v>
      </c>
      <c r="R135">
        <f ca="1">'GS &gt; 50 OLS Model'!$B$7*E135</f>
        <v>0</v>
      </c>
      <c r="S135">
        <f>'GS &gt; 50 OLS Model'!$B$8*F135</f>
        <v>130431853.55121367</v>
      </c>
      <c r="T135">
        <f>'GS &gt; 50 OLS Model'!$B$9*G135</f>
        <v>-20331658.889425788</v>
      </c>
      <c r="U135">
        <f>'GS &gt; 50 OLS Model'!$B$10*H135</f>
        <v>0</v>
      </c>
      <c r="V135">
        <f>'GS &gt; 50 OLS Model'!$B$11*I135</f>
        <v>0</v>
      </c>
      <c r="W135">
        <f>'GS &gt; 50 OLS Model'!$B$12*J135</f>
        <v>0</v>
      </c>
      <c r="X135">
        <f>'GS &gt; 50 OLS Model'!$B$13*K135</f>
        <v>0</v>
      </c>
      <c r="Y135">
        <f>'GS &gt; 50 OLS Model'!$B$14*L135</f>
        <v>0</v>
      </c>
      <c r="Z135">
        <f>'GS &gt; 50 OLS Model'!$B$15*M135</f>
        <v>31014627.130866118</v>
      </c>
      <c r="AA135">
        <f>'GS &gt; 50 OLS Model'!$B$16*N135</f>
        <v>11924613.723017169</v>
      </c>
      <c r="AB135">
        <f t="shared" ca="1" si="13"/>
        <v>86425887.462146297</v>
      </c>
    </row>
    <row r="136" spans="1:28">
      <c r="A136" s="28">
        <v>43525</v>
      </c>
      <c r="B136">
        <f t="shared" si="25"/>
        <v>2019</v>
      </c>
      <c r="D136">
        <f t="shared" ca="1" si="38"/>
        <v>456.53999999999996</v>
      </c>
      <c r="E136">
        <f t="shared" ca="1" si="38"/>
        <v>0.48</v>
      </c>
      <c r="F136">
        <f>F124*(1+Employment!K$9)</f>
        <v>679101.57860250014</v>
      </c>
      <c r="G136">
        <f t="shared" si="14"/>
        <v>135</v>
      </c>
      <c r="H136">
        <f t="shared" ref="H136:L136" si="44">H124</f>
        <v>0</v>
      </c>
      <c r="I136">
        <f t="shared" si="44"/>
        <v>0</v>
      </c>
      <c r="J136">
        <f t="shared" si="44"/>
        <v>0</v>
      </c>
      <c r="K136">
        <f t="shared" si="44"/>
        <v>0</v>
      </c>
      <c r="L136">
        <f t="shared" si="44"/>
        <v>0</v>
      </c>
      <c r="M136" s="137">
        <f t="shared" si="16"/>
        <v>31</v>
      </c>
      <c r="N136">
        <v>21</v>
      </c>
      <c r="P136">
        <f>'GS &gt; 50 OLS Model'!$B$5</f>
        <v>-80678906.326298103</v>
      </c>
      <c r="Q136">
        <f ca="1">'GS &gt; 50 OLS Model'!$B$6*D136</f>
        <v>11230737.299704226</v>
      </c>
      <c r="R136">
        <f ca="1">'GS &gt; 50 OLS Model'!$B$7*E136</f>
        <v>35229.09194145153</v>
      </c>
      <c r="S136">
        <f>'GS &gt; 50 OLS Model'!$B$8*F136</f>
        <v>130431853.55121367</v>
      </c>
      <c r="T136">
        <f>'GS &gt; 50 OLS Model'!$B$9*G136</f>
        <v>-20483387.68710807</v>
      </c>
      <c r="U136">
        <f>'GS &gt; 50 OLS Model'!$B$10*H136</f>
        <v>0</v>
      </c>
      <c r="V136">
        <f>'GS &gt; 50 OLS Model'!$B$11*I136</f>
        <v>0</v>
      </c>
      <c r="W136">
        <f>'GS &gt; 50 OLS Model'!$B$12*J136</f>
        <v>0</v>
      </c>
      <c r="X136">
        <f>'GS &gt; 50 OLS Model'!$B$13*K136</f>
        <v>0</v>
      </c>
      <c r="Y136">
        <f>'GS &gt; 50 OLS Model'!$B$14*L136</f>
        <v>0</v>
      </c>
      <c r="Z136">
        <f>'GS &gt; 50 OLS Model'!$B$15*M136</f>
        <v>34337622.894887492</v>
      </c>
      <c r="AA136">
        <f>'GS &gt; 50 OLS Model'!$B$16*N136</f>
        <v>13179836.220176872</v>
      </c>
      <c r="AB136">
        <f t="shared" ca="1" si="13"/>
        <v>88052985.044517532</v>
      </c>
    </row>
    <row r="137" spans="1:28">
      <c r="A137" s="28">
        <v>43556</v>
      </c>
      <c r="B137">
        <f t="shared" si="25"/>
        <v>2019</v>
      </c>
      <c r="D137">
        <f t="shared" ca="1" si="38"/>
        <v>248.54999999999995</v>
      </c>
      <c r="E137">
        <f t="shared" ca="1" si="38"/>
        <v>2.78</v>
      </c>
      <c r="F137">
        <f>F125*(1+Employment!K$9)</f>
        <v>679101.57860250014</v>
      </c>
      <c r="G137">
        <f t="shared" si="14"/>
        <v>136</v>
      </c>
      <c r="H137">
        <f t="shared" ref="H137:L137" si="45">H125</f>
        <v>1</v>
      </c>
      <c r="I137">
        <f t="shared" si="45"/>
        <v>0</v>
      </c>
      <c r="J137">
        <f t="shared" si="45"/>
        <v>0</v>
      </c>
      <c r="K137">
        <f t="shared" si="45"/>
        <v>0</v>
      </c>
      <c r="L137">
        <f t="shared" si="45"/>
        <v>0</v>
      </c>
      <c r="M137" s="137">
        <f t="shared" si="16"/>
        <v>30</v>
      </c>
      <c r="N137">
        <v>20</v>
      </c>
      <c r="P137">
        <f>'GS &gt; 50 OLS Model'!$B$5</f>
        <v>-80678906.326298103</v>
      </c>
      <c r="Q137">
        <f ca="1">'GS &gt; 50 OLS Model'!$B$6*D137</f>
        <v>6114250.1332664937</v>
      </c>
      <c r="R137">
        <f ca="1">'GS &gt; 50 OLS Model'!$B$7*E137</f>
        <v>204035.15749424012</v>
      </c>
      <c r="S137">
        <f>'GS &gt; 50 OLS Model'!$B$8*F137</f>
        <v>130431853.55121367</v>
      </c>
      <c r="T137">
        <f>'GS &gt; 50 OLS Model'!$B$9*G137</f>
        <v>-20635116.484790351</v>
      </c>
      <c r="U137">
        <f>'GS &gt; 50 OLS Model'!$B$10*H137</f>
        <v>-1451998.11688088</v>
      </c>
      <c r="V137">
        <f>'GS &gt; 50 OLS Model'!$B$11*I137</f>
        <v>0</v>
      </c>
      <c r="W137">
        <f>'GS &gt; 50 OLS Model'!$B$12*J137</f>
        <v>0</v>
      </c>
      <c r="X137">
        <f>'GS &gt; 50 OLS Model'!$B$13*K137</f>
        <v>0</v>
      </c>
      <c r="Y137">
        <f>'GS &gt; 50 OLS Model'!$B$14*L137</f>
        <v>0</v>
      </c>
      <c r="Z137">
        <f>'GS &gt; 50 OLS Model'!$B$15*M137</f>
        <v>33229957.640213698</v>
      </c>
      <c r="AA137">
        <f>'GS &gt; 50 OLS Model'!$B$16*N137</f>
        <v>12552224.97159702</v>
      </c>
      <c r="AB137">
        <f t="shared" ca="1" si="13"/>
        <v>79766300.525815785</v>
      </c>
    </row>
    <row r="138" spans="1:28">
      <c r="A138" s="28">
        <v>43586</v>
      </c>
      <c r="B138">
        <f t="shared" si="25"/>
        <v>2019</v>
      </c>
      <c r="D138">
        <f t="shared" ca="1" si="38"/>
        <v>92.740000000000009</v>
      </c>
      <c r="E138">
        <f t="shared" ca="1" si="38"/>
        <v>41.839999999999996</v>
      </c>
      <c r="F138">
        <f>F126*(1+Employment!K$9)</f>
        <v>679101.57860250014</v>
      </c>
      <c r="G138">
        <f t="shared" si="14"/>
        <v>137</v>
      </c>
      <c r="H138">
        <f t="shared" ref="H138:L138" si="46">H126</f>
        <v>0</v>
      </c>
      <c r="I138">
        <f t="shared" si="46"/>
        <v>0</v>
      </c>
      <c r="J138">
        <f t="shared" si="46"/>
        <v>0</v>
      </c>
      <c r="K138">
        <f t="shared" si="46"/>
        <v>0</v>
      </c>
      <c r="L138">
        <f t="shared" si="46"/>
        <v>0</v>
      </c>
      <c r="M138" s="137">
        <f t="shared" si="16"/>
        <v>31</v>
      </c>
      <c r="N138">
        <v>22</v>
      </c>
      <c r="P138">
        <f>'GS &gt; 50 OLS Model'!$B$5</f>
        <v>-80678906.326298103</v>
      </c>
      <c r="Q138">
        <f ca="1">'GS &gt; 50 OLS Model'!$B$6*D138</f>
        <v>2281374.1997953523</v>
      </c>
      <c r="R138">
        <f ca="1">'GS &gt; 50 OLS Model'!$B$7*E138</f>
        <v>3070802.5142298583</v>
      </c>
      <c r="S138">
        <f>'GS &gt; 50 OLS Model'!$B$8*F138</f>
        <v>130431853.55121367</v>
      </c>
      <c r="T138">
        <f>'GS &gt; 50 OLS Model'!$B$9*G138</f>
        <v>-20786845.282472633</v>
      </c>
      <c r="U138">
        <f>'GS &gt; 50 OLS Model'!$B$10*H138</f>
        <v>0</v>
      </c>
      <c r="V138">
        <f>'GS &gt; 50 OLS Model'!$B$11*I138</f>
        <v>0</v>
      </c>
      <c r="W138">
        <f>'GS &gt; 50 OLS Model'!$B$12*J138</f>
        <v>0</v>
      </c>
      <c r="X138">
        <f>'GS &gt; 50 OLS Model'!$B$13*K138</f>
        <v>0</v>
      </c>
      <c r="Y138">
        <f>'GS &gt; 50 OLS Model'!$B$14*L138</f>
        <v>0</v>
      </c>
      <c r="Z138">
        <f>'GS &gt; 50 OLS Model'!$B$15*M138</f>
        <v>34337622.894887492</v>
      </c>
      <c r="AA138">
        <f>'GS &gt; 50 OLS Model'!$B$16*N138</f>
        <v>13807447.468756722</v>
      </c>
      <c r="AB138">
        <f t="shared" ca="1" si="13"/>
        <v>82463349.020112351</v>
      </c>
    </row>
    <row r="139" spans="1:28">
      <c r="A139" s="28">
        <v>43617</v>
      </c>
      <c r="B139">
        <f t="shared" si="25"/>
        <v>2019</v>
      </c>
      <c r="D139">
        <f t="shared" ca="1" si="38"/>
        <v>9.08</v>
      </c>
      <c r="E139">
        <f t="shared" ca="1" si="38"/>
        <v>117.03999999999996</v>
      </c>
      <c r="F139">
        <f>F127*(1+Employment!K$9)</f>
        <v>679101.57860250014</v>
      </c>
      <c r="G139">
        <f t="shared" si="14"/>
        <v>138</v>
      </c>
      <c r="H139">
        <f t="shared" ref="H139:L139" si="47">H127</f>
        <v>0</v>
      </c>
      <c r="I139">
        <f t="shared" si="47"/>
        <v>1</v>
      </c>
      <c r="J139">
        <f t="shared" si="47"/>
        <v>0</v>
      </c>
      <c r="K139">
        <f t="shared" si="47"/>
        <v>0</v>
      </c>
      <c r="L139">
        <f t="shared" si="47"/>
        <v>0</v>
      </c>
      <c r="M139" s="137">
        <f t="shared" si="16"/>
        <v>30</v>
      </c>
      <c r="N139">
        <v>20</v>
      </c>
      <c r="P139">
        <f>'GS &gt; 50 OLS Model'!$B$5</f>
        <v>-80678906.326298103</v>
      </c>
      <c r="Q139">
        <f ca="1">'GS &gt; 50 OLS Model'!$B$6*D139</f>
        <v>223365.08231768166</v>
      </c>
      <c r="R139">
        <f ca="1">'GS &gt; 50 OLS Model'!$B$7*E139</f>
        <v>8590026.9183905963</v>
      </c>
      <c r="S139">
        <f>'GS &gt; 50 OLS Model'!$B$8*F139</f>
        <v>130431853.55121367</v>
      </c>
      <c r="T139">
        <f>'GS &gt; 50 OLS Model'!$B$9*G139</f>
        <v>-20938574.080154914</v>
      </c>
      <c r="U139">
        <f>'GS &gt; 50 OLS Model'!$B$10*H139</f>
        <v>0</v>
      </c>
      <c r="V139">
        <f>'GS &gt; 50 OLS Model'!$B$11*I139</f>
        <v>1416617.5357142601</v>
      </c>
      <c r="W139">
        <f>'GS &gt; 50 OLS Model'!$B$12*J139</f>
        <v>0</v>
      </c>
      <c r="X139">
        <f>'GS &gt; 50 OLS Model'!$B$13*K139</f>
        <v>0</v>
      </c>
      <c r="Y139">
        <f>'GS &gt; 50 OLS Model'!$B$14*L139</f>
        <v>0</v>
      </c>
      <c r="Z139">
        <f>'GS &gt; 50 OLS Model'!$B$15*M139</f>
        <v>33229957.640213698</v>
      </c>
      <c r="AA139">
        <f>'GS &gt; 50 OLS Model'!$B$16*N139</f>
        <v>12552224.97159702</v>
      </c>
      <c r="AB139">
        <f t="shared" ca="1" si="13"/>
        <v>84826565.292993903</v>
      </c>
    </row>
    <row r="140" spans="1:28">
      <c r="A140" s="28">
        <v>43647</v>
      </c>
      <c r="B140">
        <f t="shared" si="25"/>
        <v>2019</v>
      </c>
      <c r="D140">
        <f t="shared" ca="1" si="38"/>
        <v>0.51</v>
      </c>
      <c r="E140">
        <f t="shared" ca="1" si="38"/>
        <v>183.26</v>
      </c>
      <c r="F140">
        <f>F128*(1+Employment!K$9)</f>
        <v>679101.57860250014</v>
      </c>
      <c r="G140">
        <f t="shared" si="14"/>
        <v>139</v>
      </c>
      <c r="H140">
        <f t="shared" ref="H140:L140" si="48">H128</f>
        <v>0</v>
      </c>
      <c r="I140">
        <f t="shared" si="48"/>
        <v>0</v>
      </c>
      <c r="J140">
        <f t="shared" si="48"/>
        <v>0</v>
      </c>
      <c r="K140">
        <f t="shared" si="48"/>
        <v>0</v>
      </c>
      <c r="L140">
        <f t="shared" si="48"/>
        <v>0</v>
      </c>
      <c r="M140" s="137">
        <f t="shared" si="16"/>
        <v>31</v>
      </c>
      <c r="N140">
        <v>22</v>
      </c>
      <c r="P140">
        <f>'GS &gt; 50 OLS Model'!$B$5</f>
        <v>-80678906.326298103</v>
      </c>
      <c r="Q140">
        <f ca="1">'GS &gt; 50 OLS Model'!$B$6*D140</f>
        <v>12545.836121367582</v>
      </c>
      <c r="R140">
        <f ca="1">'GS &gt; 50 OLS Model'!$B$7*E140</f>
        <v>13450173.727480017</v>
      </c>
      <c r="S140">
        <f>'GS &gt; 50 OLS Model'!$B$8*F140</f>
        <v>130431853.55121367</v>
      </c>
      <c r="T140">
        <f>'GS &gt; 50 OLS Model'!$B$9*G140</f>
        <v>-21090302.877837196</v>
      </c>
      <c r="U140">
        <f>'GS &gt; 50 OLS Model'!$B$10*H140</f>
        <v>0</v>
      </c>
      <c r="V140">
        <f>'GS &gt; 50 OLS Model'!$B$11*I140</f>
        <v>0</v>
      </c>
      <c r="W140">
        <f>'GS &gt; 50 OLS Model'!$B$12*J140</f>
        <v>0</v>
      </c>
      <c r="X140">
        <f>'GS &gt; 50 OLS Model'!$B$13*K140</f>
        <v>0</v>
      </c>
      <c r="Y140">
        <f>'GS &gt; 50 OLS Model'!$B$14*L140</f>
        <v>0</v>
      </c>
      <c r="Z140">
        <f>'GS &gt; 50 OLS Model'!$B$15*M140</f>
        <v>34337622.894887492</v>
      </c>
      <c r="AA140">
        <f>'GS &gt; 50 OLS Model'!$B$16*N140</f>
        <v>13807447.468756722</v>
      </c>
      <c r="AB140">
        <f t="shared" ca="1" si="13"/>
        <v>90270434.27432397</v>
      </c>
    </row>
    <row r="141" spans="1:28">
      <c r="A141" s="28">
        <v>43678</v>
      </c>
      <c r="B141">
        <f t="shared" si="25"/>
        <v>2019</v>
      </c>
      <c r="D141">
        <f t="shared" ca="1" si="38"/>
        <v>1.51</v>
      </c>
      <c r="E141">
        <f t="shared" ca="1" si="38"/>
        <v>152.91000000000003</v>
      </c>
      <c r="F141">
        <f>F129*(1+Employment!K$9)</f>
        <v>679101.57860250014</v>
      </c>
      <c r="G141">
        <f t="shared" si="14"/>
        <v>140</v>
      </c>
      <c r="H141">
        <f t="shared" ref="H141:L141" si="49">H129</f>
        <v>0</v>
      </c>
      <c r="I141">
        <f t="shared" si="49"/>
        <v>0</v>
      </c>
      <c r="J141">
        <f t="shared" si="49"/>
        <v>1</v>
      </c>
      <c r="K141">
        <f t="shared" si="49"/>
        <v>0</v>
      </c>
      <c r="L141">
        <f t="shared" si="49"/>
        <v>0</v>
      </c>
      <c r="M141" s="137">
        <f t="shared" si="16"/>
        <v>31</v>
      </c>
      <c r="N141">
        <v>21</v>
      </c>
      <c r="P141">
        <f>'GS &gt; 50 OLS Model'!$B$5</f>
        <v>-80678906.326298103</v>
      </c>
      <c r="Q141">
        <f ca="1">'GS &gt; 50 OLS Model'!$B$6*D141</f>
        <v>37145.514790715781</v>
      </c>
      <c r="R141">
        <f ca="1">'GS &gt; 50 OLS Model'!$B$7*E141</f>
        <v>11222667.601598656</v>
      </c>
      <c r="S141">
        <f>'GS &gt; 50 OLS Model'!$B$8*F141</f>
        <v>130431853.55121367</v>
      </c>
      <c r="T141">
        <f>'GS &gt; 50 OLS Model'!$B$9*G141</f>
        <v>-21242031.675519478</v>
      </c>
      <c r="U141">
        <f>'GS &gt; 50 OLS Model'!$B$10*H141</f>
        <v>0</v>
      </c>
      <c r="V141">
        <f>'GS &gt; 50 OLS Model'!$B$11*I141</f>
        <v>0</v>
      </c>
      <c r="W141">
        <f>'GS &gt; 50 OLS Model'!$B$12*J141</f>
        <v>3108600.9961055499</v>
      </c>
      <c r="X141">
        <f>'GS &gt; 50 OLS Model'!$B$13*K141</f>
        <v>0</v>
      </c>
      <c r="Y141">
        <f>'GS &gt; 50 OLS Model'!$B$14*L141</f>
        <v>0</v>
      </c>
      <c r="Z141">
        <f>'GS &gt; 50 OLS Model'!$B$15*M141</f>
        <v>34337622.894887492</v>
      </c>
      <c r="AA141">
        <f>'GS &gt; 50 OLS Model'!$B$16*N141</f>
        <v>13179836.220176872</v>
      </c>
      <c r="AB141">
        <f t="shared" ca="1" si="13"/>
        <v>90396788.776955366</v>
      </c>
    </row>
    <row r="142" spans="1:28">
      <c r="A142" s="28">
        <v>43709</v>
      </c>
      <c r="B142">
        <f t="shared" si="25"/>
        <v>2019</v>
      </c>
      <c r="D142">
        <f t="shared" ca="1" si="38"/>
        <v>33.01</v>
      </c>
      <c r="E142">
        <f t="shared" ca="1" si="38"/>
        <v>67.679999999999993</v>
      </c>
      <c r="F142">
        <f>F130*(1+Employment!K$9)</f>
        <v>679101.57860250014</v>
      </c>
      <c r="G142">
        <f t="shared" si="14"/>
        <v>141</v>
      </c>
      <c r="H142">
        <f t="shared" ref="H142:L142" si="50">H130</f>
        <v>0</v>
      </c>
      <c r="I142">
        <f t="shared" si="50"/>
        <v>0</v>
      </c>
      <c r="J142">
        <f t="shared" si="50"/>
        <v>0</v>
      </c>
      <c r="K142">
        <f t="shared" si="50"/>
        <v>1</v>
      </c>
      <c r="L142">
        <f t="shared" si="50"/>
        <v>0</v>
      </c>
      <c r="M142" s="137">
        <f t="shared" si="16"/>
        <v>30</v>
      </c>
      <c r="N142">
        <v>20</v>
      </c>
      <c r="P142">
        <f>'GS &gt; 50 OLS Model'!$B$5</f>
        <v>-80678906.326298103</v>
      </c>
      <c r="Q142">
        <f ca="1">'GS &gt; 50 OLS Model'!$B$6*D142</f>
        <v>812035.39287518396</v>
      </c>
      <c r="R142">
        <f ca="1">'GS &gt; 50 OLS Model'!$B$7*E142</f>
        <v>4967301.9637446655</v>
      </c>
      <c r="S142">
        <f>'GS &gt; 50 OLS Model'!$B$8*F142</f>
        <v>130431853.55121367</v>
      </c>
      <c r="T142">
        <f>'GS &gt; 50 OLS Model'!$B$9*G142</f>
        <v>-21393760.473201759</v>
      </c>
      <c r="U142">
        <f>'GS &gt; 50 OLS Model'!$B$10*H142</f>
        <v>0</v>
      </c>
      <c r="V142">
        <f>'GS &gt; 50 OLS Model'!$B$11*I142</f>
        <v>0</v>
      </c>
      <c r="W142">
        <f>'GS &gt; 50 OLS Model'!$B$12*J142</f>
        <v>0</v>
      </c>
      <c r="X142">
        <f>'GS &gt; 50 OLS Model'!$B$13*K142</f>
        <v>3297905.0316017698</v>
      </c>
      <c r="Y142">
        <f>'GS &gt; 50 OLS Model'!$B$14*L142</f>
        <v>0</v>
      </c>
      <c r="Z142">
        <f>'GS &gt; 50 OLS Model'!$B$15*M142</f>
        <v>33229957.640213698</v>
      </c>
      <c r="AA142">
        <f>'GS &gt; 50 OLS Model'!$B$16*N142</f>
        <v>12552224.97159702</v>
      </c>
      <c r="AB142">
        <f t="shared" ca="1" si="13"/>
        <v>83218611.751746148</v>
      </c>
    </row>
    <row r="143" spans="1:28">
      <c r="A143" s="28">
        <v>43739</v>
      </c>
      <c r="B143">
        <f t="shared" si="25"/>
        <v>2019</v>
      </c>
      <c r="D143">
        <f t="shared" ca="1" si="38"/>
        <v>177.83999999999997</v>
      </c>
      <c r="E143">
        <f t="shared" ca="1" si="38"/>
        <v>8.6</v>
      </c>
      <c r="F143">
        <f>F131*(1+Employment!K$9)</f>
        <v>679101.57860250014</v>
      </c>
      <c r="G143">
        <f t="shared" si="14"/>
        <v>142</v>
      </c>
      <c r="H143">
        <f t="shared" ref="H143:L143" si="51">H131</f>
        <v>0</v>
      </c>
      <c r="I143">
        <f t="shared" si="51"/>
        <v>0</v>
      </c>
      <c r="J143">
        <f t="shared" si="51"/>
        <v>0</v>
      </c>
      <c r="K143">
        <f t="shared" si="51"/>
        <v>0</v>
      </c>
      <c r="L143">
        <f t="shared" si="51"/>
        <v>1</v>
      </c>
      <c r="M143" s="137">
        <f t="shared" si="16"/>
        <v>31</v>
      </c>
      <c r="N143">
        <v>22</v>
      </c>
      <c r="P143">
        <f>'GS &gt; 50 OLS Model'!$B$5</f>
        <v>-80678906.326298103</v>
      </c>
      <c r="Q143">
        <f ca="1">'GS &gt; 50 OLS Model'!$B$6*D143</f>
        <v>4374806.8545568828</v>
      </c>
      <c r="R143">
        <f ca="1">'GS &gt; 50 OLS Model'!$B$7*E143</f>
        <v>631187.89728433988</v>
      </c>
      <c r="S143">
        <f>'GS &gt; 50 OLS Model'!$B$8*F143</f>
        <v>130431853.55121367</v>
      </c>
      <c r="T143">
        <f>'GS &gt; 50 OLS Model'!$B$9*G143</f>
        <v>-21545489.270884044</v>
      </c>
      <c r="U143">
        <f>'GS &gt; 50 OLS Model'!$B$10*H143</f>
        <v>0</v>
      </c>
      <c r="V143">
        <f>'GS &gt; 50 OLS Model'!$B$11*I143</f>
        <v>0</v>
      </c>
      <c r="W143">
        <f>'GS &gt; 50 OLS Model'!$B$12*J143</f>
        <v>0</v>
      </c>
      <c r="X143">
        <f>'GS &gt; 50 OLS Model'!$B$13*K143</f>
        <v>0</v>
      </c>
      <c r="Y143">
        <f>'GS &gt; 50 OLS Model'!$B$14*L143</f>
        <v>1577525.1305396601</v>
      </c>
      <c r="Z143">
        <f>'GS &gt; 50 OLS Model'!$B$15*M143</f>
        <v>34337622.894887492</v>
      </c>
      <c r="AA143">
        <f>'GS &gt; 50 OLS Model'!$B$16*N143</f>
        <v>13807447.468756722</v>
      </c>
      <c r="AB143">
        <f t="shared" ca="1" si="13"/>
        <v>82936048.200056627</v>
      </c>
    </row>
    <row r="144" spans="1:28">
      <c r="A144" s="28">
        <v>43770</v>
      </c>
      <c r="B144">
        <f t="shared" si="25"/>
        <v>2019</v>
      </c>
      <c r="D144">
        <f t="shared" ca="1" si="38"/>
        <v>361.94999999999993</v>
      </c>
      <c r="E144">
        <f t="shared" ca="1" si="38"/>
        <v>0.05</v>
      </c>
      <c r="F144">
        <f>F132*(1+Employment!K$9)</f>
        <v>679101.57860250014</v>
      </c>
      <c r="G144">
        <f t="shared" si="14"/>
        <v>143</v>
      </c>
      <c r="H144">
        <f t="shared" ref="H144:L144" si="52">H132</f>
        <v>0</v>
      </c>
      <c r="I144">
        <f t="shared" si="52"/>
        <v>0</v>
      </c>
      <c r="J144">
        <f t="shared" si="52"/>
        <v>0</v>
      </c>
      <c r="K144">
        <f t="shared" si="52"/>
        <v>0</v>
      </c>
      <c r="L144">
        <f t="shared" si="52"/>
        <v>0</v>
      </c>
      <c r="M144" s="137">
        <f t="shared" si="16"/>
        <v>30</v>
      </c>
      <c r="N144">
        <v>21</v>
      </c>
      <c r="P144">
        <f>'GS &gt; 50 OLS Model'!$B$5</f>
        <v>-80678906.326298103</v>
      </c>
      <c r="Q144">
        <f ca="1">'GS &gt; 50 OLS Model'!$B$6*D144</f>
        <v>8903853.694370579</v>
      </c>
      <c r="R144">
        <f ca="1">'GS &gt; 50 OLS Model'!$B$7*E144</f>
        <v>3669.6970772345348</v>
      </c>
      <c r="S144">
        <f>'GS &gt; 50 OLS Model'!$B$8*F144</f>
        <v>130431853.55121367</v>
      </c>
      <c r="T144">
        <f>'GS &gt; 50 OLS Model'!$B$9*G144</f>
        <v>-21697218.068566326</v>
      </c>
      <c r="U144">
        <f>'GS &gt; 50 OLS Model'!$B$10*H144</f>
        <v>0</v>
      </c>
      <c r="V144">
        <f>'GS &gt; 50 OLS Model'!$B$11*I144</f>
        <v>0</v>
      </c>
      <c r="W144">
        <f>'GS &gt; 50 OLS Model'!$B$12*J144</f>
        <v>0</v>
      </c>
      <c r="X144">
        <f>'GS &gt; 50 OLS Model'!$B$13*K144</f>
        <v>0</v>
      </c>
      <c r="Y144">
        <f>'GS &gt; 50 OLS Model'!$B$14*L144</f>
        <v>0</v>
      </c>
      <c r="Z144">
        <f>'GS &gt; 50 OLS Model'!$B$15*M144</f>
        <v>33229957.640213698</v>
      </c>
      <c r="AA144">
        <f>'GS &gt; 50 OLS Model'!$B$16*N144</f>
        <v>13179836.220176872</v>
      </c>
      <c r="AB144">
        <f t="shared" ca="1" si="13"/>
        <v>83373046.408187628</v>
      </c>
    </row>
    <row r="145" spans="1:28">
      <c r="A145" s="28">
        <v>43800</v>
      </c>
      <c r="B145">
        <f t="shared" si="25"/>
        <v>2019</v>
      </c>
      <c r="D145">
        <f t="shared" ca="1" si="38"/>
        <v>556.41000000000008</v>
      </c>
      <c r="E145">
        <f t="shared" ca="1" si="38"/>
        <v>0</v>
      </c>
      <c r="F145">
        <f>F133*(1+Employment!K$9)</f>
        <v>679101.57860250014</v>
      </c>
      <c r="G145">
        <f t="shared" si="14"/>
        <v>144</v>
      </c>
      <c r="H145">
        <f t="shared" ref="H145:L145" si="53">H133</f>
        <v>0</v>
      </c>
      <c r="I145">
        <f t="shared" si="53"/>
        <v>0</v>
      </c>
      <c r="J145">
        <f t="shared" si="53"/>
        <v>0</v>
      </c>
      <c r="K145">
        <f t="shared" si="53"/>
        <v>0</v>
      </c>
      <c r="L145">
        <f t="shared" si="53"/>
        <v>0</v>
      </c>
      <c r="M145" s="137">
        <f t="shared" si="16"/>
        <v>31</v>
      </c>
      <c r="N145">
        <v>20</v>
      </c>
      <c r="P145">
        <f>'GS &gt; 50 OLS Model'!$B$5</f>
        <v>-80678906.326298103</v>
      </c>
      <c r="Q145">
        <f ca="1">'GS &gt; 50 OLS Model'!$B$6*D145</f>
        <v>13687507.208412033</v>
      </c>
      <c r="R145">
        <f ca="1">'GS &gt; 50 OLS Model'!$B$7*E145</f>
        <v>0</v>
      </c>
      <c r="S145">
        <f>'GS &gt; 50 OLS Model'!$B$8*F145</f>
        <v>130431853.55121367</v>
      </c>
      <c r="T145">
        <f>'GS &gt; 50 OLS Model'!$B$9*G145</f>
        <v>-21848946.866248608</v>
      </c>
      <c r="U145">
        <f>'GS &gt; 50 OLS Model'!$B$10*H145</f>
        <v>0</v>
      </c>
      <c r="V145">
        <f>'GS &gt; 50 OLS Model'!$B$11*I145</f>
        <v>0</v>
      </c>
      <c r="W145">
        <f>'GS &gt; 50 OLS Model'!$B$12*J145</f>
        <v>0</v>
      </c>
      <c r="X145">
        <f>'GS &gt; 50 OLS Model'!$B$13*K145</f>
        <v>0</v>
      </c>
      <c r="Y145">
        <f>'GS &gt; 50 OLS Model'!$B$14*L145</f>
        <v>0</v>
      </c>
      <c r="Z145">
        <f>'GS &gt; 50 OLS Model'!$B$15*M145</f>
        <v>34337622.894887492</v>
      </c>
      <c r="AA145">
        <f>'GS &gt; 50 OLS Model'!$B$16*N145</f>
        <v>12552224.97159702</v>
      </c>
      <c r="AB145">
        <f t="shared" ca="1" si="13"/>
        <v>88481355.433563501</v>
      </c>
    </row>
    <row r="146" spans="1:28">
      <c r="A146" s="138">
        <v>43831</v>
      </c>
      <c r="B146" s="137">
        <f t="shared" ref="B146:B157" si="54">YEAR(A146)</f>
        <v>2020</v>
      </c>
      <c r="C146" s="137"/>
      <c r="D146" s="137">
        <f t="shared" ref="D146:E146" ca="1" si="55">D134</f>
        <v>659.42999999999984</v>
      </c>
      <c r="E146" s="137">
        <f t="shared" ca="1" si="55"/>
        <v>0</v>
      </c>
      <c r="F146" s="137">
        <f>F134*(1+Employment!K$10)</f>
        <v>690306.75464944134</v>
      </c>
      <c r="G146" s="137">
        <f t="shared" si="14"/>
        <v>145</v>
      </c>
      <c r="H146" s="137">
        <f t="shared" ref="H146:L146" si="56">H134</f>
        <v>0</v>
      </c>
      <c r="I146" s="137">
        <f t="shared" si="56"/>
        <v>0</v>
      </c>
      <c r="J146" s="137">
        <f t="shared" si="56"/>
        <v>0</v>
      </c>
      <c r="K146" s="137">
        <f t="shared" si="56"/>
        <v>0</v>
      </c>
      <c r="L146" s="137">
        <f t="shared" si="56"/>
        <v>0</v>
      </c>
      <c r="M146" s="137">
        <f t="shared" si="16"/>
        <v>31</v>
      </c>
      <c r="N146" s="137">
        <v>22</v>
      </c>
      <c r="O146" s="137"/>
      <c r="P146" s="137">
        <f>'GS &gt; 50 OLS Model'!$B$5</f>
        <v>-80678906.326298103</v>
      </c>
      <c r="Q146" s="137">
        <f ca="1">'GS &gt; 50 OLS Model'!$B$6*D146</f>
        <v>16221766.104928279</v>
      </c>
      <c r="R146" s="137">
        <f ca="1">'GS &gt; 50 OLS Model'!$B$7*E146</f>
        <v>0</v>
      </c>
      <c r="S146" s="137">
        <f>'GS &gt; 50 OLS Model'!$B$8*F146</f>
        <v>132583979.13480867</v>
      </c>
      <c r="T146" s="137">
        <f>'GS &gt; 50 OLS Model'!$B$9*G146</f>
        <v>-22000675.663930889</v>
      </c>
      <c r="U146" s="137">
        <f>'GS &gt; 50 OLS Model'!$B$10*H146</f>
        <v>0</v>
      </c>
      <c r="V146" s="137">
        <f>'GS &gt; 50 OLS Model'!$B$11*I146</f>
        <v>0</v>
      </c>
      <c r="W146" s="137">
        <f>'GS &gt; 50 OLS Model'!$B$12*J146</f>
        <v>0</v>
      </c>
      <c r="X146" s="137">
        <f>'GS &gt; 50 OLS Model'!$B$13*K146</f>
        <v>0</v>
      </c>
      <c r="Y146" s="137">
        <f>'GS &gt; 50 OLS Model'!$B$14*L146</f>
        <v>0</v>
      </c>
      <c r="Z146" s="137">
        <f>'GS &gt; 50 OLS Model'!$B$15*M146</f>
        <v>34337622.894887492</v>
      </c>
      <c r="AA146" s="137">
        <f>'GS &gt; 50 OLS Model'!$B$16*N146</f>
        <v>13807447.468756722</v>
      </c>
      <c r="AB146" s="137">
        <f t="shared" ref="AB146:AB157" ca="1" si="57">SUM(P146:AA146)</f>
        <v>94271233.613152176</v>
      </c>
    </row>
    <row r="147" spans="1:28">
      <c r="A147" s="138">
        <v>43862</v>
      </c>
      <c r="B147" s="137">
        <f t="shared" si="54"/>
        <v>2020</v>
      </c>
      <c r="C147" s="137"/>
      <c r="D147" s="137">
        <f t="shared" ref="D147:E147" ca="1" si="58">D135</f>
        <v>571.77</v>
      </c>
      <c r="E147" s="137">
        <f t="shared" ca="1" si="58"/>
        <v>0</v>
      </c>
      <c r="F147" s="137">
        <f>F135*(1+Employment!K$10)</f>
        <v>690306.75464944134</v>
      </c>
      <c r="G147" s="137">
        <f t="shared" si="14"/>
        <v>146</v>
      </c>
      <c r="H147" s="137">
        <f t="shared" ref="H147:L147" si="59">H135</f>
        <v>0</v>
      </c>
      <c r="I147" s="137">
        <f t="shared" si="59"/>
        <v>0</v>
      </c>
      <c r="J147" s="137">
        <f t="shared" si="59"/>
        <v>0</v>
      </c>
      <c r="K147" s="137">
        <f t="shared" si="59"/>
        <v>0</v>
      </c>
      <c r="L147" s="137">
        <f t="shared" si="59"/>
        <v>0</v>
      </c>
      <c r="M147" s="137">
        <f t="shared" si="16"/>
        <v>29</v>
      </c>
      <c r="N147" s="137">
        <v>19</v>
      </c>
      <c r="O147" s="137"/>
      <c r="P147" s="137">
        <f>'GS &gt; 50 OLS Model'!$B$5</f>
        <v>-80678906.326298103</v>
      </c>
      <c r="Q147" s="137">
        <f ca="1">'GS &gt; 50 OLS Model'!$B$6*D147</f>
        <v>14065358.272773219</v>
      </c>
      <c r="R147" s="137">
        <f ca="1">'GS &gt; 50 OLS Model'!$B$7*E147</f>
        <v>0</v>
      </c>
      <c r="S147" s="137">
        <f>'GS &gt; 50 OLS Model'!$B$8*F147</f>
        <v>132583979.13480867</v>
      </c>
      <c r="T147" s="137">
        <f>'GS &gt; 50 OLS Model'!$B$9*G147</f>
        <v>-22152404.461613171</v>
      </c>
      <c r="U147" s="137">
        <f>'GS &gt; 50 OLS Model'!$B$10*H147</f>
        <v>0</v>
      </c>
      <c r="V147" s="137">
        <f>'GS &gt; 50 OLS Model'!$B$11*I147</f>
        <v>0</v>
      </c>
      <c r="W147" s="137">
        <f>'GS &gt; 50 OLS Model'!$B$12*J147</f>
        <v>0</v>
      </c>
      <c r="X147" s="137">
        <f>'GS &gt; 50 OLS Model'!$B$13*K147</f>
        <v>0</v>
      </c>
      <c r="Y147" s="137">
        <f>'GS &gt; 50 OLS Model'!$B$14*L147</f>
        <v>0</v>
      </c>
      <c r="Z147" s="137">
        <f>'GS &gt; 50 OLS Model'!$B$15*M147</f>
        <v>32122292.385539908</v>
      </c>
      <c r="AA147" s="137">
        <f>'GS &gt; 50 OLS Model'!$B$16*N147</f>
        <v>11924613.723017169</v>
      </c>
      <c r="AB147" s="137">
        <f t="shared" ca="1" si="57"/>
        <v>87864932.728227705</v>
      </c>
    </row>
    <row r="148" spans="1:28">
      <c r="A148" s="138">
        <v>43891</v>
      </c>
      <c r="B148" s="137">
        <f t="shared" si="54"/>
        <v>2020</v>
      </c>
      <c r="C148" s="137"/>
      <c r="D148" s="137">
        <f t="shared" ref="D148:E148" ca="1" si="60">D136</f>
        <v>456.53999999999996</v>
      </c>
      <c r="E148" s="137">
        <f t="shared" ca="1" si="60"/>
        <v>0.48</v>
      </c>
      <c r="F148" s="137">
        <f>F136*(1+Employment!K$10)</f>
        <v>690306.75464944134</v>
      </c>
      <c r="G148" s="137">
        <f t="shared" si="14"/>
        <v>147</v>
      </c>
      <c r="H148" s="137">
        <f t="shared" ref="H148:L148" si="61">H136</f>
        <v>0</v>
      </c>
      <c r="I148" s="137">
        <f t="shared" si="61"/>
        <v>0</v>
      </c>
      <c r="J148" s="137">
        <f t="shared" si="61"/>
        <v>0</v>
      </c>
      <c r="K148" s="137">
        <f t="shared" si="61"/>
        <v>0</v>
      </c>
      <c r="L148" s="137">
        <f t="shared" si="61"/>
        <v>0</v>
      </c>
      <c r="M148" s="137">
        <f t="shared" si="16"/>
        <v>31</v>
      </c>
      <c r="N148" s="137">
        <v>22</v>
      </c>
      <c r="O148" s="137"/>
      <c r="P148" s="137">
        <f>'GS &gt; 50 OLS Model'!$B$5</f>
        <v>-80678906.326298103</v>
      </c>
      <c r="Q148" s="137">
        <f ca="1">'GS &gt; 50 OLS Model'!$B$6*D148</f>
        <v>11230737.299704226</v>
      </c>
      <c r="R148" s="137">
        <f ca="1">'GS &gt; 50 OLS Model'!$B$7*E148</f>
        <v>35229.09194145153</v>
      </c>
      <c r="S148" s="137">
        <f>'GS &gt; 50 OLS Model'!$B$8*F148</f>
        <v>132583979.13480867</v>
      </c>
      <c r="T148" s="137">
        <f>'GS &gt; 50 OLS Model'!$B$9*G148</f>
        <v>-22304133.259295452</v>
      </c>
      <c r="U148" s="137">
        <f>'GS &gt; 50 OLS Model'!$B$10*H148</f>
        <v>0</v>
      </c>
      <c r="V148" s="137">
        <f>'GS &gt; 50 OLS Model'!$B$11*I148</f>
        <v>0</v>
      </c>
      <c r="W148" s="137">
        <f>'GS &gt; 50 OLS Model'!$B$12*J148</f>
        <v>0</v>
      </c>
      <c r="X148" s="137">
        <f>'GS &gt; 50 OLS Model'!$B$13*K148</f>
        <v>0</v>
      </c>
      <c r="Y148" s="137">
        <f>'GS &gt; 50 OLS Model'!$B$14*L148</f>
        <v>0</v>
      </c>
      <c r="Z148" s="137">
        <f>'GS &gt; 50 OLS Model'!$B$15*M148</f>
        <v>34337622.894887492</v>
      </c>
      <c r="AA148" s="137">
        <f>'GS &gt; 50 OLS Model'!$B$16*N148</f>
        <v>13807447.468756722</v>
      </c>
      <c r="AB148" s="137">
        <f t="shared" ca="1" si="57"/>
        <v>89011976.304505005</v>
      </c>
    </row>
    <row r="149" spans="1:28">
      <c r="A149" s="138">
        <v>43922</v>
      </c>
      <c r="B149" s="137">
        <f t="shared" si="54"/>
        <v>2020</v>
      </c>
      <c r="C149" s="137"/>
      <c r="D149" s="137">
        <f t="shared" ref="D149:E149" ca="1" si="62">D137</f>
        <v>248.54999999999995</v>
      </c>
      <c r="E149" s="137">
        <f t="shared" ca="1" si="62"/>
        <v>2.78</v>
      </c>
      <c r="F149" s="137">
        <f>F137*(1+Employment!K$10)</f>
        <v>690306.75464944134</v>
      </c>
      <c r="G149" s="137">
        <f t="shared" si="14"/>
        <v>148</v>
      </c>
      <c r="H149" s="137">
        <f t="shared" ref="H149:L149" si="63">H137</f>
        <v>1</v>
      </c>
      <c r="I149" s="137">
        <f t="shared" si="63"/>
        <v>0</v>
      </c>
      <c r="J149" s="137">
        <f t="shared" si="63"/>
        <v>0</v>
      </c>
      <c r="K149" s="137">
        <f t="shared" si="63"/>
        <v>0</v>
      </c>
      <c r="L149" s="137">
        <f t="shared" si="63"/>
        <v>0</v>
      </c>
      <c r="M149" s="137">
        <f t="shared" si="16"/>
        <v>30</v>
      </c>
      <c r="N149" s="137">
        <v>21</v>
      </c>
      <c r="O149" s="137"/>
      <c r="P149" s="137">
        <f>'GS &gt; 50 OLS Model'!$B$5</f>
        <v>-80678906.326298103</v>
      </c>
      <c r="Q149" s="137">
        <f ca="1">'GS &gt; 50 OLS Model'!$B$6*D149</f>
        <v>6114250.1332664937</v>
      </c>
      <c r="R149" s="137">
        <f ca="1">'GS &gt; 50 OLS Model'!$B$7*E149</f>
        <v>204035.15749424012</v>
      </c>
      <c r="S149" s="137">
        <f>'GS &gt; 50 OLS Model'!$B$8*F149</f>
        <v>132583979.13480867</v>
      </c>
      <c r="T149" s="137">
        <f>'GS &gt; 50 OLS Model'!$B$9*G149</f>
        <v>-22455862.056977734</v>
      </c>
      <c r="U149" s="137">
        <f>'GS &gt; 50 OLS Model'!$B$10*H149</f>
        <v>-1451998.11688088</v>
      </c>
      <c r="V149" s="137">
        <f>'GS &gt; 50 OLS Model'!$B$11*I149</f>
        <v>0</v>
      </c>
      <c r="W149" s="137">
        <f>'GS &gt; 50 OLS Model'!$B$12*J149</f>
        <v>0</v>
      </c>
      <c r="X149" s="137">
        <f>'GS &gt; 50 OLS Model'!$B$13*K149</f>
        <v>0</v>
      </c>
      <c r="Y149" s="137">
        <f>'GS &gt; 50 OLS Model'!$B$14*L149</f>
        <v>0</v>
      </c>
      <c r="Z149" s="137">
        <f>'GS &gt; 50 OLS Model'!$B$15*M149</f>
        <v>33229957.640213698</v>
      </c>
      <c r="AA149" s="137">
        <f>'GS &gt; 50 OLS Model'!$B$16*N149</f>
        <v>13179836.220176872</v>
      </c>
      <c r="AB149" s="137">
        <f t="shared" ca="1" si="57"/>
        <v>80725291.785803273</v>
      </c>
    </row>
    <row r="150" spans="1:28">
      <c r="A150" s="138">
        <v>43952</v>
      </c>
      <c r="B150" s="137">
        <f t="shared" si="54"/>
        <v>2020</v>
      </c>
      <c r="C150" s="137"/>
      <c r="D150" s="137">
        <f t="shared" ref="D150:E150" ca="1" si="64">D138</f>
        <v>92.740000000000009</v>
      </c>
      <c r="E150" s="137">
        <f t="shared" ca="1" si="64"/>
        <v>41.839999999999996</v>
      </c>
      <c r="F150" s="137">
        <f>F138*(1+Employment!K$10)</f>
        <v>690306.75464944134</v>
      </c>
      <c r="G150" s="137">
        <f t="shared" si="14"/>
        <v>149</v>
      </c>
      <c r="H150" s="137">
        <f t="shared" ref="H150:L150" si="65">H138</f>
        <v>0</v>
      </c>
      <c r="I150" s="137">
        <f t="shared" si="65"/>
        <v>0</v>
      </c>
      <c r="J150" s="137">
        <f t="shared" si="65"/>
        <v>0</v>
      </c>
      <c r="K150" s="137">
        <f t="shared" si="65"/>
        <v>0</v>
      </c>
      <c r="L150" s="137">
        <f t="shared" si="65"/>
        <v>0</v>
      </c>
      <c r="M150" s="137">
        <f t="shared" si="16"/>
        <v>31</v>
      </c>
      <c r="N150" s="137">
        <v>20</v>
      </c>
      <c r="O150" s="137"/>
      <c r="P150" s="137">
        <f>'GS &gt; 50 OLS Model'!$B$5</f>
        <v>-80678906.326298103</v>
      </c>
      <c r="Q150" s="137">
        <f ca="1">'GS &gt; 50 OLS Model'!$B$6*D150</f>
        <v>2281374.1997953523</v>
      </c>
      <c r="R150" s="137">
        <f ca="1">'GS &gt; 50 OLS Model'!$B$7*E150</f>
        <v>3070802.5142298583</v>
      </c>
      <c r="S150" s="137">
        <f>'GS &gt; 50 OLS Model'!$B$8*F150</f>
        <v>132583979.13480867</v>
      </c>
      <c r="T150" s="137">
        <f>'GS &gt; 50 OLS Model'!$B$9*G150</f>
        <v>-22607590.854660016</v>
      </c>
      <c r="U150" s="137">
        <f>'GS &gt; 50 OLS Model'!$B$10*H150</f>
        <v>0</v>
      </c>
      <c r="V150" s="137">
        <f>'GS &gt; 50 OLS Model'!$B$11*I150</f>
        <v>0</v>
      </c>
      <c r="W150" s="137">
        <f>'GS &gt; 50 OLS Model'!$B$12*J150</f>
        <v>0</v>
      </c>
      <c r="X150" s="137">
        <f>'GS &gt; 50 OLS Model'!$B$13*K150</f>
        <v>0</v>
      </c>
      <c r="Y150" s="137">
        <f>'GS &gt; 50 OLS Model'!$B$14*L150</f>
        <v>0</v>
      </c>
      <c r="Z150" s="137">
        <f>'GS &gt; 50 OLS Model'!$B$15*M150</f>
        <v>34337622.894887492</v>
      </c>
      <c r="AA150" s="137">
        <f>'GS &gt; 50 OLS Model'!$B$16*N150</f>
        <v>12552224.97159702</v>
      </c>
      <c r="AB150" s="137">
        <f t="shared" ca="1" si="57"/>
        <v>81539506.534360275</v>
      </c>
    </row>
    <row r="151" spans="1:28">
      <c r="A151" s="138">
        <v>43983</v>
      </c>
      <c r="B151" s="137">
        <f t="shared" si="54"/>
        <v>2020</v>
      </c>
      <c r="C151" s="137"/>
      <c r="D151" s="137">
        <f t="shared" ref="D151:E151" ca="1" si="66">D139</f>
        <v>9.08</v>
      </c>
      <c r="E151" s="137">
        <f t="shared" ca="1" si="66"/>
        <v>117.03999999999996</v>
      </c>
      <c r="F151" s="137">
        <f>F139*(1+Employment!K$10)</f>
        <v>690306.75464944134</v>
      </c>
      <c r="G151" s="137">
        <f t="shared" si="14"/>
        <v>150</v>
      </c>
      <c r="H151" s="137">
        <f t="shared" ref="H151:L151" si="67">H139</f>
        <v>0</v>
      </c>
      <c r="I151" s="137">
        <f t="shared" si="67"/>
        <v>1</v>
      </c>
      <c r="J151" s="137">
        <f t="shared" si="67"/>
        <v>0</v>
      </c>
      <c r="K151" s="137">
        <f t="shared" si="67"/>
        <v>0</v>
      </c>
      <c r="L151" s="137">
        <f t="shared" si="67"/>
        <v>0</v>
      </c>
      <c r="M151" s="137">
        <f t="shared" si="16"/>
        <v>30</v>
      </c>
      <c r="N151" s="137">
        <v>22</v>
      </c>
      <c r="O151" s="137"/>
      <c r="P151" s="137">
        <f>'GS &gt; 50 OLS Model'!$B$5</f>
        <v>-80678906.326298103</v>
      </c>
      <c r="Q151" s="137">
        <f ca="1">'GS &gt; 50 OLS Model'!$B$6*D151</f>
        <v>223365.08231768166</v>
      </c>
      <c r="R151" s="137">
        <f ca="1">'GS &gt; 50 OLS Model'!$B$7*E151</f>
        <v>8590026.9183905963</v>
      </c>
      <c r="S151" s="137">
        <f>'GS &gt; 50 OLS Model'!$B$8*F151</f>
        <v>132583979.13480867</v>
      </c>
      <c r="T151" s="137">
        <f>'GS &gt; 50 OLS Model'!$B$9*G151</f>
        <v>-22759319.652342297</v>
      </c>
      <c r="U151" s="137">
        <f>'GS &gt; 50 OLS Model'!$B$10*H151</f>
        <v>0</v>
      </c>
      <c r="V151" s="137">
        <f>'GS &gt; 50 OLS Model'!$B$11*I151</f>
        <v>1416617.5357142601</v>
      </c>
      <c r="W151" s="137">
        <f>'GS &gt; 50 OLS Model'!$B$12*J151</f>
        <v>0</v>
      </c>
      <c r="X151" s="137">
        <f>'GS &gt; 50 OLS Model'!$B$13*K151</f>
        <v>0</v>
      </c>
      <c r="Y151" s="137">
        <f>'GS &gt; 50 OLS Model'!$B$14*L151</f>
        <v>0</v>
      </c>
      <c r="Z151" s="137">
        <f>'GS &gt; 50 OLS Model'!$B$15*M151</f>
        <v>33229957.640213698</v>
      </c>
      <c r="AA151" s="137">
        <f>'GS &gt; 50 OLS Model'!$B$16*N151</f>
        <v>13807447.468756722</v>
      </c>
      <c r="AB151" s="137">
        <f t="shared" ca="1" si="57"/>
        <v>86413167.801561236</v>
      </c>
    </row>
    <row r="152" spans="1:28">
      <c r="A152" s="138">
        <v>44013</v>
      </c>
      <c r="B152" s="137">
        <f t="shared" si="54"/>
        <v>2020</v>
      </c>
      <c r="C152" s="137"/>
      <c r="D152" s="137">
        <f t="shared" ref="D152:E152" ca="1" si="68">D140</f>
        <v>0.51</v>
      </c>
      <c r="E152" s="137">
        <f t="shared" ca="1" si="68"/>
        <v>183.26</v>
      </c>
      <c r="F152" s="137">
        <f>F140*(1+Employment!K$10)</f>
        <v>690306.75464944134</v>
      </c>
      <c r="G152" s="137">
        <f t="shared" si="14"/>
        <v>151</v>
      </c>
      <c r="H152" s="137">
        <f t="shared" ref="H152:L152" si="69">H140</f>
        <v>0</v>
      </c>
      <c r="I152" s="137">
        <f t="shared" si="69"/>
        <v>0</v>
      </c>
      <c r="J152" s="137">
        <f t="shared" si="69"/>
        <v>0</v>
      </c>
      <c r="K152" s="137">
        <f t="shared" si="69"/>
        <v>0</v>
      </c>
      <c r="L152" s="137">
        <f t="shared" si="69"/>
        <v>0</v>
      </c>
      <c r="M152" s="137">
        <f t="shared" si="16"/>
        <v>31</v>
      </c>
      <c r="N152" s="137">
        <v>22</v>
      </c>
      <c r="O152" s="137"/>
      <c r="P152" s="137">
        <f>'GS &gt; 50 OLS Model'!$B$5</f>
        <v>-80678906.326298103</v>
      </c>
      <c r="Q152" s="137">
        <f ca="1">'GS &gt; 50 OLS Model'!$B$6*D152</f>
        <v>12545.836121367582</v>
      </c>
      <c r="R152" s="137">
        <f ca="1">'GS &gt; 50 OLS Model'!$B$7*E152</f>
        <v>13450173.727480017</v>
      </c>
      <c r="S152" s="137">
        <f>'GS &gt; 50 OLS Model'!$B$8*F152</f>
        <v>132583979.13480867</v>
      </c>
      <c r="T152" s="137">
        <f>'GS &gt; 50 OLS Model'!$B$9*G152</f>
        <v>-22911048.450024582</v>
      </c>
      <c r="U152" s="137">
        <f>'GS &gt; 50 OLS Model'!$B$10*H152</f>
        <v>0</v>
      </c>
      <c r="V152" s="137">
        <f>'GS &gt; 50 OLS Model'!$B$11*I152</f>
        <v>0</v>
      </c>
      <c r="W152" s="137">
        <f>'GS &gt; 50 OLS Model'!$B$12*J152</f>
        <v>0</v>
      </c>
      <c r="X152" s="137">
        <f>'GS &gt; 50 OLS Model'!$B$13*K152</f>
        <v>0</v>
      </c>
      <c r="Y152" s="137">
        <f>'GS &gt; 50 OLS Model'!$B$14*L152</f>
        <v>0</v>
      </c>
      <c r="Z152" s="137">
        <f>'GS &gt; 50 OLS Model'!$B$15*M152</f>
        <v>34337622.894887492</v>
      </c>
      <c r="AA152" s="137">
        <f>'GS &gt; 50 OLS Model'!$B$16*N152</f>
        <v>13807447.468756722</v>
      </c>
      <c r="AB152" s="137">
        <f t="shared" ca="1" si="57"/>
        <v>90601814.285731599</v>
      </c>
    </row>
    <row r="153" spans="1:28">
      <c r="A153" s="138">
        <v>44044</v>
      </c>
      <c r="B153" s="137">
        <f t="shared" si="54"/>
        <v>2020</v>
      </c>
      <c r="C153" s="137"/>
      <c r="D153" s="137">
        <f t="shared" ref="D153:E153" ca="1" si="70">D141</f>
        <v>1.51</v>
      </c>
      <c r="E153" s="137">
        <f t="shared" ca="1" si="70"/>
        <v>152.91000000000003</v>
      </c>
      <c r="F153" s="137">
        <f>F141*(1+Employment!K$10)</f>
        <v>690306.75464944134</v>
      </c>
      <c r="G153" s="137">
        <f t="shared" si="14"/>
        <v>152</v>
      </c>
      <c r="H153" s="137">
        <f t="shared" ref="H153:L153" si="71">H141</f>
        <v>0</v>
      </c>
      <c r="I153" s="137">
        <f t="shared" si="71"/>
        <v>0</v>
      </c>
      <c r="J153" s="137">
        <f t="shared" si="71"/>
        <v>1</v>
      </c>
      <c r="K153" s="137">
        <f t="shared" si="71"/>
        <v>0</v>
      </c>
      <c r="L153" s="137">
        <f t="shared" si="71"/>
        <v>0</v>
      </c>
      <c r="M153" s="137">
        <f t="shared" si="16"/>
        <v>31</v>
      </c>
      <c r="N153" s="137">
        <v>20</v>
      </c>
      <c r="O153" s="137"/>
      <c r="P153" s="137">
        <f>'GS &gt; 50 OLS Model'!$B$5</f>
        <v>-80678906.326298103</v>
      </c>
      <c r="Q153" s="137">
        <f ca="1">'GS &gt; 50 OLS Model'!$B$6*D153</f>
        <v>37145.514790715781</v>
      </c>
      <c r="R153" s="137">
        <f ca="1">'GS &gt; 50 OLS Model'!$B$7*E153</f>
        <v>11222667.601598656</v>
      </c>
      <c r="S153" s="137">
        <f>'GS &gt; 50 OLS Model'!$B$8*F153</f>
        <v>132583979.13480867</v>
      </c>
      <c r="T153" s="137">
        <f>'GS &gt; 50 OLS Model'!$B$9*G153</f>
        <v>-23062777.247706864</v>
      </c>
      <c r="U153" s="137">
        <f>'GS &gt; 50 OLS Model'!$B$10*H153</f>
        <v>0</v>
      </c>
      <c r="V153" s="137">
        <f>'GS &gt; 50 OLS Model'!$B$11*I153</f>
        <v>0</v>
      </c>
      <c r="W153" s="137">
        <f>'GS &gt; 50 OLS Model'!$B$12*J153</f>
        <v>3108600.9961055499</v>
      </c>
      <c r="X153" s="137">
        <f>'GS &gt; 50 OLS Model'!$B$13*K153</f>
        <v>0</v>
      </c>
      <c r="Y153" s="137">
        <f>'GS &gt; 50 OLS Model'!$B$14*L153</f>
        <v>0</v>
      </c>
      <c r="Z153" s="137">
        <f>'GS &gt; 50 OLS Model'!$B$15*M153</f>
        <v>34337622.894887492</v>
      </c>
      <c r="AA153" s="137">
        <f>'GS &gt; 50 OLS Model'!$B$16*N153</f>
        <v>12552224.97159702</v>
      </c>
      <c r="AB153" s="137">
        <f t="shared" ca="1" si="57"/>
        <v>90100557.539783135</v>
      </c>
    </row>
    <row r="154" spans="1:28">
      <c r="A154" s="138">
        <v>44075</v>
      </c>
      <c r="B154" s="137">
        <f t="shared" si="54"/>
        <v>2020</v>
      </c>
      <c r="C154" s="137"/>
      <c r="D154" s="137">
        <f t="shared" ref="D154:E154" ca="1" si="72">D142</f>
        <v>33.01</v>
      </c>
      <c r="E154" s="137">
        <f t="shared" ca="1" si="72"/>
        <v>67.679999999999993</v>
      </c>
      <c r="F154" s="137">
        <f>F142*(1+Employment!K$10)</f>
        <v>690306.75464944134</v>
      </c>
      <c r="G154" s="137">
        <f t="shared" si="14"/>
        <v>153</v>
      </c>
      <c r="H154" s="137">
        <f t="shared" ref="H154:L154" si="73">H142</f>
        <v>0</v>
      </c>
      <c r="I154" s="137">
        <f t="shared" si="73"/>
        <v>0</v>
      </c>
      <c r="J154" s="137">
        <f t="shared" si="73"/>
        <v>0</v>
      </c>
      <c r="K154" s="137">
        <f t="shared" si="73"/>
        <v>1</v>
      </c>
      <c r="L154" s="137">
        <f t="shared" si="73"/>
        <v>0</v>
      </c>
      <c r="M154" s="137">
        <f t="shared" si="16"/>
        <v>30</v>
      </c>
      <c r="N154" s="137">
        <v>21</v>
      </c>
      <c r="O154" s="137"/>
      <c r="P154" s="137">
        <f>'GS &gt; 50 OLS Model'!$B$5</f>
        <v>-80678906.326298103</v>
      </c>
      <c r="Q154" s="137">
        <f ca="1">'GS &gt; 50 OLS Model'!$B$6*D154</f>
        <v>812035.39287518396</v>
      </c>
      <c r="R154" s="137">
        <f ca="1">'GS &gt; 50 OLS Model'!$B$7*E154</f>
        <v>4967301.9637446655</v>
      </c>
      <c r="S154" s="137">
        <f>'GS &gt; 50 OLS Model'!$B$8*F154</f>
        <v>132583979.13480867</v>
      </c>
      <c r="T154" s="137">
        <f>'GS &gt; 50 OLS Model'!$B$9*G154</f>
        <v>-23214506.045389146</v>
      </c>
      <c r="U154" s="137">
        <f>'GS &gt; 50 OLS Model'!$B$10*H154</f>
        <v>0</v>
      </c>
      <c r="V154" s="137">
        <f>'GS &gt; 50 OLS Model'!$B$11*I154</f>
        <v>0</v>
      </c>
      <c r="W154" s="137">
        <f>'GS &gt; 50 OLS Model'!$B$12*J154</f>
        <v>0</v>
      </c>
      <c r="X154" s="137">
        <f>'GS &gt; 50 OLS Model'!$B$13*K154</f>
        <v>3297905.0316017698</v>
      </c>
      <c r="Y154" s="137">
        <f>'GS &gt; 50 OLS Model'!$B$14*L154</f>
        <v>0</v>
      </c>
      <c r="Z154" s="137">
        <f>'GS &gt; 50 OLS Model'!$B$15*M154</f>
        <v>33229957.640213698</v>
      </c>
      <c r="AA154" s="137">
        <f>'GS &gt; 50 OLS Model'!$B$16*N154</f>
        <v>13179836.220176872</v>
      </c>
      <c r="AB154" s="137">
        <f t="shared" ca="1" si="57"/>
        <v>84177603.011733621</v>
      </c>
    </row>
    <row r="155" spans="1:28">
      <c r="A155" s="138">
        <v>44105</v>
      </c>
      <c r="B155" s="137">
        <f t="shared" si="54"/>
        <v>2020</v>
      </c>
      <c r="C155" s="137"/>
      <c r="D155" s="137">
        <f t="shared" ref="D155:E155" ca="1" si="74">D143</f>
        <v>177.83999999999997</v>
      </c>
      <c r="E155" s="137">
        <f t="shared" ca="1" si="74"/>
        <v>8.6</v>
      </c>
      <c r="F155" s="137">
        <f>F143*(1+Employment!K$10)</f>
        <v>690306.75464944134</v>
      </c>
      <c r="G155" s="137">
        <f t="shared" si="14"/>
        <v>154</v>
      </c>
      <c r="H155" s="137">
        <f t="shared" ref="H155:L155" si="75">H143</f>
        <v>0</v>
      </c>
      <c r="I155" s="137">
        <f t="shared" si="75"/>
        <v>0</v>
      </c>
      <c r="J155" s="137">
        <f t="shared" si="75"/>
        <v>0</v>
      </c>
      <c r="K155" s="137">
        <f t="shared" si="75"/>
        <v>0</v>
      </c>
      <c r="L155" s="137">
        <f t="shared" si="75"/>
        <v>1</v>
      </c>
      <c r="M155" s="137">
        <f t="shared" si="16"/>
        <v>31</v>
      </c>
      <c r="N155" s="137">
        <v>21</v>
      </c>
      <c r="O155" s="137"/>
      <c r="P155" s="137">
        <f>'GS &gt; 50 OLS Model'!$B$5</f>
        <v>-80678906.326298103</v>
      </c>
      <c r="Q155" s="137">
        <f ca="1">'GS &gt; 50 OLS Model'!$B$6*D155</f>
        <v>4374806.8545568828</v>
      </c>
      <c r="R155" s="137">
        <f ca="1">'GS &gt; 50 OLS Model'!$B$7*E155</f>
        <v>631187.89728433988</v>
      </c>
      <c r="S155" s="137">
        <f>'GS &gt; 50 OLS Model'!$B$8*F155</f>
        <v>132583979.13480867</v>
      </c>
      <c r="T155" s="137">
        <f>'GS &gt; 50 OLS Model'!$B$9*G155</f>
        <v>-23366234.843071427</v>
      </c>
      <c r="U155" s="137">
        <f>'GS &gt; 50 OLS Model'!$B$10*H155</f>
        <v>0</v>
      </c>
      <c r="V155" s="137">
        <f>'GS &gt; 50 OLS Model'!$B$11*I155</f>
        <v>0</v>
      </c>
      <c r="W155" s="137">
        <f>'GS &gt; 50 OLS Model'!$B$12*J155</f>
        <v>0</v>
      </c>
      <c r="X155" s="137">
        <f>'GS &gt; 50 OLS Model'!$B$13*K155</f>
        <v>0</v>
      </c>
      <c r="Y155" s="137">
        <f>'GS &gt; 50 OLS Model'!$B$14*L155</f>
        <v>1577525.1305396601</v>
      </c>
      <c r="Z155" s="137">
        <f>'GS &gt; 50 OLS Model'!$B$15*M155</f>
        <v>34337622.894887492</v>
      </c>
      <c r="AA155" s="137">
        <f>'GS &gt; 50 OLS Model'!$B$16*N155</f>
        <v>13179836.220176872</v>
      </c>
      <c r="AB155" s="137">
        <f t="shared" ca="1" si="57"/>
        <v>82639816.962884396</v>
      </c>
    </row>
    <row r="156" spans="1:28">
      <c r="A156" s="138">
        <v>44136</v>
      </c>
      <c r="B156" s="137">
        <f t="shared" si="54"/>
        <v>2020</v>
      </c>
      <c r="C156" s="137"/>
      <c r="D156" s="137">
        <f t="shared" ref="D156:E156" ca="1" si="76">D144</f>
        <v>361.94999999999993</v>
      </c>
      <c r="E156" s="137">
        <f t="shared" ca="1" si="76"/>
        <v>0.05</v>
      </c>
      <c r="F156" s="137">
        <f>F144*(1+Employment!K$10)</f>
        <v>690306.75464944134</v>
      </c>
      <c r="G156" s="137">
        <f t="shared" si="14"/>
        <v>155</v>
      </c>
      <c r="H156" s="137">
        <f t="shared" ref="H156:L156" si="77">H144</f>
        <v>0</v>
      </c>
      <c r="I156" s="137">
        <f t="shared" si="77"/>
        <v>0</v>
      </c>
      <c r="J156" s="137">
        <f t="shared" si="77"/>
        <v>0</v>
      </c>
      <c r="K156" s="137">
        <f t="shared" si="77"/>
        <v>0</v>
      </c>
      <c r="L156" s="137">
        <f t="shared" si="77"/>
        <v>0</v>
      </c>
      <c r="M156" s="137">
        <f t="shared" si="16"/>
        <v>30</v>
      </c>
      <c r="N156" s="137">
        <v>21</v>
      </c>
      <c r="O156" s="137"/>
      <c r="P156" s="137">
        <f>'GS &gt; 50 OLS Model'!$B$5</f>
        <v>-80678906.326298103</v>
      </c>
      <c r="Q156" s="137">
        <f ca="1">'GS &gt; 50 OLS Model'!$B$6*D156</f>
        <v>8903853.694370579</v>
      </c>
      <c r="R156" s="137">
        <f ca="1">'GS &gt; 50 OLS Model'!$B$7*E156</f>
        <v>3669.6970772345348</v>
      </c>
      <c r="S156" s="137">
        <f>'GS &gt; 50 OLS Model'!$B$8*F156</f>
        <v>132583979.13480867</v>
      </c>
      <c r="T156" s="137">
        <f>'GS &gt; 50 OLS Model'!$B$9*G156</f>
        <v>-23517963.640753709</v>
      </c>
      <c r="U156" s="137">
        <f>'GS &gt; 50 OLS Model'!$B$10*H156</f>
        <v>0</v>
      </c>
      <c r="V156" s="137">
        <f>'GS &gt; 50 OLS Model'!$B$11*I156</f>
        <v>0</v>
      </c>
      <c r="W156" s="137">
        <f>'GS &gt; 50 OLS Model'!$B$12*J156</f>
        <v>0</v>
      </c>
      <c r="X156" s="137">
        <f>'GS &gt; 50 OLS Model'!$B$13*K156</f>
        <v>0</v>
      </c>
      <c r="Y156" s="137">
        <f>'GS &gt; 50 OLS Model'!$B$14*L156</f>
        <v>0</v>
      </c>
      <c r="Z156" s="137">
        <f>'GS &gt; 50 OLS Model'!$B$15*M156</f>
        <v>33229957.640213698</v>
      </c>
      <c r="AA156" s="137">
        <f>'GS &gt; 50 OLS Model'!$B$16*N156</f>
        <v>13179836.220176872</v>
      </c>
      <c r="AB156" s="137">
        <f t="shared" ca="1" si="57"/>
        <v>83704426.419595242</v>
      </c>
    </row>
    <row r="157" spans="1:28">
      <c r="A157" s="138">
        <v>44166</v>
      </c>
      <c r="B157" s="137">
        <f t="shared" si="54"/>
        <v>2020</v>
      </c>
      <c r="C157" s="137"/>
      <c r="D157" s="137">
        <f t="shared" ref="D157:E157" ca="1" si="78">D145</f>
        <v>556.41000000000008</v>
      </c>
      <c r="E157" s="137">
        <f t="shared" ca="1" si="78"/>
        <v>0</v>
      </c>
      <c r="F157" s="137">
        <f>F145*(1+Employment!K$10)</f>
        <v>690306.75464944134</v>
      </c>
      <c r="G157" s="137">
        <f t="shared" si="14"/>
        <v>156</v>
      </c>
      <c r="H157" s="137">
        <f t="shared" ref="H157:L157" si="79">H145</f>
        <v>0</v>
      </c>
      <c r="I157" s="137">
        <f t="shared" si="79"/>
        <v>0</v>
      </c>
      <c r="J157" s="137">
        <f t="shared" si="79"/>
        <v>0</v>
      </c>
      <c r="K157" s="137">
        <f t="shared" si="79"/>
        <v>0</v>
      </c>
      <c r="L157" s="137">
        <f t="shared" si="79"/>
        <v>0</v>
      </c>
      <c r="M157" s="137">
        <f t="shared" si="16"/>
        <v>31</v>
      </c>
      <c r="N157" s="137">
        <v>21</v>
      </c>
      <c r="O157" s="137"/>
      <c r="P157" s="137">
        <f>'GS &gt; 50 OLS Model'!$B$5</f>
        <v>-80678906.326298103</v>
      </c>
      <c r="Q157" s="137">
        <f ca="1">'GS &gt; 50 OLS Model'!$B$6*D157</f>
        <v>13687507.208412033</v>
      </c>
      <c r="R157" s="137">
        <f ca="1">'GS &gt; 50 OLS Model'!$B$7*E157</f>
        <v>0</v>
      </c>
      <c r="S157" s="137">
        <f>'GS &gt; 50 OLS Model'!$B$8*F157</f>
        <v>132583979.13480867</v>
      </c>
      <c r="T157" s="137">
        <f>'GS &gt; 50 OLS Model'!$B$9*G157</f>
        <v>-23669692.43843599</v>
      </c>
      <c r="U157" s="137">
        <f>'GS &gt; 50 OLS Model'!$B$10*H157</f>
        <v>0</v>
      </c>
      <c r="V157" s="137">
        <f>'GS &gt; 50 OLS Model'!$B$11*I157</f>
        <v>0</v>
      </c>
      <c r="W157" s="137">
        <f>'GS &gt; 50 OLS Model'!$B$12*J157</f>
        <v>0</v>
      </c>
      <c r="X157" s="137">
        <f>'GS &gt; 50 OLS Model'!$B$13*K157</f>
        <v>0</v>
      </c>
      <c r="Y157" s="137">
        <f>'GS &gt; 50 OLS Model'!$B$14*L157</f>
        <v>0</v>
      </c>
      <c r="Z157" s="137">
        <f>'GS &gt; 50 OLS Model'!$B$15*M157</f>
        <v>34337622.894887492</v>
      </c>
      <c r="AA157" s="137">
        <f>'GS &gt; 50 OLS Model'!$B$16*N157</f>
        <v>13179836.220176872</v>
      </c>
      <c r="AB157" s="137">
        <f t="shared" ca="1" si="57"/>
        <v>89440346.693550989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34"/>
  <sheetViews>
    <sheetView topLeftCell="A109" workbookViewId="0">
      <selection activeCell="K134" sqref="K134"/>
    </sheetView>
  </sheetViews>
  <sheetFormatPr defaultColWidth="8.83203125" defaultRowHeight="12.75"/>
  <cols>
    <col min="1" max="1" width="16.83203125" style="1" customWidth="1"/>
    <col min="2" max="2" width="14.1640625" style="1" customWidth="1"/>
    <col min="3" max="11" width="12.5" style="1" customWidth="1"/>
    <col min="12" max="16384" width="8.83203125" style="1"/>
  </cols>
  <sheetData>
    <row r="1" spans="1:12">
      <c r="B1" s="1" t="s">
        <v>1</v>
      </c>
      <c r="C1" s="2" t="s">
        <v>5</v>
      </c>
      <c r="D1" s="2" t="s">
        <v>10</v>
      </c>
      <c r="E1" s="2" t="s">
        <v>15</v>
      </c>
      <c r="F1" s="2" t="s">
        <v>20</v>
      </c>
      <c r="G1" s="2" t="s">
        <v>25</v>
      </c>
      <c r="H1" s="2" t="s">
        <v>30</v>
      </c>
      <c r="I1" s="2" t="s">
        <v>35</v>
      </c>
      <c r="J1" s="2" t="s">
        <v>40</v>
      </c>
      <c r="K1" s="2" t="s">
        <v>42</v>
      </c>
    </row>
    <row r="2" spans="1:12">
      <c r="A2" s="3">
        <v>39052</v>
      </c>
      <c r="B2" s="93">
        <v>76579</v>
      </c>
      <c r="C2" s="93">
        <v>7086</v>
      </c>
      <c r="D2" s="93">
        <v>1214</v>
      </c>
      <c r="E2" s="93">
        <v>3</v>
      </c>
      <c r="F2" s="93">
        <v>7</v>
      </c>
      <c r="G2" s="93">
        <v>3</v>
      </c>
      <c r="H2" s="93">
        <v>1</v>
      </c>
      <c r="I2" s="96">
        <f>I5</f>
        <v>23392</v>
      </c>
      <c r="J2" s="96">
        <f t="shared" ref="J2:K2" si="0">J5</f>
        <v>714</v>
      </c>
      <c r="K2" s="96">
        <f t="shared" si="0"/>
        <v>754</v>
      </c>
      <c r="L2" s="97" t="s">
        <v>201</v>
      </c>
    </row>
    <row r="3" spans="1:12">
      <c r="A3" s="3">
        <v>39083</v>
      </c>
      <c r="B3" s="93"/>
      <c r="I3" s="97"/>
      <c r="J3" s="97"/>
      <c r="K3" s="97"/>
    </row>
    <row r="4" spans="1:12">
      <c r="A4" s="3">
        <v>39114</v>
      </c>
      <c r="B4" s="93"/>
      <c r="I4" s="97"/>
      <c r="J4" s="97"/>
      <c r="K4" s="97"/>
    </row>
    <row r="5" spans="1:12">
      <c r="A5" s="3">
        <v>39142</v>
      </c>
      <c r="B5" s="93">
        <v>76573</v>
      </c>
      <c r="C5" s="93">
        <v>7105</v>
      </c>
      <c r="D5" s="93">
        <v>1198</v>
      </c>
      <c r="E5" s="93">
        <v>3</v>
      </c>
      <c r="F5" s="93">
        <v>6</v>
      </c>
      <c r="G5" s="93">
        <v>3</v>
      </c>
      <c r="H5" s="93">
        <v>1</v>
      </c>
      <c r="I5" s="96">
        <f>I8</f>
        <v>23392</v>
      </c>
      <c r="J5" s="96">
        <f t="shared" ref="J5:K5" si="1">J8</f>
        <v>714</v>
      </c>
      <c r="K5" s="96">
        <f t="shared" si="1"/>
        <v>754</v>
      </c>
    </row>
    <row r="6" spans="1:12">
      <c r="A6" s="3">
        <v>39173</v>
      </c>
      <c r="I6" s="97"/>
      <c r="J6" s="97"/>
      <c r="K6" s="97"/>
    </row>
    <row r="7" spans="1:12">
      <c r="A7" s="3">
        <v>39203</v>
      </c>
      <c r="I7" s="97"/>
      <c r="J7" s="97"/>
      <c r="K7" s="97"/>
    </row>
    <row r="8" spans="1:12">
      <c r="A8" s="3">
        <v>39234</v>
      </c>
      <c r="B8" s="93">
        <v>76385</v>
      </c>
      <c r="C8" s="93">
        <v>7085</v>
      </c>
      <c r="D8" s="93">
        <v>1176</v>
      </c>
      <c r="E8" s="93">
        <v>3</v>
      </c>
      <c r="F8" s="93">
        <v>6</v>
      </c>
      <c r="G8" s="93">
        <v>3</v>
      </c>
      <c r="H8" s="93">
        <v>1</v>
      </c>
      <c r="I8" s="96">
        <f>I11</f>
        <v>23392</v>
      </c>
      <c r="J8" s="96">
        <f t="shared" ref="J8:K8" si="2">J11</f>
        <v>714</v>
      </c>
      <c r="K8" s="96">
        <f t="shared" si="2"/>
        <v>754</v>
      </c>
    </row>
    <row r="9" spans="1:12">
      <c r="A9" s="3">
        <v>39264</v>
      </c>
      <c r="I9" s="97"/>
      <c r="J9" s="97"/>
      <c r="K9" s="97"/>
    </row>
    <row r="10" spans="1:12">
      <c r="A10" s="3">
        <v>39295</v>
      </c>
      <c r="I10" s="97"/>
      <c r="J10" s="97"/>
      <c r="K10" s="97"/>
    </row>
    <row r="11" spans="1:12">
      <c r="A11" s="3">
        <v>39326</v>
      </c>
      <c r="B11" s="93">
        <v>76478</v>
      </c>
      <c r="C11" s="93">
        <v>7062</v>
      </c>
      <c r="D11" s="93">
        <v>1187</v>
      </c>
      <c r="E11" s="93">
        <v>3</v>
      </c>
      <c r="F11" s="93">
        <v>6</v>
      </c>
      <c r="G11" s="93">
        <v>3</v>
      </c>
      <c r="H11" s="93">
        <v>1</v>
      </c>
      <c r="I11" s="96">
        <f>I14</f>
        <v>23392</v>
      </c>
      <c r="J11" s="96">
        <f t="shared" ref="J11:K11" si="3">J14</f>
        <v>714</v>
      </c>
      <c r="K11" s="96">
        <f t="shared" si="3"/>
        <v>754</v>
      </c>
    </row>
    <row r="12" spans="1:12">
      <c r="A12" s="3">
        <v>39356</v>
      </c>
    </row>
    <row r="13" spans="1:12">
      <c r="A13" s="3">
        <v>39387</v>
      </c>
    </row>
    <row r="14" spans="1:12">
      <c r="A14" s="3">
        <v>39417</v>
      </c>
      <c r="B14" s="93">
        <v>76660</v>
      </c>
      <c r="C14" s="93">
        <v>7074</v>
      </c>
      <c r="D14" s="93">
        <v>1190</v>
      </c>
      <c r="E14" s="93">
        <v>3</v>
      </c>
      <c r="F14" s="93">
        <v>6</v>
      </c>
      <c r="G14" s="93">
        <v>3</v>
      </c>
      <c r="H14" s="93">
        <v>1</v>
      </c>
      <c r="I14" s="93">
        <v>23392</v>
      </c>
      <c r="J14" s="93">
        <v>714</v>
      </c>
      <c r="K14" s="93">
        <v>754</v>
      </c>
    </row>
    <row r="15" spans="1:12">
      <c r="A15" s="3">
        <v>39448</v>
      </c>
    </row>
    <row r="16" spans="1:12">
      <c r="A16" s="3">
        <v>39479</v>
      </c>
    </row>
    <row r="17" spans="1:11">
      <c r="A17" s="3">
        <v>39508</v>
      </c>
      <c r="B17" s="93">
        <v>76637</v>
      </c>
      <c r="C17" s="93">
        <v>7068</v>
      </c>
      <c r="D17" s="93">
        <v>1196</v>
      </c>
      <c r="E17" s="93">
        <v>3</v>
      </c>
      <c r="F17" s="93">
        <v>6</v>
      </c>
      <c r="G17" s="93">
        <v>3</v>
      </c>
      <c r="H17" s="93">
        <v>1</v>
      </c>
      <c r="I17" s="96">
        <f>AVERAGE(I14,I20)</f>
        <v>23397.25</v>
      </c>
      <c r="J17" s="96">
        <f>AVERAGE(J14,J20)</f>
        <v>708.5</v>
      </c>
      <c r="K17" s="96">
        <f>AVERAGE(K14,K20)</f>
        <v>755.25</v>
      </c>
    </row>
    <row r="18" spans="1:11">
      <c r="A18" s="3">
        <v>39539</v>
      </c>
      <c r="I18" s="97"/>
      <c r="J18" s="97"/>
      <c r="K18" s="97"/>
    </row>
    <row r="19" spans="1:11">
      <c r="A19" s="3">
        <v>39569</v>
      </c>
      <c r="I19" s="97"/>
      <c r="J19" s="97"/>
      <c r="K19" s="97"/>
    </row>
    <row r="20" spans="1:11">
      <c r="A20" s="3">
        <v>39600</v>
      </c>
      <c r="B20" s="93">
        <v>76366</v>
      </c>
      <c r="C20" s="93">
        <v>7045</v>
      </c>
      <c r="D20" s="93">
        <v>1198</v>
      </c>
      <c r="E20" s="93">
        <v>3</v>
      </c>
      <c r="F20" s="93">
        <v>6</v>
      </c>
      <c r="G20" s="93">
        <v>3</v>
      </c>
      <c r="H20" s="93">
        <v>1</v>
      </c>
      <c r="I20" s="96">
        <f>AVERAGE(I14,I26)</f>
        <v>23402.5</v>
      </c>
      <c r="J20" s="96">
        <f t="shared" ref="J20:K20" si="4">AVERAGE(J14,J26)</f>
        <v>703</v>
      </c>
      <c r="K20" s="96">
        <f t="shared" si="4"/>
        <v>756.5</v>
      </c>
    </row>
    <row r="21" spans="1:11">
      <c r="A21" s="3">
        <v>39630</v>
      </c>
      <c r="I21" s="97"/>
      <c r="J21" s="97"/>
      <c r="K21" s="97"/>
    </row>
    <row r="22" spans="1:11">
      <c r="A22" s="3">
        <v>39661</v>
      </c>
      <c r="I22" s="97"/>
      <c r="J22" s="97"/>
      <c r="K22" s="97"/>
    </row>
    <row r="23" spans="1:11">
      <c r="A23" s="3">
        <v>39692</v>
      </c>
      <c r="B23" s="93">
        <v>76440</v>
      </c>
      <c r="C23" s="93">
        <v>7017</v>
      </c>
      <c r="D23" s="93">
        <v>1194</v>
      </c>
      <c r="E23" s="93">
        <v>3</v>
      </c>
      <c r="F23" s="93">
        <v>6</v>
      </c>
      <c r="G23" s="93">
        <v>3</v>
      </c>
      <c r="H23" s="93">
        <v>1</v>
      </c>
      <c r="I23" s="96">
        <f>AVERAGE(I20,I26)</f>
        <v>23407.75</v>
      </c>
      <c r="J23" s="96">
        <f>AVERAGE(J20,J26)</f>
        <v>697.5</v>
      </c>
      <c r="K23" s="96">
        <f>AVERAGE(K20,K26)</f>
        <v>757.75</v>
      </c>
    </row>
    <row r="24" spans="1:11">
      <c r="A24" s="3">
        <v>39722</v>
      </c>
    </row>
    <row r="25" spans="1:11">
      <c r="A25" s="3">
        <v>39753</v>
      </c>
    </row>
    <row r="26" spans="1:11">
      <c r="A26" s="3">
        <v>39783</v>
      </c>
      <c r="B26" s="93">
        <v>76506</v>
      </c>
      <c r="C26" s="93">
        <v>7041</v>
      </c>
      <c r="D26" s="93">
        <v>1191</v>
      </c>
      <c r="E26" s="93">
        <v>3</v>
      </c>
      <c r="F26" s="93">
        <v>6</v>
      </c>
      <c r="G26" s="93">
        <v>3</v>
      </c>
      <c r="H26" s="93">
        <v>1</v>
      </c>
      <c r="I26" s="93">
        <v>23413</v>
      </c>
      <c r="J26" s="93">
        <v>692</v>
      </c>
      <c r="K26" s="93">
        <v>759</v>
      </c>
    </row>
    <row r="27" spans="1:11">
      <c r="A27" s="3">
        <v>39814</v>
      </c>
    </row>
    <row r="28" spans="1:11">
      <c r="A28" s="3">
        <v>39845</v>
      </c>
    </row>
    <row r="29" spans="1:11">
      <c r="A29" s="3">
        <v>39873</v>
      </c>
      <c r="B29" s="93">
        <v>76538</v>
      </c>
      <c r="C29" s="93">
        <v>7014</v>
      </c>
      <c r="D29" s="93">
        <v>1187</v>
      </c>
      <c r="E29" s="93">
        <v>3</v>
      </c>
      <c r="F29" s="93">
        <v>6</v>
      </c>
      <c r="G29" s="93">
        <v>3</v>
      </c>
      <c r="H29" s="93">
        <v>1</v>
      </c>
      <c r="I29" s="96">
        <f>AVERAGE(I26,I32)</f>
        <v>23417</v>
      </c>
      <c r="J29" s="96">
        <f>AVERAGE(J26,J32)</f>
        <v>680.25</v>
      </c>
      <c r="K29" s="96">
        <f>AVERAGE(K26,K32)</f>
        <v>760.75</v>
      </c>
    </row>
    <row r="30" spans="1:11">
      <c r="A30" s="3">
        <v>39904</v>
      </c>
      <c r="I30" s="97"/>
      <c r="J30" s="97"/>
      <c r="K30" s="97"/>
    </row>
    <row r="31" spans="1:11">
      <c r="A31" s="3">
        <v>39934</v>
      </c>
      <c r="B31" s="93"/>
      <c r="C31" s="93"/>
      <c r="D31" s="93"/>
      <c r="E31" s="93"/>
      <c r="F31" s="93"/>
      <c r="G31" s="93"/>
      <c r="H31" s="93"/>
      <c r="I31" s="97"/>
      <c r="J31" s="97"/>
      <c r="K31" s="97"/>
    </row>
    <row r="32" spans="1:11">
      <c r="A32" s="3">
        <v>39965</v>
      </c>
      <c r="B32" s="93">
        <v>76209</v>
      </c>
      <c r="C32" s="93">
        <v>6959</v>
      </c>
      <c r="D32" s="93">
        <v>1178</v>
      </c>
      <c r="E32" s="93">
        <v>3</v>
      </c>
      <c r="F32" s="93">
        <v>6</v>
      </c>
      <c r="G32" s="93">
        <v>3</v>
      </c>
      <c r="H32" s="93">
        <v>1</v>
      </c>
      <c r="I32" s="96">
        <f>AVERAGE(I26,I38)</f>
        <v>23421</v>
      </c>
      <c r="J32" s="96">
        <f t="shared" ref="J32:K32" si="5">AVERAGE(J26,J38)</f>
        <v>668.5</v>
      </c>
      <c r="K32" s="96">
        <f t="shared" si="5"/>
        <v>762.5</v>
      </c>
    </row>
    <row r="33" spans="1:11">
      <c r="A33" s="3">
        <v>39995</v>
      </c>
      <c r="B33" s="93"/>
      <c r="C33" s="93"/>
      <c r="D33" s="93"/>
      <c r="E33" s="93"/>
      <c r="F33" s="93"/>
      <c r="G33" s="93"/>
      <c r="H33" s="93"/>
      <c r="I33" s="97"/>
      <c r="J33" s="97"/>
      <c r="K33" s="97"/>
    </row>
    <row r="34" spans="1:11">
      <c r="A34" s="3">
        <v>40026</v>
      </c>
      <c r="I34" s="97"/>
      <c r="J34" s="97"/>
      <c r="K34" s="97"/>
    </row>
    <row r="35" spans="1:11">
      <c r="A35" s="3">
        <v>40057</v>
      </c>
      <c r="B35" s="93">
        <v>76373</v>
      </c>
      <c r="C35" s="93">
        <v>6971</v>
      </c>
      <c r="D35" s="93">
        <v>1164</v>
      </c>
      <c r="E35" s="93">
        <v>3</v>
      </c>
      <c r="F35" s="93">
        <v>6</v>
      </c>
      <c r="G35" s="93">
        <v>3</v>
      </c>
      <c r="H35" s="93">
        <v>1</v>
      </c>
      <c r="I35" s="96">
        <f>AVERAGE(I32,I38)</f>
        <v>23425</v>
      </c>
      <c r="J35" s="96">
        <f>AVERAGE(J32,J38)</f>
        <v>656.75</v>
      </c>
      <c r="K35" s="96">
        <f>AVERAGE(K32,K38)</f>
        <v>764.25</v>
      </c>
    </row>
    <row r="36" spans="1:11">
      <c r="A36" s="3">
        <v>40087</v>
      </c>
    </row>
    <row r="37" spans="1:11">
      <c r="A37" s="3">
        <v>40118</v>
      </c>
    </row>
    <row r="38" spans="1:11">
      <c r="A38" s="3">
        <v>40148</v>
      </c>
      <c r="B38" s="93">
        <v>76556</v>
      </c>
      <c r="C38" s="93">
        <v>6937</v>
      </c>
      <c r="D38" s="93">
        <v>1173</v>
      </c>
      <c r="E38" s="93">
        <v>3</v>
      </c>
      <c r="F38" s="93">
        <v>6</v>
      </c>
      <c r="G38" s="93">
        <v>3</v>
      </c>
      <c r="H38" s="93">
        <v>1</v>
      </c>
      <c r="I38" s="93">
        <v>23429</v>
      </c>
      <c r="J38" s="93">
        <v>645</v>
      </c>
      <c r="K38" s="93">
        <v>766</v>
      </c>
    </row>
    <row r="39" spans="1:11">
      <c r="A39" s="3">
        <v>40179</v>
      </c>
    </row>
    <row r="40" spans="1:11">
      <c r="A40" s="3">
        <v>40210</v>
      </c>
    </row>
    <row r="41" spans="1:11">
      <c r="A41" s="3">
        <v>40238</v>
      </c>
      <c r="B41" s="93">
        <v>76709</v>
      </c>
      <c r="C41" s="93">
        <v>6956</v>
      </c>
      <c r="D41" s="93">
        <v>1180</v>
      </c>
      <c r="E41" s="93">
        <v>3</v>
      </c>
      <c r="F41" s="93">
        <v>6</v>
      </c>
      <c r="G41" s="93">
        <v>3</v>
      </c>
      <c r="H41" s="93">
        <v>1</v>
      </c>
      <c r="I41" s="93">
        <v>23429</v>
      </c>
      <c r="J41" s="93">
        <v>672</v>
      </c>
      <c r="K41" s="93">
        <v>769</v>
      </c>
    </row>
    <row r="42" spans="1:11">
      <c r="A42" s="3">
        <v>40269</v>
      </c>
    </row>
    <row r="43" spans="1:11">
      <c r="A43" s="3">
        <v>40299</v>
      </c>
    </row>
    <row r="44" spans="1:11">
      <c r="A44" s="3">
        <v>40330</v>
      </c>
      <c r="B44" s="93">
        <v>76475</v>
      </c>
      <c r="C44" s="93">
        <v>6991</v>
      </c>
      <c r="D44" s="93">
        <v>1219</v>
      </c>
      <c r="E44" s="93">
        <v>3</v>
      </c>
      <c r="F44" s="93">
        <v>6</v>
      </c>
      <c r="G44" s="93">
        <v>3</v>
      </c>
      <c r="H44" s="93">
        <v>1</v>
      </c>
      <c r="I44" s="93">
        <v>23429</v>
      </c>
      <c r="J44" s="93">
        <v>677</v>
      </c>
      <c r="K44" s="93">
        <v>769</v>
      </c>
    </row>
    <row r="45" spans="1:11">
      <c r="A45" s="3">
        <v>40360</v>
      </c>
    </row>
    <row r="46" spans="1:11">
      <c r="A46" s="3">
        <v>40391</v>
      </c>
    </row>
    <row r="47" spans="1:11">
      <c r="A47" s="3">
        <v>40422</v>
      </c>
      <c r="B47" s="93">
        <v>76515</v>
      </c>
      <c r="C47" s="93">
        <v>6905</v>
      </c>
      <c r="D47" s="93">
        <v>1177</v>
      </c>
      <c r="E47" s="93">
        <v>3</v>
      </c>
      <c r="F47" s="93">
        <v>6</v>
      </c>
      <c r="G47" s="93">
        <v>3</v>
      </c>
      <c r="H47" s="93">
        <v>1</v>
      </c>
      <c r="I47" s="93">
        <v>23441</v>
      </c>
      <c r="J47" s="93">
        <v>667</v>
      </c>
      <c r="K47" s="93">
        <v>769</v>
      </c>
    </row>
    <row r="48" spans="1:11">
      <c r="A48" s="3">
        <v>40452</v>
      </c>
    </row>
    <row r="49" spans="1:11">
      <c r="A49" s="3">
        <v>40483</v>
      </c>
    </row>
    <row r="50" spans="1:11">
      <c r="A50" s="3">
        <v>40513</v>
      </c>
      <c r="B50" s="93">
        <v>76720</v>
      </c>
      <c r="C50" s="160">
        <v>6940</v>
      </c>
      <c r="D50" s="93">
        <v>1178</v>
      </c>
      <c r="E50" s="93">
        <v>3</v>
      </c>
      <c r="F50" s="93">
        <v>6</v>
      </c>
      <c r="G50" s="93">
        <v>3</v>
      </c>
      <c r="H50" s="93">
        <v>1</v>
      </c>
      <c r="I50" s="93">
        <v>23446</v>
      </c>
      <c r="J50" s="93">
        <v>650</v>
      </c>
      <c r="K50" s="93">
        <v>772</v>
      </c>
    </row>
    <row r="51" spans="1:11">
      <c r="A51" s="3">
        <v>40544</v>
      </c>
    </row>
    <row r="52" spans="1:11">
      <c r="A52" s="3">
        <v>40575</v>
      </c>
    </row>
    <row r="53" spans="1:11">
      <c r="A53" s="3">
        <v>40603</v>
      </c>
      <c r="B53" s="93">
        <v>76777</v>
      </c>
      <c r="C53" s="160">
        <v>6933</v>
      </c>
      <c r="D53" s="93">
        <v>1181</v>
      </c>
      <c r="E53" s="93">
        <v>3</v>
      </c>
      <c r="F53" s="93">
        <v>6</v>
      </c>
      <c r="G53" s="93">
        <v>3</v>
      </c>
      <c r="H53" s="93">
        <v>1</v>
      </c>
      <c r="I53" s="93">
        <v>23546</v>
      </c>
      <c r="J53" s="93">
        <v>662</v>
      </c>
      <c r="K53" s="93">
        <v>784</v>
      </c>
    </row>
    <row r="54" spans="1:11">
      <c r="A54" s="3">
        <v>40634</v>
      </c>
    </row>
    <row r="55" spans="1:11">
      <c r="A55" s="3">
        <v>40664</v>
      </c>
    </row>
    <row r="56" spans="1:11">
      <c r="A56" s="3">
        <v>40695</v>
      </c>
      <c r="B56" s="93">
        <v>76471</v>
      </c>
      <c r="C56" s="161">
        <f>C53*2/3+C62/3</f>
        <v>6930.3333333333339</v>
      </c>
      <c r="D56" s="93">
        <v>1253</v>
      </c>
      <c r="E56" s="93">
        <v>3</v>
      </c>
      <c r="F56" s="93">
        <v>6</v>
      </c>
      <c r="G56" s="93">
        <v>3</v>
      </c>
      <c r="H56" s="93">
        <v>1</v>
      </c>
      <c r="I56" s="93">
        <v>23546</v>
      </c>
      <c r="J56" s="93">
        <v>663</v>
      </c>
      <c r="K56" s="93">
        <v>796</v>
      </c>
    </row>
    <row r="57" spans="1:11">
      <c r="A57" s="3">
        <v>40725</v>
      </c>
    </row>
    <row r="58" spans="1:11">
      <c r="A58" s="3">
        <v>40756</v>
      </c>
    </row>
    <row r="59" spans="1:11">
      <c r="A59" s="3">
        <v>40787</v>
      </c>
      <c r="B59" s="93">
        <v>76825</v>
      </c>
      <c r="C59" s="161">
        <f>C53/3+C62*2/3</f>
        <v>6927.666666666667</v>
      </c>
      <c r="D59" s="93">
        <v>1174</v>
      </c>
      <c r="E59" s="93">
        <v>3</v>
      </c>
      <c r="F59" s="93">
        <v>6</v>
      </c>
      <c r="G59" s="93">
        <v>3</v>
      </c>
      <c r="H59" s="93">
        <v>1</v>
      </c>
      <c r="I59" s="93">
        <v>23260</v>
      </c>
      <c r="J59" s="93">
        <v>655</v>
      </c>
      <c r="K59" s="93">
        <v>795</v>
      </c>
    </row>
    <row r="60" spans="1:11">
      <c r="A60" s="3">
        <v>40817</v>
      </c>
    </row>
    <row r="61" spans="1:11">
      <c r="A61" s="3">
        <v>40848</v>
      </c>
    </row>
    <row r="62" spans="1:11">
      <c r="A62" s="3">
        <v>40878</v>
      </c>
      <c r="B62" s="93">
        <v>76915</v>
      </c>
      <c r="C62" s="160">
        <v>6925</v>
      </c>
      <c r="D62" s="93">
        <v>1172</v>
      </c>
      <c r="E62" s="93">
        <v>3</v>
      </c>
      <c r="F62" s="93">
        <v>6</v>
      </c>
      <c r="G62" s="93">
        <v>3</v>
      </c>
      <c r="H62" s="93">
        <v>1</v>
      </c>
      <c r="I62" s="93">
        <v>23292</v>
      </c>
      <c r="J62" s="93">
        <v>668</v>
      </c>
      <c r="K62" s="93">
        <v>796</v>
      </c>
    </row>
    <row r="63" spans="1:11">
      <c r="A63" s="3">
        <v>40909</v>
      </c>
    </row>
    <row r="64" spans="1:11">
      <c r="A64" s="3">
        <v>40940</v>
      </c>
    </row>
    <row r="65" spans="1:11">
      <c r="A65" s="3">
        <v>40969</v>
      </c>
      <c r="B65" s="93">
        <v>77000</v>
      </c>
      <c r="C65" s="160">
        <v>6909</v>
      </c>
      <c r="D65" s="93">
        <v>1177</v>
      </c>
      <c r="E65" s="93">
        <v>3</v>
      </c>
      <c r="F65" s="93">
        <v>6</v>
      </c>
      <c r="G65" s="93">
        <v>3</v>
      </c>
      <c r="H65" s="93">
        <v>1</v>
      </c>
      <c r="I65" s="93">
        <v>23344</v>
      </c>
      <c r="J65" s="93">
        <v>666</v>
      </c>
      <c r="K65" s="93">
        <v>795</v>
      </c>
    </row>
    <row r="66" spans="1:11">
      <c r="A66" s="3">
        <v>41000</v>
      </c>
    </row>
    <row r="67" spans="1:11">
      <c r="A67" s="3">
        <v>41030</v>
      </c>
    </row>
    <row r="68" spans="1:11">
      <c r="A68" s="3">
        <v>41061</v>
      </c>
      <c r="B68" s="93">
        <v>76913</v>
      </c>
      <c r="C68" s="161">
        <f>C65*2/3+C74/3</f>
        <v>6917.6666666666661</v>
      </c>
      <c r="D68" s="93">
        <v>1177</v>
      </c>
      <c r="E68" s="93">
        <v>3</v>
      </c>
      <c r="F68" s="93">
        <v>6</v>
      </c>
      <c r="G68" s="93">
        <v>3</v>
      </c>
      <c r="H68" s="93">
        <v>1</v>
      </c>
      <c r="I68" s="93">
        <v>23358</v>
      </c>
      <c r="J68" s="93">
        <v>663</v>
      </c>
      <c r="K68" s="93">
        <v>795</v>
      </c>
    </row>
    <row r="69" spans="1:11">
      <c r="A69" s="3">
        <v>41091</v>
      </c>
    </row>
    <row r="70" spans="1:11">
      <c r="A70" s="3">
        <v>41122</v>
      </c>
    </row>
    <row r="71" spans="1:11">
      <c r="A71" s="3">
        <v>41153</v>
      </c>
      <c r="B71" s="93">
        <v>77139</v>
      </c>
      <c r="C71" s="161">
        <f>C65/3+C74*2/3</f>
        <v>6926.333333333333</v>
      </c>
      <c r="D71" s="93">
        <v>1184</v>
      </c>
      <c r="E71" s="93">
        <v>3</v>
      </c>
      <c r="F71" s="93">
        <v>6</v>
      </c>
      <c r="G71" s="93">
        <v>2</v>
      </c>
      <c r="H71" s="93">
        <v>1</v>
      </c>
      <c r="I71" s="93">
        <v>23365</v>
      </c>
      <c r="J71" s="93">
        <v>658</v>
      </c>
      <c r="K71" s="93">
        <v>793</v>
      </c>
    </row>
    <row r="72" spans="1:11">
      <c r="A72" s="3">
        <v>41183</v>
      </c>
    </row>
    <row r="73" spans="1:11">
      <c r="A73" s="3">
        <v>41214</v>
      </c>
    </row>
    <row r="74" spans="1:11">
      <c r="A74" s="3">
        <v>41244</v>
      </c>
      <c r="B74" s="93">
        <v>77344</v>
      </c>
      <c r="C74" s="160">
        <v>6935</v>
      </c>
      <c r="D74" s="93">
        <v>1179</v>
      </c>
      <c r="E74" s="93">
        <v>3</v>
      </c>
      <c r="F74" s="93">
        <v>6</v>
      </c>
      <c r="G74" s="93">
        <v>2</v>
      </c>
      <c r="H74" s="93">
        <v>1</v>
      </c>
      <c r="I74" s="93">
        <v>23365</v>
      </c>
      <c r="J74" s="93">
        <v>655</v>
      </c>
      <c r="K74" s="93">
        <v>793</v>
      </c>
    </row>
    <row r="75" spans="1:11">
      <c r="A75" s="3">
        <v>41275</v>
      </c>
    </row>
    <row r="76" spans="1:11">
      <c r="A76" s="3">
        <v>41306</v>
      </c>
      <c r="B76" s="93"/>
      <c r="C76" s="93"/>
      <c r="D76" s="93"/>
      <c r="E76" s="93"/>
      <c r="F76" s="93"/>
      <c r="G76" s="93"/>
      <c r="H76" s="93"/>
    </row>
    <row r="77" spans="1:11">
      <c r="A77" s="3">
        <v>41334</v>
      </c>
      <c r="B77" s="93">
        <v>77352</v>
      </c>
      <c r="C77" s="160">
        <v>6954</v>
      </c>
      <c r="D77" s="93">
        <v>1178</v>
      </c>
      <c r="E77" s="93">
        <v>3</v>
      </c>
      <c r="F77" s="93">
        <v>6</v>
      </c>
      <c r="G77" s="93">
        <v>2</v>
      </c>
      <c r="H77" s="93">
        <v>1</v>
      </c>
      <c r="I77" s="93">
        <v>23365</v>
      </c>
      <c r="J77" s="93">
        <v>646</v>
      </c>
      <c r="K77" s="93">
        <v>793</v>
      </c>
    </row>
    <row r="78" spans="1:11">
      <c r="A78" s="3">
        <v>41365</v>
      </c>
    </row>
    <row r="79" spans="1:11">
      <c r="A79" s="3">
        <v>41395</v>
      </c>
    </row>
    <row r="80" spans="1:11">
      <c r="A80" s="3">
        <v>41426</v>
      </c>
      <c r="B80" s="93">
        <v>77255</v>
      </c>
      <c r="C80" s="161">
        <f>C77*2/3+C86/3</f>
        <v>6948.3333333333339</v>
      </c>
      <c r="D80" s="93">
        <v>1177</v>
      </c>
      <c r="E80" s="93">
        <v>3</v>
      </c>
      <c r="F80" s="93">
        <v>6</v>
      </c>
      <c r="G80" s="93">
        <v>2</v>
      </c>
      <c r="H80" s="93">
        <v>1</v>
      </c>
      <c r="I80" s="93">
        <v>23384</v>
      </c>
      <c r="J80" s="93">
        <v>633</v>
      </c>
      <c r="K80" s="93">
        <v>793</v>
      </c>
    </row>
    <row r="81" spans="1:11">
      <c r="A81" s="3">
        <v>41456</v>
      </c>
    </row>
    <row r="82" spans="1:11">
      <c r="A82" s="3">
        <v>41487</v>
      </c>
    </row>
    <row r="83" spans="1:11">
      <c r="A83" s="3">
        <v>41518</v>
      </c>
      <c r="B83" s="93">
        <v>77574</v>
      </c>
      <c r="C83" s="161">
        <f>C77/3+C86*2/3</f>
        <v>6942.666666666667</v>
      </c>
      <c r="D83" s="93">
        <v>1170</v>
      </c>
      <c r="E83" s="93">
        <v>3</v>
      </c>
      <c r="F83" s="93">
        <v>6</v>
      </c>
      <c r="G83" s="93">
        <v>2</v>
      </c>
      <c r="H83" s="93">
        <v>1</v>
      </c>
      <c r="I83" s="93">
        <v>23384</v>
      </c>
      <c r="J83" s="93">
        <v>641</v>
      </c>
      <c r="K83" s="93">
        <v>791</v>
      </c>
    </row>
    <row r="84" spans="1:11">
      <c r="A84" s="3">
        <v>41548</v>
      </c>
    </row>
    <row r="85" spans="1:11">
      <c r="A85" s="3">
        <v>41579</v>
      </c>
    </row>
    <row r="86" spans="1:11">
      <c r="A86" s="3">
        <v>41609</v>
      </c>
      <c r="B86" s="93">
        <v>77628</v>
      </c>
      <c r="C86" s="160">
        <v>6937</v>
      </c>
      <c r="D86" s="93">
        <v>1192</v>
      </c>
      <c r="E86" s="93">
        <v>3</v>
      </c>
      <c r="F86" s="93">
        <v>6</v>
      </c>
      <c r="G86" s="93">
        <v>2</v>
      </c>
      <c r="H86" s="93">
        <v>1</v>
      </c>
      <c r="I86" s="93">
        <v>23409</v>
      </c>
      <c r="J86" s="93">
        <v>645</v>
      </c>
      <c r="K86" s="93">
        <v>781</v>
      </c>
    </row>
    <row r="87" spans="1:11">
      <c r="A87" s="3">
        <v>41640</v>
      </c>
    </row>
    <row r="88" spans="1:11">
      <c r="A88" s="3">
        <v>41671</v>
      </c>
    </row>
    <row r="89" spans="1:11">
      <c r="A89" s="3">
        <v>41699</v>
      </c>
      <c r="B89" s="93">
        <v>77805</v>
      </c>
      <c r="C89" s="160">
        <v>7004</v>
      </c>
      <c r="D89" s="93">
        <v>1211</v>
      </c>
      <c r="E89" s="93">
        <v>3</v>
      </c>
      <c r="F89" s="93">
        <v>6</v>
      </c>
      <c r="G89" s="93">
        <v>2</v>
      </c>
      <c r="H89" s="93">
        <v>1</v>
      </c>
      <c r="I89" s="93">
        <v>23419</v>
      </c>
      <c r="J89" s="93">
        <v>645</v>
      </c>
      <c r="K89" s="93">
        <v>784</v>
      </c>
    </row>
    <row r="90" spans="1:11">
      <c r="A90" s="3">
        <v>41730</v>
      </c>
    </row>
    <row r="91" spans="1:11">
      <c r="A91" s="3">
        <v>41760</v>
      </c>
    </row>
    <row r="92" spans="1:11">
      <c r="A92" s="3">
        <v>41791</v>
      </c>
      <c r="B92" s="93">
        <v>77849</v>
      </c>
      <c r="C92" s="161">
        <f>C89*2/3+C98/3</f>
        <v>7010.6666666666661</v>
      </c>
      <c r="D92" s="93">
        <v>1203</v>
      </c>
      <c r="E92" s="93">
        <v>3</v>
      </c>
      <c r="F92" s="93">
        <v>6</v>
      </c>
      <c r="G92" s="93">
        <v>2</v>
      </c>
      <c r="H92" s="93">
        <v>1</v>
      </c>
      <c r="I92" s="93">
        <v>23458</v>
      </c>
      <c r="J92" s="93">
        <v>635</v>
      </c>
      <c r="K92" s="93">
        <v>785</v>
      </c>
    </row>
    <row r="93" spans="1:11">
      <c r="A93" s="3">
        <v>41821</v>
      </c>
    </row>
    <row r="94" spans="1:11">
      <c r="A94" s="3">
        <v>41852</v>
      </c>
    </row>
    <row r="95" spans="1:11">
      <c r="A95" s="3">
        <v>41883</v>
      </c>
      <c r="B95" s="93">
        <v>78000</v>
      </c>
      <c r="C95" s="161">
        <f>C89/3+C98*2/3</f>
        <v>7017.3333333333339</v>
      </c>
      <c r="D95" s="93">
        <v>1212</v>
      </c>
      <c r="E95" s="93">
        <v>3</v>
      </c>
      <c r="F95" s="93">
        <v>6</v>
      </c>
      <c r="G95" s="93">
        <v>2</v>
      </c>
      <c r="H95" s="93">
        <v>1</v>
      </c>
      <c r="I95" s="93">
        <v>23502</v>
      </c>
      <c r="J95" s="93">
        <v>625</v>
      </c>
      <c r="K95" s="93">
        <v>783</v>
      </c>
    </row>
    <row r="96" spans="1:11">
      <c r="A96" s="3">
        <v>41913</v>
      </c>
    </row>
    <row r="97" spans="1:11">
      <c r="A97" s="3">
        <v>41944</v>
      </c>
    </row>
    <row r="98" spans="1:11">
      <c r="A98" s="3">
        <v>41974</v>
      </c>
      <c r="B98" s="93">
        <v>78144</v>
      </c>
      <c r="C98" s="160">
        <v>7024</v>
      </c>
      <c r="D98" s="93">
        <v>1211</v>
      </c>
      <c r="E98" s="93">
        <v>3</v>
      </c>
      <c r="F98" s="93">
        <v>6</v>
      </c>
      <c r="G98" s="93">
        <v>2</v>
      </c>
      <c r="H98" s="93">
        <v>1</v>
      </c>
      <c r="I98" s="93">
        <v>23459</v>
      </c>
      <c r="J98" s="93">
        <v>620</v>
      </c>
      <c r="K98" s="93">
        <v>780</v>
      </c>
    </row>
    <row r="99" spans="1:11">
      <c r="A99" s="3">
        <v>42005</v>
      </c>
    </row>
    <row r="100" spans="1:11">
      <c r="A100" s="3">
        <v>42036</v>
      </c>
    </row>
    <row r="101" spans="1:11">
      <c r="A101" s="3">
        <v>42064</v>
      </c>
      <c r="B101" s="93">
        <v>78206</v>
      </c>
      <c r="C101" s="160">
        <v>7040</v>
      </c>
      <c r="D101" s="93">
        <v>1219</v>
      </c>
      <c r="E101" s="93">
        <v>3</v>
      </c>
      <c r="F101" s="93">
        <v>6</v>
      </c>
      <c r="G101" s="93">
        <v>2</v>
      </c>
      <c r="H101" s="93">
        <v>1</v>
      </c>
      <c r="I101" s="93">
        <v>23499</v>
      </c>
      <c r="J101" s="93">
        <v>621</v>
      </c>
      <c r="K101" s="93">
        <v>780</v>
      </c>
    </row>
    <row r="102" spans="1:11">
      <c r="A102" s="3">
        <v>42095</v>
      </c>
    </row>
    <row r="103" spans="1:11">
      <c r="A103" s="3">
        <v>42125</v>
      </c>
    </row>
    <row r="104" spans="1:11">
      <c r="A104" s="3">
        <v>42156</v>
      </c>
      <c r="B104" s="93">
        <v>78219</v>
      </c>
      <c r="C104" s="161">
        <f>C101*2/3+C110/3</f>
        <v>7049.6666666666661</v>
      </c>
      <c r="D104" s="93">
        <v>1223</v>
      </c>
      <c r="E104" s="93">
        <v>3</v>
      </c>
      <c r="F104" s="93">
        <v>6</v>
      </c>
      <c r="G104" s="93">
        <v>2</v>
      </c>
      <c r="H104" s="93">
        <v>1</v>
      </c>
      <c r="I104" s="93">
        <v>23534</v>
      </c>
      <c r="J104" s="93">
        <v>615</v>
      </c>
      <c r="K104" s="93">
        <v>780</v>
      </c>
    </row>
    <row r="105" spans="1:11">
      <c r="A105" s="3">
        <v>42186</v>
      </c>
    </row>
    <row r="106" spans="1:11">
      <c r="A106" s="3">
        <v>42217</v>
      </c>
    </row>
    <row r="107" spans="1:11">
      <c r="A107" s="3">
        <v>42248</v>
      </c>
      <c r="B107" s="93">
        <v>78337</v>
      </c>
      <c r="C107" s="161">
        <f>C101/3+C110*2/3</f>
        <v>7059.3333333333339</v>
      </c>
      <c r="D107" s="93">
        <v>1235</v>
      </c>
      <c r="E107" s="93">
        <v>3</v>
      </c>
      <c r="F107" s="93">
        <v>6</v>
      </c>
      <c r="G107" s="93">
        <v>2</v>
      </c>
      <c r="H107" s="93">
        <v>1</v>
      </c>
      <c r="I107" s="93">
        <v>23481</v>
      </c>
      <c r="J107" s="93">
        <v>616</v>
      </c>
      <c r="K107" s="93">
        <v>780</v>
      </c>
    </row>
    <row r="108" spans="1:11">
      <c r="A108" s="3">
        <v>42278</v>
      </c>
    </row>
    <row r="109" spans="1:11">
      <c r="A109" s="3">
        <v>42309</v>
      </c>
    </row>
    <row r="110" spans="1:11">
      <c r="A110" s="3">
        <v>42339</v>
      </c>
      <c r="B110" s="93">
        <v>78520</v>
      </c>
      <c r="C110" s="160">
        <v>7069</v>
      </c>
      <c r="D110" s="93">
        <v>1238</v>
      </c>
      <c r="E110" s="93">
        <v>3</v>
      </c>
      <c r="F110" s="93">
        <v>6</v>
      </c>
      <c r="G110" s="93">
        <v>2</v>
      </c>
      <c r="H110" s="93">
        <v>1</v>
      </c>
      <c r="I110" s="93">
        <v>23467</v>
      </c>
      <c r="J110" s="93">
        <v>611</v>
      </c>
      <c r="K110" s="93">
        <v>780</v>
      </c>
    </row>
    <row r="111" spans="1:11">
      <c r="A111" s="3">
        <v>42370</v>
      </c>
    </row>
    <row r="112" spans="1:11">
      <c r="A112" s="3">
        <v>42401</v>
      </c>
    </row>
    <row r="113" spans="1:11">
      <c r="A113" s="3">
        <v>42430</v>
      </c>
      <c r="B113" s="93">
        <v>78618</v>
      </c>
      <c r="C113" s="160">
        <v>7081</v>
      </c>
      <c r="D113" s="93">
        <v>1238</v>
      </c>
      <c r="E113" s="93">
        <v>3</v>
      </c>
      <c r="F113" s="93">
        <v>6</v>
      </c>
      <c r="G113" s="93">
        <v>2</v>
      </c>
      <c r="H113" s="93">
        <v>1</v>
      </c>
      <c r="I113" s="93">
        <v>23467</v>
      </c>
      <c r="J113" s="93">
        <v>611</v>
      </c>
      <c r="K113" s="93">
        <v>780</v>
      </c>
    </row>
    <row r="114" spans="1:11">
      <c r="A114" s="3">
        <v>42461</v>
      </c>
    </row>
    <row r="115" spans="1:11">
      <c r="A115" s="3">
        <v>42491</v>
      </c>
    </row>
    <row r="116" spans="1:11">
      <c r="A116" s="3">
        <v>42522</v>
      </c>
      <c r="B116" s="93">
        <v>78725</v>
      </c>
      <c r="C116" s="161">
        <f>C113*2/3+C122/3</f>
        <v>7080</v>
      </c>
      <c r="D116" s="93">
        <v>1246</v>
      </c>
      <c r="E116" s="93">
        <v>3</v>
      </c>
      <c r="F116" s="93">
        <v>6</v>
      </c>
      <c r="G116" s="93">
        <v>2</v>
      </c>
      <c r="H116" s="93">
        <v>1</v>
      </c>
      <c r="I116" s="93">
        <v>23484</v>
      </c>
      <c r="J116" s="93">
        <v>603</v>
      </c>
      <c r="K116" s="93">
        <v>781</v>
      </c>
    </row>
    <row r="117" spans="1:11">
      <c r="A117" s="3">
        <v>42552</v>
      </c>
    </row>
    <row r="118" spans="1:11">
      <c r="A118" s="3">
        <v>42583</v>
      </c>
    </row>
    <row r="119" spans="1:11">
      <c r="A119" s="3">
        <v>42614</v>
      </c>
      <c r="B119" s="93">
        <v>78857</v>
      </c>
      <c r="C119" s="161">
        <f>C113/3+C122*2/3</f>
        <v>7079</v>
      </c>
      <c r="D119" s="93">
        <v>1245</v>
      </c>
      <c r="E119" s="93">
        <v>3</v>
      </c>
      <c r="F119" s="93">
        <v>6</v>
      </c>
      <c r="G119" s="93">
        <v>2</v>
      </c>
      <c r="H119" s="93">
        <v>1</v>
      </c>
      <c r="I119" s="93">
        <v>23534</v>
      </c>
      <c r="J119" s="93">
        <v>602</v>
      </c>
      <c r="K119" s="93">
        <v>781</v>
      </c>
    </row>
    <row r="120" spans="1:11">
      <c r="A120" s="3">
        <v>42644</v>
      </c>
    </row>
    <row r="121" spans="1:11">
      <c r="A121" s="3">
        <v>42675</v>
      </c>
    </row>
    <row r="122" spans="1:11">
      <c r="A122" s="3">
        <v>42705</v>
      </c>
      <c r="B122" s="93">
        <v>79048</v>
      </c>
      <c r="C122" s="160">
        <v>7078</v>
      </c>
      <c r="D122" s="93">
        <v>1251</v>
      </c>
      <c r="E122" s="93">
        <v>3</v>
      </c>
      <c r="F122" s="93">
        <v>6</v>
      </c>
      <c r="G122" s="93">
        <v>2</v>
      </c>
      <c r="H122" s="93">
        <v>1</v>
      </c>
      <c r="I122" s="93">
        <v>23585</v>
      </c>
      <c r="J122" s="93">
        <v>592</v>
      </c>
      <c r="K122" s="93">
        <v>782</v>
      </c>
    </row>
    <row r="123" spans="1:11">
      <c r="A123" s="3">
        <v>42736</v>
      </c>
    </row>
    <row r="124" spans="1:11">
      <c r="A124" s="3">
        <v>42767</v>
      </c>
    </row>
    <row r="125" spans="1:11">
      <c r="A125" s="3">
        <v>42795</v>
      </c>
      <c r="B125" s="93">
        <v>79172</v>
      </c>
      <c r="C125" s="160">
        <v>7108</v>
      </c>
      <c r="D125" s="93">
        <v>1250</v>
      </c>
      <c r="E125" s="93">
        <v>3</v>
      </c>
      <c r="F125" s="93">
        <v>6</v>
      </c>
      <c r="G125" s="93">
        <v>2</v>
      </c>
      <c r="H125" s="93">
        <v>1</v>
      </c>
      <c r="I125" s="93">
        <v>24162</v>
      </c>
      <c r="J125" s="93">
        <v>565</v>
      </c>
      <c r="K125" s="93">
        <v>782</v>
      </c>
    </row>
    <row r="126" spans="1:11">
      <c r="A126" s="3">
        <v>42826</v>
      </c>
    </row>
    <row r="127" spans="1:11">
      <c r="A127" s="3">
        <v>42856</v>
      </c>
    </row>
    <row r="128" spans="1:11">
      <c r="A128" s="3">
        <v>42887</v>
      </c>
      <c r="B128" s="93">
        <v>79307</v>
      </c>
      <c r="C128" s="160">
        <v>7109</v>
      </c>
      <c r="D128" s="93">
        <v>1249</v>
      </c>
      <c r="E128" s="93">
        <v>3</v>
      </c>
      <c r="F128" s="93">
        <v>6</v>
      </c>
      <c r="G128" s="93">
        <v>2</v>
      </c>
      <c r="H128" s="93">
        <v>1</v>
      </c>
      <c r="I128" s="93">
        <v>24176</v>
      </c>
      <c r="J128" s="93">
        <v>562</v>
      </c>
      <c r="K128" s="93">
        <v>782</v>
      </c>
    </row>
    <row r="129" spans="1:11">
      <c r="A129" s="3">
        <v>42917</v>
      </c>
    </row>
    <row r="130" spans="1:11">
      <c r="A130" s="3">
        <v>42948</v>
      </c>
    </row>
    <row r="131" spans="1:11">
      <c r="A131" s="3">
        <v>42979</v>
      </c>
      <c r="B131" s="93">
        <v>79341</v>
      </c>
      <c r="C131" s="160">
        <v>7103</v>
      </c>
      <c r="D131" s="93">
        <v>1253</v>
      </c>
      <c r="E131" s="93">
        <v>3</v>
      </c>
      <c r="F131" s="93">
        <v>6</v>
      </c>
      <c r="G131" s="93">
        <v>2</v>
      </c>
      <c r="H131" s="93">
        <v>1</v>
      </c>
      <c r="I131" s="93">
        <v>24100</v>
      </c>
      <c r="J131" s="93">
        <v>549</v>
      </c>
      <c r="K131" s="93">
        <v>782</v>
      </c>
    </row>
    <row r="132" spans="1:11">
      <c r="A132" s="3">
        <v>43009</v>
      </c>
    </row>
    <row r="133" spans="1:11">
      <c r="A133" s="3">
        <v>43040</v>
      </c>
    </row>
    <row r="134" spans="1:11">
      <c r="A134" s="3">
        <v>43070</v>
      </c>
      <c r="B134" s="93">
        <v>79478</v>
      </c>
      <c r="C134" s="160">
        <v>7115</v>
      </c>
      <c r="D134" s="93">
        <v>1253</v>
      </c>
      <c r="E134" s="93">
        <v>3</v>
      </c>
      <c r="F134" s="93">
        <v>6</v>
      </c>
      <c r="G134" s="93">
        <v>2</v>
      </c>
      <c r="H134" s="93">
        <v>1</v>
      </c>
      <c r="I134" s="93">
        <v>24136</v>
      </c>
      <c r="J134" s="93">
        <v>541</v>
      </c>
      <c r="K134" s="93">
        <v>730</v>
      </c>
    </row>
  </sheetData>
  <phoneticPr fontId="7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R158"/>
  <sheetViews>
    <sheetView workbookViewId="0">
      <selection activeCell="D145" sqref="D145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4" width="6" bestFit="1" customWidth="1"/>
    <col min="5" max="5" width="11" customWidth="1"/>
    <col min="6" max="6" width="6" style="137" customWidth="1"/>
    <col min="7" max="7" width="3.83203125" bestFit="1" customWidth="1"/>
    <col min="8" max="8" width="10.1640625" bestFit="1" customWidth="1"/>
    <col min="11" max="11" width="12.6640625" bestFit="1" customWidth="1"/>
    <col min="12" max="13" width="12" bestFit="1" customWidth="1"/>
    <col min="14" max="14" width="12" style="137" customWidth="1"/>
    <col min="15" max="15" width="12.6640625" bestFit="1" customWidth="1"/>
    <col min="16" max="16" width="12" bestFit="1" customWidth="1"/>
    <col min="17" max="17" width="12.6640625" customWidth="1"/>
    <col min="18" max="18" width="12" bestFit="1" customWidth="1"/>
  </cols>
  <sheetData>
    <row r="1" spans="1:18">
      <c r="A1" t="s">
        <v>125</v>
      </c>
      <c r="B1" t="s">
        <v>126</v>
      </c>
      <c r="C1" t="str">
        <f>'Monthly Data'!U1</f>
        <v>Intermediate_NO_CDM</v>
      </c>
      <c r="D1" s="137" t="str">
        <f>'Monthly Data'!BC1</f>
        <v>Trend</v>
      </c>
      <c r="E1" s="137" t="str">
        <f>'Monthly Data'!AZ1</f>
        <v>Ont_Empl</v>
      </c>
      <c r="F1" s="137" t="str">
        <f>'Monthly Data'!BI1</f>
        <v>Jun</v>
      </c>
      <c r="G1" s="137" t="str">
        <f>'Monthly Data'!BJ1</f>
        <v>Jul</v>
      </c>
      <c r="H1" s="137" t="str">
        <f>'Monthly Data'!BQ1</f>
        <v>Fall</v>
      </c>
      <c r="I1" s="137" t="str">
        <f>'Monthly Data'!BS1</f>
        <v>Month Days</v>
      </c>
      <c r="K1" t="s">
        <v>92</v>
      </c>
      <c r="L1" t="str">
        <f t="shared" ref="L1:Q1" si="0">D1</f>
        <v>Trend</v>
      </c>
      <c r="M1" t="str">
        <f t="shared" si="0"/>
        <v>Ont_Empl</v>
      </c>
      <c r="N1" s="137" t="str">
        <f t="shared" si="0"/>
        <v>Jun</v>
      </c>
      <c r="O1" t="str">
        <f t="shared" si="0"/>
        <v>Jul</v>
      </c>
      <c r="P1" t="str">
        <f t="shared" si="0"/>
        <v>Fall</v>
      </c>
      <c r="Q1" t="str">
        <f t="shared" si="0"/>
        <v>Month Days</v>
      </c>
      <c r="R1" t="s">
        <v>127</v>
      </c>
    </row>
    <row r="2" spans="1:18">
      <c r="A2" s="28">
        <f>'Monthly Data'!A2</f>
        <v>39448</v>
      </c>
      <c r="B2">
        <f t="shared" ref="B2:B54" si="1">YEAR(A2)</f>
        <v>2008</v>
      </c>
      <c r="C2">
        <f ca="1">'Monthly Data'!U2</f>
        <v>4599829.4719500002</v>
      </c>
      <c r="D2">
        <f>'Monthly Data'!BC2</f>
        <v>1</v>
      </c>
      <c r="E2">
        <f>'Monthly Data'!AZ2</f>
        <v>6578.2</v>
      </c>
      <c r="F2" s="137">
        <f>'Monthly Data'!BI2</f>
        <v>0</v>
      </c>
      <c r="G2" s="137">
        <f>'Monthly Data'!BJ2</f>
        <v>0</v>
      </c>
      <c r="H2" s="137">
        <f>'Monthly Data'!BQ2</f>
        <v>0</v>
      </c>
      <c r="I2" s="137">
        <f>'Monthly Data'!BS2</f>
        <v>31</v>
      </c>
      <c r="K2">
        <f>'Intermediate OLS Model'!$B$5</f>
        <v>-8216912.5571975103</v>
      </c>
      <c r="L2">
        <f>'Intermediate OLS Model'!$B$6*D2</f>
        <v>-13431.1535243905</v>
      </c>
      <c r="M2">
        <f>'Intermediate OLS Model'!$B$7*E2</f>
        <v>8037391.7894260203</v>
      </c>
      <c r="N2" s="137">
        <f>'Intermediate OLS Model'!$B$8*F2</f>
        <v>0</v>
      </c>
      <c r="O2">
        <f>'Intermediate OLS Model'!$B$9*G2</f>
        <v>0</v>
      </c>
      <c r="P2">
        <f>'Intermediate OLS Model'!$B$10*H2</f>
        <v>0</v>
      </c>
      <c r="Q2">
        <f>'Intermediate OLS Model'!$B$11*I2</f>
        <v>4700809.3647696832</v>
      </c>
      <c r="R2">
        <f t="shared" ref="R2:R33" si="2">SUM(K2:Q2)</f>
        <v>4507857.4434738029</v>
      </c>
    </row>
    <row r="3" spans="1:18">
      <c r="A3" s="28">
        <f>'Monthly Data'!A3</f>
        <v>39479</v>
      </c>
      <c r="B3">
        <f t="shared" si="1"/>
        <v>2008</v>
      </c>
      <c r="C3">
        <f ca="1">'Monthly Data'!U3</f>
        <v>4556470.8254500004</v>
      </c>
      <c r="D3">
        <f>'Monthly Data'!BC3</f>
        <v>2</v>
      </c>
      <c r="E3">
        <f>'Monthly Data'!AZ3</f>
        <v>6591.7</v>
      </c>
      <c r="F3" s="137">
        <f>'Monthly Data'!BI3</f>
        <v>0</v>
      </c>
      <c r="G3" s="137">
        <f>'Monthly Data'!BJ3</f>
        <v>0</v>
      </c>
      <c r="H3" s="137">
        <f>'Monthly Data'!BQ3</f>
        <v>0</v>
      </c>
      <c r="I3" s="137">
        <f>'Monthly Data'!BS3</f>
        <v>29</v>
      </c>
      <c r="K3" s="137">
        <f>'Intermediate OLS Model'!$B$5</f>
        <v>-8216912.5571975103</v>
      </c>
      <c r="L3" s="137">
        <f>'Intermediate OLS Model'!$B$6*D3</f>
        <v>-26862.307048781</v>
      </c>
      <c r="M3" s="137">
        <f>'Intermediate OLS Model'!$B$7*E3</f>
        <v>8053886.39116468</v>
      </c>
      <c r="N3" s="137">
        <f>'Intermediate OLS Model'!$B$8*F3</f>
        <v>0</v>
      </c>
      <c r="O3" s="137">
        <f>'Intermediate OLS Model'!$B$9*G3</f>
        <v>0</v>
      </c>
      <c r="P3" s="137">
        <f>'Intermediate OLS Model'!$B$10*H3</f>
        <v>0</v>
      </c>
      <c r="Q3" s="137">
        <f>'Intermediate OLS Model'!$B$11*I3</f>
        <v>4397531.3412361555</v>
      </c>
      <c r="R3">
        <f t="shared" si="2"/>
        <v>4207642.8681545444</v>
      </c>
    </row>
    <row r="4" spans="1:18">
      <c r="A4" s="28">
        <f>'Monthly Data'!A4</f>
        <v>39508</v>
      </c>
      <c r="B4">
        <f t="shared" si="1"/>
        <v>2008</v>
      </c>
      <c r="C4">
        <f ca="1">'Monthly Data'!U4</f>
        <v>4740805.8346499996</v>
      </c>
      <c r="D4">
        <f>'Monthly Data'!BC4</f>
        <v>3</v>
      </c>
      <c r="E4">
        <f>'Monthly Data'!AZ4</f>
        <v>6603.7</v>
      </c>
      <c r="F4" s="137">
        <f>'Monthly Data'!BI4</f>
        <v>0</v>
      </c>
      <c r="G4" s="137">
        <f>'Monthly Data'!BJ4</f>
        <v>0</v>
      </c>
      <c r="H4" s="137">
        <f>'Monthly Data'!BQ4</f>
        <v>0</v>
      </c>
      <c r="I4" s="137">
        <f>'Monthly Data'!BS4</f>
        <v>31</v>
      </c>
      <c r="K4" s="137">
        <f>'Intermediate OLS Model'!$B$5</f>
        <v>-8216912.5571975103</v>
      </c>
      <c r="L4" s="137">
        <f>'Intermediate OLS Model'!$B$6*D4</f>
        <v>-40293.460573171498</v>
      </c>
      <c r="M4" s="137">
        <f>'Intermediate OLS Model'!$B$7*E4</f>
        <v>8068548.259376822</v>
      </c>
      <c r="N4" s="137">
        <f>'Intermediate OLS Model'!$B$8*F4</f>
        <v>0</v>
      </c>
      <c r="O4" s="137">
        <f>'Intermediate OLS Model'!$B$9*G4</f>
        <v>0</v>
      </c>
      <c r="P4" s="137">
        <f>'Intermediate OLS Model'!$B$10*H4</f>
        <v>0</v>
      </c>
      <c r="Q4" s="137">
        <f>'Intermediate OLS Model'!$B$11*I4</f>
        <v>4700809.3647696832</v>
      </c>
      <c r="R4">
        <f t="shared" si="2"/>
        <v>4512151.6063758237</v>
      </c>
    </row>
    <row r="5" spans="1:18">
      <c r="A5" s="28">
        <f>'Monthly Data'!A5</f>
        <v>39539</v>
      </c>
      <c r="B5">
        <f t="shared" si="1"/>
        <v>2008</v>
      </c>
      <c r="C5">
        <f ca="1">'Monthly Data'!U5</f>
        <v>4245300.1642500004</v>
      </c>
      <c r="D5">
        <f>'Monthly Data'!BC5</f>
        <v>4</v>
      </c>
      <c r="E5">
        <f>'Monthly Data'!AZ5</f>
        <v>6618.5</v>
      </c>
      <c r="F5" s="137">
        <f>'Monthly Data'!BI5</f>
        <v>0</v>
      </c>
      <c r="G5" s="137">
        <f>'Monthly Data'!BJ5</f>
        <v>0</v>
      </c>
      <c r="H5" s="137">
        <f>'Monthly Data'!BQ5</f>
        <v>0</v>
      </c>
      <c r="I5" s="137">
        <f>'Monthly Data'!BS5</f>
        <v>30</v>
      </c>
      <c r="K5" s="137">
        <f>'Intermediate OLS Model'!$B$5</f>
        <v>-8216912.5571975103</v>
      </c>
      <c r="L5" s="137">
        <f>'Intermediate OLS Model'!$B$6*D5</f>
        <v>-53724.614097562</v>
      </c>
      <c r="M5" s="137">
        <f>'Intermediate OLS Model'!$B$7*E5</f>
        <v>8086631.2301717969</v>
      </c>
      <c r="N5" s="137">
        <f>'Intermediate OLS Model'!$B$8*F5</f>
        <v>0</v>
      </c>
      <c r="O5" s="137">
        <f>'Intermediate OLS Model'!$B$9*G5</f>
        <v>0</v>
      </c>
      <c r="P5" s="137">
        <f>'Intermediate OLS Model'!$B$10*H5</f>
        <v>0</v>
      </c>
      <c r="Q5" s="137">
        <f>'Intermediate OLS Model'!$B$11*I5</f>
        <v>4549170.3530029198</v>
      </c>
      <c r="R5">
        <f t="shared" si="2"/>
        <v>4365164.4118796447</v>
      </c>
    </row>
    <row r="6" spans="1:18">
      <c r="A6" s="28">
        <f>'Monthly Data'!A6</f>
        <v>39569</v>
      </c>
      <c r="B6">
        <f t="shared" si="1"/>
        <v>2008</v>
      </c>
      <c r="C6">
        <f ca="1">'Monthly Data'!U6</f>
        <v>4381350.2270999998</v>
      </c>
      <c r="D6">
        <f>'Monthly Data'!BC6</f>
        <v>5</v>
      </c>
      <c r="E6">
        <f>'Monthly Data'!AZ6</f>
        <v>6622.3</v>
      </c>
      <c r="F6" s="137">
        <f>'Monthly Data'!BI6</f>
        <v>0</v>
      </c>
      <c r="G6" s="137">
        <f>'Monthly Data'!BJ6</f>
        <v>0</v>
      </c>
      <c r="H6" s="137">
        <f>'Monthly Data'!BQ6</f>
        <v>0</v>
      </c>
      <c r="I6" s="137">
        <f>'Monthly Data'!BS6</f>
        <v>31</v>
      </c>
      <c r="K6" s="137">
        <f>'Intermediate OLS Model'!$B$5</f>
        <v>-8216912.5571975103</v>
      </c>
      <c r="L6" s="137">
        <f>'Intermediate OLS Model'!$B$6*D6</f>
        <v>-67155.767621952502</v>
      </c>
      <c r="M6" s="137">
        <f>'Intermediate OLS Model'!$B$7*E6</f>
        <v>8091274.155105642</v>
      </c>
      <c r="N6" s="137">
        <f>'Intermediate OLS Model'!$B$8*F6</f>
        <v>0</v>
      </c>
      <c r="O6" s="137">
        <f>'Intermediate OLS Model'!$B$9*G6</f>
        <v>0</v>
      </c>
      <c r="P6" s="137">
        <f>'Intermediate OLS Model'!$B$10*H6</f>
        <v>0</v>
      </c>
      <c r="Q6" s="137">
        <f>'Intermediate OLS Model'!$B$11*I6</f>
        <v>4700809.3647696832</v>
      </c>
      <c r="R6">
        <f t="shared" si="2"/>
        <v>4508015.1950558629</v>
      </c>
    </row>
    <row r="7" spans="1:18">
      <c r="A7" s="28">
        <f>'Monthly Data'!A7</f>
        <v>39600</v>
      </c>
      <c r="B7">
        <f t="shared" si="1"/>
        <v>2008</v>
      </c>
      <c r="C7">
        <f ca="1">'Monthly Data'!U7</f>
        <v>4257465.1847999999</v>
      </c>
      <c r="D7">
        <f>'Monthly Data'!BC7</f>
        <v>6</v>
      </c>
      <c r="E7">
        <f>'Monthly Data'!AZ7</f>
        <v>6620.3</v>
      </c>
      <c r="F7" s="137">
        <f>'Monthly Data'!BI7</f>
        <v>1</v>
      </c>
      <c r="G7" s="137">
        <f>'Monthly Data'!BJ7</f>
        <v>0</v>
      </c>
      <c r="H7" s="137">
        <f>'Monthly Data'!BQ7</f>
        <v>0</v>
      </c>
      <c r="I7" s="137">
        <f>'Monthly Data'!BS7</f>
        <v>30</v>
      </c>
      <c r="K7" s="137">
        <f>'Intermediate OLS Model'!$B$5</f>
        <v>-8216912.5571975103</v>
      </c>
      <c r="L7" s="137">
        <f>'Intermediate OLS Model'!$B$6*D7</f>
        <v>-80586.921146342997</v>
      </c>
      <c r="M7" s="137">
        <f>'Intermediate OLS Model'!$B$7*E7</f>
        <v>8088830.5104036191</v>
      </c>
      <c r="N7" s="137">
        <f>'Intermediate OLS Model'!$B$8*F7</f>
        <v>340077.83791221399</v>
      </c>
      <c r="O7" s="137">
        <f>'Intermediate OLS Model'!$B$9*G7</f>
        <v>0</v>
      </c>
      <c r="P7" s="137">
        <f>'Intermediate OLS Model'!$B$10*H7</f>
        <v>0</v>
      </c>
      <c r="Q7" s="137">
        <f>'Intermediate OLS Model'!$B$11*I7</f>
        <v>4549170.3530029198</v>
      </c>
      <c r="R7">
        <f t="shared" si="2"/>
        <v>4680579.2229748992</v>
      </c>
    </row>
    <row r="8" spans="1:18">
      <c r="A8" s="28">
        <f>'Monthly Data'!A8</f>
        <v>39630</v>
      </c>
      <c r="B8">
        <f t="shared" si="1"/>
        <v>2008</v>
      </c>
      <c r="C8">
        <f ca="1">'Monthly Data'!U8</f>
        <v>4932480.0648499997</v>
      </c>
      <c r="D8">
        <f>'Monthly Data'!BC8</f>
        <v>7</v>
      </c>
      <c r="E8">
        <f>'Monthly Data'!AZ8</f>
        <v>6611.6</v>
      </c>
      <c r="F8" s="137">
        <f>'Monthly Data'!BI8</f>
        <v>0</v>
      </c>
      <c r="G8" s="137">
        <f>'Monthly Data'!BJ8</f>
        <v>1</v>
      </c>
      <c r="H8" s="137">
        <f>'Monthly Data'!BQ8</f>
        <v>0</v>
      </c>
      <c r="I8" s="137">
        <f>'Monthly Data'!BS8</f>
        <v>31</v>
      </c>
      <c r="K8" s="137">
        <f>'Intermediate OLS Model'!$B$5</f>
        <v>-8216912.5571975103</v>
      </c>
      <c r="L8" s="137">
        <f>'Intermediate OLS Model'!$B$6*D8</f>
        <v>-94018.074670733506</v>
      </c>
      <c r="M8" s="137">
        <f>'Intermediate OLS Model'!$B$7*E8</f>
        <v>8078200.6559498161</v>
      </c>
      <c r="N8" s="137">
        <f>'Intermediate OLS Model'!$B$8*F8</f>
        <v>0</v>
      </c>
      <c r="O8" s="137">
        <f>'Intermediate OLS Model'!$B$9*G8</f>
        <v>424185.12562792399</v>
      </c>
      <c r="P8" s="137">
        <f>'Intermediate OLS Model'!$B$10*H8</f>
        <v>0</v>
      </c>
      <c r="Q8" s="137">
        <f>'Intermediate OLS Model'!$B$11*I8</f>
        <v>4700809.3647696832</v>
      </c>
      <c r="R8">
        <f t="shared" si="2"/>
        <v>4892264.5144791789</v>
      </c>
    </row>
    <row r="9" spans="1:18">
      <c r="A9" s="28">
        <f>'Monthly Data'!A9</f>
        <v>39661</v>
      </c>
      <c r="B9">
        <f t="shared" si="1"/>
        <v>2008</v>
      </c>
      <c r="C9">
        <f ca="1">'Monthly Data'!U9</f>
        <v>4641225.8382999999</v>
      </c>
      <c r="D9">
        <f>'Monthly Data'!BC9</f>
        <v>8</v>
      </c>
      <c r="E9">
        <f>'Monthly Data'!AZ9</f>
        <v>6603.5</v>
      </c>
      <c r="F9" s="137">
        <f>'Monthly Data'!BI9</f>
        <v>0</v>
      </c>
      <c r="G9" s="137">
        <f>'Monthly Data'!BJ9</f>
        <v>0</v>
      </c>
      <c r="H9" s="137">
        <f>'Monthly Data'!BQ9</f>
        <v>0</v>
      </c>
      <c r="I9" s="137">
        <f>'Monthly Data'!BS9</f>
        <v>31</v>
      </c>
      <c r="K9" s="137">
        <f>'Intermediate OLS Model'!$B$5</f>
        <v>-8216912.5571975103</v>
      </c>
      <c r="L9" s="137">
        <f>'Intermediate OLS Model'!$B$6*D9</f>
        <v>-107449.228195124</v>
      </c>
      <c r="M9" s="137">
        <f>'Intermediate OLS Model'!$B$7*E9</f>
        <v>8068303.8949066196</v>
      </c>
      <c r="N9" s="137">
        <f>'Intermediate OLS Model'!$B$8*F9</f>
        <v>0</v>
      </c>
      <c r="O9" s="137">
        <f>'Intermediate OLS Model'!$B$9*G9</f>
        <v>0</v>
      </c>
      <c r="P9" s="137">
        <f>'Intermediate OLS Model'!$B$10*H9</f>
        <v>0</v>
      </c>
      <c r="Q9" s="137">
        <f>'Intermediate OLS Model'!$B$11*I9</f>
        <v>4700809.3647696832</v>
      </c>
      <c r="R9">
        <f t="shared" si="2"/>
        <v>4444751.4742836682</v>
      </c>
    </row>
    <row r="10" spans="1:18">
      <c r="A10" s="28">
        <f>'Monthly Data'!A10</f>
        <v>39692</v>
      </c>
      <c r="B10">
        <f t="shared" si="1"/>
        <v>2008</v>
      </c>
      <c r="C10">
        <f ca="1">'Monthly Data'!U10</f>
        <v>4646561.3876</v>
      </c>
      <c r="D10">
        <f>'Monthly Data'!BC10</f>
        <v>9</v>
      </c>
      <c r="E10">
        <f>'Monthly Data'!AZ10</f>
        <v>6614.5</v>
      </c>
      <c r="F10" s="137">
        <f>'Monthly Data'!BI10</f>
        <v>0</v>
      </c>
      <c r="G10" s="137">
        <f>'Monthly Data'!BJ10</f>
        <v>0</v>
      </c>
      <c r="H10" s="137">
        <f>'Monthly Data'!BQ10</f>
        <v>1</v>
      </c>
      <c r="I10" s="137">
        <f>'Monthly Data'!BS10</f>
        <v>30</v>
      </c>
      <c r="K10" s="137">
        <f>'Intermediate OLS Model'!$B$5</f>
        <v>-8216912.5571975103</v>
      </c>
      <c r="L10" s="137">
        <f>'Intermediate OLS Model'!$B$6*D10</f>
        <v>-120880.38171951449</v>
      </c>
      <c r="M10" s="137">
        <f>'Intermediate OLS Model'!$B$7*E10</f>
        <v>8081743.9407677501</v>
      </c>
      <c r="N10" s="137">
        <f>'Intermediate OLS Model'!$B$8*F10</f>
        <v>0</v>
      </c>
      <c r="O10" s="137">
        <f>'Intermediate OLS Model'!$B$9*G10</f>
        <v>0</v>
      </c>
      <c r="P10" s="137">
        <f>'Intermediate OLS Model'!$B$10*H10</f>
        <v>205410.51909741401</v>
      </c>
      <c r="Q10" s="137">
        <f>'Intermediate OLS Model'!$B$11*I10</f>
        <v>4549170.3530029198</v>
      </c>
      <c r="R10">
        <f t="shared" si="2"/>
        <v>4498531.8739510588</v>
      </c>
    </row>
    <row r="11" spans="1:18">
      <c r="A11" s="28">
        <f>'Monthly Data'!A11</f>
        <v>39722</v>
      </c>
      <c r="B11">
        <f t="shared" si="1"/>
        <v>2008</v>
      </c>
      <c r="C11">
        <f ca="1">'Monthly Data'!U11</f>
        <v>4417429.4239499997</v>
      </c>
      <c r="D11">
        <f>'Monthly Data'!BC11</f>
        <v>10</v>
      </c>
      <c r="E11">
        <f>'Monthly Data'!AZ11</f>
        <v>6632.3</v>
      </c>
      <c r="F11" s="137">
        <f>'Monthly Data'!BI11</f>
        <v>0</v>
      </c>
      <c r="G11" s="137">
        <f>'Monthly Data'!BJ11</f>
        <v>0</v>
      </c>
      <c r="H11" s="137">
        <f>'Monthly Data'!BQ11</f>
        <v>1</v>
      </c>
      <c r="I11" s="137">
        <f>'Monthly Data'!BS11</f>
        <v>31</v>
      </c>
      <c r="K11" s="137">
        <f>'Intermediate OLS Model'!$B$5</f>
        <v>-8216912.5571975103</v>
      </c>
      <c r="L11" s="137">
        <f>'Intermediate OLS Model'!$B$6*D11</f>
        <v>-134311.535243905</v>
      </c>
      <c r="M11" s="137">
        <f>'Intermediate OLS Model'!$B$7*E11</f>
        <v>8103492.3786157602</v>
      </c>
      <c r="N11" s="137">
        <f>'Intermediate OLS Model'!$B$8*F11</f>
        <v>0</v>
      </c>
      <c r="O11" s="137">
        <f>'Intermediate OLS Model'!$B$9*G11</f>
        <v>0</v>
      </c>
      <c r="P11" s="137">
        <f>'Intermediate OLS Model'!$B$10*H11</f>
        <v>205410.51909741401</v>
      </c>
      <c r="Q11" s="137">
        <f>'Intermediate OLS Model'!$B$11*I11</f>
        <v>4700809.3647696832</v>
      </c>
      <c r="R11">
        <f t="shared" si="2"/>
        <v>4658488.1700414419</v>
      </c>
    </row>
    <row r="12" spans="1:18">
      <c r="A12" s="28">
        <f>'Monthly Data'!A12</f>
        <v>39753</v>
      </c>
      <c r="B12">
        <f t="shared" si="1"/>
        <v>2008</v>
      </c>
      <c r="C12">
        <f ca="1">'Monthly Data'!U12</f>
        <v>4095477.9544500001</v>
      </c>
      <c r="D12">
        <f>'Monthly Data'!BC12</f>
        <v>11</v>
      </c>
      <c r="E12">
        <f>'Monthly Data'!AZ12</f>
        <v>6616.9</v>
      </c>
      <c r="F12" s="137">
        <f>'Monthly Data'!BI12</f>
        <v>0</v>
      </c>
      <c r="G12" s="137">
        <f>'Monthly Data'!BJ12</f>
        <v>0</v>
      </c>
      <c r="H12" s="137">
        <f>'Monthly Data'!BQ12</f>
        <v>1</v>
      </c>
      <c r="I12" s="137">
        <f>'Monthly Data'!BS12</f>
        <v>30</v>
      </c>
      <c r="K12" s="137">
        <f>'Intermediate OLS Model'!$B$5</f>
        <v>-8216912.5571975103</v>
      </c>
      <c r="L12" s="137">
        <f>'Intermediate OLS Model'!$B$6*D12</f>
        <v>-147742.68876829551</v>
      </c>
      <c r="M12" s="137">
        <f>'Intermediate OLS Model'!$B$7*E12</f>
        <v>8084676.314410178</v>
      </c>
      <c r="N12" s="137">
        <f>'Intermediate OLS Model'!$B$8*F12</f>
        <v>0</v>
      </c>
      <c r="O12" s="137">
        <f>'Intermediate OLS Model'!$B$9*G12</f>
        <v>0</v>
      </c>
      <c r="P12" s="137">
        <f>'Intermediate OLS Model'!$B$10*H12</f>
        <v>205410.51909741401</v>
      </c>
      <c r="Q12" s="137">
        <f>'Intermediate OLS Model'!$B$11*I12</f>
        <v>4549170.3530029198</v>
      </c>
      <c r="R12">
        <f t="shared" si="2"/>
        <v>4474601.9405447058</v>
      </c>
    </row>
    <row r="13" spans="1:18">
      <c r="A13" s="28">
        <f>'Monthly Data'!A13</f>
        <v>39783</v>
      </c>
      <c r="B13">
        <f t="shared" si="1"/>
        <v>2008</v>
      </c>
      <c r="C13">
        <f ca="1">'Monthly Data'!U13</f>
        <v>4310184.0932999998</v>
      </c>
      <c r="D13">
        <f>'Monthly Data'!BC13</f>
        <v>12</v>
      </c>
      <c r="E13">
        <f>'Monthly Data'!AZ13</f>
        <v>6598.1</v>
      </c>
      <c r="F13" s="137">
        <f>'Monthly Data'!BI13</f>
        <v>0</v>
      </c>
      <c r="G13" s="137">
        <f>'Monthly Data'!BJ13</f>
        <v>0</v>
      </c>
      <c r="H13" s="137">
        <f>'Monthly Data'!BQ13</f>
        <v>0</v>
      </c>
      <c r="I13" s="137">
        <f>'Monthly Data'!BS13</f>
        <v>31</v>
      </c>
      <c r="K13" s="137">
        <f>'Intermediate OLS Model'!$B$5</f>
        <v>-8216912.5571975103</v>
      </c>
      <c r="L13" s="137">
        <f>'Intermediate OLS Model'!$B$6*D13</f>
        <v>-161173.84229268599</v>
      </c>
      <c r="M13" s="137">
        <f>'Intermediate OLS Model'!$B$7*E13</f>
        <v>8061706.0542111564</v>
      </c>
      <c r="N13" s="137">
        <f>'Intermediate OLS Model'!$B$8*F13</f>
        <v>0</v>
      </c>
      <c r="O13" s="137">
        <f>'Intermediate OLS Model'!$B$9*G13</f>
        <v>0</v>
      </c>
      <c r="P13" s="137">
        <f>'Intermediate OLS Model'!$B$10*H13</f>
        <v>0</v>
      </c>
      <c r="Q13" s="137">
        <f>'Intermediate OLS Model'!$B$11*I13</f>
        <v>4700809.3647696832</v>
      </c>
      <c r="R13">
        <f t="shared" si="2"/>
        <v>4384429.0194906434</v>
      </c>
    </row>
    <row r="14" spans="1:18">
      <c r="A14" s="28">
        <f>'Monthly Data'!A14</f>
        <v>39814</v>
      </c>
      <c r="B14">
        <f t="shared" si="1"/>
        <v>2009</v>
      </c>
      <c r="C14">
        <f ca="1">'Monthly Data'!U14</f>
        <v>4415320.5250500003</v>
      </c>
      <c r="D14">
        <f>'Monthly Data'!BC14</f>
        <v>13</v>
      </c>
      <c r="E14">
        <f>'Monthly Data'!AZ14</f>
        <v>6541.6</v>
      </c>
      <c r="F14" s="137">
        <f>'Monthly Data'!BI14</f>
        <v>0</v>
      </c>
      <c r="G14" s="137">
        <f>'Monthly Data'!BJ14</f>
        <v>0</v>
      </c>
      <c r="H14" s="137">
        <f>'Monthly Data'!BQ14</f>
        <v>0</v>
      </c>
      <c r="I14" s="137">
        <f>'Monthly Data'!BS14</f>
        <v>31</v>
      </c>
      <c r="K14" s="137">
        <f>'Intermediate OLS Model'!$B$5</f>
        <v>-8216912.5571975103</v>
      </c>
      <c r="L14" s="137">
        <f>'Intermediate OLS Model'!$B$6*D14</f>
        <v>-174604.9958170765</v>
      </c>
      <c r="M14" s="137">
        <f>'Intermediate OLS Model'!$B$7*E14</f>
        <v>7992673.0913789878</v>
      </c>
      <c r="N14" s="137">
        <f>'Intermediate OLS Model'!$B$8*F14</f>
        <v>0</v>
      </c>
      <c r="O14" s="137">
        <f>'Intermediate OLS Model'!$B$9*G14</f>
        <v>0</v>
      </c>
      <c r="P14" s="137">
        <f>'Intermediate OLS Model'!$B$10*H14</f>
        <v>0</v>
      </c>
      <c r="Q14" s="137">
        <f>'Intermediate OLS Model'!$B$11*I14</f>
        <v>4700809.3647696832</v>
      </c>
      <c r="R14">
        <f t="shared" si="2"/>
        <v>4301964.9031340834</v>
      </c>
    </row>
    <row r="15" spans="1:18">
      <c r="A15" s="28">
        <f>'Monthly Data'!A15</f>
        <v>39845</v>
      </c>
      <c r="B15">
        <f t="shared" si="1"/>
        <v>2009</v>
      </c>
      <c r="C15">
        <f ca="1">'Monthly Data'!U15</f>
        <v>4063549.3825500002</v>
      </c>
      <c r="D15">
        <f>'Monthly Data'!BC15</f>
        <v>14</v>
      </c>
      <c r="E15">
        <f>'Monthly Data'!AZ15</f>
        <v>6506</v>
      </c>
      <c r="F15" s="137">
        <f>'Monthly Data'!BI15</f>
        <v>0</v>
      </c>
      <c r="G15" s="137">
        <f>'Monthly Data'!BJ15</f>
        <v>0</v>
      </c>
      <c r="H15" s="137">
        <f>'Monthly Data'!BQ15</f>
        <v>0</v>
      </c>
      <c r="I15" s="137">
        <f>'Monthly Data'!BS15</f>
        <v>28</v>
      </c>
      <c r="K15" s="137">
        <f>'Intermediate OLS Model'!$B$5</f>
        <v>-8216912.5571975103</v>
      </c>
      <c r="L15" s="137">
        <f>'Intermediate OLS Model'!$B$6*D15</f>
        <v>-188036.14934146701</v>
      </c>
      <c r="M15" s="137">
        <f>'Intermediate OLS Model'!$B$7*E15</f>
        <v>7949176.2156829666</v>
      </c>
      <c r="N15" s="137">
        <f>'Intermediate OLS Model'!$B$8*F15</f>
        <v>0</v>
      </c>
      <c r="O15" s="137">
        <f>'Intermediate OLS Model'!$B$9*G15</f>
        <v>0</v>
      </c>
      <c r="P15" s="137">
        <f>'Intermediate OLS Model'!$B$10*H15</f>
        <v>0</v>
      </c>
      <c r="Q15" s="137">
        <f>'Intermediate OLS Model'!$B$11*I15</f>
        <v>4245892.3294693921</v>
      </c>
      <c r="R15">
        <f t="shared" si="2"/>
        <v>3790119.8386133816</v>
      </c>
    </row>
    <row r="16" spans="1:18">
      <c r="A16" s="28">
        <f>'Monthly Data'!A16</f>
        <v>39873</v>
      </c>
      <c r="B16">
        <f t="shared" si="1"/>
        <v>2009</v>
      </c>
      <c r="C16">
        <f ca="1">'Monthly Data'!U16</f>
        <v>4547876.9075999996</v>
      </c>
      <c r="D16">
        <f>'Monthly Data'!BC16</f>
        <v>15</v>
      </c>
      <c r="E16">
        <f>'Monthly Data'!AZ16</f>
        <v>6466.8</v>
      </c>
      <c r="F16" s="137">
        <f>'Monthly Data'!BI16</f>
        <v>0</v>
      </c>
      <c r="G16" s="137">
        <f>'Monthly Data'!BJ16</f>
        <v>0</v>
      </c>
      <c r="H16" s="137">
        <f>'Monthly Data'!BQ16</f>
        <v>0</v>
      </c>
      <c r="I16" s="137">
        <f>'Monthly Data'!BS16</f>
        <v>31</v>
      </c>
      <c r="K16" s="137">
        <f>'Intermediate OLS Model'!$B$5</f>
        <v>-8216912.5571975103</v>
      </c>
      <c r="L16" s="137">
        <f>'Intermediate OLS Model'!$B$6*D16</f>
        <v>-201467.30286585749</v>
      </c>
      <c r="M16" s="137">
        <f>'Intermediate OLS Model'!$B$7*E16</f>
        <v>7901280.7795233028</v>
      </c>
      <c r="N16" s="137">
        <f>'Intermediate OLS Model'!$B$8*F16</f>
        <v>0</v>
      </c>
      <c r="O16" s="137">
        <f>'Intermediate OLS Model'!$B$9*G16</f>
        <v>0</v>
      </c>
      <c r="P16" s="137">
        <f>'Intermediate OLS Model'!$B$10*H16</f>
        <v>0</v>
      </c>
      <c r="Q16" s="137">
        <f>'Intermediate OLS Model'!$B$11*I16</f>
        <v>4700809.3647696832</v>
      </c>
      <c r="R16">
        <f t="shared" si="2"/>
        <v>4183710.2842296176</v>
      </c>
    </row>
    <row r="17" spans="1:18">
      <c r="A17" s="28">
        <f>'Monthly Data'!A17</f>
        <v>39904</v>
      </c>
      <c r="B17">
        <f t="shared" si="1"/>
        <v>2009</v>
      </c>
      <c r="C17">
        <f ca="1">'Monthly Data'!U17</f>
        <v>4092154.0065000001</v>
      </c>
      <c r="D17">
        <f>'Monthly Data'!BC17</f>
        <v>16</v>
      </c>
      <c r="E17">
        <f>'Monthly Data'!AZ17</f>
        <v>6445.5</v>
      </c>
      <c r="F17" s="137">
        <f>'Monthly Data'!BI17</f>
        <v>0</v>
      </c>
      <c r="G17" s="137">
        <f>'Monthly Data'!BJ17</f>
        <v>0</v>
      </c>
      <c r="H17" s="137">
        <f>'Monthly Data'!BQ17</f>
        <v>0</v>
      </c>
      <c r="I17" s="137">
        <f>'Monthly Data'!BS17</f>
        <v>30</v>
      </c>
      <c r="K17" s="137">
        <f>'Intermediate OLS Model'!$B$5</f>
        <v>-8216912.5571975103</v>
      </c>
      <c r="L17" s="137">
        <f>'Intermediate OLS Model'!$B$6*D17</f>
        <v>-214898.456390248</v>
      </c>
      <c r="M17" s="137">
        <f>'Intermediate OLS Model'!$B$7*E17</f>
        <v>7875255.9634467503</v>
      </c>
      <c r="N17" s="137">
        <f>'Intermediate OLS Model'!$B$8*F17</f>
        <v>0</v>
      </c>
      <c r="O17" s="137">
        <f>'Intermediate OLS Model'!$B$9*G17</f>
        <v>0</v>
      </c>
      <c r="P17" s="137">
        <f>'Intermediate OLS Model'!$B$10*H17</f>
        <v>0</v>
      </c>
      <c r="Q17" s="137">
        <f>'Intermediate OLS Model'!$B$11*I17</f>
        <v>4549170.3530029198</v>
      </c>
      <c r="R17">
        <f t="shared" si="2"/>
        <v>3992615.3028619122</v>
      </c>
    </row>
    <row r="18" spans="1:18">
      <c r="A18" s="28">
        <f>'Monthly Data'!A18</f>
        <v>39934</v>
      </c>
      <c r="B18">
        <f t="shared" si="1"/>
        <v>2009</v>
      </c>
      <c r="C18">
        <f ca="1">'Monthly Data'!U18</f>
        <v>4275362.9309440004</v>
      </c>
      <c r="D18">
        <f>'Monthly Data'!BC18</f>
        <v>17</v>
      </c>
      <c r="E18">
        <f>'Monthly Data'!AZ18</f>
        <v>6420.3</v>
      </c>
      <c r="F18" s="137">
        <f>'Monthly Data'!BI18</f>
        <v>0</v>
      </c>
      <c r="G18" s="137">
        <f>'Monthly Data'!BJ18</f>
        <v>0</v>
      </c>
      <c r="H18" s="137">
        <f>'Monthly Data'!BQ18</f>
        <v>0</v>
      </c>
      <c r="I18" s="137">
        <f>'Monthly Data'!BS18</f>
        <v>31</v>
      </c>
      <c r="K18" s="137">
        <f>'Intermediate OLS Model'!$B$5</f>
        <v>-8216912.5571975103</v>
      </c>
      <c r="L18" s="137">
        <f>'Intermediate OLS Model'!$B$6*D18</f>
        <v>-228329.60991463851</v>
      </c>
      <c r="M18" s="137">
        <f>'Intermediate OLS Model'!$B$7*E18</f>
        <v>7844466.0402012523</v>
      </c>
      <c r="N18" s="137">
        <f>'Intermediate OLS Model'!$B$8*F18</f>
        <v>0</v>
      </c>
      <c r="O18" s="137">
        <f>'Intermediate OLS Model'!$B$9*G18</f>
        <v>0</v>
      </c>
      <c r="P18" s="137">
        <f>'Intermediate OLS Model'!$B$10*H18</f>
        <v>0</v>
      </c>
      <c r="Q18" s="137">
        <f>'Intermediate OLS Model'!$B$11*I18</f>
        <v>4700809.3647696832</v>
      </c>
      <c r="R18">
        <f t="shared" si="2"/>
        <v>4100033.2378587862</v>
      </c>
    </row>
    <row r="19" spans="1:18">
      <c r="A19" s="28">
        <f>'Monthly Data'!A19</f>
        <v>39965</v>
      </c>
      <c r="B19">
        <f t="shared" si="1"/>
        <v>2009</v>
      </c>
      <c r="C19">
        <f ca="1">'Monthly Data'!U19</f>
        <v>4339364.1067150002</v>
      </c>
      <c r="D19">
        <f>'Monthly Data'!BC19</f>
        <v>18</v>
      </c>
      <c r="E19">
        <f>'Monthly Data'!AZ19</f>
        <v>6393.2</v>
      </c>
      <c r="F19" s="137">
        <f>'Monthly Data'!BI19</f>
        <v>1</v>
      </c>
      <c r="G19" s="137">
        <f>'Monthly Data'!BJ19</f>
        <v>0</v>
      </c>
      <c r="H19" s="137">
        <f>'Monthly Data'!BQ19</f>
        <v>0</v>
      </c>
      <c r="I19" s="137">
        <f>'Monthly Data'!BS19</f>
        <v>30</v>
      </c>
      <c r="K19" s="137">
        <f>'Intermediate OLS Model'!$B$5</f>
        <v>-8216912.5571975103</v>
      </c>
      <c r="L19" s="137">
        <f>'Intermediate OLS Model'!$B$6*D19</f>
        <v>-241760.76343902899</v>
      </c>
      <c r="M19" s="137">
        <f>'Intermediate OLS Model'!$B$7*E19</f>
        <v>7811354.6544888318</v>
      </c>
      <c r="N19" s="137">
        <f>'Intermediate OLS Model'!$B$8*F19</f>
        <v>340077.83791221399</v>
      </c>
      <c r="O19" s="137">
        <f>'Intermediate OLS Model'!$B$9*G19</f>
        <v>0</v>
      </c>
      <c r="P19" s="137">
        <f>'Intermediate OLS Model'!$B$10*H19</f>
        <v>0</v>
      </c>
      <c r="Q19" s="137">
        <f>'Intermediate OLS Model'!$B$11*I19</f>
        <v>4549170.3530029198</v>
      </c>
      <c r="R19">
        <f t="shared" si="2"/>
        <v>4241929.5247674268</v>
      </c>
    </row>
    <row r="20" spans="1:18">
      <c r="A20" s="28">
        <f>'Monthly Data'!A20</f>
        <v>39995</v>
      </c>
      <c r="B20">
        <f t="shared" si="1"/>
        <v>2009</v>
      </c>
      <c r="C20">
        <f ca="1">'Monthly Data'!U20</f>
        <v>4830360.0326429997</v>
      </c>
      <c r="D20">
        <f>'Monthly Data'!BC20</f>
        <v>19</v>
      </c>
      <c r="E20">
        <f>'Monthly Data'!AZ20</f>
        <v>6390.2</v>
      </c>
      <c r="F20" s="137">
        <f>'Monthly Data'!BI20</f>
        <v>0</v>
      </c>
      <c r="G20" s="137">
        <f>'Monthly Data'!BJ20</f>
        <v>1</v>
      </c>
      <c r="H20" s="137">
        <f>'Monthly Data'!BQ20</f>
        <v>0</v>
      </c>
      <c r="I20" s="137">
        <f>'Monthly Data'!BS20</f>
        <v>31</v>
      </c>
      <c r="K20" s="137">
        <f>'Intermediate OLS Model'!$B$5</f>
        <v>-8216912.5571975103</v>
      </c>
      <c r="L20" s="137">
        <f>'Intermediate OLS Model'!$B$6*D20</f>
        <v>-255191.9169634195</v>
      </c>
      <c r="M20" s="137">
        <f>'Intermediate OLS Model'!$B$7*E20</f>
        <v>7807689.1874357965</v>
      </c>
      <c r="N20" s="137">
        <f>'Intermediate OLS Model'!$B$8*F20</f>
        <v>0</v>
      </c>
      <c r="O20" s="137">
        <f>'Intermediate OLS Model'!$B$9*G20</f>
        <v>424185.12562792399</v>
      </c>
      <c r="P20" s="137">
        <f>'Intermediate OLS Model'!$B$10*H20</f>
        <v>0</v>
      </c>
      <c r="Q20" s="137">
        <f>'Intermediate OLS Model'!$B$11*I20</f>
        <v>4700809.3647696832</v>
      </c>
      <c r="R20">
        <f t="shared" si="2"/>
        <v>4460579.2036724733</v>
      </c>
    </row>
    <row r="21" spans="1:18">
      <c r="A21" s="28">
        <f>'Monthly Data'!A21</f>
        <v>40026</v>
      </c>
      <c r="B21">
        <f t="shared" si="1"/>
        <v>2009</v>
      </c>
      <c r="C21">
        <f ca="1">'Monthly Data'!U21</f>
        <v>4185937.0571420002</v>
      </c>
      <c r="D21">
        <f>'Monthly Data'!BC21</f>
        <v>20</v>
      </c>
      <c r="E21">
        <f>'Monthly Data'!AZ21</f>
        <v>6401</v>
      </c>
      <c r="F21" s="137">
        <f>'Monthly Data'!BI21</f>
        <v>0</v>
      </c>
      <c r="G21" s="137">
        <f>'Monthly Data'!BJ21</f>
        <v>0</v>
      </c>
      <c r="H21" s="137">
        <f>'Monthly Data'!BQ21</f>
        <v>0</v>
      </c>
      <c r="I21" s="137">
        <f>'Monthly Data'!BS21</f>
        <v>31</v>
      </c>
      <c r="K21" s="137">
        <f>'Intermediate OLS Model'!$B$5</f>
        <v>-8216912.5571975103</v>
      </c>
      <c r="L21" s="137">
        <f>'Intermediate OLS Model'!$B$6*D21</f>
        <v>-268623.07048781001</v>
      </c>
      <c r="M21" s="137">
        <f>'Intermediate OLS Model'!$B$7*E21</f>
        <v>7820884.8688267246</v>
      </c>
      <c r="N21" s="137">
        <f>'Intermediate OLS Model'!$B$8*F21</f>
        <v>0</v>
      </c>
      <c r="O21" s="137">
        <f>'Intermediate OLS Model'!$B$9*G21</f>
        <v>0</v>
      </c>
      <c r="P21" s="137">
        <f>'Intermediate OLS Model'!$B$10*H21</f>
        <v>0</v>
      </c>
      <c r="Q21" s="137">
        <f>'Intermediate OLS Model'!$B$11*I21</f>
        <v>4700809.3647696832</v>
      </c>
      <c r="R21">
        <f t="shared" si="2"/>
        <v>4036158.6059110882</v>
      </c>
    </row>
    <row r="22" spans="1:18">
      <c r="A22" s="28">
        <f>'Monthly Data'!A22</f>
        <v>40057</v>
      </c>
      <c r="B22">
        <f t="shared" si="1"/>
        <v>2009</v>
      </c>
      <c r="C22">
        <f ca="1">'Monthly Data'!U22</f>
        <v>4066294.1067980002</v>
      </c>
      <c r="D22">
        <f>'Monthly Data'!BC22</f>
        <v>21</v>
      </c>
      <c r="E22">
        <f>'Monthly Data'!AZ22</f>
        <v>6421.2</v>
      </c>
      <c r="F22" s="137">
        <f>'Monthly Data'!BI22</f>
        <v>0</v>
      </c>
      <c r="G22" s="137">
        <f>'Monthly Data'!BJ22</f>
        <v>0</v>
      </c>
      <c r="H22" s="137">
        <f>'Monthly Data'!BQ22</f>
        <v>1</v>
      </c>
      <c r="I22" s="137">
        <f>'Monthly Data'!BS22</f>
        <v>30</v>
      </c>
      <c r="K22" s="137">
        <f>'Intermediate OLS Model'!$B$5</f>
        <v>-8216912.5571975103</v>
      </c>
      <c r="L22" s="137">
        <f>'Intermediate OLS Model'!$B$6*D22</f>
        <v>-282054.22401220049</v>
      </c>
      <c r="M22" s="137">
        <f>'Intermediate OLS Model'!$B$7*E22</f>
        <v>7845565.6803171625</v>
      </c>
      <c r="N22" s="137">
        <f>'Intermediate OLS Model'!$B$8*F22</f>
        <v>0</v>
      </c>
      <c r="O22" s="137">
        <f>'Intermediate OLS Model'!$B$9*G22</f>
        <v>0</v>
      </c>
      <c r="P22" s="137">
        <f>'Intermediate OLS Model'!$B$10*H22</f>
        <v>205410.51909741401</v>
      </c>
      <c r="Q22" s="137">
        <f>'Intermediate OLS Model'!$B$11*I22</f>
        <v>4549170.3530029198</v>
      </c>
      <c r="R22">
        <f t="shared" si="2"/>
        <v>4101179.7712077852</v>
      </c>
    </row>
    <row r="23" spans="1:18">
      <c r="A23" s="28">
        <f>'Monthly Data'!A23</f>
        <v>40087</v>
      </c>
      <c r="B23">
        <f t="shared" si="1"/>
        <v>2009</v>
      </c>
      <c r="C23">
        <f ca="1">'Monthly Data'!U23</f>
        <v>4216044.9663699996</v>
      </c>
      <c r="D23">
        <f>'Monthly Data'!BC23</f>
        <v>22</v>
      </c>
      <c r="E23">
        <f>'Monthly Data'!AZ23</f>
        <v>6438.2</v>
      </c>
      <c r="F23" s="137">
        <f>'Monthly Data'!BI23</f>
        <v>0</v>
      </c>
      <c r="G23" s="137">
        <f>'Monthly Data'!BJ23</f>
        <v>0</v>
      </c>
      <c r="H23" s="137">
        <f>'Monthly Data'!BQ23</f>
        <v>1</v>
      </c>
      <c r="I23" s="137">
        <f>'Monthly Data'!BS23</f>
        <v>31</v>
      </c>
      <c r="K23" s="137">
        <f>'Intermediate OLS Model'!$B$5</f>
        <v>-8216912.5571975103</v>
      </c>
      <c r="L23" s="137">
        <f>'Intermediate OLS Model'!$B$6*D23</f>
        <v>-295485.37753659103</v>
      </c>
      <c r="M23" s="137">
        <f>'Intermediate OLS Model'!$B$7*E23</f>
        <v>7866336.6602843637</v>
      </c>
      <c r="N23" s="137">
        <f>'Intermediate OLS Model'!$B$8*F23</f>
        <v>0</v>
      </c>
      <c r="O23" s="137">
        <f>'Intermediate OLS Model'!$B$9*G23</f>
        <v>0</v>
      </c>
      <c r="P23" s="137">
        <f>'Intermediate OLS Model'!$B$10*H23</f>
        <v>205410.51909741401</v>
      </c>
      <c r="Q23" s="137">
        <f>'Intermediate OLS Model'!$B$11*I23</f>
        <v>4700809.3647696832</v>
      </c>
      <c r="R23">
        <f t="shared" si="2"/>
        <v>4260158.6094173603</v>
      </c>
    </row>
    <row r="24" spans="1:18">
      <c r="A24" s="28">
        <f>'Monthly Data'!A24</f>
        <v>40118</v>
      </c>
      <c r="B24">
        <f t="shared" si="1"/>
        <v>2009</v>
      </c>
      <c r="C24">
        <f ca="1">'Monthly Data'!U24</f>
        <v>4135261.855149</v>
      </c>
      <c r="D24">
        <f>'Monthly Data'!BC24</f>
        <v>23</v>
      </c>
      <c r="E24">
        <f>'Monthly Data'!AZ24</f>
        <v>6454</v>
      </c>
      <c r="F24" s="137">
        <f>'Monthly Data'!BI24</f>
        <v>0</v>
      </c>
      <c r="G24" s="137">
        <f>'Monthly Data'!BJ24</f>
        <v>0</v>
      </c>
      <c r="H24" s="137">
        <f>'Monthly Data'!BQ24</f>
        <v>1</v>
      </c>
      <c r="I24" s="137">
        <f>'Monthly Data'!BS24</f>
        <v>30</v>
      </c>
      <c r="K24" s="137">
        <f>'Intermediate OLS Model'!$B$5</f>
        <v>-8216912.5571975103</v>
      </c>
      <c r="L24" s="137">
        <f>'Intermediate OLS Model'!$B$6*D24</f>
        <v>-308916.53106098151</v>
      </c>
      <c r="M24" s="137">
        <f>'Intermediate OLS Model'!$B$7*E24</f>
        <v>7885641.4534303509</v>
      </c>
      <c r="N24" s="137">
        <f>'Intermediate OLS Model'!$B$8*F24</f>
        <v>0</v>
      </c>
      <c r="O24" s="137">
        <f>'Intermediate OLS Model'!$B$9*G24</f>
        <v>0</v>
      </c>
      <c r="P24" s="137">
        <f>'Intermediate OLS Model'!$B$10*H24</f>
        <v>205410.51909741401</v>
      </c>
      <c r="Q24" s="137">
        <f>'Intermediate OLS Model'!$B$11*I24</f>
        <v>4549170.3530029198</v>
      </c>
      <c r="R24">
        <f t="shared" si="2"/>
        <v>4114393.2372721927</v>
      </c>
    </row>
    <row r="25" spans="1:18">
      <c r="A25" s="28">
        <f>'Monthly Data'!A25</f>
        <v>40148</v>
      </c>
      <c r="B25">
        <f t="shared" si="1"/>
        <v>2009</v>
      </c>
      <c r="C25">
        <f ca="1">'Monthly Data'!U25</f>
        <v>4139276.0675209998</v>
      </c>
      <c r="D25">
        <f>'Monthly Data'!BC25</f>
        <v>24</v>
      </c>
      <c r="E25">
        <f>'Monthly Data'!AZ25</f>
        <v>6458.5</v>
      </c>
      <c r="F25" s="137">
        <f>'Monthly Data'!BI25</f>
        <v>0</v>
      </c>
      <c r="G25" s="137">
        <f>'Monthly Data'!BJ25</f>
        <v>0</v>
      </c>
      <c r="H25" s="137">
        <f>'Monthly Data'!BQ25</f>
        <v>0</v>
      </c>
      <c r="I25" s="137">
        <f>'Monthly Data'!BS25</f>
        <v>31</v>
      </c>
      <c r="K25" s="137">
        <f>'Intermediate OLS Model'!$B$5</f>
        <v>-8216912.5571975103</v>
      </c>
      <c r="L25" s="137">
        <f>'Intermediate OLS Model'!$B$6*D25</f>
        <v>-322347.68458537199</v>
      </c>
      <c r="M25" s="137">
        <f>'Intermediate OLS Model'!$B$7*E25</f>
        <v>7891139.6540099047</v>
      </c>
      <c r="N25" s="137">
        <f>'Intermediate OLS Model'!$B$8*F25</f>
        <v>0</v>
      </c>
      <c r="O25" s="137">
        <f>'Intermediate OLS Model'!$B$9*G25</f>
        <v>0</v>
      </c>
      <c r="P25" s="137">
        <f>'Intermediate OLS Model'!$B$10*H25</f>
        <v>0</v>
      </c>
      <c r="Q25" s="137">
        <f>'Intermediate OLS Model'!$B$11*I25</f>
        <v>4700809.3647696832</v>
      </c>
      <c r="R25">
        <f t="shared" si="2"/>
        <v>4052688.7769967066</v>
      </c>
    </row>
    <row r="26" spans="1:18">
      <c r="A26" s="28">
        <f>'Monthly Data'!A26</f>
        <v>40179</v>
      </c>
      <c r="B26">
        <f t="shared" si="1"/>
        <v>2010</v>
      </c>
      <c r="C26">
        <f ca="1">'Monthly Data'!U26</f>
        <v>3680290.2110469998</v>
      </c>
      <c r="D26">
        <f>'Monthly Data'!BC26</f>
        <v>25</v>
      </c>
      <c r="E26">
        <f>'Monthly Data'!AZ26</f>
        <v>6466.9</v>
      </c>
      <c r="F26" s="137">
        <f>'Monthly Data'!BI26</f>
        <v>0</v>
      </c>
      <c r="G26" s="137">
        <f>'Monthly Data'!BJ26</f>
        <v>0</v>
      </c>
      <c r="H26" s="137">
        <f>'Monthly Data'!BQ26</f>
        <v>0</v>
      </c>
      <c r="I26" s="137">
        <f>'Monthly Data'!BS26</f>
        <v>31</v>
      </c>
      <c r="K26" s="137">
        <f>'Intermediate OLS Model'!$B$5</f>
        <v>-8216912.5571975103</v>
      </c>
      <c r="L26" s="137">
        <f>'Intermediate OLS Model'!$B$6*D26</f>
        <v>-335778.83810976252</v>
      </c>
      <c r="M26" s="137">
        <f>'Intermediate OLS Model'!$B$7*E26</f>
        <v>7901402.9617584031</v>
      </c>
      <c r="N26" s="137">
        <f>'Intermediate OLS Model'!$B$8*F26</f>
        <v>0</v>
      </c>
      <c r="O26" s="137">
        <f>'Intermediate OLS Model'!$B$9*G26</f>
        <v>0</v>
      </c>
      <c r="P26" s="137">
        <f>'Intermediate OLS Model'!$B$10*H26</f>
        <v>0</v>
      </c>
      <c r="Q26" s="137">
        <f>'Intermediate OLS Model'!$B$11*I26</f>
        <v>4700809.3647696832</v>
      </c>
      <c r="R26">
        <f t="shared" si="2"/>
        <v>4049520.9312208137</v>
      </c>
    </row>
    <row r="27" spans="1:18">
      <c r="A27" s="28">
        <f>'Monthly Data'!A27</f>
        <v>40210</v>
      </c>
      <c r="B27">
        <f t="shared" si="1"/>
        <v>2010</v>
      </c>
      <c r="C27">
        <f ca="1">'Monthly Data'!U27</f>
        <v>3458917.2119789999</v>
      </c>
      <c r="D27">
        <f>'Monthly Data'!BC27</f>
        <v>26</v>
      </c>
      <c r="E27">
        <f>'Monthly Data'!AZ27</f>
        <v>6471</v>
      </c>
      <c r="F27" s="137">
        <f>'Monthly Data'!BI27</f>
        <v>0</v>
      </c>
      <c r="G27" s="137">
        <f>'Monthly Data'!BJ27</f>
        <v>0</v>
      </c>
      <c r="H27" s="137">
        <f>'Monthly Data'!BQ27</f>
        <v>0</v>
      </c>
      <c r="I27" s="137">
        <f>'Monthly Data'!BS27</f>
        <v>28</v>
      </c>
      <c r="K27" s="137">
        <f>'Intermediate OLS Model'!$B$5</f>
        <v>-8216912.5571975103</v>
      </c>
      <c r="L27" s="137">
        <f>'Intermediate OLS Model'!$B$6*D27</f>
        <v>-349209.991634153</v>
      </c>
      <c r="M27" s="137">
        <f>'Intermediate OLS Model'!$B$7*E27</f>
        <v>7906412.433397552</v>
      </c>
      <c r="N27" s="137">
        <f>'Intermediate OLS Model'!$B$8*F27</f>
        <v>0</v>
      </c>
      <c r="O27" s="137">
        <f>'Intermediate OLS Model'!$B$9*G27</f>
        <v>0</v>
      </c>
      <c r="P27" s="137">
        <f>'Intermediate OLS Model'!$B$10*H27</f>
        <v>0</v>
      </c>
      <c r="Q27" s="137">
        <f>'Intermediate OLS Model'!$B$11*I27</f>
        <v>4245892.3294693921</v>
      </c>
      <c r="R27">
        <f t="shared" si="2"/>
        <v>3586182.21403528</v>
      </c>
    </row>
    <row r="28" spans="1:18">
      <c r="A28" s="28">
        <f>'Monthly Data'!A28</f>
        <v>40238</v>
      </c>
      <c r="B28">
        <f t="shared" si="1"/>
        <v>2010</v>
      </c>
      <c r="C28">
        <f ca="1">'Monthly Data'!U28</f>
        <v>3961328.3825309998</v>
      </c>
      <c r="D28">
        <f>'Monthly Data'!BC28</f>
        <v>27</v>
      </c>
      <c r="E28">
        <f>'Monthly Data'!AZ28</f>
        <v>6477.5</v>
      </c>
      <c r="F28" s="137">
        <f>'Monthly Data'!BI28</f>
        <v>0</v>
      </c>
      <c r="G28" s="137">
        <f>'Monthly Data'!BJ28</f>
        <v>0</v>
      </c>
      <c r="H28" s="137">
        <f>'Monthly Data'!BQ28</f>
        <v>0</v>
      </c>
      <c r="I28" s="137">
        <f>'Monthly Data'!BS28</f>
        <v>31</v>
      </c>
      <c r="K28" s="137">
        <f>'Intermediate OLS Model'!$B$5</f>
        <v>-8216912.5571975103</v>
      </c>
      <c r="L28" s="137">
        <f>'Intermediate OLS Model'!$B$6*D28</f>
        <v>-362641.14515854348</v>
      </c>
      <c r="M28" s="137">
        <f>'Intermediate OLS Model'!$B$7*E28</f>
        <v>7914354.2786791287</v>
      </c>
      <c r="N28" s="137">
        <f>'Intermediate OLS Model'!$B$8*F28</f>
        <v>0</v>
      </c>
      <c r="O28" s="137">
        <f>'Intermediate OLS Model'!$B$9*G28</f>
        <v>0</v>
      </c>
      <c r="P28" s="137">
        <f>'Intermediate OLS Model'!$B$10*H28</f>
        <v>0</v>
      </c>
      <c r="Q28" s="137">
        <f>'Intermediate OLS Model'!$B$11*I28</f>
        <v>4700809.3647696832</v>
      </c>
      <c r="R28">
        <f t="shared" si="2"/>
        <v>4035609.9410927584</v>
      </c>
    </row>
    <row r="29" spans="1:18">
      <c r="A29" s="28">
        <f>'Monthly Data'!A29</f>
        <v>40269</v>
      </c>
      <c r="B29">
        <f t="shared" si="1"/>
        <v>2010</v>
      </c>
      <c r="C29">
        <f ca="1">'Monthly Data'!U29</f>
        <v>3819290.2417009999</v>
      </c>
      <c r="D29">
        <f>'Monthly Data'!BC29</f>
        <v>28</v>
      </c>
      <c r="E29">
        <f>'Monthly Data'!AZ29</f>
        <v>6485</v>
      </c>
      <c r="F29" s="137">
        <f>'Monthly Data'!BI29</f>
        <v>0</v>
      </c>
      <c r="G29" s="137">
        <f>'Monthly Data'!BJ29</f>
        <v>0</v>
      </c>
      <c r="H29" s="137">
        <f>'Monthly Data'!BQ29</f>
        <v>0</v>
      </c>
      <c r="I29" s="137">
        <f>'Monthly Data'!BS29</f>
        <v>30</v>
      </c>
      <c r="K29" s="137">
        <f>'Intermediate OLS Model'!$B$5</f>
        <v>-8216912.5571975103</v>
      </c>
      <c r="L29" s="137">
        <f>'Intermediate OLS Model'!$B$6*D29</f>
        <v>-376072.29868293402</v>
      </c>
      <c r="M29" s="137">
        <f>'Intermediate OLS Model'!$B$7*E29</f>
        <v>7923517.9463117179</v>
      </c>
      <c r="N29" s="137">
        <f>'Intermediate OLS Model'!$B$8*F29</f>
        <v>0</v>
      </c>
      <c r="O29" s="137">
        <f>'Intermediate OLS Model'!$B$9*G29</f>
        <v>0</v>
      </c>
      <c r="P29" s="137">
        <f>'Intermediate OLS Model'!$B$10*H29</f>
        <v>0</v>
      </c>
      <c r="Q29" s="137">
        <f>'Intermediate OLS Model'!$B$11*I29</f>
        <v>4549170.3530029198</v>
      </c>
      <c r="R29">
        <f t="shared" si="2"/>
        <v>3879703.4434341928</v>
      </c>
    </row>
    <row r="30" spans="1:18">
      <c r="A30" s="28">
        <f>'Monthly Data'!A30</f>
        <v>40299</v>
      </c>
      <c r="B30">
        <f t="shared" si="1"/>
        <v>2010</v>
      </c>
      <c r="C30">
        <f ca="1">'Monthly Data'!U30</f>
        <v>4025317.4492390002</v>
      </c>
      <c r="D30">
        <f>'Monthly Data'!BC30</f>
        <v>29</v>
      </c>
      <c r="E30">
        <f>'Monthly Data'!AZ30</f>
        <v>6506.8</v>
      </c>
      <c r="F30" s="137">
        <f>'Monthly Data'!BI30</f>
        <v>0</v>
      </c>
      <c r="G30" s="137">
        <f>'Monthly Data'!BJ30</f>
        <v>0</v>
      </c>
      <c r="H30" s="137">
        <f>'Monthly Data'!BQ30</f>
        <v>0</v>
      </c>
      <c r="I30" s="137">
        <f>'Monthly Data'!BS30</f>
        <v>31</v>
      </c>
      <c r="K30" s="137">
        <f>'Intermediate OLS Model'!$B$5</f>
        <v>-8216912.5571975103</v>
      </c>
      <c r="L30" s="137">
        <f>'Intermediate OLS Model'!$B$6*D30</f>
        <v>-389503.4522073245</v>
      </c>
      <c r="M30" s="137">
        <f>'Intermediate OLS Model'!$B$7*E30</f>
        <v>7950153.6735637756</v>
      </c>
      <c r="N30" s="137">
        <f>'Intermediate OLS Model'!$B$8*F30</f>
        <v>0</v>
      </c>
      <c r="O30" s="137">
        <f>'Intermediate OLS Model'!$B$9*G30</f>
        <v>0</v>
      </c>
      <c r="P30" s="137">
        <f>'Intermediate OLS Model'!$B$10*H30</f>
        <v>0</v>
      </c>
      <c r="Q30" s="137">
        <f>'Intermediate OLS Model'!$B$11*I30</f>
        <v>4700809.3647696832</v>
      </c>
      <c r="R30">
        <f t="shared" si="2"/>
        <v>4044547.0289286245</v>
      </c>
    </row>
    <row r="31" spans="1:18">
      <c r="A31" s="28">
        <f>'Monthly Data'!A31</f>
        <v>40330</v>
      </c>
      <c r="B31">
        <f t="shared" si="1"/>
        <v>2010</v>
      </c>
      <c r="C31">
        <f ca="1">'Monthly Data'!U31</f>
        <v>4225303.8981990004</v>
      </c>
      <c r="D31">
        <f>'Monthly Data'!BC31</f>
        <v>30</v>
      </c>
      <c r="E31">
        <f>'Monthly Data'!AZ31</f>
        <v>6540.8</v>
      </c>
      <c r="F31" s="137">
        <f>'Monthly Data'!BI31</f>
        <v>1</v>
      </c>
      <c r="G31" s="137">
        <f>'Monthly Data'!BJ31</f>
        <v>0</v>
      </c>
      <c r="H31" s="137">
        <f>'Monthly Data'!BQ31</f>
        <v>0</v>
      </c>
      <c r="I31" s="137">
        <f>'Monthly Data'!BS31</f>
        <v>30</v>
      </c>
      <c r="K31" s="137">
        <f>'Intermediate OLS Model'!$B$5</f>
        <v>-8216912.5571975103</v>
      </c>
      <c r="L31" s="137">
        <f>'Intermediate OLS Model'!$B$6*D31</f>
        <v>-402934.60573171498</v>
      </c>
      <c r="M31" s="137">
        <f>'Intermediate OLS Model'!$B$7*E31</f>
        <v>7991695.6334981779</v>
      </c>
      <c r="N31" s="137">
        <f>'Intermediate OLS Model'!$B$8*F31</f>
        <v>340077.83791221399</v>
      </c>
      <c r="O31" s="137">
        <f>'Intermediate OLS Model'!$B$9*G31</f>
        <v>0</v>
      </c>
      <c r="P31" s="137">
        <f>'Intermediate OLS Model'!$B$10*H31</f>
        <v>0</v>
      </c>
      <c r="Q31" s="137">
        <f>'Intermediate OLS Model'!$B$11*I31</f>
        <v>4549170.3530029198</v>
      </c>
      <c r="R31">
        <f t="shared" si="2"/>
        <v>4261096.661484086</v>
      </c>
    </row>
    <row r="32" spans="1:18">
      <c r="A32" s="28">
        <f>'Monthly Data'!A32</f>
        <v>40360</v>
      </c>
      <c r="B32">
        <f t="shared" si="1"/>
        <v>2010</v>
      </c>
      <c r="C32">
        <f ca="1">'Monthly Data'!U32</f>
        <v>4362344.081638</v>
      </c>
      <c r="D32">
        <f>'Monthly Data'!BC32</f>
        <v>31</v>
      </c>
      <c r="E32">
        <f>'Monthly Data'!AZ32</f>
        <v>6561</v>
      </c>
      <c r="F32" s="137">
        <f>'Monthly Data'!BI32</f>
        <v>0</v>
      </c>
      <c r="G32" s="137">
        <f>'Monthly Data'!BJ32</f>
        <v>1</v>
      </c>
      <c r="H32" s="137">
        <f>'Monthly Data'!BQ32</f>
        <v>0</v>
      </c>
      <c r="I32" s="137">
        <f>'Monthly Data'!BS32</f>
        <v>31</v>
      </c>
      <c r="K32" s="137">
        <f>'Intermediate OLS Model'!$B$5</f>
        <v>-8216912.5571975103</v>
      </c>
      <c r="L32" s="137">
        <f>'Intermediate OLS Model'!$B$6*D32</f>
        <v>-416365.75925610552</v>
      </c>
      <c r="M32" s="137">
        <f>'Intermediate OLS Model'!$B$7*E32</f>
        <v>8016376.4449886167</v>
      </c>
      <c r="N32" s="137">
        <f>'Intermediate OLS Model'!$B$8*F32</f>
        <v>0</v>
      </c>
      <c r="O32" s="137">
        <f>'Intermediate OLS Model'!$B$9*G32</f>
        <v>424185.12562792399</v>
      </c>
      <c r="P32" s="137">
        <f>'Intermediate OLS Model'!$B$10*H32</f>
        <v>0</v>
      </c>
      <c r="Q32" s="137">
        <f>'Intermediate OLS Model'!$B$11*I32</f>
        <v>4700809.3647696832</v>
      </c>
      <c r="R32">
        <f t="shared" si="2"/>
        <v>4508092.6189326085</v>
      </c>
    </row>
    <row r="33" spans="1:18">
      <c r="A33" s="28">
        <f>'Monthly Data'!A33</f>
        <v>40391</v>
      </c>
      <c r="B33">
        <f t="shared" si="1"/>
        <v>2010</v>
      </c>
      <c r="C33">
        <f ca="1">'Monthly Data'!U33</f>
        <v>4421103.6722379997</v>
      </c>
      <c r="D33">
        <f>'Monthly Data'!BC33</f>
        <v>32</v>
      </c>
      <c r="E33">
        <f>'Monthly Data'!AZ33</f>
        <v>6568.9</v>
      </c>
      <c r="F33" s="137">
        <f>'Monthly Data'!BI33</f>
        <v>0</v>
      </c>
      <c r="G33" s="137">
        <f>'Monthly Data'!BJ33</f>
        <v>0</v>
      </c>
      <c r="H33" s="137">
        <f>'Monthly Data'!BQ33</f>
        <v>0</v>
      </c>
      <c r="I33" s="137">
        <f>'Monthly Data'!BS33</f>
        <v>31</v>
      </c>
      <c r="K33" s="137">
        <f>'Intermediate OLS Model'!$B$5</f>
        <v>-8216912.5571975103</v>
      </c>
      <c r="L33" s="137">
        <f>'Intermediate OLS Model'!$B$6*D33</f>
        <v>-429796.912780496</v>
      </c>
      <c r="M33" s="137">
        <f>'Intermediate OLS Model'!$B$7*E33</f>
        <v>8026028.8415616099</v>
      </c>
      <c r="N33" s="137">
        <f>'Intermediate OLS Model'!$B$8*F33</f>
        <v>0</v>
      </c>
      <c r="O33" s="137">
        <f>'Intermediate OLS Model'!$B$9*G33</f>
        <v>0</v>
      </c>
      <c r="P33" s="137">
        <f>'Intermediate OLS Model'!$B$10*H33</f>
        <v>0</v>
      </c>
      <c r="Q33" s="137">
        <f>'Intermediate OLS Model'!$B$11*I33</f>
        <v>4700809.3647696832</v>
      </c>
      <c r="R33">
        <f t="shared" si="2"/>
        <v>4080128.7363532865</v>
      </c>
    </row>
    <row r="34" spans="1:18">
      <c r="A34" s="28">
        <f>'Monthly Data'!A34</f>
        <v>40422</v>
      </c>
      <c r="B34">
        <f t="shared" si="1"/>
        <v>2010</v>
      </c>
      <c r="C34">
        <f ca="1">'Monthly Data'!U34</f>
        <v>4336552.6475419998</v>
      </c>
      <c r="D34">
        <f>'Monthly Data'!BC34</f>
        <v>33</v>
      </c>
      <c r="E34">
        <f>'Monthly Data'!AZ34</f>
        <v>6556</v>
      </c>
      <c r="F34" s="137">
        <f>'Monthly Data'!BI34</f>
        <v>0</v>
      </c>
      <c r="G34" s="137">
        <f>'Monthly Data'!BJ34</f>
        <v>0</v>
      </c>
      <c r="H34" s="137">
        <f>'Monthly Data'!BQ34</f>
        <v>1</v>
      </c>
      <c r="I34" s="137">
        <f>'Monthly Data'!BS34</f>
        <v>30</v>
      </c>
      <c r="K34" s="137">
        <f>'Intermediate OLS Model'!$B$5</f>
        <v>-8216912.5571975103</v>
      </c>
      <c r="L34" s="137">
        <f>'Intermediate OLS Model'!$B$6*D34</f>
        <v>-443228.06630488648</v>
      </c>
      <c r="M34" s="137">
        <f>'Intermediate OLS Model'!$B$7*E34</f>
        <v>8010267.3332335576</v>
      </c>
      <c r="N34" s="137">
        <f>'Intermediate OLS Model'!$B$8*F34</f>
        <v>0</v>
      </c>
      <c r="O34" s="137">
        <f>'Intermediate OLS Model'!$B$9*G34</f>
        <v>0</v>
      </c>
      <c r="P34" s="137">
        <f>'Intermediate OLS Model'!$B$10*H34</f>
        <v>205410.51909741401</v>
      </c>
      <c r="Q34" s="137">
        <f>'Intermediate OLS Model'!$B$11*I34</f>
        <v>4549170.3530029198</v>
      </c>
      <c r="R34">
        <f t="shared" ref="R34:R65" si="3">SUM(K34:Q34)</f>
        <v>4104707.5818314953</v>
      </c>
    </row>
    <row r="35" spans="1:18">
      <c r="A35" s="28">
        <f>'Monthly Data'!A35</f>
        <v>40452</v>
      </c>
      <c r="B35">
        <f t="shared" si="1"/>
        <v>2010</v>
      </c>
      <c r="C35">
        <f ca="1">'Monthly Data'!U35</f>
        <v>4409060.9406300001</v>
      </c>
      <c r="D35">
        <f>'Monthly Data'!BC35</f>
        <v>34</v>
      </c>
      <c r="E35">
        <f>'Monthly Data'!AZ35</f>
        <v>6551.6</v>
      </c>
      <c r="F35" s="137">
        <f>'Monthly Data'!BI35</f>
        <v>0</v>
      </c>
      <c r="G35" s="137">
        <f>'Monthly Data'!BJ35</f>
        <v>0</v>
      </c>
      <c r="H35" s="137">
        <f>'Monthly Data'!BQ35</f>
        <v>1</v>
      </c>
      <c r="I35" s="137">
        <f>'Monthly Data'!BS35</f>
        <v>31</v>
      </c>
      <c r="K35" s="137">
        <f>'Intermediate OLS Model'!$B$5</f>
        <v>-8216912.5571975103</v>
      </c>
      <c r="L35" s="137">
        <f>'Intermediate OLS Model'!$B$6*D35</f>
        <v>-456659.21982927702</v>
      </c>
      <c r="M35" s="137">
        <f>'Intermediate OLS Model'!$B$7*E35</f>
        <v>8004891.314889106</v>
      </c>
      <c r="N35" s="137">
        <f>'Intermediate OLS Model'!$B$8*F35</f>
        <v>0</v>
      </c>
      <c r="O35" s="137">
        <f>'Intermediate OLS Model'!$B$9*G35</f>
        <v>0</v>
      </c>
      <c r="P35" s="137">
        <f>'Intermediate OLS Model'!$B$10*H35</f>
        <v>205410.51909741401</v>
      </c>
      <c r="Q35" s="137">
        <f>'Intermediate OLS Model'!$B$11*I35</f>
        <v>4700809.3647696832</v>
      </c>
      <c r="R35">
        <f t="shared" si="3"/>
        <v>4237539.4217294157</v>
      </c>
    </row>
    <row r="36" spans="1:18">
      <c r="A36" s="28">
        <f>'Monthly Data'!A36</f>
        <v>40483</v>
      </c>
      <c r="B36">
        <f t="shared" si="1"/>
        <v>2010</v>
      </c>
      <c r="C36">
        <f ca="1">'Monthly Data'!U36</f>
        <v>4233860.37414</v>
      </c>
      <c r="D36">
        <f>'Monthly Data'!BC36</f>
        <v>35</v>
      </c>
      <c r="E36">
        <f>'Monthly Data'!AZ36</f>
        <v>6555.7</v>
      </c>
      <c r="F36" s="137">
        <f>'Monthly Data'!BI36</f>
        <v>0</v>
      </c>
      <c r="G36" s="137">
        <f>'Monthly Data'!BJ36</f>
        <v>0</v>
      </c>
      <c r="H36" s="137">
        <f>'Monthly Data'!BQ36</f>
        <v>1</v>
      </c>
      <c r="I36" s="137">
        <f>'Monthly Data'!BS36</f>
        <v>30</v>
      </c>
      <c r="K36" s="137">
        <f>'Intermediate OLS Model'!$B$5</f>
        <v>-8216912.5571975103</v>
      </c>
      <c r="L36" s="137">
        <f>'Intermediate OLS Model'!$B$6*D36</f>
        <v>-470090.3733536675</v>
      </c>
      <c r="M36" s="137">
        <f>'Intermediate OLS Model'!$B$7*E36</f>
        <v>8009900.7865282539</v>
      </c>
      <c r="N36" s="137">
        <f>'Intermediate OLS Model'!$B$8*F36</f>
        <v>0</v>
      </c>
      <c r="O36" s="137">
        <f>'Intermediate OLS Model'!$B$9*G36</f>
        <v>0</v>
      </c>
      <c r="P36" s="137">
        <f>'Intermediate OLS Model'!$B$10*H36</f>
        <v>205410.51909741401</v>
      </c>
      <c r="Q36" s="137">
        <f>'Intermediate OLS Model'!$B$11*I36</f>
        <v>4549170.3530029198</v>
      </c>
      <c r="R36">
        <f t="shared" si="3"/>
        <v>4077478.7280774107</v>
      </c>
    </row>
    <row r="37" spans="1:18">
      <c r="A37" s="28">
        <f>'Monthly Data'!A37</f>
        <v>40513</v>
      </c>
      <c r="B37">
        <f t="shared" si="1"/>
        <v>2010</v>
      </c>
      <c r="C37">
        <f ca="1">'Monthly Data'!U37</f>
        <v>4138518.7720019999</v>
      </c>
      <c r="D37">
        <f>'Monthly Data'!BC37</f>
        <v>36</v>
      </c>
      <c r="E37">
        <f>'Monthly Data'!AZ37</f>
        <v>6578.3</v>
      </c>
      <c r="F37" s="137">
        <f>'Monthly Data'!BI37</f>
        <v>0</v>
      </c>
      <c r="G37" s="137">
        <f>'Monthly Data'!BJ37</f>
        <v>0</v>
      </c>
      <c r="H37" s="137">
        <f>'Monthly Data'!BQ37</f>
        <v>0</v>
      </c>
      <c r="I37" s="137">
        <f>'Monthly Data'!BS37</f>
        <v>31</v>
      </c>
      <c r="K37" s="137">
        <f>'Intermediate OLS Model'!$B$5</f>
        <v>-8216912.5571975103</v>
      </c>
      <c r="L37" s="137">
        <f>'Intermediate OLS Model'!$B$6*D37</f>
        <v>-483521.52687805798</v>
      </c>
      <c r="M37" s="137">
        <f>'Intermediate OLS Model'!$B$7*E37</f>
        <v>8037513.9716611216</v>
      </c>
      <c r="N37" s="137">
        <f>'Intermediate OLS Model'!$B$8*F37</f>
        <v>0</v>
      </c>
      <c r="O37" s="137">
        <f>'Intermediate OLS Model'!$B$9*G37</f>
        <v>0</v>
      </c>
      <c r="P37" s="137">
        <f>'Intermediate OLS Model'!$B$10*H37</f>
        <v>0</v>
      </c>
      <c r="Q37" s="137">
        <f>'Intermediate OLS Model'!$B$11*I37</f>
        <v>4700809.3647696832</v>
      </c>
      <c r="R37">
        <f t="shared" si="3"/>
        <v>4037889.2523552366</v>
      </c>
    </row>
    <row r="38" spans="1:18">
      <c r="A38" s="28">
        <f>'Monthly Data'!A38</f>
        <v>40544</v>
      </c>
      <c r="B38">
        <f t="shared" si="1"/>
        <v>2011</v>
      </c>
      <c r="C38">
        <f ca="1">'Monthly Data'!U38</f>
        <v>4225575.7611889997</v>
      </c>
      <c r="D38">
        <f>'Monthly Data'!BC38</f>
        <v>37</v>
      </c>
      <c r="E38">
        <f>'Monthly Data'!AZ38</f>
        <v>6606.3</v>
      </c>
      <c r="F38" s="137">
        <f>'Monthly Data'!BI38</f>
        <v>0</v>
      </c>
      <c r="G38" s="137">
        <f>'Monthly Data'!BJ38</f>
        <v>0</v>
      </c>
      <c r="H38" s="137">
        <f>'Monthly Data'!BQ38</f>
        <v>0</v>
      </c>
      <c r="I38" s="137">
        <f>'Monthly Data'!BS38</f>
        <v>31</v>
      </c>
      <c r="K38" s="137">
        <f>'Intermediate OLS Model'!$B$5</f>
        <v>-8216912.5571975103</v>
      </c>
      <c r="L38" s="137">
        <f>'Intermediate OLS Model'!$B$6*D38</f>
        <v>-496952.68040244852</v>
      </c>
      <c r="M38" s="137">
        <f>'Intermediate OLS Model'!$B$7*E38</f>
        <v>8071724.9974894533</v>
      </c>
      <c r="N38" s="137">
        <f>'Intermediate OLS Model'!$B$8*F38</f>
        <v>0</v>
      </c>
      <c r="O38" s="137">
        <f>'Intermediate OLS Model'!$B$9*G38</f>
        <v>0</v>
      </c>
      <c r="P38" s="137">
        <f>'Intermediate OLS Model'!$B$10*H38</f>
        <v>0</v>
      </c>
      <c r="Q38" s="137">
        <f>'Intermediate OLS Model'!$B$11*I38</f>
        <v>4700809.3647696832</v>
      </c>
      <c r="R38">
        <f t="shared" si="3"/>
        <v>4058669.1246591769</v>
      </c>
    </row>
    <row r="39" spans="1:18">
      <c r="A39" s="28">
        <f>'Monthly Data'!A39</f>
        <v>40575</v>
      </c>
      <c r="B39">
        <f t="shared" si="1"/>
        <v>2011</v>
      </c>
      <c r="C39">
        <f ca="1">'Monthly Data'!U39</f>
        <v>3677829.2420740002</v>
      </c>
      <c r="D39">
        <f>'Monthly Data'!BC39</f>
        <v>38</v>
      </c>
      <c r="E39">
        <f>'Monthly Data'!AZ39</f>
        <v>6619.5</v>
      </c>
      <c r="F39" s="137">
        <f>'Monthly Data'!BI39</f>
        <v>0</v>
      </c>
      <c r="G39" s="137">
        <f>'Monthly Data'!BJ39</f>
        <v>0</v>
      </c>
      <c r="H39" s="137">
        <f>'Monthly Data'!BQ39</f>
        <v>0</v>
      </c>
      <c r="I39" s="137">
        <f>'Monthly Data'!BS39</f>
        <v>28</v>
      </c>
      <c r="K39" s="137">
        <f>'Intermediate OLS Model'!$B$5</f>
        <v>-8216912.5571975103</v>
      </c>
      <c r="L39" s="137">
        <f>'Intermediate OLS Model'!$B$6*D39</f>
        <v>-510383.833926839</v>
      </c>
      <c r="M39" s="137">
        <f>'Intermediate OLS Model'!$B$7*E39</f>
        <v>8087853.0525228092</v>
      </c>
      <c r="N39" s="137">
        <f>'Intermediate OLS Model'!$B$8*F39</f>
        <v>0</v>
      </c>
      <c r="O39" s="137">
        <f>'Intermediate OLS Model'!$B$9*G39</f>
        <v>0</v>
      </c>
      <c r="P39" s="137">
        <f>'Intermediate OLS Model'!$B$10*H39</f>
        <v>0</v>
      </c>
      <c r="Q39" s="137">
        <f>'Intermediate OLS Model'!$B$11*I39</f>
        <v>4245892.3294693921</v>
      </c>
      <c r="R39">
        <f t="shared" si="3"/>
        <v>3606448.9908678522</v>
      </c>
    </row>
    <row r="40" spans="1:18">
      <c r="A40" s="28">
        <f>'Monthly Data'!A40</f>
        <v>40603</v>
      </c>
      <c r="B40">
        <f t="shared" si="1"/>
        <v>2011</v>
      </c>
      <c r="C40">
        <f ca="1">'Monthly Data'!U40</f>
        <v>4008991.4056159998</v>
      </c>
      <c r="D40">
        <f>'Monthly Data'!BC40</f>
        <v>39</v>
      </c>
      <c r="E40">
        <f>'Monthly Data'!AZ40</f>
        <v>6628.6</v>
      </c>
      <c r="F40" s="137">
        <f>'Monthly Data'!BI40</f>
        <v>0</v>
      </c>
      <c r="G40" s="137">
        <f>'Monthly Data'!BJ40</f>
        <v>0</v>
      </c>
      <c r="H40" s="137">
        <f>'Monthly Data'!BQ40</f>
        <v>0</v>
      </c>
      <c r="I40" s="137">
        <f>'Monthly Data'!BS40</f>
        <v>31</v>
      </c>
      <c r="K40" s="137">
        <f>'Intermediate OLS Model'!$B$5</f>
        <v>-8216912.5571975103</v>
      </c>
      <c r="L40" s="137">
        <f>'Intermediate OLS Model'!$B$6*D40</f>
        <v>-523814.98745122948</v>
      </c>
      <c r="M40" s="137">
        <f>'Intermediate OLS Model'!$B$7*E40</f>
        <v>8098971.6359170172</v>
      </c>
      <c r="N40" s="137">
        <f>'Intermediate OLS Model'!$B$8*F40</f>
        <v>0</v>
      </c>
      <c r="O40" s="137">
        <f>'Intermediate OLS Model'!$B$9*G40</f>
        <v>0</v>
      </c>
      <c r="P40" s="137">
        <f>'Intermediate OLS Model'!$B$10*H40</f>
        <v>0</v>
      </c>
      <c r="Q40" s="137">
        <f>'Intermediate OLS Model'!$B$11*I40</f>
        <v>4700809.3647696832</v>
      </c>
      <c r="R40">
        <f t="shared" si="3"/>
        <v>4059053.45603796</v>
      </c>
    </row>
    <row r="41" spans="1:18">
      <c r="A41" s="28">
        <f>'Monthly Data'!A41</f>
        <v>40634</v>
      </c>
      <c r="B41">
        <f t="shared" si="1"/>
        <v>2011</v>
      </c>
      <c r="C41">
        <f ca="1">'Monthly Data'!U41</f>
        <v>3911881.7842620001</v>
      </c>
      <c r="D41">
        <f>'Monthly Data'!BC41</f>
        <v>40</v>
      </c>
      <c r="E41">
        <f>'Monthly Data'!AZ41</f>
        <v>6635.5</v>
      </c>
      <c r="F41" s="137">
        <f>'Monthly Data'!BI41</f>
        <v>0</v>
      </c>
      <c r="G41" s="137">
        <f>'Monthly Data'!BJ41</f>
        <v>0</v>
      </c>
      <c r="H41" s="137">
        <f>'Monthly Data'!BQ41</f>
        <v>0</v>
      </c>
      <c r="I41" s="137">
        <f>'Monthly Data'!BS41</f>
        <v>30</v>
      </c>
      <c r="K41" s="137">
        <f>'Intermediate OLS Model'!$B$5</f>
        <v>-8216912.5571975103</v>
      </c>
      <c r="L41" s="137">
        <f>'Intermediate OLS Model'!$B$6*D41</f>
        <v>-537246.14097562002</v>
      </c>
      <c r="M41" s="137">
        <f>'Intermediate OLS Model'!$B$7*E41</f>
        <v>8107402.210138998</v>
      </c>
      <c r="N41" s="137">
        <f>'Intermediate OLS Model'!$B$8*F41</f>
        <v>0</v>
      </c>
      <c r="O41" s="137">
        <f>'Intermediate OLS Model'!$B$9*G41</f>
        <v>0</v>
      </c>
      <c r="P41" s="137">
        <f>'Intermediate OLS Model'!$B$10*H41</f>
        <v>0</v>
      </c>
      <c r="Q41" s="137">
        <f>'Intermediate OLS Model'!$B$11*I41</f>
        <v>4549170.3530029198</v>
      </c>
      <c r="R41">
        <f t="shared" si="3"/>
        <v>3902413.8649687879</v>
      </c>
    </row>
    <row r="42" spans="1:18">
      <c r="A42" s="28">
        <f>'Monthly Data'!A42</f>
        <v>40664</v>
      </c>
      <c r="B42">
        <f t="shared" si="1"/>
        <v>2011</v>
      </c>
      <c r="C42">
        <f ca="1">'Monthly Data'!U42</f>
        <v>4672710.2646949999</v>
      </c>
      <c r="D42">
        <f>'Monthly Data'!BC42</f>
        <v>41</v>
      </c>
      <c r="E42">
        <f>'Monthly Data'!AZ42</f>
        <v>6645.8</v>
      </c>
      <c r="F42" s="137">
        <f>'Monthly Data'!BI42</f>
        <v>0</v>
      </c>
      <c r="G42" s="137">
        <f>'Monthly Data'!BJ42</f>
        <v>0</v>
      </c>
      <c r="H42" s="137">
        <f>'Monthly Data'!BQ42</f>
        <v>0</v>
      </c>
      <c r="I42" s="137">
        <f>'Monthly Data'!BS42</f>
        <v>31</v>
      </c>
      <c r="K42" s="137">
        <f>'Intermediate OLS Model'!$B$5</f>
        <v>-8216912.5571975103</v>
      </c>
      <c r="L42" s="137">
        <f>'Intermediate OLS Model'!$B$6*D42</f>
        <v>-550677.29450001055</v>
      </c>
      <c r="M42" s="137">
        <f>'Intermediate OLS Model'!$B$7*E42</f>
        <v>8119986.9803544208</v>
      </c>
      <c r="N42" s="137">
        <f>'Intermediate OLS Model'!$B$8*F42</f>
        <v>0</v>
      </c>
      <c r="O42" s="137">
        <f>'Intermediate OLS Model'!$B$9*G42</f>
        <v>0</v>
      </c>
      <c r="P42" s="137">
        <f>'Intermediate OLS Model'!$B$10*H42</f>
        <v>0</v>
      </c>
      <c r="Q42" s="137">
        <f>'Intermediate OLS Model'!$B$11*I42</f>
        <v>4700809.3647696832</v>
      </c>
      <c r="R42">
        <f t="shared" si="3"/>
        <v>4053206.4934265828</v>
      </c>
    </row>
    <row r="43" spans="1:18">
      <c r="A43" s="28">
        <f>'Monthly Data'!A43</f>
        <v>40695</v>
      </c>
      <c r="B43">
        <f t="shared" si="1"/>
        <v>2011</v>
      </c>
      <c r="C43">
        <f ca="1">'Monthly Data'!U43</f>
        <v>4411205.0579040004</v>
      </c>
      <c r="D43">
        <f>'Monthly Data'!BC43</f>
        <v>42</v>
      </c>
      <c r="E43">
        <f>'Monthly Data'!AZ43</f>
        <v>6662</v>
      </c>
      <c r="F43" s="137">
        <f>'Monthly Data'!BI43</f>
        <v>1</v>
      </c>
      <c r="G43" s="137">
        <f>'Monthly Data'!BJ43</f>
        <v>0</v>
      </c>
      <c r="H43" s="137">
        <f>'Monthly Data'!BQ43</f>
        <v>0</v>
      </c>
      <c r="I43" s="137">
        <f>'Monthly Data'!BS43</f>
        <v>30</v>
      </c>
      <c r="K43" s="137">
        <f>'Intermediate OLS Model'!$B$5</f>
        <v>-8216912.5571975103</v>
      </c>
      <c r="L43" s="137">
        <f>'Intermediate OLS Model'!$B$6*D43</f>
        <v>-564108.44802440098</v>
      </c>
      <c r="M43" s="137">
        <f>'Intermediate OLS Model'!$B$7*E43</f>
        <v>8139780.5024408121</v>
      </c>
      <c r="N43" s="137">
        <f>'Intermediate OLS Model'!$B$8*F43</f>
        <v>340077.83791221399</v>
      </c>
      <c r="O43" s="137">
        <f>'Intermediate OLS Model'!$B$9*G43</f>
        <v>0</v>
      </c>
      <c r="P43" s="137">
        <f>'Intermediate OLS Model'!$B$10*H43</f>
        <v>0</v>
      </c>
      <c r="Q43" s="137">
        <f>'Intermediate OLS Model'!$B$11*I43</f>
        <v>4549170.3530029198</v>
      </c>
      <c r="R43">
        <f t="shared" si="3"/>
        <v>4248007.6881340351</v>
      </c>
    </row>
    <row r="44" spans="1:18">
      <c r="A44" s="28">
        <f>'Monthly Data'!A44</f>
        <v>40725</v>
      </c>
      <c r="B44">
        <f t="shared" si="1"/>
        <v>2011</v>
      </c>
      <c r="C44">
        <f ca="1">'Monthly Data'!U44</f>
        <v>4410294.6933960002</v>
      </c>
      <c r="D44">
        <f>'Monthly Data'!BC44</f>
        <v>43</v>
      </c>
      <c r="E44">
        <f>'Monthly Data'!AZ44</f>
        <v>6665.8</v>
      </c>
      <c r="F44" s="137">
        <f>'Monthly Data'!BI44</f>
        <v>0</v>
      </c>
      <c r="G44" s="137">
        <f>'Monthly Data'!BJ44</f>
        <v>1</v>
      </c>
      <c r="H44" s="137">
        <f>'Monthly Data'!BQ44</f>
        <v>0</v>
      </c>
      <c r="I44" s="137">
        <f>'Monthly Data'!BS44</f>
        <v>31</v>
      </c>
      <c r="K44" s="137">
        <f>'Intermediate OLS Model'!$B$5</f>
        <v>-8216912.5571975103</v>
      </c>
      <c r="L44" s="137">
        <f>'Intermediate OLS Model'!$B$6*D44</f>
        <v>-577539.60154879151</v>
      </c>
      <c r="M44" s="137">
        <f>'Intermediate OLS Model'!$B$7*E44</f>
        <v>8144423.4273746572</v>
      </c>
      <c r="N44" s="137">
        <f>'Intermediate OLS Model'!$B$8*F44</f>
        <v>0</v>
      </c>
      <c r="O44" s="137">
        <f>'Intermediate OLS Model'!$B$9*G44</f>
        <v>424185.12562792399</v>
      </c>
      <c r="P44" s="137">
        <f>'Intermediate OLS Model'!$B$10*H44</f>
        <v>0</v>
      </c>
      <c r="Q44" s="137">
        <f>'Intermediate OLS Model'!$B$11*I44</f>
        <v>4700809.3647696832</v>
      </c>
      <c r="R44">
        <f t="shared" si="3"/>
        <v>4474965.7590259621</v>
      </c>
    </row>
    <row r="45" spans="1:18">
      <c r="A45" s="28">
        <f>'Monthly Data'!A45</f>
        <v>40756</v>
      </c>
      <c r="B45">
        <f t="shared" si="1"/>
        <v>2011</v>
      </c>
      <c r="C45">
        <f ca="1">'Monthly Data'!U45</f>
        <v>3989309.9328839998</v>
      </c>
      <c r="D45">
        <f>'Monthly Data'!BC45</f>
        <v>44</v>
      </c>
      <c r="E45">
        <f>'Monthly Data'!AZ45</f>
        <v>6677.5</v>
      </c>
      <c r="F45" s="137">
        <f>'Monthly Data'!BI45</f>
        <v>0</v>
      </c>
      <c r="G45" s="137">
        <f>'Monthly Data'!BJ45</f>
        <v>0</v>
      </c>
      <c r="H45" s="137">
        <f>'Monthly Data'!BQ45</f>
        <v>0</v>
      </c>
      <c r="I45" s="137">
        <f>'Monthly Data'!BS45</f>
        <v>31</v>
      </c>
      <c r="K45" s="137">
        <f>'Intermediate OLS Model'!$B$5</f>
        <v>-8216912.5571975103</v>
      </c>
      <c r="L45" s="137">
        <f>'Intermediate OLS Model'!$B$6*D45</f>
        <v>-590970.75507318205</v>
      </c>
      <c r="M45" s="137">
        <f>'Intermediate OLS Model'!$B$7*E45</f>
        <v>8158718.7488814956</v>
      </c>
      <c r="N45" s="137">
        <f>'Intermediate OLS Model'!$B$8*F45</f>
        <v>0</v>
      </c>
      <c r="O45" s="137">
        <f>'Intermediate OLS Model'!$B$9*G45</f>
        <v>0</v>
      </c>
      <c r="P45" s="137">
        <f>'Intermediate OLS Model'!$B$10*H45</f>
        <v>0</v>
      </c>
      <c r="Q45" s="137">
        <f>'Intermediate OLS Model'!$B$11*I45</f>
        <v>4700809.3647696832</v>
      </c>
      <c r="R45">
        <f t="shared" si="3"/>
        <v>4051644.8013804872</v>
      </c>
    </row>
    <row r="46" spans="1:18">
      <c r="A46" s="28">
        <f>'Monthly Data'!A46</f>
        <v>40787</v>
      </c>
      <c r="B46">
        <f t="shared" si="1"/>
        <v>2011</v>
      </c>
      <c r="C46">
        <f ca="1">'Monthly Data'!U46</f>
        <v>3961994.71691</v>
      </c>
      <c r="D46">
        <f>'Monthly Data'!BC46</f>
        <v>45</v>
      </c>
      <c r="E46">
        <f>'Monthly Data'!AZ46</f>
        <v>6674.4</v>
      </c>
      <c r="F46" s="137">
        <f>'Monthly Data'!BI46</f>
        <v>0</v>
      </c>
      <c r="G46" s="137">
        <f>'Monthly Data'!BJ46</f>
        <v>0</v>
      </c>
      <c r="H46" s="137">
        <f>'Monthly Data'!BQ46</f>
        <v>1</v>
      </c>
      <c r="I46" s="137">
        <f>'Monthly Data'!BS46</f>
        <v>30</v>
      </c>
      <c r="K46" s="137">
        <f>'Intermediate OLS Model'!$B$5</f>
        <v>-8216912.5571975103</v>
      </c>
      <c r="L46" s="137">
        <f>'Intermediate OLS Model'!$B$6*D46</f>
        <v>-604401.90859757247</v>
      </c>
      <c r="M46" s="137">
        <f>'Intermediate OLS Model'!$B$7*E46</f>
        <v>8154931.0995933581</v>
      </c>
      <c r="N46" s="137">
        <f>'Intermediate OLS Model'!$B$8*F46</f>
        <v>0</v>
      </c>
      <c r="O46" s="137">
        <f>'Intermediate OLS Model'!$B$9*G46</f>
        <v>0</v>
      </c>
      <c r="P46" s="137">
        <f>'Intermediate OLS Model'!$B$10*H46</f>
        <v>205410.51909741401</v>
      </c>
      <c r="Q46" s="137">
        <f>'Intermediate OLS Model'!$B$11*I46</f>
        <v>4549170.3530029198</v>
      </c>
      <c r="R46">
        <f t="shared" si="3"/>
        <v>4088197.5058986088</v>
      </c>
    </row>
    <row r="47" spans="1:18">
      <c r="A47" s="28">
        <f>'Monthly Data'!A47</f>
        <v>40817</v>
      </c>
      <c r="B47">
        <f t="shared" si="1"/>
        <v>2011</v>
      </c>
      <c r="C47">
        <f ca="1">'Monthly Data'!U47</f>
        <v>4046724.6678829999</v>
      </c>
      <c r="D47">
        <f>'Monthly Data'!BC47</f>
        <v>46</v>
      </c>
      <c r="E47">
        <f>'Monthly Data'!AZ47</f>
        <v>6668.1</v>
      </c>
      <c r="F47" s="137">
        <f>'Monthly Data'!BI47</f>
        <v>0</v>
      </c>
      <c r="G47" s="137">
        <f>'Monthly Data'!BJ47</f>
        <v>0</v>
      </c>
      <c r="H47" s="137">
        <f>'Monthly Data'!BQ47</f>
        <v>1</v>
      </c>
      <c r="I47" s="137">
        <f>'Monthly Data'!BS47</f>
        <v>31</v>
      </c>
      <c r="K47" s="137">
        <f>'Intermediate OLS Model'!$B$5</f>
        <v>-8216912.5571975103</v>
      </c>
      <c r="L47" s="137">
        <f>'Intermediate OLS Model'!$B$6*D47</f>
        <v>-617833.06212196301</v>
      </c>
      <c r="M47" s="137">
        <f>'Intermediate OLS Model'!$B$7*E47</f>
        <v>8147233.6187819848</v>
      </c>
      <c r="N47" s="137">
        <f>'Intermediate OLS Model'!$B$8*F47</f>
        <v>0</v>
      </c>
      <c r="O47" s="137">
        <f>'Intermediate OLS Model'!$B$9*G47</f>
        <v>0</v>
      </c>
      <c r="P47" s="137">
        <f>'Intermediate OLS Model'!$B$10*H47</f>
        <v>205410.51909741401</v>
      </c>
      <c r="Q47" s="137">
        <f>'Intermediate OLS Model'!$B$11*I47</f>
        <v>4700809.3647696832</v>
      </c>
      <c r="R47">
        <f t="shared" si="3"/>
        <v>4218707.8833296094</v>
      </c>
    </row>
    <row r="48" spans="1:18">
      <c r="A48" s="28">
        <f>'Monthly Data'!A48</f>
        <v>40848</v>
      </c>
      <c r="B48">
        <f t="shared" si="1"/>
        <v>2011</v>
      </c>
      <c r="C48">
        <f ca="1">'Monthly Data'!U48</f>
        <v>3772717.8805010002</v>
      </c>
      <c r="D48">
        <f>'Monthly Data'!BC48</f>
        <v>47</v>
      </c>
      <c r="E48">
        <f>'Monthly Data'!AZ48</f>
        <v>6662.8</v>
      </c>
      <c r="F48" s="137">
        <f>'Monthly Data'!BI48</f>
        <v>0</v>
      </c>
      <c r="G48" s="137">
        <f>'Monthly Data'!BJ48</f>
        <v>0</v>
      </c>
      <c r="H48" s="137">
        <f>'Monthly Data'!BQ48</f>
        <v>1</v>
      </c>
      <c r="I48" s="137">
        <f>'Monthly Data'!BS48</f>
        <v>30</v>
      </c>
      <c r="K48" s="137">
        <f>'Intermediate OLS Model'!$B$5</f>
        <v>-8216912.5571975103</v>
      </c>
      <c r="L48" s="137">
        <f>'Intermediate OLS Model'!$B$6*D48</f>
        <v>-631264.21564635355</v>
      </c>
      <c r="M48" s="137">
        <f>'Intermediate OLS Model'!$B$7*E48</f>
        <v>8140757.960321621</v>
      </c>
      <c r="N48" s="137">
        <f>'Intermediate OLS Model'!$B$8*F48</f>
        <v>0</v>
      </c>
      <c r="O48" s="137">
        <f>'Intermediate OLS Model'!$B$9*G48</f>
        <v>0</v>
      </c>
      <c r="P48" s="137">
        <f>'Intermediate OLS Model'!$B$10*H48</f>
        <v>205410.51909741401</v>
      </c>
      <c r="Q48" s="137">
        <f>'Intermediate OLS Model'!$B$11*I48</f>
        <v>4549170.3530029198</v>
      </c>
      <c r="R48">
        <f t="shared" si="3"/>
        <v>4047162.0595780909</v>
      </c>
    </row>
    <row r="49" spans="1:18">
      <c r="A49" s="28">
        <f>'Monthly Data'!A49</f>
        <v>40878</v>
      </c>
      <c r="B49">
        <f t="shared" si="1"/>
        <v>2011</v>
      </c>
      <c r="C49">
        <f ca="1">'Monthly Data'!U49</f>
        <v>3705335.743148</v>
      </c>
      <c r="D49">
        <f>'Monthly Data'!BC49</f>
        <v>48</v>
      </c>
      <c r="E49">
        <f>'Monthly Data'!AZ49</f>
        <v>6667.5</v>
      </c>
      <c r="F49" s="137">
        <f>'Monthly Data'!BI49</f>
        <v>0</v>
      </c>
      <c r="G49" s="137">
        <f>'Monthly Data'!BJ49</f>
        <v>0</v>
      </c>
      <c r="H49" s="137">
        <f>'Monthly Data'!BQ49</f>
        <v>0</v>
      </c>
      <c r="I49" s="137">
        <f>'Monthly Data'!BS49</f>
        <v>31</v>
      </c>
      <c r="K49" s="137">
        <f>'Intermediate OLS Model'!$B$5</f>
        <v>-8216912.5571975103</v>
      </c>
      <c r="L49" s="137">
        <f>'Intermediate OLS Model'!$B$6*D49</f>
        <v>-644695.36917074397</v>
      </c>
      <c r="M49" s="137">
        <f>'Intermediate OLS Model'!$B$7*E49</f>
        <v>8146500.5253713764</v>
      </c>
      <c r="N49" s="137">
        <f>'Intermediate OLS Model'!$B$8*F49</f>
        <v>0</v>
      </c>
      <c r="O49" s="137">
        <f>'Intermediate OLS Model'!$B$9*G49</f>
        <v>0</v>
      </c>
      <c r="P49" s="137">
        <f>'Intermediate OLS Model'!$B$10*H49</f>
        <v>0</v>
      </c>
      <c r="Q49" s="137">
        <f>'Intermediate OLS Model'!$B$11*I49</f>
        <v>4700809.3647696832</v>
      </c>
      <c r="R49">
        <f t="shared" si="3"/>
        <v>3985701.9637728045</v>
      </c>
    </row>
    <row r="50" spans="1:18">
      <c r="A50" s="28">
        <f>'Monthly Data'!A50</f>
        <v>40909</v>
      </c>
      <c r="B50">
        <f t="shared" si="1"/>
        <v>2012</v>
      </c>
      <c r="C50">
        <f ca="1">'Monthly Data'!U50</f>
        <v>3676968.9810556835</v>
      </c>
      <c r="D50">
        <f>'Monthly Data'!BC50</f>
        <v>49</v>
      </c>
      <c r="E50">
        <f>'Monthly Data'!AZ50</f>
        <v>6673.6</v>
      </c>
      <c r="F50" s="137">
        <f>'Monthly Data'!BI50</f>
        <v>0</v>
      </c>
      <c r="G50" s="137">
        <f>'Monthly Data'!BJ50</f>
        <v>0</v>
      </c>
      <c r="H50" s="137">
        <f>'Monthly Data'!BQ50</f>
        <v>0</v>
      </c>
      <c r="I50" s="137">
        <f>'Monthly Data'!BS50</f>
        <v>31</v>
      </c>
      <c r="K50" s="137">
        <f>'Intermediate OLS Model'!$B$5</f>
        <v>-8216912.5571975103</v>
      </c>
      <c r="L50" s="137">
        <f>'Intermediate OLS Model'!$B$6*D50</f>
        <v>-658126.52269513451</v>
      </c>
      <c r="M50" s="137">
        <f>'Intermediate OLS Model'!$B$7*E50</f>
        <v>8153953.6417125491</v>
      </c>
      <c r="N50" s="137">
        <f>'Intermediate OLS Model'!$B$8*F50</f>
        <v>0</v>
      </c>
      <c r="O50" s="137">
        <f>'Intermediate OLS Model'!$B$9*G50</f>
        <v>0</v>
      </c>
      <c r="P50" s="137">
        <f>'Intermediate OLS Model'!$B$10*H50</f>
        <v>0</v>
      </c>
      <c r="Q50" s="137">
        <f>'Intermediate OLS Model'!$B$11*I50</f>
        <v>4700809.3647696832</v>
      </c>
      <c r="R50">
        <f t="shared" si="3"/>
        <v>3979723.9265895877</v>
      </c>
    </row>
    <row r="51" spans="1:18">
      <c r="A51" s="28">
        <f>'Monthly Data'!A51</f>
        <v>40940</v>
      </c>
      <c r="B51">
        <f t="shared" si="1"/>
        <v>2012</v>
      </c>
      <c r="C51">
        <f ca="1">'Monthly Data'!U51</f>
        <v>3497416.8930946835</v>
      </c>
      <c r="D51">
        <f>'Monthly Data'!BC51</f>
        <v>50</v>
      </c>
      <c r="E51">
        <f>'Monthly Data'!AZ51</f>
        <v>6670.7</v>
      </c>
      <c r="F51" s="137">
        <f>'Monthly Data'!BI51</f>
        <v>0</v>
      </c>
      <c r="G51" s="137">
        <f>'Monthly Data'!BJ51</f>
        <v>0</v>
      </c>
      <c r="H51" s="137">
        <f>'Monthly Data'!BQ51</f>
        <v>0</v>
      </c>
      <c r="I51" s="137">
        <f>'Monthly Data'!BS51</f>
        <v>29</v>
      </c>
      <c r="K51" s="137">
        <f>'Intermediate OLS Model'!$B$5</f>
        <v>-8216912.5571975103</v>
      </c>
      <c r="L51" s="137">
        <f>'Intermediate OLS Model'!$B$6*D51</f>
        <v>-671557.67621952505</v>
      </c>
      <c r="M51" s="137">
        <f>'Intermediate OLS Model'!$B$7*E51</f>
        <v>8150410.3568946142</v>
      </c>
      <c r="N51" s="137">
        <f>'Intermediate OLS Model'!$B$8*F51</f>
        <v>0</v>
      </c>
      <c r="O51" s="137">
        <f>'Intermediate OLS Model'!$B$9*G51</f>
        <v>0</v>
      </c>
      <c r="P51" s="137">
        <f>'Intermediate OLS Model'!$B$10*H51</f>
        <v>0</v>
      </c>
      <c r="Q51" s="137">
        <f>'Intermediate OLS Model'!$B$11*I51</f>
        <v>4397531.3412361555</v>
      </c>
      <c r="R51">
        <f t="shared" si="3"/>
        <v>3659471.4647137336</v>
      </c>
    </row>
    <row r="52" spans="1:18">
      <c r="A52" s="28">
        <f>'Monthly Data'!A52</f>
        <v>40969</v>
      </c>
      <c r="B52">
        <f t="shared" si="1"/>
        <v>2012</v>
      </c>
      <c r="C52">
        <f ca="1">'Monthly Data'!U52</f>
        <v>3797437.6184126833</v>
      </c>
      <c r="D52">
        <f>'Monthly Data'!BC52</f>
        <v>51</v>
      </c>
      <c r="E52">
        <f>'Monthly Data'!AZ52</f>
        <v>6674</v>
      </c>
      <c r="F52" s="137">
        <f>'Monthly Data'!BI52</f>
        <v>0</v>
      </c>
      <c r="G52" s="137">
        <f>'Monthly Data'!BJ52</f>
        <v>0</v>
      </c>
      <c r="H52" s="137">
        <f>'Monthly Data'!BQ52</f>
        <v>0</v>
      </c>
      <c r="I52" s="137">
        <f>'Monthly Data'!BS52</f>
        <v>31</v>
      </c>
      <c r="K52" s="137">
        <f>'Intermediate OLS Model'!$B$5</f>
        <v>-8216912.5571975103</v>
      </c>
      <c r="L52" s="137">
        <f>'Intermediate OLS Model'!$B$6*D52</f>
        <v>-684988.82974391547</v>
      </c>
      <c r="M52" s="137">
        <f>'Intermediate OLS Model'!$B$7*E52</f>
        <v>8154442.3706529541</v>
      </c>
      <c r="N52" s="137">
        <f>'Intermediate OLS Model'!$B$8*F52</f>
        <v>0</v>
      </c>
      <c r="O52" s="137">
        <f>'Intermediate OLS Model'!$B$9*G52</f>
        <v>0</v>
      </c>
      <c r="P52" s="137">
        <f>'Intermediate OLS Model'!$B$10*H52</f>
        <v>0</v>
      </c>
      <c r="Q52" s="137">
        <f>'Intermediate OLS Model'!$B$11*I52</f>
        <v>4700809.3647696832</v>
      </c>
      <c r="R52">
        <f t="shared" si="3"/>
        <v>3953350.3484812118</v>
      </c>
    </row>
    <row r="53" spans="1:18">
      <c r="A53" s="28">
        <f>'Monthly Data'!A53</f>
        <v>41000</v>
      </c>
      <c r="B53">
        <f t="shared" si="1"/>
        <v>2012</v>
      </c>
      <c r="C53">
        <f ca="1">'Monthly Data'!U53</f>
        <v>3517504.1996336835</v>
      </c>
      <c r="D53">
        <f>'Monthly Data'!BC53</f>
        <v>52</v>
      </c>
      <c r="E53">
        <f>'Monthly Data'!AZ53</f>
        <v>6685.8</v>
      </c>
      <c r="F53" s="137">
        <f>'Monthly Data'!BI53</f>
        <v>0</v>
      </c>
      <c r="G53" s="137">
        <f>'Monthly Data'!BJ53</f>
        <v>0</v>
      </c>
      <c r="H53" s="137">
        <f>'Monthly Data'!BQ53</f>
        <v>0</v>
      </c>
      <c r="I53" s="137">
        <f>'Monthly Data'!BS53</f>
        <v>30</v>
      </c>
      <c r="K53" s="137">
        <f>'Intermediate OLS Model'!$B$5</f>
        <v>-8216912.5571975103</v>
      </c>
      <c r="L53" s="137">
        <f>'Intermediate OLS Model'!$B$6*D53</f>
        <v>-698419.98326830601</v>
      </c>
      <c r="M53" s="137">
        <f>'Intermediate OLS Model'!$B$7*E53</f>
        <v>8168859.8743948936</v>
      </c>
      <c r="N53" s="137">
        <f>'Intermediate OLS Model'!$B$8*F53</f>
        <v>0</v>
      </c>
      <c r="O53" s="137">
        <f>'Intermediate OLS Model'!$B$9*G53</f>
        <v>0</v>
      </c>
      <c r="P53" s="137">
        <f>'Intermediate OLS Model'!$B$10*H53</f>
        <v>0</v>
      </c>
      <c r="Q53" s="137">
        <f>'Intermediate OLS Model'!$B$11*I53</f>
        <v>4549170.3530029198</v>
      </c>
      <c r="R53">
        <f t="shared" si="3"/>
        <v>3802697.6869319966</v>
      </c>
    </row>
    <row r="54" spans="1:18">
      <c r="A54" s="28">
        <f>'Monthly Data'!A54</f>
        <v>41030</v>
      </c>
      <c r="B54">
        <f t="shared" si="1"/>
        <v>2012</v>
      </c>
      <c r="C54">
        <f ca="1">'Monthly Data'!U54</f>
        <v>4044937.4375086837</v>
      </c>
      <c r="D54">
        <f>'Monthly Data'!BC54</f>
        <v>53</v>
      </c>
      <c r="E54">
        <f>'Monthly Data'!AZ54</f>
        <v>6690.1</v>
      </c>
      <c r="F54" s="137">
        <f>'Monthly Data'!BI54</f>
        <v>0</v>
      </c>
      <c r="G54" s="137">
        <f>'Monthly Data'!BJ54</f>
        <v>0</v>
      </c>
      <c r="H54" s="137">
        <f>'Monthly Data'!BQ54</f>
        <v>0</v>
      </c>
      <c r="I54" s="137">
        <f>'Monthly Data'!BS54</f>
        <v>31</v>
      </c>
      <c r="K54" s="137">
        <f>'Intermediate OLS Model'!$B$5</f>
        <v>-8216912.5571975103</v>
      </c>
      <c r="L54" s="137">
        <f>'Intermediate OLS Model'!$B$6*D54</f>
        <v>-711851.13679269655</v>
      </c>
      <c r="M54" s="137">
        <f>'Intermediate OLS Model'!$B$7*E54</f>
        <v>8174113.710504245</v>
      </c>
      <c r="N54" s="137">
        <f>'Intermediate OLS Model'!$B$8*F54</f>
        <v>0</v>
      </c>
      <c r="O54" s="137">
        <f>'Intermediate OLS Model'!$B$9*G54</f>
        <v>0</v>
      </c>
      <c r="P54" s="137">
        <f>'Intermediate OLS Model'!$B$10*H54</f>
        <v>0</v>
      </c>
      <c r="Q54" s="137">
        <f>'Intermediate OLS Model'!$B$11*I54</f>
        <v>4700809.3647696832</v>
      </c>
      <c r="R54">
        <f t="shared" si="3"/>
        <v>3946159.3812837219</v>
      </c>
    </row>
    <row r="55" spans="1:18">
      <c r="A55" s="28">
        <f>'Monthly Data'!A55</f>
        <v>41061</v>
      </c>
      <c r="B55">
        <f t="shared" ref="B55:B118" si="4">YEAR(A55)</f>
        <v>2012</v>
      </c>
      <c r="C55">
        <f ca="1">'Monthly Data'!U55</f>
        <v>4101522.8000286836</v>
      </c>
      <c r="D55">
        <f>'Monthly Data'!BC55</f>
        <v>54</v>
      </c>
      <c r="E55">
        <f>'Monthly Data'!AZ55</f>
        <v>6693.3</v>
      </c>
      <c r="F55" s="137">
        <f>'Monthly Data'!BI55</f>
        <v>1</v>
      </c>
      <c r="G55" s="137">
        <f>'Monthly Data'!BJ55</f>
        <v>0</v>
      </c>
      <c r="H55" s="137">
        <f>'Monthly Data'!BQ55</f>
        <v>0</v>
      </c>
      <c r="I55" s="137">
        <f>'Monthly Data'!BS55</f>
        <v>30</v>
      </c>
      <c r="K55" s="137">
        <f>'Intermediate OLS Model'!$B$5</f>
        <v>-8216912.5571975103</v>
      </c>
      <c r="L55" s="137">
        <f>'Intermediate OLS Model'!$B$6*D55</f>
        <v>-725282.29031708697</v>
      </c>
      <c r="M55" s="137">
        <f>'Intermediate OLS Model'!$B$7*E55</f>
        <v>8178023.5420274828</v>
      </c>
      <c r="N55" s="137">
        <f>'Intermediate OLS Model'!$B$8*F55</f>
        <v>340077.83791221399</v>
      </c>
      <c r="O55" s="137">
        <f>'Intermediate OLS Model'!$B$9*G55</f>
        <v>0</v>
      </c>
      <c r="P55" s="137">
        <f>'Intermediate OLS Model'!$B$10*H55</f>
        <v>0</v>
      </c>
      <c r="Q55" s="137">
        <f>'Intermediate OLS Model'!$B$11*I55</f>
        <v>4549170.3530029198</v>
      </c>
      <c r="R55">
        <f t="shared" si="3"/>
        <v>4125076.8854280189</v>
      </c>
    </row>
    <row r="56" spans="1:18">
      <c r="A56" s="28">
        <f>'Monthly Data'!A56</f>
        <v>41091</v>
      </c>
      <c r="B56">
        <f t="shared" si="4"/>
        <v>2012</v>
      </c>
      <c r="C56">
        <f ca="1">'Monthly Data'!U56</f>
        <v>4189025.0907676835</v>
      </c>
      <c r="D56">
        <f>'Monthly Data'!BC56</f>
        <v>55</v>
      </c>
      <c r="E56">
        <f>'Monthly Data'!AZ56</f>
        <v>6694.6</v>
      </c>
      <c r="F56" s="137">
        <f>'Monthly Data'!BI56</f>
        <v>0</v>
      </c>
      <c r="G56" s="137">
        <f>'Monthly Data'!BJ56</f>
        <v>1</v>
      </c>
      <c r="H56" s="137">
        <f>'Monthly Data'!BQ56</f>
        <v>0</v>
      </c>
      <c r="I56" s="137">
        <f>'Monthly Data'!BS56</f>
        <v>31</v>
      </c>
      <c r="K56" s="137">
        <f>'Intermediate OLS Model'!$B$5</f>
        <v>-8216912.5571975103</v>
      </c>
      <c r="L56" s="137">
        <f>'Intermediate OLS Model'!$B$6*D56</f>
        <v>-738713.44384147751</v>
      </c>
      <c r="M56" s="137">
        <f>'Intermediate OLS Model'!$B$7*E56</f>
        <v>8179611.9110837979</v>
      </c>
      <c r="N56" s="137">
        <f>'Intermediate OLS Model'!$B$8*F56</f>
        <v>0</v>
      </c>
      <c r="O56" s="137">
        <f>'Intermediate OLS Model'!$B$9*G56</f>
        <v>424185.12562792399</v>
      </c>
      <c r="P56" s="137">
        <f>'Intermediate OLS Model'!$B$10*H56</f>
        <v>0</v>
      </c>
      <c r="Q56" s="137">
        <f>'Intermediate OLS Model'!$B$11*I56</f>
        <v>4700809.3647696832</v>
      </c>
      <c r="R56">
        <f t="shared" si="3"/>
        <v>4348980.4004424177</v>
      </c>
    </row>
    <row r="57" spans="1:18">
      <c r="A57" s="28">
        <f>'Monthly Data'!A57</f>
        <v>41122</v>
      </c>
      <c r="B57">
        <f t="shared" si="4"/>
        <v>2012</v>
      </c>
      <c r="C57">
        <f ca="1">'Monthly Data'!U57</f>
        <v>4037293.3264716836</v>
      </c>
      <c r="D57">
        <f>'Monthly Data'!BC57</f>
        <v>56</v>
      </c>
      <c r="E57">
        <f>'Monthly Data'!AZ57</f>
        <v>6703.3</v>
      </c>
      <c r="F57" s="137">
        <f>'Monthly Data'!BI57</f>
        <v>0</v>
      </c>
      <c r="G57" s="137">
        <f>'Monthly Data'!BJ57</f>
        <v>0</v>
      </c>
      <c r="H57" s="137">
        <f>'Monthly Data'!BQ57</f>
        <v>0</v>
      </c>
      <c r="I57" s="137">
        <f>'Monthly Data'!BS57</f>
        <v>31</v>
      </c>
      <c r="K57" s="137">
        <f>'Intermediate OLS Model'!$B$5</f>
        <v>-8216912.5571975103</v>
      </c>
      <c r="L57" s="137">
        <f>'Intermediate OLS Model'!$B$6*D57</f>
        <v>-752144.59736586805</v>
      </c>
      <c r="M57" s="137">
        <f>'Intermediate OLS Model'!$B$7*E57</f>
        <v>8190241.765537601</v>
      </c>
      <c r="N57" s="137">
        <f>'Intermediate OLS Model'!$B$8*F57</f>
        <v>0</v>
      </c>
      <c r="O57" s="137">
        <f>'Intermediate OLS Model'!$B$9*G57</f>
        <v>0</v>
      </c>
      <c r="P57" s="137">
        <f>'Intermediate OLS Model'!$B$10*H57</f>
        <v>0</v>
      </c>
      <c r="Q57" s="137">
        <f>'Intermediate OLS Model'!$B$11*I57</f>
        <v>4700809.3647696832</v>
      </c>
      <c r="R57">
        <f t="shared" si="3"/>
        <v>3921993.9757439056</v>
      </c>
    </row>
    <row r="58" spans="1:18">
      <c r="A58" s="28">
        <f>'Monthly Data'!A58</f>
        <v>41153</v>
      </c>
      <c r="B58">
        <f t="shared" si="4"/>
        <v>2012</v>
      </c>
      <c r="C58">
        <f ca="1">'Monthly Data'!U58</f>
        <v>3505149.0576776834</v>
      </c>
      <c r="D58">
        <f>'Monthly Data'!BC58</f>
        <v>57</v>
      </c>
      <c r="E58">
        <f>'Monthly Data'!AZ58</f>
        <v>6707.4</v>
      </c>
      <c r="F58" s="137">
        <f>'Monthly Data'!BI58</f>
        <v>0</v>
      </c>
      <c r="G58" s="137">
        <f>'Monthly Data'!BJ58</f>
        <v>0</v>
      </c>
      <c r="H58" s="137">
        <f>'Monthly Data'!BQ58</f>
        <v>1</v>
      </c>
      <c r="I58" s="137">
        <f>'Monthly Data'!BS58</f>
        <v>30</v>
      </c>
      <c r="K58" s="137">
        <f>'Intermediate OLS Model'!$B$5</f>
        <v>-8216912.5571975103</v>
      </c>
      <c r="L58" s="137">
        <f>'Intermediate OLS Model'!$B$6*D58</f>
        <v>-765575.75089025847</v>
      </c>
      <c r="M58" s="137">
        <f>'Intermediate OLS Model'!$B$7*E58</f>
        <v>8195251.237176748</v>
      </c>
      <c r="N58" s="137">
        <f>'Intermediate OLS Model'!$B$8*F58</f>
        <v>0</v>
      </c>
      <c r="O58" s="137">
        <f>'Intermediate OLS Model'!$B$9*G58</f>
        <v>0</v>
      </c>
      <c r="P58" s="137">
        <f>'Intermediate OLS Model'!$B$10*H58</f>
        <v>205410.51909741401</v>
      </c>
      <c r="Q58" s="137">
        <f>'Intermediate OLS Model'!$B$11*I58</f>
        <v>4549170.3530029198</v>
      </c>
      <c r="R58">
        <f t="shared" si="3"/>
        <v>3967343.8011893136</v>
      </c>
    </row>
    <row r="59" spans="1:18">
      <c r="A59" s="28">
        <f>'Monthly Data'!A59</f>
        <v>41183</v>
      </c>
      <c r="B59">
        <f t="shared" si="4"/>
        <v>2012</v>
      </c>
      <c r="C59">
        <f ca="1">'Monthly Data'!U59</f>
        <v>3665713.2215106837</v>
      </c>
      <c r="D59">
        <f>'Monthly Data'!BC59</f>
        <v>58</v>
      </c>
      <c r="E59">
        <f>'Monthly Data'!AZ59</f>
        <v>6710</v>
      </c>
      <c r="F59" s="137">
        <f>'Monthly Data'!BI59</f>
        <v>0</v>
      </c>
      <c r="G59" s="137">
        <f>'Monthly Data'!BJ59</f>
        <v>0</v>
      </c>
      <c r="H59" s="137">
        <f>'Monthly Data'!BQ59</f>
        <v>1</v>
      </c>
      <c r="I59" s="137">
        <f>'Monthly Data'!BS59</f>
        <v>31</v>
      </c>
      <c r="K59" s="137">
        <f>'Intermediate OLS Model'!$B$5</f>
        <v>-8216912.5571975103</v>
      </c>
      <c r="L59" s="137">
        <f>'Intermediate OLS Model'!$B$6*D59</f>
        <v>-779006.90441464901</v>
      </c>
      <c r="M59" s="137">
        <f>'Intermediate OLS Model'!$B$7*E59</f>
        <v>8198427.9752893792</v>
      </c>
      <c r="N59" s="137">
        <f>'Intermediate OLS Model'!$B$8*F59</f>
        <v>0</v>
      </c>
      <c r="O59" s="137">
        <f>'Intermediate OLS Model'!$B$9*G59</f>
        <v>0</v>
      </c>
      <c r="P59" s="137">
        <f>'Intermediate OLS Model'!$B$10*H59</f>
        <v>205410.51909741401</v>
      </c>
      <c r="Q59" s="137">
        <f>'Intermediate OLS Model'!$B$11*I59</f>
        <v>4700809.3647696832</v>
      </c>
      <c r="R59">
        <f t="shared" si="3"/>
        <v>4108728.3975443169</v>
      </c>
    </row>
    <row r="60" spans="1:18">
      <c r="A60" s="28">
        <f>'Monthly Data'!A60</f>
        <v>41214</v>
      </c>
      <c r="B60">
        <f t="shared" si="4"/>
        <v>2012</v>
      </c>
      <c r="C60">
        <f ca="1">'Monthly Data'!U60</f>
        <v>4332336.8526676828</v>
      </c>
      <c r="D60">
        <f>'Monthly Data'!BC60</f>
        <v>59</v>
      </c>
      <c r="E60">
        <f>'Monthly Data'!AZ60</f>
        <v>6722.4</v>
      </c>
      <c r="F60" s="137">
        <f>'Monthly Data'!BI60</f>
        <v>0</v>
      </c>
      <c r="G60" s="137">
        <f>'Monthly Data'!BJ60</f>
        <v>0</v>
      </c>
      <c r="H60" s="137">
        <f>'Monthly Data'!BQ60</f>
        <v>1</v>
      </c>
      <c r="I60" s="137">
        <f>'Monthly Data'!BS60</f>
        <v>30</v>
      </c>
      <c r="K60" s="137">
        <f>'Intermediate OLS Model'!$B$5</f>
        <v>-8216912.5571975103</v>
      </c>
      <c r="L60" s="137">
        <f>'Intermediate OLS Model'!$B$6*D60</f>
        <v>-792438.05793903954</v>
      </c>
      <c r="M60" s="137">
        <f>'Intermediate OLS Model'!$B$7*E60</f>
        <v>8213578.5724419262</v>
      </c>
      <c r="N60" s="137">
        <f>'Intermediate OLS Model'!$B$8*F60</f>
        <v>0</v>
      </c>
      <c r="O60" s="137">
        <f>'Intermediate OLS Model'!$B$9*G60</f>
        <v>0</v>
      </c>
      <c r="P60" s="137">
        <f>'Intermediate OLS Model'!$B$10*H60</f>
        <v>205410.51909741401</v>
      </c>
      <c r="Q60" s="137">
        <f>'Intermediate OLS Model'!$B$11*I60</f>
        <v>4549170.3530029198</v>
      </c>
      <c r="R60">
        <f t="shared" si="3"/>
        <v>3958808.829405711</v>
      </c>
    </row>
    <row r="61" spans="1:18">
      <c r="A61" s="28">
        <f>'Monthly Data'!A61</f>
        <v>41244</v>
      </c>
      <c r="B61">
        <f t="shared" si="4"/>
        <v>2012</v>
      </c>
      <c r="C61">
        <f ca="1">'Monthly Data'!U61</f>
        <v>3431298.8417096836</v>
      </c>
      <c r="D61">
        <f>'Monthly Data'!BC61</f>
        <v>60</v>
      </c>
      <c r="E61">
        <f>'Monthly Data'!AZ61</f>
        <v>6740.6</v>
      </c>
      <c r="F61" s="137">
        <f>'Monthly Data'!BI61</f>
        <v>0</v>
      </c>
      <c r="G61" s="137">
        <f>'Monthly Data'!BJ61</f>
        <v>0</v>
      </c>
      <c r="H61" s="137">
        <f>'Monthly Data'!BQ61</f>
        <v>0</v>
      </c>
      <c r="I61" s="137">
        <f>'Monthly Data'!BS61</f>
        <v>31</v>
      </c>
      <c r="K61" s="137">
        <f>'Intermediate OLS Model'!$B$5</f>
        <v>-8216912.5571975103</v>
      </c>
      <c r="L61" s="137">
        <f>'Intermediate OLS Model'!$B$6*D61</f>
        <v>-805869.21146342997</v>
      </c>
      <c r="M61" s="137">
        <f>'Intermediate OLS Model'!$B$7*E61</f>
        <v>8235815.7392303422</v>
      </c>
      <c r="N61" s="137">
        <f>'Intermediate OLS Model'!$B$8*F61</f>
        <v>0</v>
      </c>
      <c r="O61" s="137">
        <f>'Intermediate OLS Model'!$B$9*G61</f>
        <v>0</v>
      </c>
      <c r="P61" s="137">
        <f>'Intermediate OLS Model'!$B$10*H61</f>
        <v>0</v>
      </c>
      <c r="Q61" s="137">
        <f>'Intermediate OLS Model'!$B$11*I61</f>
        <v>4700809.3647696832</v>
      </c>
      <c r="R61">
        <f t="shared" si="3"/>
        <v>3913843.3353390852</v>
      </c>
    </row>
    <row r="62" spans="1:18">
      <c r="A62" s="28">
        <f>'Monthly Data'!A62</f>
        <v>41275</v>
      </c>
      <c r="B62">
        <f t="shared" si="4"/>
        <v>2013</v>
      </c>
      <c r="C62">
        <f ca="1">'Monthly Data'!U62</f>
        <v>3650792.2621592293</v>
      </c>
      <c r="D62">
        <f>'Monthly Data'!BC62</f>
        <v>61</v>
      </c>
      <c r="E62">
        <f>'Monthly Data'!AZ62</f>
        <v>6758.8</v>
      </c>
      <c r="F62" s="137">
        <f>'Monthly Data'!BI62</f>
        <v>0</v>
      </c>
      <c r="G62" s="137">
        <f>'Monthly Data'!BJ62</f>
        <v>0</v>
      </c>
      <c r="H62" s="137">
        <f>'Monthly Data'!BQ62</f>
        <v>0</v>
      </c>
      <c r="I62" s="137">
        <f>'Monthly Data'!BS62</f>
        <v>31</v>
      </c>
      <c r="K62" s="137">
        <f>'Intermediate OLS Model'!$B$5</f>
        <v>-8216912.5571975103</v>
      </c>
      <c r="L62" s="137">
        <f>'Intermediate OLS Model'!$B$6*D62</f>
        <v>-819300.3649878205</v>
      </c>
      <c r="M62" s="137">
        <f>'Intermediate OLS Model'!$B$7*E62</f>
        <v>8258052.9060187573</v>
      </c>
      <c r="N62" s="137">
        <f>'Intermediate OLS Model'!$B$8*F62</f>
        <v>0</v>
      </c>
      <c r="O62" s="137">
        <f>'Intermediate OLS Model'!$B$9*G62</f>
        <v>0</v>
      </c>
      <c r="P62" s="137">
        <f>'Intermediate OLS Model'!$B$10*H62</f>
        <v>0</v>
      </c>
      <c r="Q62" s="137">
        <f>'Intermediate OLS Model'!$B$11*I62</f>
        <v>4700809.3647696832</v>
      </c>
      <c r="R62">
        <f t="shared" si="3"/>
        <v>3922649.3486031089</v>
      </c>
    </row>
    <row r="63" spans="1:18">
      <c r="A63" s="28">
        <f>'Monthly Data'!A63</f>
        <v>41306</v>
      </c>
      <c r="B63">
        <f t="shared" si="4"/>
        <v>2013</v>
      </c>
      <c r="C63">
        <f ca="1">'Monthly Data'!U63</f>
        <v>3160249.3168802294</v>
      </c>
      <c r="D63">
        <f>'Monthly Data'!BC63</f>
        <v>62</v>
      </c>
      <c r="E63">
        <f>'Monthly Data'!AZ63</f>
        <v>6775.5</v>
      </c>
      <c r="F63" s="137">
        <f>'Monthly Data'!BI63</f>
        <v>0</v>
      </c>
      <c r="G63" s="137">
        <f>'Monthly Data'!BJ63</f>
        <v>0</v>
      </c>
      <c r="H63" s="137">
        <f>'Monthly Data'!BQ63</f>
        <v>0</v>
      </c>
      <c r="I63" s="137">
        <f>'Monthly Data'!BS63</f>
        <v>28</v>
      </c>
      <c r="K63" s="137">
        <f>'Intermediate OLS Model'!$B$5</f>
        <v>-8216912.5571975103</v>
      </c>
      <c r="L63" s="137">
        <f>'Intermediate OLS Model'!$B$6*D63</f>
        <v>-832731.51851221104</v>
      </c>
      <c r="M63" s="137">
        <f>'Intermediate OLS Model'!$B$7*E63</f>
        <v>8278457.3392806547</v>
      </c>
      <c r="N63" s="137">
        <f>'Intermediate OLS Model'!$B$8*F63</f>
        <v>0</v>
      </c>
      <c r="O63" s="137">
        <f>'Intermediate OLS Model'!$B$9*G63</f>
        <v>0</v>
      </c>
      <c r="P63" s="137">
        <f>'Intermediate OLS Model'!$B$10*H63</f>
        <v>0</v>
      </c>
      <c r="Q63" s="137">
        <f>'Intermediate OLS Model'!$B$11*I63</f>
        <v>4245892.3294693921</v>
      </c>
      <c r="R63">
        <f t="shared" si="3"/>
        <v>3474705.5930403257</v>
      </c>
    </row>
    <row r="64" spans="1:18">
      <c r="A64" s="28">
        <f>'Monthly Data'!A64</f>
        <v>41334</v>
      </c>
      <c r="B64">
        <f t="shared" si="4"/>
        <v>2013</v>
      </c>
      <c r="C64">
        <f ca="1">'Monthly Data'!U64</f>
        <v>2795571.2968722293</v>
      </c>
      <c r="D64">
        <f>'Monthly Data'!BC64</f>
        <v>63</v>
      </c>
      <c r="E64">
        <f>'Monthly Data'!AZ64</f>
        <v>6781.1</v>
      </c>
      <c r="F64" s="137">
        <f>'Monthly Data'!BI64</f>
        <v>0</v>
      </c>
      <c r="G64" s="137">
        <f>'Monthly Data'!BJ64</f>
        <v>0</v>
      </c>
      <c r="H64" s="137">
        <f>'Monthly Data'!BQ64</f>
        <v>0</v>
      </c>
      <c r="I64" s="137">
        <f>'Monthly Data'!BS64</f>
        <v>31</v>
      </c>
      <c r="K64" s="137">
        <f>'Intermediate OLS Model'!$B$5</f>
        <v>-8216912.5571975103</v>
      </c>
      <c r="L64" s="137">
        <f>'Intermediate OLS Model'!$B$6*D64</f>
        <v>-846162.67203660146</v>
      </c>
      <c r="M64" s="137">
        <f>'Intermediate OLS Model'!$B$7*E64</f>
        <v>8285299.5444463212</v>
      </c>
      <c r="N64" s="137">
        <f>'Intermediate OLS Model'!$B$8*F64</f>
        <v>0</v>
      </c>
      <c r="O64" s="137">
        <f>'Intermediate OLS Model'!$B$9*G64</f>
        <v>0</v>
      </c>
      <c r="P64" s="137">
        <f>'Intermediate OLS Model'!$B$10*H64</f>
        <v>0</v>
      </c>
      <c r="Q64" s="137">
        <f>'Intermediate OLS Model'!$B$11*I64</f>
        <v>4700809.3647696832</v>
      </c>
      <c r="R64">
        <f t="shared" si="3"/>
        <v>3923033.679981892</v>
      </c>
    </row>
    <row r="65" spans="1:18">
      <c r="A65" s="28">
        <f>'Monthly Data'!A65</f>
        <v>41365</v>
      </c>
      <c r="B65">
        <f t="shared" si="4"/>
        <v>2013</v>
      </c>
      <c r="C65">
        <f ca="1">'Monthly Data'!U65</f>
        <v>3642488.5188232292</v>
      </c>
      <c r="D65">
        <f>'Monthly Data'!BC65</f>
        <v>64</v>
      </c>
      <c r="E65">
        <f>'Monthly Data'!AZ65</f>
        <v>6788.9</v>
      </c>
      <c r="F65" s="137">
        <f>'Monthly Data'!BI65</f>
        <v>0</v>
      </c>
      <c r="G65" s="137">
        <f>'Monthly Data'!BJ65</f>
        <v>0</v>
      </c>
      <c r="H65" s="137">
        <f>'Monthly Data'!BQ65</f>
        <v>0</v>
      </c>
      <c r="I65" s="137">
        <f>'Monthly Data'!BS65</f>
        <v>30</v>
      </c>
      <c r="K65" s="137">
        <f>'Intermediate OLS Model'!$B$5</f>
        <v>-8216912.5571975103</v>
      </c>
      <c r="L65" s="137">
        <f>'Intermediate OLS Model'!$B$6*D65</f>
        <v>-859593.825560992</v>
      </c>
      <c r="M65" s="137">
        <f>'Intermediate OLS Model'!$B$7*E65</f>
        <v>8294829.7587842122</v>
      </c>
      <c r="N65" s="137">
        <f>'Intermediate OLS Model'!$B$8*F65</f>
        <v>0</v>
      </c>
      <c r="O65" s="137">
        <f>'Intermediate OLS Model'!$B$9*G65</f>
        <v>0</v>
      </c>
      <c r="P65" s="137">
        <f>'Intermediate OLS Model'!$B$10*H65</f>
        <v>0</v>
      </c>
      <c r="Q65" s="137">
        <f>'Intermediate OLS Model'!$B$11*I65</f>
        <v>4549170.3530029198</v>
      </c>
      <c r="R65">
        <f t="shared" si="3"/>
        <v>3767493.7290286301</v>
      </c>
    </row>
    <row r="66" spans="1:18">
      <c r="A66" s="28">
        <f>'Monthly Data'!A66</f>
        <v>41395</v>
      </c>
      <c r="B66">
        <f t="shared" si="4"/>
        <v>2013</v>
      </c>
      <c r="C66">
        <f ca="1">'Monthly Data'!U66</f>
        <v>4167859.4824122293</v>
      </c>
      <c r="D66">
        <f>'Monthly Data'!BC66</f>
        <v>65</v>
      </c>
      <c r="E66">
        <f>'Monthly Data'!AZ66</f>
        <v>6801.1</v>
      </c>
      <c r="F66" s="137">
        <f>'Monthly Data'!BI66</f>
        <v>0</v>
      </c>
      <c r="G66" s="137">
        <f>'Monthly Data'!BJ66</f>
        <v>0</v>
      </c>
      <c r="H66" s="137">
        <f>'Monthly Data'!BQ66</f>
        <v>0</v>
      </c>
      <c r="I66" s="137">
        <f>'Monthly Data'!BS66</f>
        <v>31</v>
      </c>
      <c r="K66" s="137">
        <f>'Intermediate OLS Model'!$B$5</f>
        <v>-8216912.5571975103</v>
      </c>
      <c r="L66" s="137">
        <f>'Intermediate OLS Model'!$B$6*D66</f>
        <v>-873024.97908538254</v>
      </c>
      <c r="M66" s="137">
        <f>'Intermediate OLS Model'!$B$7*E66</f>
        <v>8309735.9914665576</v>
      </c>
      <c r="N66" s="137">
        <f>'Intermediate OLS Model'!$B$8*F66</f>
        <v>0</v>
      </c>
      <c r="O66" s="137">
        <f>'Intermediate OLS Model'!$B$9*G66</f>
        <v>0</v>
      </c>
      <c r="P66" s="137">
        <f>'Intermediate OLS Model'!$B$10*H66</f>
        <v>0</v>
      </c>
      <c r="Q66" s="137">
        <f>'Intermediate OLS Model'!$B$11*I66</f>
        <v>4700809.3647696832</v>
      </c>
      <c r="R66">
        <f t="shared" ref="R66:R97" si="5">SUM(K66:Q66)</f>
        <v>3920607.8199533476</v>
      </c>
    </row>
    <row r="67" spans="1:18">
      <c r="A67" s="28">
        <f>'Monthly Data'!A67</f>
        <v>41426</v>
      </c>
      <c r="B67">
        <f t="shared" si="4"/>
        <v>2013</v>
      </c>
      <c r="C67">
        <f ca="1">'Monthly Data'!U67</f>
        <v>4054002.5970822293</v>
      </c>
      <c r="D67">
        <f>'Monthly Data'!BC67</f>
        <v>66</v>
      </c>
      <c r="E67">
        <f>'Monthly Data'!AZ67</f>
        <v>6815.2</v>
      </c>
      <c r="F67" s="137">
        <f>'Monthly Data'!BI67</f>
        <v>1</v>
      </c>
      <c r="G67" s="137">
        <f>'Monthly Data'!BJ67</f>
        <v>0</v>
      </c>
      <c r="H67" s="137">
        <f>'Monthly Data'!BQ67</f>
        <v>0</v>
      </c>
      <c r="I67" s="137">
        <f>'Monthly Data'!BS67</f>
        <v>30</v>
      </c>
      <c r="K67" s="137">
        <f>'Intermediate OLS Model'!$B$5</f>
        <v>-8216912.5571975103</v>
      </c>
      <c r="L67" s="137">
        <f>'Intermediate OLS Model'!$B$6*D67</f>
        <v>-886456.13260977296</v>
      </c>
      <c r="M67" s="137">
        <f>'Intermediate OLS Model'!$B$7*E67</f>
        <v>8326963.6866158238</v>
      </c>
      <c r="N67" s="137">
        <f>'Intermediate OLS Model'!$B$8*F67</f>
        <v>340077.83791221399</v>
      </c>
      <c r="O67" s="137">
        <f>'Intermediate OLS Model'!$B$9*G67</f>
        <v>0</v>
      </c>
      <c r="P67" s="137">
        <f>'Intermediate OLS Model'!$B$10*H67</f>
        <v>0</v>
      </c>
      <c r="Q67" s="137">
        <f>'Intermediate OLS Model'!$B$11*I67</f>
        <v>4549170.3530029198</v>
      </c>
      <c r="R67">
        <f t="shared" si="5"/>
        <v>4112843.1877236748</v>
      </c>
    </row>
    <row r="68" spans="1:18">
      <c r="A68" s="28">
        <f>'Monthly Data'!A68</f>
        <v>41456</v>
      </c>
      <c r="B68">
        <f t="shared" si="4"/>
        <v>2013</v>
      </c>
      <c r="C68">
        <f ca="1">'Monthly Data'!U68</f>
        <v>4267179.141496229</v>
      </c>
      <c r="D68">
        <f>'Monthly Data'!BC68</f>
        <v>67</v>
      </c>
      <c r="E68">
        <f>'Monthly Data'!AZ68</f>
        <v>6826.2</v>
      </c>
      <c r="F68" s="137">
        <f>'Monthly Data'!BI68</f>
        <v>0</v>
      </c>
      <c r="G68" s="137">
        <f>'Monthly Data'!BJ68</f>
        <v>1</v>
      </c>
      <c r="H68" s="137">
        <f>'Monthly Data'!BQ68</f>
        <v>0</v>
      </c>
      <c r="I68" s="137">
        <f>'Monthly Data'!BS68</f>
        <v>31</v>
      </c>
      <c r="K68" s="137">
        <f>'Intermediate OLS Model'!$B$5</f>
        <v>-8216912.5571975103</v>
      </c>
      <c r="L68" s="137">
        <f>'Intermediate OLS Model'!$B$6*D68</f>
        <v>-899887.2861341635</v>
      </c>
      <c r="M68" s="137">
        <f>'Intermediate OLS Model'!$B$7*E68</f>
        <v>8340403.7324769543</v>
      </c>
      <c r="N68" s="137">
        <f>'Intermediate OLS Model'!$B$8*F68</f>
        <v>0</v>
      </c>
      <c r="O68" s="137">
        <f>'Intermediate OLS Model'!$B$9*G68</f>
        <v>424185.12562792399</v>
      </c>
      <c r="P68" s="137">
        <f>'Intermediate OLS Model'!$B$10*H68</f>
        <v>0</v>
      </c>
      <c r="Q68" s="137">
        <f>'Intermediate OLS Model'!$B$11*I68</f>
        <v>4700809.3647696832</v>
      </c>
      <c r="R68">
        <f t="shared" si="5"/>
        <v>4348598.3795428872</v>
      </c>
    </row>
    <row r="69" spans="1:18">
      <c r="A69" s="28">
        <f>'Monthly Data'!A69</f>
        <v>41487</v>
      </c>
      <c r="B69">
        <f t="shared" si="4"/>
        <v>2013</v>
      </c>
      <c r="C69">
        <f ca="1">'Monthly Data'!U69</f>
        <v>3913373.0792622296</v>
      </c>
      <c r="D69">
        <f>'Monthly Data'!BC69</f>
        <v>68</v>
      </c>
      <c r="E69">
        <f>'Monthly Data'!AZ69</f>
        <v>6833.9</v>
      </c>
      <c r="F69" s="137">
        <f>'Monthly Data'!BI69</f>
        <v>0</v>
      </c>
      <c r="G69" s="137">
        <f>'Monthly Data'!BJ69</f>
        <v>0</v>
      </c>
      <c r="H69" s="137">
        <f>'Monthly Data'!BQ69</f>
        <v>0</v>
      </c>
      <c r="I69" s="137">
        <f>'Monthly Data'!BS69</f>
        <v>31</v>
      </c>
      <c r="K69" s="137">
        <f>'Intermediate OLS Model'!$B$5</f>
        <v>-8216912.5571975103</v>
      </c>
      <c r="L69" s="137">
        <f>'Intermediate OLS Model'!$B$6*D69</f>
        <v>-913318.43965855404</v>
      </c>
      <c r="M69" s="137">
        <f>'Intermediate OLS Model'!$B$7*E69</f>
        <v>8349811.764579745</v>
      </c>
      <c r="N69" s="137">
        <f>'Intermediate OLS Model'!$B$8*F69</f>
        <v>0</v>
      </c>
      <c r="O69" s="137">
        <f>'Intermediate OLS Model'!$B$9*G69</f>
        <v>0</v>
      </c>
      <c r="P69" s="137">
        <f>'Intermediate OLS Model'!$B$10*H69</f>
        <v>0</v>
      </c>
      <c r="Q69" s="137">
        <f>'Intermediate OLS Model'!$B$11*I69</f>
        <v>4700809.3647696832</v>
      </c>
      <c r="R69">
        <f t="shared" si="5"/>
        <v>3920390.1324933646</v>
      </c>
    </row>
    <row r="70" spans="1:18">
      <c r="A70" s="28">
        <f>'Monthly Data'!A70</f>
        <v>41518</v>
      </c>
      <c r="B70">
        <f t="shared" si="4"/>
        <v>2013</v>
      </c>
      <c r="C70">
        <f ca="1">'Monthly Data'!U70</f>
        <v>4476539.753896229</v>
      </c>
      <c r="D70">
        <f>'Monthly Data'!BC70</f>
        <v>69</v>
      </c>
      <c r="E70">
        <f>'Monthly Data'!AZ70</f>
        <v>6843.3</v>
      </c>
      <c r="F70" s="137">
        <f>'Monthly Data'!BI70</f>
        <v>0</v>
      </c>
      <c r="G70" s="137">
        <f>'Monthly Data'!BJ70</f>
        <v>0</v>
      </c>
      <c r="H70" s="137">
        <f>'Monthly Data'!BQ70</f>
        <v>1</v>
      </c>
      <c r="I70" s="137">
        <f>'Monthly Data'!BS70</f>
        <v>30</v>
      </c>
      <c r="K70" s="137">
        <f>'Intermediate OLS Model'!$B$5</f>
        <v>-8216912.5571975103</v>
      </c>
      <c r="L70" s="137">
        <f>'Intermediate OLS Model'!$B$6*D70</f>
        <v>-926749.59318294446</v>
      </c>
      <c r="M70" s="137">
        <f>'Intermediate OLS Model'!$B$7*E70</f>
        <v>8361296.8946792567</v>
      </c>
      <c r="N70" s="137">
        <f>'Intermediate OLS Model'!$B$8*F70</f>
        <v>0</v>
      </c>
      <c r="O70" s="137">
        <f>'Intermediate OLS Model'!$B$9*G70</f>
        <v>0</v>
      </c>
      <c r="P70" s="137">
        <f>'Intermediate OLS Model'!$B$10*H70</f>
        <v>205410.51909741401</v>
      </c>
      <c r="Q70" s="137">
        <f>'Intermediate OLS Model'!$B$11*I70</f>
        <v>4549170.3530029198</v>
      </c>
      <c r="R70">
        <f t="shared" si="5"/>
        <v>3972215.6163991354</v>
      </c>
    </row>
    <row r="71" spans="1:18">
      <c r="A71" s="28">
        <f>'Monthly Data'!A71</f>
        <v>41548</v>
      </c>
      <c r="B71">
        <f t="shared" si="4"/>
        <v>2013</v>
      </c>
      <c r="C71">
        <f ca="1">'Monthly Data'!U71</f>
        <v>4212272.7133522294</v>
      </c>
      <c r="D71">
        <f>'Monthly Data'!BC71</f>
        <v>70</v>
      </c>
      <c r="E71">
        <f>'Monthly Data'!AZ71</f>
        <v>6850.3</v>
      </c>
      <c r="F71" s="137">
        <f>'Monthly Data'!BI71</f>
        <v>0</v>
      </c>
      <c r="G71" s="137">
        <f>'Monthly Data'!BJ71</f>
        <v>0</v>
      </c>
      <c r="H71" s="137">
        <f>'Monthly Data'!BQ71</f>
        <v>1</v>
      </c>
      <c r="I71" s="137">
        <f>'Monthly Data'!BS71</f>
        <v>31</v>
      </c>
      <c r="K71" s="137">
        <f>'Intermediate OLS Model'!$B$5</f>
        <v>-8216912.5571975103</v>
      </c>
      <c r="L71" s="137">
        <f>'Intermediate OLS Model'!$B$6*D71</f>
        <v>-940180.746707335</v>
      </c>
      <c r="M71" s="137">
        <f>'Intermediate OLS Model'!$B$7*E71</f>
        <v>8369849.6511363396</v>
      </c>
      <c r="N71" s="137">
        <f>'Intermediate OLS Model'!$B$8*F71</f>
        <v>0</v>
      </c>
      <c r="O71" s="137">
        <f>'Intermediate OLS Model'!$B$9*G71</f>
        <v>0</v>
      </c>
      <c r="P71" s="137">
        <f>'Intermediate OLS Model'!$B$10*H71</f>
        <v>205410.51909741401</v>
      </c>
      <c r="Q71" s="137">
        <f>'Intermediate OLS Model'!$B$11*I71</f>
        <v>4700809.3647696832</v>
      </c>
      <c r="R71">
        <f t="shared" si="5"/>
        <v>4118976.2310985923</v>
      </c>
    </row>
    <row r="72" spans="1:18">
      <c r="A72" s="28">
        <f>'Monthly Data'!A72</f>
        <v>41579</v>
      </c>
      <c r="B72">
        <f t="shared" si="4"/>
        <v>2013</v>
      </c>
      <c r="C72">
        <f ca="1">'Monthly Data'!U72</f>
        <v>3811378.5648942296</v>
      </c>
      <c r="D72">
        <f>'Monthly Data'!BC72</f>
        <v>71</v>
      </c>
      <c r="E72">
        <f>'Monthly Data'!AZ72</f>
        <v>6854</v>
      </c>
      <c r="F72" s="137">
        <f>'Monthly Data'!BI72</f>
        <v>0</v>
      </c>
      <c r="G72" s="137">
        <f>'Monthly Data'!BJ72</f>
        <v>0</v>
      </c>
      <c r="H72" s="137">
        <f>'Monthly Data'!BQ72</f>
        <v>1</v>
      </c>
      <c r="I72" s="137">
        <f>'Monthly Data'!BS72</f>
        <v>30</v>
      </c>
      <c r="K72" s="137">
        <f>'Intermediate OLS Model'!$B$5</f>
        <v>-8216912.5571975103</v>
      </c>
      <c r="L72" s="137">
        <f>'Intermediate OLS Model'!$B$6*D72</f>
        <v>-953611.90023172554</v>
      </c>
      <c r="M72" s="137">
        <f>'Intermediate OLS Model'!$B$7*E72</f>
        <v>8374370.3938350836</v>
      </c>
      <c r="N72" s="137">
        <f>'Intermediate OLS Model'!$B$8*F72</f>
        <v>0</v>
      </c>
      <c r="O72" s="137">
        <f>'Intermediate OLS Model'!$B$9*G72</f>
        <v>0</v>
      </c>
      <c r="P72" s="137">
        <f>'Intermediate OLS Model'!$B$10*H72</f>
        <v>205410.51909741401</v>
      </c>
      <c r="Q72" s="137">
        <f>'Intermediate OLS Model'!$B$11*I72</f>
        <v>4549170.3530029198</v>
      </c>
      <c r="R72">
        <f t="shared" si="5"/>
        <v>3958426.8085061815</v>
      </c>
    </row>
    <row r="73" spans="1:18">
      <c r="A73" s="28">
        <f>'Monthly Data'!A73</f>
        <v>41609</v>
      </c>
      <c r="B73">
        <f t="shared" si="4"/>
        <v>2013</v>
      </c>
      <c r="C73">
        <f ca="1">'Monthly Data'!U73</f>
        <v>3578441.9494242296</v>
      </c>
      <c r="D73">
        <f>'Monthly Data'!BC73</f>
        <v>72</v>
      </c>
      <c r="E73">
        <f>'Monthly Data'!AZ73</f>
        <v>6850.4</v>
      </c>
      <c r="F73" s="137">
        <f>'Monthly Data'!BI73</f>
        <v>0</v>
      </c>
      <c r="G73" s="137">
        <f>'Monthly Data'!BJ73</f>
        <v>0</v>
      </c>
      <c r="H73" s="137">
        <f>'Monthly Data'!BQ73</f>
        <v>0</v>
      </c>
      <c r="I73" s="137">
        <f>'Monthly Data'!BS73</f>
        <v>31</v>
      </c>
      <c r="K73" s="137">
        <f>'Intermediate OLS Model'!$B$5</f>
        <v>-8216912.5571975103</v>
      </c>
      <c r="L73" s="137">
        <f>'Intermediate OLS Model'!$B$6*D73</f>
        <v>-967043.05375611596</v>
      </c>
      <c r="M73" s="137">
        <f>'Intermediate OLS Model'!$B$7*E73</f>
        <v>8369971.8333714399</v>
      </c>
      <c r="N73" s="137">
        <f>'Intermediate OLS Model'!$B$8*F73</f>
        <v>0</v>
      </c>
      <c r="O73" s="137">
        <f>'Intermediate OLS Model'!$B$9*G73</f>
        <v>0</v>
      </c>
      <c r="P73" s="137">
        <f>'Intermediate OLS Model'!$B$10*H73</f>
        <v>0</v>
      </c>
      <c r="Q73" s="137">
        <f>'Intermediate OLS Model'!$B$11*I73</f>
        <v>4700809.3647696832</v>
      </c>
      <c r="R73">
        <f t="shared" si="5"/>
        <v>3886825.5871874979</v>
      </c>
    </row>
    <row r="74" spans="1:18">
      <c r="A74" s="28">
        <f>'Monthly Data'!A74</f>
        <v>41640</v>
      </c>
      <c r="B74">
        <f t="shared" si="4"/>
        <v>2014</v>
      </c>
      <c r="C74">
        <f ca="1">'Monthly Data'!U74</f>
        <v>3977286.2197341081</v>
      </c>
      <c r="D74">
        <f>'Monthly Data'!BC74</f>
        <v>73</v>
      </c>
      <c r="E74">
        <f>'Monthly Data'!AZ74</f>
        <v>6848.3</v>
      </c>
      <c r="F74" s="137">
        <f>'Monthly Data'!BI74</f>
        <v>0</v>
      </c>
      <c r="G74" s="137">
        <f>'Monthly Data'!BJ74</f>
        <v>0</v>
      </c>
      <c r="H74" s="137">
        <f>'Monthly Data'!BQ74</f>
        <v>0</v>
      </c>
      <c r="I74" s="137">
        <f>'Monthly Data'!BS74</f>
        <v>31</v>
      </c>
      <c r="K74" s="137">
        <f>'Intermediate OLS Model'!$B$5</f>
        <v>-8216912.5571975103</v>
      </c>
      <c r="L74" s="137">
        <f>'Intermediate OLS Model'!$B$6*D74</f>
        <v>-980474.2072805065</v>
      </c>
      <c r="M74" s="137">
        <f>'Intermediate OLS Model'!$B$7*E74</f>
        <v>8367406.0064343158</v>
      </c>
      <c r="N74" s="137">
        <f>'Intermediate OLS Model'!$B$8*F74</f>
        <v>0</v>
      </c>
      <c r="O74" s="137">
        <f>'Intermediate OLS Model'!$B$9*G74</f>
        <v>0</v>
      </c>
      <c r="P74" s="137">
        <f>'Intermediate OLS Model'!$B$10*H74</f>
        <v>0</v>
      </c>
      <c r="Q74" s="137">
        <f>'Intermediate OLS Model'!$B$11*I74</f>
        <v>4700809.3647696832</v>
      </c>
      <c r="R74">
        <f t="shared" si="5"/>
        <v>3870828.6067259824</v>
      </c>
    </row>
    <row r="75" spans="1:18">
      <c r="A75" s="28">
        <f>'Monthly Data'!A75</f>
        <v>41671</v>
      </c>
      <c r="B75">
        <f t="shared" si="4"/>
        <v>2014</v>
      </c>
      <c r="C75">
        <f ca="1">'Monthly Data'!U75</f>
        <v>3319296.860103108</v>
      </c>
      <c r="D75">
        <f>'Monthly Data'!BC75</f>
        <v>74</v>
      </c>
      <c r="E75">
        <f>'Monthly Data'!AZ75</f>
        <v>6850</v>
      </c>
      <c r="F75" s="137">
        <f>'Monthly Data'!BI75</f>
        <v>0</v>
      </c>
      <c r="G75" s="137">
        <f>'Monthly Data'!BJ75</f>
        <v>0</v>
      </c>
      <c r="H75" s="137">
        <f>'Monthly Data'!BQ75</f>
        <v>0</v>
      </c>
      <c r="I75" s="137">
        <f>'Monthly Data'!BS75</f>
        <v>28</v>
      </c>
      <c r="K75" s="137">
        <f>'Intermediate OLS Model'!$B$5</f>
        <v>-8216912.5571975103</v>
      </c>
      <c r="L75" s="137">
        <f>'Intermediate OLS Model'!$B$6*D75</f>
        <v>-993905.36080489703</v>
      </c>
      <c r="M75" s="137">
        <f>'Intermediate OLS Model'!$B$7*E75</f>
        <v>8369483.1044310359</v>
      </c>
      <c r="N75" s="137">
        <f>'Intermediate OLS Model'!$B$8*F75</f>
        <v>0</v>
      </c>
      <c r="O75" s="137">
        <f>'Intermediate OLS Model'!$B$9*G75</f>
        <v>0</v>
      </c>
      <c r="P75" s="137">
        <f>'Intermediate OLS Model'!$B$10*H75</f>
        <v>0</v>
      </c>
      <c r="Q75" s="137">
        <f>'Intermediate OLS Model'!$B$11*I75</f>
        <v>4245892.3294693921</v>
      </c>
      <c r="R75">
        <f t="shared" si="5"/>
        <v>3404557.51589802</v>
      </c>
    </row>
    <row r="76" spans="1:18">
      <c r="A76" s="28">
        <f>'Monthly Data'!A76</f>
        <v>41699</v>
      </c>
      <c r="B76">
        <f t="shared" si="4"/>
        <v>2014</v>
      </c>
      <c r="C76">
        <f ca="1">'Monthly Data'!U76</f>
        <v>3885375.2901031082</v>
      </c>
      <c r="D76">
        <f>'Monthly Data'!BC76</f>
        <v>75</v>
      </c>
      <c r="E76">
        <f>'Monthly Data'!AZ76</f>
        <v>6856.4</v>
      </c>
      <c r="F76" s="137">
        <f>'Monthly Data'!BI76</f>
        <v>0</v>
      </c>
      <c r="G76" s="137">
        <f>'Monthly Data'!BJ76</f>
        <v>0</v>
      </c>
      <c r="H76" s="137">
        <f>'Monthly Data'!BQ76</f>
        <v>0</v>
      </c>
      <c r="I76" s="137">
        <f>'Monthly Data'!BS76</f>
        <v>31</v>
      </c>
      <c r="K76" s="137">
        <f>'Intermediate OLS Model'!$B$5</f>
        <v>-8216912.5571975103</v>
      </c>
      <c r="L76" s="137">
        <f>'Intermediate OLS Model'!$B$6*D76</f>
        <v>-1007336.5143292875</v>
      </c>
      <c r="M76" s="137">
        <f>'Intermediate OLS Model'!$B$7*E76</f>
        <v>8377302.7674775114</v>
      </c>
      <c r="N76" s="137">
        <f>'Intermediate OLS Model'!$B$8*F76</f>
        <v>0</v>
      </c>
      <c r="O76" s="137">
        <f>'Intermediate OLS Model'!$B$9*G76</f>
        <v>0</v>
      </c>
      <c r="P76" s="137">
        <f>'Intermediate OLS Model'!$B$10*H76</f>
        <v>0</v>
      </c>
      <c r="Q76" s="137">
        <f>'Intermediate OLS Model'!$B$11*I76</f>
        <v>4700809.3647696832</v>
      </c>
      <c r="R76">
        <f t="shared" si="5"/>
        <v>3853863.0607203972</v>
      </c>
    </row>
    <row r="77" spans="1:18">
      <c r="A77" s="28">
        <f>'Monthly Data'!A77</f>
        <v>41730</v>
      </c>
      <c r="B77">
        <f t="shared" si="4"/>
        <v>2014</v>
      </c>
      <c r="C77">
        <f ca="1">'Monthly Data'!U77</f>
        <v>3911958.4601031081</v>
      </c>
      <c r="D77">
        <f>'Monthly Data'!BC77</f>
        <v>76</v>
      </c>
      <c r="E77">
        <f>'Monthly Data'!AZ77</f>
        <v>6869.6</v>
      </c>
      <c r="F77" s="137">
        <f>'Monthly Data'!BI77</f>
        <v>0</v>
      </c>
      <c r="G77" s="137">
        <f>'Monthly Data'!BJ77</f>
        <v>0</v>
      </c>
      <c r="H77" s="137">
        <f>'Monthly Data'!BQ77</f>
        <v>0</v>
      </c>
      <c r="I77" s="137">
        <f>'Monthly Data'!BS77</f>
        <v>30</v>
      </c>
      <c r="K77" s="137">
        <f>'Intermediate OLS Model'!$B$5</f>
        <v>-8216912.5571975103</v>
      </c>
      <c r="L77" s="137">
        <f>'Intermediate OLS Model'!$B$6*D77</f>
        <v>-1020767.667853678</v>
      </c>
      <c r="M77" s="137">
        <f>'Intermediate OLS Model'!$B$7*E77</f>
        <v>8393430.8225108683</v>
      </c>
      <c r="N77" s="137">
        <f>'Intermediate OLS Model'!$B$8*F77</f>
        <v>0</v>
      </c>
      <c r="O77" s="137">
        <f>'Intermediate OLS Model'!$B$9*G77</f>
        <v>0</v>
      </c>
      <c r="P77" s="137">
        <f>'Intermediate OLS Model'!$B$10*H77</f>
        <v>0</v>
      </c>
      <c r="Q77" s="137">
        <f>'Intermediate OLS Model'!$B$11*I77</f>
        <v>4549170.3530029198</v>
      </c>
      <c r="R77">
        <f t="shared" si="5"/>
        <v>3704920.9504625993</v>
      </c>
    </row>
    <row r="78" spans="1:18">
      <c r="A78" s="28">
        <f>'Monthly Data'!A78</f>
        <v>41760</v>
      </c>
      <c r="B78">
        <f t="shared" si="4"/>
        <v>2014</v>
      </c>
      <c r="C78">
        <f ca="1">'Monthly Data'!U78</f>
        <v>3824996.2101031081</v>
      </c>
      <c r="D78">
        <f>'Monthly Data'!BC78</f>
        <v>77</v>
      </c>
      <c r="E78">
        <f>'Monthly Data'!AZ78</f>
        <v>6870.6</v>
      </c>
      <c r="F78" s="137">
        <f>'Monthly Data'!BI78</f>
        <v>0</v>
      </c>
      <c r="G78" s="137">
        <f>'Monthly Data'!BJ78</f>
        <v>0</v>
      </c>
      <c r="H78" s="137">
        <f>'Monthly Data'!BQ78</f>
        <v>0</v>
      </c>
      <c r="I78" s="137">
        <f>'Monthly Data'!BS78</f>
        <v>31</v>
      </c>
      <c r="K78" s="137">
        <f>'Intermediate OLS Model'!$B$5</f>
        <v>-8216912.5571975103</v>
      </c>
      <c r="L78" s="137">
        <f>'Intermediate OLS Model'!$B$6*D78</f>
        <v>-1034198.8213780685</v>
      </c>
      <c r="M78" s="137">
        <f>'Intermediate OLS Model'!$B$7*E78</f>
        <v>8394652.6448618807</v>
      </c>
      <c r="N78" s="137">
        <f>'Intermediate OLS Model'!$B$8*F78</f>
        <v>0</v>
      </c>
      <c r="O78" s="137">
        <f>'Intermediate OLS Model'!$B$9*G78</f>
        <v>0</v>
      </c>
      <c r="P78" s="137">
        <f>'Intermediate OLS Model'!$B$10*H78</f>
        <v>0</v>
      </c>
      <c r="Q78" s="137">
        <f>'Intermediate OLS Model'!$B$11*I78</f>
        <v>4700809.3647696832</v>
      </c>
      <c r="R78">
        <f t="shared" si="5"/>
        <v>3844350.6310559856</v>
      </c>
    </row>
    <row r="79" spans="1:18">
      <c r="A79" s="28">
        <f>'Monthly Data'!A79</f>
        <v>41791</v>
      </c>
      <c r="B79">
        <f t="shared" si="4"/>
        <v>2014</v>
      </c>
      <c r="C79">
        <f ca="1">'Monthly Data'!U79</f>
        <v>4134163.2601031079</v>
      </c>
      <c r="D79">
        <f>'Monthly Data'!BC79</f>
        <v>78</v>
      </c>
      <c r="E79">
        <f>'Monthly Data'!AZ79</f>
        <v>6865.4</v>
      </c>
      <c r="F79" s="137">
        <f>'Monthly Data'!BI79</f>
        <v>1</v>
      </c>
      <c r="G79" s="137">
        <f>'Monthly Data'!BJ79</f>
        <v>0</v>
      </c>
      <c r="H79" s="137">
        <f>'Monthly Data'!BQ79</f>
        <v>0</v>
      </c>
      <c r="I79" s="137">
        <f>'Monthly Data'!BS79</f>
        <v>30</v>
      </c>
      <c r="K79" s="137">
        <f>'Intermediate OLS Model'!$B$5</f>
        <v>-8216912.5571975103</v>
      </c>
      <c r="L79" s="137">
        <f>'Intermediate OLS Model'!$B$6*D79</f>
        <v>-1047629.974902459</v>
      </c>
      <c r="M79" s="137">
        <f>'Intermediate OLS Model'!$B$7*E79</f>
        <v>8388299.1686366173</v>
      </c>
      <c r="N79" s="137">
        <f>'Intermediate OLS Model'!$B$8*F79</f>
        <v>340077.83791221399</v>
      </c>
      <c r="O79" s="137">
        <f>'Intermediate OLS Model'!$B$9*G79</f>
        <v>0</v>
      </c>
      <c r="P79" s="137">
        <f>'Intermediate OLS Model'!$B$10*H79</f>
        <v>0</v>
      </c>
      <c r="Q79" s="137">
        <f>'Intermediate OLS Model'!$B$11*I79</f>
        <v>4549170.3530029198</v>
      </c>
      <c r="R79">
        <f t="shared" si="5"/>
        <v>4013004.8274517814</v>
      </c>
    </row>
    <row r="80" spans="1:18">
      <c r="A80" s="28">
        <f>'Monthly Data'!A80</f>
        <v>41821</v>
      </c>
      <c r="B80">
        <f t="shared" si="4"/>
        <v>2014</v>
      </c>
      <c r="C80">
        <f ca="1">'Monthly Data'!U80</f>
        <v>4416922.860103108</v>
      </c>
      <c r="D80">
        <f>'Monthly Data'!BC80</f>
        <v>79</v>
      </c>
      <c r="E80">
        <f>'Monthly Data'!AZ80</f>
        <v>6864.4</v>
      </c>
      <c r="F80" s="137">
        <f>'Monthly Data'!BI80</f>
        <v>0</v>
      </c>
      <c r="G80" s="137">
        <f>'Monthly Data'!BJ80</f>
        <v>1</v>
      </c>
      <c r="H80" s="137">
        <f>'Monthly Data'!BQ80</f>
        <v>0</v>
      </c>
      <c r="I80" s="137">
        <f>'Monthly Data'!BS80</f>
        <v>31</v>
      </c>
      <c r="K80" s="137">
        <f>'Intermediate OLS Model'!$B$5</f>
        <v>-8216912.5571975103</v>
      </c>
      <c r="L80" s="137">
        <f>'Intermediate OLS Model'!$B$6*D80</f>
        <v>-1061061.1284268496</v>
      </c>
      <c r="M80" s="137">
        <f>'Intermediate OLS Model'!$B$7*E80</f>
        <v>8387077.3462856058</v>
      </c>
      <c r="N80" s="137">
        <f>'Intermediate OLS Model'!$B$8*F80</f>
        <v>0</v>
      </c>
      <c r="O80" s="137">
        <f>'Intermediate OLS Model'!$B$9*G80</f>
        <v>424185.12562792399</v>
      </c>
      <c r="P80" s="137">
        <f>'Intermediate OLS Model'!$B$10*H80</f>
        <v>0</v>
      </c>
      <c r="Q80" s="137">
        <f>'Intermediate OLS Model'!$B$11*I80</f>
        <v>4700809.3647696832</v>
      </c>
      <c r="R80">
        <f t="shared" si="5"/>
        <v>4234098.1510588536</v>
      </c>
    </row>
    <row r="81" spans="1:18">
      <c r="A81" s="28">
        <f>'Monthly Data'!A81</f>
        <v>41852</v>
      </c>
      <c r="B81">
        <f t="shared" si="4"/>
        <v>2014</v>
      </c>
      <c r="C81">
        <f ca="1">'Monthly Data'!U81</f>
        <v>4004879.6001031082</v>
      </c>
      <c r="D81">
        <f>'Monthly Data'!BC81</f>
        <v>80</v>
      </c>
      <c r="E81">
        <f>'Monthly Data'!AZ81</f>
        <v>6869.9</v>
      </c>
      <c r="F81" s="137">
        <f>'Monthly Data'!BI81</f>
        <v>0</v>
      </c>
      <c r="G81" s="137">
        <f>'Monthly Data'!BJ81</f>
        <v>0</v>
      </c>
      <c r="H81" s="137">
        <f>'Monthly Data'!BQ81</f>
        <v>0</v>
      </c>
      <c r="I81" s="137">
        <f>'Monthly Data'!BS81</f>
        <v>31</v>
      </c>
      <c r="K81" s="137">
        <f>'Intermediate OLS Model'!$B$5</f>
        <v>-8216912.5571975103</v>
      </c>
      <c r="L81" s="137">
        <f>'Intermediate OLS Model'!$B$6*D81</f>
        <v>-1074492.28195124</v>
      </c>
      <c r="M81" s="137">
        <f>'Intermediate OLS Model'!$B$7*E81</f>
        <v>8393797.3692161702</v>
      </c>
      <c r="N81" s="137">
        <f>'Intermediate OLS Model'!$B$8*F81</f>
        <v>0</v>
      </c>
      <c r="O81" s="137">
        <f>'Intermediate OLS Model'!$B$9*G81</f>
        <v>0</v>
      </c>
      <c r="P81" s="137">
        <f>'Intermediate OLS Model'!$B$10*H81</f>
        <v>0</v>
      </c>
      <c r="Q81" s="137">
        <f>'Intermediate OLS Model'!$B$11*I81</f>
        <v>4700809.3647696832</v>
      </c>
      <c r="R81">
        <f t="shared" si="5"/>
        <v>3803201.8948371029</v>
      </c>
    </row>
    <row r="82" spans="1:18">
      <c r="A82" s="28">
        <f>'Monthly Data'!A82</f>
        <v>41883</v>
      </c>
      <c r="B82">
        <f t="shared" si="4"/>
        <v>2014</v>
      </c>
      <c r="C82">
        <f ca="1">'Monthly Data'!U82</f>
        <v>4146273.0001031081</v>
      </c>
      <c r="D82">
        <f>'Monthly Data'!BC82</f>
        <v>81</v>
      </c>
      <c r="E82">
        <f>'Monthly Data'!AZ82</f>
        <v>6884.5</v>
      </c>
      <c r="F82" s="137">
        <f>'Monthly Data'!BI82</f>
        <v>0</v>
      </c>
      <c r="G82" s="137">
        <f>'Monthly Data'!BJ82</f>
        <v>0</v>
      </c>
      <c r="H82" s="137">
        <f>'Monthly Data'!BQ82</f>
        <v>1</v>
      </c>
      <c r="I82" s="137">
        <f>'Monthly Data'!BS82</f>
        <v>30</v>
      </c>
      <c r="K82" s="137">
        <f>'Intermediate OLS Model'!$B$5</f>
        <v>-8216912.5571975103</v>
      </c>
      <c r="L82" s="137">
        <f>'Intermediate OLS Model'!$B$6*D82</f>
        <v>-1087923.4354756305</v>
      </c>
      <c r="M82" s="137">
        <f>'Intermediate OLS Model'!$B$7*E82</f>
        <v>8411635.9755409434</v>
      </c>
      <c r="N82" s="137">
        <f>'Intermediate OLS Model'!$B$8*F82</f>
        <v>0</v>
      </c>
      <c r="O82" s="137">
        <f>'Intermediate OLS Model'!$B$9*G82</f>
        <v>0</v>
      </c>
      <c r="P82" s="137">
        <f>'Intermediate OLS Model'!$B$10*H82</f>
        <v>205410.51909741401</v>
      </c>
      <c r="Q82" s="137">
        <f>'Intermediate OLS Model'!$B$11*I82</f>
        <v>4549170.3530029198</v>
      </c>
      <c r="R82">
        <f t="shared" si="5"/>
        <v>3861380.8549681371</v>
      </c>
    </row>
    <row r="83" spans="1:18">
      <c r="A83" s="28">
        <f>'Monthly Data'!A83</f>
        <v>41913</v>
      </c>
      <c r="B83">
        <f t="shared" si="4"/>
        <v>2014</v>
      </c>
      <c r="C83">
        <f ca="1">'Monthly Data'!U83</f>
        <v>4193404.650103108</v>
      </c>
      <c r="D83">
        <f>'Monthly Data'!BC83</f>
        <v>82</v>
      </c>
      <c r="E83">
        <f>'Monthly Data'!AZ83</f>
        <v>6901.5</v>
      </c>
      <c r="F83" s="137">
        <f>'Monthly Data'!BI83</f>
        <v>0</v>
      </c>
      <c r="G83" s="137">
        <f>'Monthly Data'!BJ83</f>
        <v>0</v>
      </c>
      <c r="H83" s="137">
        <f>'Monthly Data'!BQ83</f>
        <v>1</v>
      </c>
      <c r="I83" s="137">
        <f>'Monthly Data'!BS83</f>
        <v>31</v>
      </c>
      <c r="K83" s="137">
        <f>'Intermediate OLS Model'!$B$5</f>
        <v>-8216912.5571975103</v>
      </c>
      <c r="L83" s="137">
        <f>'Intermediate OLS Model'!$B$6*D83</f>
        <v>-1101354.5890000211</v>
      </c>
      <c r="M83" s="137">
        <f>'Intermediate OLS Model'!$B$7*E83</f>
        <v>8432406.9555081446</v>
      </c>
      <c r="N83" s="137">
        <f>'Intermediate OLS Model'!$B$8*F83</f>
        <v>0</v>
      </c>
      <c r="O83" s="137">
        <f>'Intermediate OLS Model'!$B$9*G83</f>
        <v>0</v>
      </c>
      <c r="P83" s="137">
        <f>'Intermediate OLS Model'!$B$10*H83</f>
        <v>205410.51909741401</v>
      </c>
      <c r="Q83" s="137">
        <f>'Intermediate OLS Model'!$B$11*I83</f>
        <v>4700809.3647696832</v>
      </c>
      <c r="R83">
        <f t="shared" si="5"/>
        <v>4020359.6931777103</v>
      </c>
    </row>
    <row r="84" spans="1:18">
      <c r="A84" s="28">
        <f>'Monthly Data'!A84</f>
        <v>41944</v>
      </c>
      <c r="B84">
        <f t="shared" si="4"/>
        <v>2014</v>
      </c>
      <c r="C84">
        <f ca="1">'Monthly Data'!U84</f>
        <v>3890694.840103108</v>
      </c>
      <c r="D84">
        <f>'Monthly Data'!BC84</f>
        <v>83</v>
      </c>
      <c r="E84">
        <f>'Monthly Data'!AZ84</f>
        <v>6907.5</v>
      </c>
      <c r="F84" s="137">
        <f>'Monthly Data'!BI84</f>
        <v>0</v>
      </c>
      <c r="G84" s="137">
        <f>'Monthly Data'!BJ84</f>
        <v>0</v>
      </c>
      <c r="H84" s="137">
        <f>'Monthly Data'!BQ84</f>
        <v>1</v>
      </c>
      <c r="I84" s="137">
        <f>'Monthly Data'!BS84</f>
        <v>30</v>
      </c>
      <c r="K84" s="137">
        <f>'Intermediate OLS Model'!$B$5</f>
        <v>-8216912.5571975103</v>
      </c>
      <c r="L84" s="137">
        <f>'Intermediate OLS Model'!$B$6*D84</f>
        <v>-1114785.7425244115</v>
      </c>
      <c r="M84" s="137">
        <f>'Intermediate OLS Model'!$B$7*E84</f>
        <v>8439737.889614217</v>
      </c>
      <c r="N84" s="137">
        <f>'Intermediate OLS Model'!$B$8*F84</f>
        <v>0</v>
      </c>
      <c r="O84" s="137">
        <f>'Intermediate OLS Model'!$B$9*G84</f>
        <v>0</v>
      </c>
      <c r="P84" s="137">
        <f>'Intermediate OLS Model'!$B$10*H84</f>
        <v>205410.51909741401</v>
      </c>
      <c r="Q84" s="137">
        <f>'Intermediate OLS Model'!$B$11*I84</f>
        <v>4549170.3530029198</v>
      </c>
      <c r="R84">
        <f t="shared" si="5"/>
        <v>3862620.4619926279</v>
      </c>
    </row>
    <row r="85" spans="1:18">
      <c r="A85" s="28">
        <f>'Monthly Data'!A85</f>
        <v>41974</v>
      </c>
      <c r="B85">
        <f t="shared" si="4"/>
        <v>2014</v>
      </c>
      <c r="C85">
        <f ca="1">'Monthly Data'!U85</f>
        <v>3891709.5801031082</v>
      </c>
      <c r="D85">
        <f>'Monthly Data'!BC85</f>
        <v>84</v>
      </c>
      <c r="E85">
        <f>'Monthly Data'!AZ85</f>
        <v>6903.1</v>
      </c>
      <c r="F85" s="137">
        <f>'Monthly Data'!BI85</f>
        <v>0</v>
      </c>
      <c r="G85" s="137">
        <f>'Monthly Data'!BJ85</f>
        <v>0</v>
      </c>
      <c r="H85" s="137">
        <f>'Monthly Data'!BQ85</f>
        <v>0</v>
      </c>
      <c r="I85" s="137">
        <f>'Monthly Data'!BS85</f>
        <v>31</v>
      </c>
      <c r="K85" s="137">
        <f>'Intermediate OLS Model'!$B$5</f>
        <v>-8216912.5571975103</v>
      </c>
      <c r="L85" s="137">
        <f>'Intermediate OLS Model'!$B$6*D85</f>
        <v>-1128216.896048802</v>
      </c>
      <c r="M85" s="137">
        <f>'Intermediate OLS Model'!$B$7*E85</f>
        <v>8434361.8712697644</v>
      </c>
      <c r="N85" s="137">
        <f>'Intermediate OLS Model'!$B$8*F85</f>
        <v>0</v>
      </c>
      <c r="O85" s="137">
        <f>'Intermediate OLS Model'!$B$9*G85</f>
        <v>0</v>
      </c>
      <c r="P85" s="137">
        <f>'Intermediate OLS Model'!$B$10*H85</f>
        <v>0</v>
      </c>
      <c r="Q85" s="137">
        <f>'Intermediate OLS Model'!$B$11*I85</f>
        <v>4700809.3647696832</v>
      </c>
      <c r="R85">
        <f t="shared" si="5"/>
        <v>3790041.7827931354</v>
      </c>
    </row>
    <row r="86" spans="1:18">
      <c r="A86" s="28">
        <f>'Monthly Data'!A86</f>
        <v>42005</v>
      </c>
      <c r="B86">
        <f t="shared" si="4"/>
        <v>2015</v>
      </c>
      <c r="C86">
        <f ca="1">'Monthly Data'!U86</f>
        <v>4093961.0032661795</v>
      </c>
      <c r="D86">
        <f>'Monthly Data'!BC86</f>
        <v>85</v>
      </c>
      <c r="E86">
        <f>'Monthly Data'!AZ86</f>
        <v>6885.7</v>
      </c>
      <c r="F86" s="137">
        <f>'Monthly Data'!BI86</f>
        <v>0</v>
      </c>
      <c r="G86" s="137">
        <f>'Monthly Data'!BJ86</f>
        <v>0</v>
      </c>
      <c r="H86" s="137">
        <f>'Monthly Data'!BQ86</f>
        <v>0</v>
      </c>
      <c r="I86" s="137">
        <f>'Monthly Data'!BS86</f>
        <v>31</v>
      </c>
      <c r="K86" s="137">
        <f>'Intermediate OLS Model'!$B$5</f>
        <v>-8216912.5571975103</v>
      </c>
      <c r="L86" s="137">
        <f>'Intermediate OLS Model'!$B$6*D86</f>
        <v>-1141648.0495731926</v>
      </c>
      <c r="M86" s="137">
        <f>'Intermediate OLS Model'!$B$7*E86</f>
        <v>8413102.1623621583</v>
      </c>
      <c r="N86" s="137">
        <f>'Intermediate OLS Model'!$B$8*F86</f>
        <v>0</v>
      </c>
      <c r="O86" s="137">
        <f>'Intermediate OLS Model'!$B$9*G86</f>
        <v>0</v>
      </c>
      <c r="P86" s="137">
        <f>'Intermediate OLS Model'!$B$10*H86</f>
        <v>0</v>
      </c>
      <c r="Q86" s="137">
        <f>'Intermediate OLS Model'!$B$11*I86</f>
        <v>4700809.3647696832</v>
      </c>
      <c r="R86">
        <f t="shared" si="5"/>
        <v>3755350.9203611379</v>
      </c>
    </row>
    <row r="87" spans="1:18">
      <c r="A87" s="28">
        <f>'Monthly Data'!A87</f>
        <v>42036</v>
      </c>
      <c r="B87">
        <f t="shared" si="4"/>
        <v>2015</v>
      </c>
      <c r="C87">
        <f ca="1">'Monthly Data'!U87</f>
        <v>3523842.6232661791</v>
      </c>
      <c r="D87">
        <f>'Monthly Data'!BC87</f>
        <v>86</v>
      </c>
      <c r="E87">
        <f>'Monthly Data'!AZ87</f>
        <v>6885.3</v>
      </c>
      <c r="F87" s="137">
        <f>'Monthly Data'!BI87</f>
        <v>0</v>
      </c>
      <c r="G87" s="137">
        <f>'Monthly Data'!BJ87</f>
        <v>0</v>
      </c>
      <c r="H87" s="137">
        <f>'Monthly Data'!BQ87</f>
        <v>0</v>
      </c>
      <c r="I87" s="137">
        <f>'Monthly Data'!BS87</f>
        <v>28</v>
      </c>
      <c r="K87" s="137">
        <f>'Intermediate OLS Model'!$B$5</f>
        <v>-8216912.5571975103</v>
      </c>
      <c r="L87" s="137">
        <f>'Intermediate OLS Model'!$B$6*D87</f>
        <v>-1155079.203097583</v>
      </c>
      <c r="M87" s="137">
        <f>'Intermediate OLS Model'!$B$7*E87</f>
        <v>8412613.4334217533</v>
      </c>
      <c r="N87" s="137">
        <f>'Intermediate OLS Model'!$B$8*F87</f>
        <v>0</v>
      </c>
      <c r="O87" s="137">
        <f>'Intermediate OLS Model'!$B$9*G87</f>
        <v>0</v>
      </c>
      <c r="P87" s="137">
        <f>'Intermediate OLS Model'!$B$10*H87</f>
        <v>0</v>
      </c>
      <c r="Q87" s="137">
        <f>'Intermediate OLS Model'!$B$11*I87</f>
        <v>4245892.3294693921</v>
      </c>
      <c r="R87">
        <f t="shared" si="5"/>
        <v>3286514.0025960524</v>
      </c>
    </row>
    <row r="88" spans="1:18">
      <c r="A88" s="28">
        <f>'Monthly Data'!A88</f>
        <v>42064</v>
      </c>
      <c r="B88">
        <f t="shared" si="4"/>
        <v>2015</v>
      </c>
      <c r="C88">
        <f ca="1">'Monthly Data'!U88</f>
        <v>3811662.5532661793</v>
      </c>
      <c r="D88">
        <f>'Monthly Data'!BC88</f>
        <v>87</v>
      </c>
      <c r="E88">
        <f>'Monthly Data'!AZ88</f>
        <v>6892.1</v>
      </c>
      <c r="F88" s="137">
        <f>'Monthly Data'!BI88</f>
        <v>0</v>
      </c>
      <c r="G88" s="137">
        <f>'Monthly Data'!BJ88</f>
        <v>0</v>
      </c>
      <c r="H88" s="137">
        <f>'Monthly Data'!BQ88</f>
        <v>0</v>
      </c>
      <c r="I88" s="137">
        <f>'Monthly Data'!BS88</f>
        <v>31</v>
      </c>
      <c r="K88" s="137">
        <f>'Intermediate OLS Model'!$B$5</f>
        <v>-8216912.5571975103</v>
      </c>
      <c r="L88" s="137">
        <f>'Intermediate OLS Model'!$B$6*D88</f>
        <v>-1168510.3566219734</v>
      </c>
      <c r="M88" s="137">
        <f>'Intermediate OLS Model'!$B$7*E88</f>
        <v>8420921.8254086338</v>
      </c>
      <c r="N88" s="137">
        <f>'Intermediate OLS Model'!$B$8*F88</f>
        <v>0</v>
      </c>
      <c r="O88" s="137">
        <f>'Intermediate OLS Model'!$B$9*G88</f>
        <v>0</v>
      </c>
      <c r="P88" s="137">
        <f>'Intermediate OLS Model'!$B$10*H88</f>
        <v>0</v>
      </c>
      <c r="Q88" s="137">
        <f>'Intermediate OLS Model'!$B$11*I88</f>
        <v>4700809.3647696832</v>
      </c>
      <c r="R88">
        <f t="shared" si="5"/>
        <v>3736308.2763588326</v>
      </c>
    </row>
    <row r="89" spans="1:18">
      <c r="A89" s="28">
        <f>'Monthly Data'!A89</f>
        <v>42095</v>
      </c>
      <c r="B89">
        <f t="shared" si="4"/>
        <v>2015</v>
      </c>
      <c r="C89">
        <f ca="1">'Monthly Data'!U89</f>
        <v>3577372.4732661792</v>
      </c>
      <c r="D89">
        <f>'Monthly Data'!BC89</f>
        <v>88</v>
      </c>
      <c r="E89">
        <f>'Monthly Data'!AZ89</f>
        <v>6897.3</v>
      </c>
      <c r="F89" s="137">
        <f>'Monthly Data'!BI89</f>
        <v>0</v>
      </c>
      <c r="G89" s="137">
        <f>'Monthly Data'!BJ89</f>
        <v>0</v>
      </c>
      <c r="H89" s="137">
        <f>'Monthly Data'!BQ89</f>
        <v>0</v>
      </c>
      <c r="I89" s="137">
        <f>'Monthly Data'!BS89</f>
        <v>30</v>
      </c>
      <c r="K89" s="137">
        <f>'Intermediate OLS Model'!$B$5</f>
        <v>-8216912.5571975103</v>
      </c>
      <c r="L89" s="137">
        <f>'Intermediate OLS Model'!$B$6*D89</f>
        <v>-1181941.5101463641</v>
      </c>
      <c r="M89" s="137">
        <f>'Intermediate OLS Model'!$B$7*E89</f>
        <v>8427275.3016338963</v>
      </c>
      <c r="N89" s="137">
        <f>'Intermediate OLS Model'!$B$8*F89</f>
        <v>0</v>
      </c>
      <c r="O89" s="137">
        <f>'Intermediate OLS Model'!$B$9*G89</f>
        <v>0</v>
      </c>
      <c r="P89" s="137">
        <f>'Intermediate OLS Model'!$B$10*H89</f>
        <v>0</v>
      </c>
      <c r="Q89" s="137">
        <f>'Intermediate OLS Model'!$B$11*I89</f>
        <v>4549170.3530029198</v>
      </c>
      <c r="R89">
        <f t="shared" si="5"/>
        <v>3577591.5872929422</v>
      </c>
    </row>
    <row r="90" spans="1:18">
      <c r="A90" s="28">
        <f>'Monthly Data'!A90</f>
        <v>42125</v>
      </c>
      <c r="B90">
        <f t="shared" si="4"/>
        <v>2015</v>
      </c>
      <c r="C90">
        <f ca="1">'Monthly Data'!U90</f>
        <v>3991285.1132661793</v>
      </c>
      <c r="D90">
        <f>'Monthly Data'!BC90</f>
        <v>89</v>
      </c>
      <c r="E90">
        <f>'Monthly Data'!AZ90</f>
        <v>6906.5</v>
      </c>
      <c r="F90" s="137">
        <f>'Monthly Data'!BI90</f>
        <v>0</v>
      </c>
      <c r="G90" s="137">
        <f>'Monthly Data'!BJ90</f>
        <v>0</v>
      </c>
      <c r="H90" s="137">
        <f>'Monthly Data'!BQ90</f>
        <v>0</v>
      </c>
      <c r="I90" s="137">
        <f>'Monthly Data'!BS90</f>
        <v>31</v>
      </c>
      <c r="K90" s="137">
        <f>'Intermediate OLS Model'!$B$5</f>
        <v>-8216912.5571975103</v>
      </c>
      <c r="L90" s="137">
        <f>'Intermediate OLS Model'!$B$6*D90</f>
        <v>-1195372.6636707545</v>
      </c>
      <c r="M90" s="137">
        <f>'Intermediate OLS Model'!$B$7*E90</f>
        <v>8438516.0672632046</v>
      </c>
      <c r="N90" s="137">
        <f>'Intermediate OLS Model'!$B$8*F90</f>
        <v>0</v>
      </c>
      <c r="O90" s="137">
        <f>'Intermediate OLS Model'!$B$9*G90</f>
        <v>0</v>
      </c>
      <c r="P90" s="137">
        <f>'Intermediate OLS Model'!$B$10*H90</f>
        <v>0</v>
      </c>
      <c r="Q90" s="137">
        <f>'Intermediate OLS Model'!$B$11*I90</f>
        <v>4700809.3647696832</v>
      </c>
      <c r="R90">
        <f t="shared" si="5"/>
        <v>3727040.2111646226</v>
      </c>
    </row>
    <row r="91" spans="1:18">
      <c r="A91" s="28">
        <f>'Monthly Data'!A91</f>
        <v>42156</v>
      </c>
      <c r="B91">
        <f t="shared" si="4"/>
        <v>2015</v>
      </c>
      <c r="C91">
        <f ca="1">'Monthly Data'!U91</f>
        <v>3758112.9032661794</v>
      </c>
      <c r="D91">
        <f>'Monthly Data'!BC91</f>
        <v>90</v>
      </c>
      <c r="E91">
        <f>'Monthly Data'!AZ91</f>
        <v>6921.3</v>
      </c>
      <c r="F91" s="137">
        <f>'Monthly Data'!BI91</f>
        <v>1</v>
      </c>
      <c r="G91" s="137">
        <f>'Monthly Data'!BJ91</f>
        <v>0</v>
      </c>
      <c r="H91" s="137">
        <f>'Monthly Data'!BQ91</f>
        <v>0</v>
      </c>
      <c r="I91" s="137">
        <f>'Monthly Data'!BS91</f>
        <v>30</v>
      </c>
      <c r="K91" s="137">
        <f>'Intermediate OLS Model'!$B$5</f>
        <v>-8216912.5571975103</v>
      </c>
      <c r="L91" s="137">
        <f>'Intermediate OLS Model'!$B$6*D91</f>
        <v>-1208803.8171951449</v>
      </c>
      <c r="M91" s="137">
        <f>'Intermediate OLS Model'!$B$7*E91</f>
        <v>8456599.0380581804</v>
      </c>
      <c r="N91" s="137">
        <f>'Intermediate OLS Model'!$B$8*F91</f>
        <v>340077.83791221399</v>
      </c>
      <c r="O91" s="137">
        <f>'Intermediate OLS Model'!$B$9*G91</f>
        <v>0</v>
      </c>
      <c r="P91" s="137">
        <f>'Intermediate OLS Model'!$B$10*H91</f>
        <v>0</v>
      </c>
      <c r="Q91" s="137">
        <f>'Intermediate OLS Model'!$B$11*I91</f>
        <v>4549170.3530029198</v>
      </c>
      <c r="R91">
        <f t="shared" si="5"/>
        <v>3920130.8545806594</v>
      </c>
    </row>
    <row r="92" spans="1:18">
      <c r="A92" s="28">
        <f>'Monthly Data'!A92</f>
        <v>42186</v>
      </c>
      <c r="B92">
        <f t="shared" si="4"/>
        <v>2015</v>
      </c>
      <c r="C92">
        <f ca="1">'Monthly Data'!U92</f>
        <v>4199678.1332661798</v>
      </c>
      <c r="D92">
        <f>'Monthly Data'!BC92</f>
        <v>91</v>
      </c>
      <c r="E92">
        <f>'Monthly Data'!AZ92</f>
        <v>6941.2</v>
      </c>
      <c r="F92" s="137">
        <f>'Monthly Data'!BI92</f>
        <v>0</v>
      </c>
      <c r="G92" s="137">
        <f>'Monthly Data'!BJ92</f>
        <v>1</v>
      </c>
      <c r="H92" s="137">
        <f>'Monthly Data'!BQ92</f>
        <v>0</v>
      </c>
      <c r="I92" s="137">
        <f>'Monthly Data'!BS92</f>
        <v>31</v>
      </c>
      <c r="K92" s="137">
        <f>'Intermediate OLS Model'!$B$5</f>
        <v>-8216912.5571975103</v>
      </c>
      <c r="L92" s="137">
        <f>'Intermediate OLS Model'!$B$6*D92</f>
        <v>-1222234.9707195356</v>
      </c>
      <c r="M92" s="137">
        <f>'Intermediate OLS Model'!$B$7*E92</f>
        <v>8480913.3028433137</v>
      </c>
      <c r="N92" s="137">
        <f>'Intermediate OLS Model'!$B$8*F92</f>
        <v>0</v>
      </c>
      <c r="O92" s="137">
        <f>'Intermediate OLS Model'!$B$9*G92</f>
        <v>424185.12562792399</v>
      </c>
      <c r="P92" s="137">
        <f>'Intermediate OLS Model'!$B$10*H92</f>
        <v>0</v>
      </c>
      <c r="Q92" s="137">
        <f>'Intermediate OLS Model'!$B$11*I92</f>
        <v>4700809.3647696832</v>
      </c>
      <c r="R92">
        <f t="shared" si="5"/>
        <v>4166760.2653238745</v>
      </c>
    </row>
    <row r="93" spans="1:18">
      <c r="A93" s="28">
        <f>'Monthly Data'!A93</f>
        <v>42217</v>
      </c>
      <c r="B93">
        <f t="shared" si="4"/>
        <v>2015</v>
      </c>
      <c r="C93">
        <f ca="1">'Monthly Data'!U93</f>
        <v>3385911.6132661789</v>
      </c>
      <c r="D93">
        <f>'Monthly Data'!BC93</f>
        <v>92</v>
      </c>
      <c r="E93">
        <f>'Monthly Data'!AZ93</f>
        <v>6949.2</v>
      </c>
      <c r="F93" s="137">
        <f>'Monthly Data'!BI93</f>
        <v>0</v>
      </c>
      <c r="G93" s="137">
        <f>'Monthly Data'!BJ93</f>
        <v>0</v>
      </c>
      <c r="H93" s="137">
        <f>'Monthly Data'!BQ93</f>
        <v>0</v>
      </c>
      <c r="I93" s="137">
        <f>'Monthly Data'!BS93</f>
        <v>31</v>
      </c>
      <c r="K93" s="137">
        <f>'Intermediate OLS Model'!$B$5</f>
        <v>-8216912.5571975103</v>
      </c>
      <c r="L93" s="137">
        <f>'Intermediate OLS Model'!$B$6*D93</f>
        <v>-1235666.124243926</v>
      </c>
      <c r="M93" s="137">
        <f>'Intermediate OLS Model'!$B$7*E93</f>
        <v>8490687.881651409</v>
      </c>
      <c r="N93" s="137">
        <f>'Intermediate OLS Model'!$B$8*F93</f>
        <v>0</v>
      </c>
      <c r="O93" s="137">
        <f>'Intermediate OLS Model'!$B$9*G93</f>
        <v>0</v>
      </c>
      <c r="P93" s="137">
        <f>'Intermediate OLS Model'!$B$10*H93</f>
        <v>0</v>
      </c>
      <c r="Q93" s="137">
        <f>'Intermediate OLS Model'!$B$11*I93</f>
        <v>4700809.3647696832</v>
      </c>
      <c r="R93">
        <f t="shared" si="5"/>
        <v>3738918.5649796566</v>
      </c>
    </row>
    <row r="94" spans="1:18">
      <c r="A94" s="28">
        <f>'Monthly Data'!A94</f>
        <v>42248</v>
      </c>
      <c r="B94">
        <f t="shared" si="4"/>
        <v>2015</v>
      </c>
      <c r="C94">
        <f ca="1">'Monthly Data'!U94</f>
        <v>3774070.6732661794</v>
      </c>
      <c r="D94">
        <f>'Monthly Data'!BC94</f>
        <v>93</v>
      </c>
      <c r="E94">
        <f>'Monthly Data'!AZ94</f>
        <v>6941.1</v>
      </c>
      <c r="F94" s="137">
        <f>'Monthly Data'!BI94</f>
        <v>0</v>
      </c>
      <c r="G94" s="137">
        <f>'Monthly Data'!BJ94</f>
        <v>0</v>
      </c>
      <c r="H94" s="137">
        <f>'Monthly Data'!BQ94</f>
        <v>1</v>
      </c>
      <c r="I94" s="137">
        <f>'Monthly Data'!BS94</f>
        <v>30</v>
      </c>
      <c r="K94" s="137">
        <f>'Intermediate OLS Model'!$B$5</f>
        <v>-8216912.5571975103</v>
      </c>
      <c r="L94" s="137">
        <f>'Intermediate OLS Model'!$B$6*D94</f>
        <v>-1249097.2777683164</v>
      </c>
      <c r="M94" s="137">
        <f>'Intermediate OLS Model'!$B$7*E94</f>
        <v>8480791.1206082143</v>
      </c>
      <c r="N94" s="137">
        <f>'Intermediate OLS Model'!$B$8*F94</f>
        <v>0</v>
      </c>
      <c r="O94" s="137">
        <f>'Intermediate OLS Model'!$B$9*G94</f>
        <v>0</v>
      </c>
      <c r="P94" s="137">
        <f>'Intermediate OLS Model'!$B$10*H94</f>
        <v>205410.51909741401</v>
      </c>
      <c r="Q94" s="137">
        <f>'Intermediate OLS Model'!$B$11*I94</f>
        <v>4549170.3530029198</v>
      </c>
      <c r="R94">
        <f t="shared" si="5"/>
        <v>3769362.157742721</v>
      </c>
    </row>
    <row r="95" spans="1:18">
      <c r="A95" s="28">
        <f>'Monthly Data'!A95</f>
        <v>42278</v>
      </c>
      <c r="B95">
        <f t="shared" si="4"/>
        <v>2015</v>
      </c>
      <c r="C95">
        <f ca="1">'Monthly Data'!U95</f>
        <v>3704194.3132661795</v>
      </c>
      <c r="D95">
        <f>'Monthly Data'!BC95</f>
        <v>94</v>
      </c>
      <c r="E95">
        <f>'Monthly Data'!AZ95</f>
        <v>6934.8</v>
      </c>
      <c r="F95" s="137">
        <f>'Monthly Data'!BI95</f>
        <v>0</v>
      </c>
      <c r="G95" s="137">
        <f>'Monthly Data'!BJ95</f>
        <v>0</v>
      </c>
      <c r="H95" s="137">
        <f>'Monthly Data'!BQ95</f>
        <v>1</v>
      </c>
      <c r="I95" s="137">
        <f>'Monthly Data'!BS95</f>
        <v>31</v>
      </c>
      <c r="K95" s="137">
        <f>'Intermediate OLS Model'!$B$5</f>
        <v>-8216912.5571975103</v>
      </c>
      <c r="L95" s="137">
        <f>'Intermediate OLS Model'!$B$6*D95</f>
        <v>-1262528.4312927071</v>
      </c>
      <c r="M95" s="137">
        <f>'Intermediate OLS Model'!$B$7*E95</f>
        <v>8473093.63979684</v>
      </c>
      <c r="N95" s="137">
        <f>'Intermediate OLS Model'!$B$8*F95</f>
        <v>0</v>
      </c>
      <c r="O95" s="137">
        <f>'Intermediate OLS Model'!$B$9*G95</f>
        <v>0</v>
      </c>
      <c r="P95" s="137">
        <f>'Intermediate OLS Model'!$B$10*H95</f>
        <v>205410.51909741401</v>
      </c>
      <c r="Q95" s="137">
        <f>'Intermediate OLS Model'!$B$11*I95</f>
        <v>4700809.3647696832</v>
      </c>
      <c r="R95">
        <f t="shared" si="5"/>
        <v>3899872.5351737207</v>
      </c>
    </row>
    <row r="96" spans="1:18">
      <c r="A96" s="28">
        <f>'Monthly Data'!A96</f>
        <v>42309</v>
      </c>
      <c r="B96">
        <f t="shared" si="4"/>
        <v>2015</v>
      </c>
      <c r="C96">
        <f ca="1">'Monthly Data'!U96</f>
        <v>3527052.9232661789</v>
      </c>
      <c r="D96">
        <f>'Monthly Data'!BC96</f>
        <v>95</v>
      </c>
      <c r="E96">
        <f>'Monthly Data'!AZ96</f>
        <v>6928.3</v>
      </c>
      <c r="F96" s="137">
        <f>'Monthly Data'!BI96</f>
        <v>0</v>
      </c>
      <c r="G96" s="137">
        <f>'Monthly Data'!BJ96</f>
        <v>0</v>
      </c>
      <c r="H96" s="137">
        <f>'Monthly Data'!BQ96</f>
        <v>1</v>
      </c>
      <c r="I96" s="137">
        <f>'Monthly Data'!BS96</f>
        <v>30</v>
      </c>
      <c r="K96" s="137">
        <f>'Intermediate OLS Model'!$B$5</f>
        <v>-8216912.5571975103</v>
      </c>
      <c r="L96" s="137">
        <f>'Intermediate OLS Model'!$B$6*D96</f>
        <v>-1275959.5848170975</v>
      </c>
      <c r="M96" s="137">
        <f>'Intermediate OLS Model'!$B$7*E96</f>
        <v>8465151.7945152633</v>
      </c>
      <c r="N96" s="137">
        <f>'Intermediate OLS Model'!$B$8*F96</f>
        <v>0</v>
      </c>
      <c r="O96" s="137">
        <f>'Intermediate OLS Model'!$B$9*G96</f>
        <v>0</v>
      </c>
      <c r="P96" s="137">
        <f>'Intermediate OLS Model'!$B$10*H96</f>
        <v>205410.51909741401</v>
      </c>
      <c r="Q96" s="137">
        <f>'Intermediate OLS Model'!$B$11*I96</f>
        <v>4549170.3530029198</v>
      </c>
      <c r="R96">
        <f t="shared" si="5"/>
        <v>3726860.5246009892</v>
      </c>
    </row>
    <row r="97" spans="1:18">
      <c r="A97" s="28">
        <f>'Monthly Data'!A97</f>
        <v>42339</v>
      </c>
      <c r="B97">
        <f t="shared" si="4"/>
        <v>2015</v>
      </c>
      <c r="C97">
        <f ca="1">'Monthly Data'!U97</f>
        <v>3267111.6732661794</v>
      </c>
      <c r="D97">
        <f>'Monthly Data'!BC97</f>
        <v>96</v>
      </c>
      <c r="E97">
        <f>'Monthly Data'!AZ97</f>
        <v>6942.8</v>
      </c>
      <c r="F97" s="137">
        <f>'Monthly Data'!BI97</f>
        <v>0</v>
      </c>
      <c r="G97" s="137">
        <f>'Monthly Data'!BJ97</f>
        <v>0</v>
      </c>
      <c r="H97" s="137">
        <f>'Monthly Data'!BQ97</f>
        <v>0</v>
      </c>
      <c r="I97" s="137">
        <f>'Monthly Data'!BS97</f>
        <v>31</v>
      </c>
      <c r="K97" s="137">
        <f>'Intermediate OLS Model'!$B$5</f>
        <v>-8216912.5571975103</v>
      </c>
      <c r="L97" s="137">
        <f>'Intermediate OLS Model'!$B$6*D97</f>
        <v>-1289390.7383414879</v>
      </c>
      <c r="M97" s="137">
        <f>'Intermediate OLS Model'!$B$7*E97</f>
        <v>8482868.2186049335</v>
      </c>
      <c r="N97" s="137">
        <f>'Intermediate OLS Model'!$B$8*F97</f>
        <v>0</v>
      </c>
      <c r="O97" s="137">
        <f>'Intermediate OLS Model'!$B$9*G97</f>
        <v>0</v>
      </c>
      <c r="P97" s="137">
        <f>'Intermediate OLS Model'!$B$10*H97</f>
        <v>0</v>
      </c>
      <c r="Q97" s="137">
        <f>'Intermediate OLS Model'!$B$11*I97</f>
        <v>4700809.3647696832</v>
      </c>
      <c r="R97">
        <f t="shared" si="5"/>
        <v>3677374.2878356175</v>
      </c>
    </row>
    <row r="98" spans="1:18">
      <c r="A98" s="28">
        <f>'Monthly Data'!A98</f>
        <v>42370</v>
      </c>
      <c r="B98">
        <f t="shared" si="4"/>
        <v>2016</v>
      </c>
      <c r="C98">
        <f ca="1">'Monthly Data'!U98</f>
        <v>3533933.7732470939</v>
      </c>
      <c r="D98">
        <f>'Monthly Data'!BC98</f>
        <v>97</v>
      </c>
      <c r="E98">
        <f>'Monthly Data'!AZ98</f>
        <v>6956.6</v>
      </c>
      <c r="F98" s="137">
        <f>'Monthly Data'!BI98</f>
        <v>0</v>
      </c>
      <c r="G98" s="137">
        <f>'Monthly Data'!BJ98</f>
        <v>0</v>
      </c>
      <c r="H98" s="137">
        <f>'Monthly Data'!BQ98</f>
        <v>0</v>
      </c>
      <c r="I98" s="137">
        <f>'Monthly Data'!BS98</f>
        <v>31</v>
      </c>
      <c r="K98" s="137">
        <f>'Intermediate OLS Model'!$B$5</f>
        <v>-8216912.5571975103</v>
      </c>
      <c r="L98" s="137">
        <f>'Intermediate OLS Model'!$B$6*D98</f>
        <v>-1302821.8918658786</v>
      </c>
      <c r="M98" s="137">
        <f>'Intermediate OLS Model'!$B$7*E98</f>
        <v>8499729.3670488968</v>
      </c>
      <c r="N98" s="137">
        <f>'Intermediate OLS Model'!$B$8*F98</f>
        <v>0</v>
      </c>
      <c r="O98" s="137">
        <f>'Intermediate OLS Model'!$B$9*G98</f>
        <v>0</v>
      </c>
      <c r="P98" s="137">
        <f>'Intermediate OLS Model'!$B$10*H98</f>
        <v>0</v>
      </c>
      <c r="Q98" s="137">
        <f>'Intermediate OLS Model'!$B$11*I98</f>
        <v>4700809.3647696832</v>
      </c>
      <c r="R98">
        <f t="shared" ref="R98:R129" si="6">SUM(K98:Q98)</f>
        <v>3680804.2827551914</v>
      </c>
    </row>
    <row r="99" spans="1:18">
      <c r="A99" s="28">
        <f>'Monthly Data'!A99</f>
        <v>42401</v>
      </c>
      <c r="B99">
        <f t="shared" si="4"/>
        <v>2016</v>
      </c>
      <c r="C99">
        <f ca="1">'Monthly Data'!U99</f>
        <v>3495480.8832470938</v>
      </c>
      <c r="D99">
        <f>'Monthly Data'!BC99</f>
        <v>98</v>
      </c>
      <c r="E99">
        <f>'Monthly Data'!AZ99</f>
        <v>6968.5</v>
      </c>
      <c r="F99" s="137">
        <f>'Monthly Data'!BI99</f>
        <v>0</v>
      </c>
      <c r="G99" s="137">
        <f>'Monthly Data'!BJ99</f>
        <v>0</v>
      </c>
      <c r="H99" s="137">
        <f>'Monthly Data'!BQ99</f>
        <v>0</v>
      </c>
      <c r="I99" s="137">
        <f>'Monthly Data'!BS99</f>
        <v>29</v>
      </c>
      <c r="K99" s="137">
        <f>'Intermediate OLS Model'!$B$5</f>
        <v>-8216912.5571975103</v>
      </c>
      <c r="L99" s="137">
        <f>'Intermediate OLS Model'!$B$6*D99</f>
        <v>-1316253.045390269</v>
      </c>
      <c r="M99" s="137">
        <f>'Intermediate OLS Model'!$B$7*E99</f>
        <v>8514269.0530259386</v>
      </c>
      <c r="N99" s="137">
        <f>'Intermediate OLS Model'!$B$8*F99</f>
        <v>0</v>
      </c>
      <c r="O99" s="137">
        <f>'Intermediate OLS Model'!$B$9*G99</f>
        <v>0</v>
      </c>
      <c r="P99" s="137">
        <f>'Intermediate OLS Model'!$B$10*H99</f>
        <v>0</v>
      </c>
      <c r="Q99" s="137">
        <f>'Intermediate OLS Model'!$B$11*I99</f>
        <v>4397531.3412361555</v>
      </c>
      <c r="R99">
        <f t="shared" si="6"/>
        <v>3378634.7916743141</v>
      </c>
    </row>
    <row r="100" spans="1:18">
      <c r="A100" s="28">
        <f>'Monthly Data'!A100</f>
        <v>42430</v>
      </c>
      <c r="B100">
        <f t="shared" si="4"/>
        <v>2016</v>
      </c>
      <c r="C100">
        <f ca="1">'Monthly Data'!U100</f>
        <v>3636082.5632470935</v>
      </c>
      <c r="D100">
        <f>'Monthly Data'!BC100</f>
        <v>99</v>
      </c>
      <c r="E100">
        <f>'Monthly Data'!AZ100</f>
        <v>6975.7</v>
      </c>
      <c r="F100" s="137">
        <f>'Monthly Data'!BI100</f>
        <v>0</v>
      </c>
      <c r="G100" s="137">
        <f>'Monthly Data'!BJ100</f>
        <v>0</v>
      </c>
      <c r="H100" s="137">
        <f>'Monthly Data'!BQ100</f>
        <v>0</v>
      </c>
      <c r="I100" s="137">
        <f>'Monthly Data'!BS100</f>
        <v>31</v>
      </c>
      <c r="K100" s="137">
        <f>'Intermediate OLS Model'!$B$5</f>
        <v>-8216912.5571975103</v>
      </c>
      <c r="L100" s="137">
        <f>'Intermediate OLS Model'!$B$6*D100</f>
        <v>-1329684.1989146594</v>
      </c>
      <c r="M100" s="137">
        <f>'Intermediate OLS Model'!$B$7*E100</f>
        <v>8523066.1739532221</v>
      </c>
      <c r="N100" s="137">
        <f>'Intermediate OLS Model'!$B$8*F100</f>
        <v>0</v>
      </c>
      <c r="O100" s="137">
        <f>'Intermediate OLS Model'!$B$9*G100</f>
        <v>0</v>
      </c>
      <c r="P100" s="137">
        <f>'Intermediate OLS Model'!$B$10*H100</f>
        <v>0</v>
      </c>
      <c r="Q100" s="137">
        <f>'Intermediate OLS Model'!$B$11*I100</f>
        <v>4700809.3647696832</v>
      </c>
      <c r="R100">
        <f t="shared" si="6"/>
        <v>3677278.7826107359</v>
      </c>
    </row>
    <row r="101" spans="1:18">
      <c r="A101" s="28">
        <f>'Monthly Data'!A101</f>
        <v>42461</v>
      </c>
      <c r="B101">
        <f t="shared" si="4"/>
        <v>2016</v>
      </c>
      <c r="C101">
        <f ca="1">'Monthly Data'!U101</f>
        <v>3430288.7432470941</v>
      </c>
      <c r="D101">
        <f>'Monthly Data'!BC101</f>
        <v>100</v>
      </c>
      <c r="E101">
        <f>'Monthly Data'!AZ101</f>
        <v>6979.7</v>
      </c>
      <c r="F101" s="137">
        <f>'Monthly Data'!BI101</f>
        <v>0</v>
      </c>
      <c r="G101" s="137">
        <f>'Monthly Data'!BJ101</f>
        <v>0</v>
      </c>
      <c r="H101" s="137">
        <f>'Monthly Data'!BQ101</f>
        <v>0</v>
      </c>
      <c r="I101" s="137">
        <f>'Monthly Data'!BS101</f>
        <v>30</v>
      </c>
      <c r="K101" s="137">
        <f>'Intermediate OLS Model'!$B$5</f>
        <v>-8216912.5571975103</v>
      </c>
      <c r="L101" s="137">
        <f>'Intermediate OLS Model'!$B$6*D101</f>
        <v>-1343115.3524390501</v>
      </c>
      <c r="M101" s="137">
        <f>'Intermediate OLS Model'!$B$7*E101</f>
        <v>8527953.4633572698</v>
      </c>
      <c r="N101" s="137">
        <f>'Intermediate OLS Model'!$B$8*F101</f>
        <v>0</v>
      </c>
      <c r="O101" s="137">
        <f>'Intermediate OLS Model'!$B$9*G101</f>
        <v>0</v>
      </c>
      <c r="P101" s="137">
        <f>'Intermediate OLS Model'!$B$10*H101</f>
        <v>0</v>
      </c>
      <c r="Q101" s="137">
        <f>'Intermediate OLS Model'!$B$11*I101</f>
        <v>4549170.3530029198</v>
      </c>
      <c r="R101">
        <f t="shared" si="6"/>
        <v>3517095.9067236288</v>
      </c>
    </row>
    <row r="102" spans="1:18">
      <c r="A102" s="28">
        <f>'Monthly Data'!A102</f>
        <v>42491</v>
      </c>
      <c r="B102">
        <f t="shared" si="4"/>
        <v>2016</v>
      </c>
      <c r="C102">
        <f ca="1">'Monthly Data'!U102</f>
        <v>3783247.3232470937</v>
      </c>
      <c r="D102">
        <f>'Monthly Data'!BC102</f>
        <v>101</v>
      </c>
      <c r="E102">
        <f>'Monthly Data'!AZ102</f>
        <v>6990.5</v>
      </c>
      <c r="F102" s="137">
        <f>'Monthly Data'!BI102</f>
        <v>0</v>
      </c>
      <c r="G102" s="137">
        <f>'Monthly Data'!BJ102</f>
        <v>0</v>
      </c>
      <c r="H102" s="137">
        <f>'Monthly Data'!BQ102</f>
        <v>0</v>
      </c>
      <c r="I102" s="137">
        <f>'Monthly Data'!BS102</f>
        <v>31</v>
      </c>
      <c r="K102" s="137">
        <f>'Intermediate OLS Model'!$B$5</f>
        <v>-8216912.5571975103</v>
      </c>
      <c r="L102" s="137">
        <f>'Intermediate OLS Model'!$B$6*D102</f>
        <v>-1356546.5059634405</v>
      </c>
      <c r="M102" s="137">
        <f>'Intermediate OLS Model'!$B$7*E102</f>
        <v>8541149.1447481979</v>
      </c>
      <c r="N102" s="137">
        <f>'Intermediate OLS Model'!$B$8*F102</f>
        <v>0</v>
      </c>
      <c r="O102" s="137">
        <f>'Intermediate OLS Model'!$B$9*G102</f>
        <v>0</v>
      </c>
      <c r="P102" s="137">
        <f>'Intermediate OLS Model'!$B$10*H102</f>
        <v>0</v>
      </c>
      <c r="Q102" s="137">
        <f>'Intermediate OLS Model'!$B$11*I102</f>
        <v>4700809.3647696832</v>
      </c>
      <c r="R102">
        <f t="shared" si="6"/>
        <v>3668499.4463569308</v>
      </c>
    </row>
    <row r="103" spans="1:18">
      <c r="A103" s="28">
        <f>'Monthly Data'!A103</f>
        <v>42522</v>
      </c>
      <c r="B103">
        <f t="shared" si="4"/>
        <v>2016</v>
      </c>
      <c r="C103">
        <f ca="1">'Monthly Data'!U103</f>
        <v>4068589.4732470941</v>
      </c>
      <c r="D103">
        <f>'Monthly Data'!BC103</f>
        <v>102</v>
      </c>
      <c r="E103">
        <f>'Monthly Data'!AZ103</f>
        <v>6998.8</v>
      </c>
      <c r="F103" s="137">
        <f>'Monthly Data'!BI103</f>
        <v>1</v>
      </c>
      <c r="G103" s="137">
        <f>'Monthly Data'!BJ103</f>
        <v>0</v>
      </c>
      <c r="H103" s="137">
        <f>'Monthly Data'!BQ103</f>
        <v>0</v>
      </c>
      <c r="I103" s="137">
        <f>'Monthly Data'!BS103</f>
        <v>30</v>
      </c>
      <c r="K103" s="137">
        <f>'Intermediate OLS Model'!$B$5</f>
        <v>-8216912.5571975103</v>
      </c>
      <c r="L103" s="137">
        <f>'Intermediate OLS Model'!$B$6*D103</f>
        <v>-1369977.6594878309</v>
      </c>
      <c r="M103" s="137">
        <f>'Intermediate OLS Model'!$B$7*E103</f>
        <v>8551290.2702615969</v>
      </c>
      <c r="N103" s="137">
        <f>'Intermediate OLS Model'!$B$8*F103</f>
        <v>340077.83791221399</v>
      </c>
      <c r="O103" s="137">
        <f>'Intermediate OLS Model'!$B$9*G103</f>
        <v>0</v>
      </c>
      <c r="P103" s="137">
        <f>'Intermediate OLS Model'!$B$10*H103</f>
        <v>0</v>
      </c>
      <c r="Q103" s="137">
        <f>'Intermediate OLS Model'!$B$11*I103</f>
        <v>4549170.3530029198</v>
      </c>
      <c r="R103">
        <f t="shared" si="6"/>
        <v>3853648.244491389</v>
      </c>
    </row>
    <row r="104" spans="1:18">
      <c r="A104" s="28">
        <f>'Monthly Data'!A104</f>
        <v>42552</v>
      </c>
      <c r="B104">
        <f t="shared" si="4"/>
        <v>2016</v>
      </c>
      <c r="C104">
        <f ca="1">'Monthly Data'!U104</f>
        <v>3984566.7832470937</v>
      </c>
      <c r="D104">
        <f>'Monthly Data'!BC104</f>
        <v>103</v>
      </c>
      <c r="E104">
        <f>'Monthly Data'!AZ104</f>
        <v>6995</v>
      </c>
      <c r="F104" s="137">
        <f>'Monthly Data'!BI104</f>
        <v>0</v>
      </c>
      <c r="G104" s="137">
        <f>'Monthly Data'!BJ104</f>
        <v>1</v>
      </c>
      <c r="H104" s="137">
        <f>'Monthly Data'!BQ104</f>
        <v>0</v>
      </c>
      <c r="I104" s="137">
        <f>'Monthly Data'!BS104</f>
        <v>31</v>
      </c>
      <c r="K104" s="137">
        <f>'Intermediate OLS Model'!$B$5</f>
        <v>-8216912.5571975103</v>
      </c>
      <c r="L104" s="137">
        <f>'Intermediate OLS Model'!$B$6*D104</f>
        <v>-1383408.8130122216</v>
      </c>
      <c r="M104" s="137">
        <f>'Intermediate OLS Model'!$B$7*E104</f>
        <v>8546647.3453277517</v>
      </c>
      <c r="N104" s="137">
        <f>'Intermediate OLS Model'!$B$8*F104</f>
        <v>0</v>
      </c>
      <c r="O104" s="137">
        <f>'Intermediate OLS Model'!$B$9*G104</f>
        <v>424185.12562792399</v>
      </c>
      <c r="P104" s="137">
        <f>'Intermediate OLS Model'!$B$10*H104</f>
        <v>0</v>
      </c>
      <c r="Q104" s="137">
        <f>'Intermediate OLS Model'!$B$11*I104</f>
        <v>4700809.3647696832</v>
      </c>
      <c r="R104">
        <f t="shared" si="6"/>
        <v>4071320.4655156275</v>
      </c>
    </row>
    <row r="105" spans="1:18">
      <c r="A105" s="28">
        <f>'Monthly Data'!A105</f>
        <v>42583</v>
      </c>
      <c r="B105">
        <f t="shared" si="4"/>
        <v>2016</v>
      </c>
      <c r="C105">
        <f ca="1">'Monthly Data'!U105</f>
        <v>3315041.8332470939</v>
      </c>
      <c r="D105">
        <f>'Monthly Data'!BC105</f>
        <v>104</v>
      </c>
      <c r="E105">
        <f>'Monthly Data'!AZ105</f>
        <v>6991</v>
      </c>
      <c r="F105" s="137">
        <f>'Monthly Data'!BI105</f>
        <v>0</v>
      </c>
      <c r="G105" s="137">
        <f>'Monthly Data'!BJ105</f>
        <v>0</v>
      </c>
      <c r="H105" s="137">
        <f>'Monthly Data'!BQ105</f>
        <v>0</v>
      </c>
      <c r="I105" s="137">
        <f>'Monthly Data'!BS105</f>
        <v>31</v>
      </c>
      <c r="K105" s="137">
        <f>'Intermediate OLS Model'!$B$5</f>
        <v>-8216912.5571975103</v>
      </c>
      <c r="L105" s="137">
        <f>'Intermediate OLS Model'!$B$6*D105</f>
        <v>-1396839.966536612</v>
      </c>
      <c r="M105" s="137">
        <f>'Intermediate OLS Model'!$B$7*E105</f>
        <v>8541760.0559237041</v>
      </c>
      <c r="N105" s="137">
        <f>'Intermediate OLS Model'!$B$8*F105</f>
        <v>0</v>
      </c>
      <c r="O105" s="137">
        <f>'Intermediate OLS Model'!$B$9*G105</f>
        <v>0</v>
      </c>
      <c r="P105" s="137">
        <f>'Intermediate OLS Model'!$B$10*H105</f>
        <v>0</v>
      </c>
      <c r="Q105" s="137">
        <f>'Intermediate OLS Model'!$B$11*I105</f>
        <v>4700809.3647696832</v>
      </c>
      <c r="R105">
        <f t="shared" si="6"/>
        <v>3628816.8969592648</v>
      </c>
    </row>
    <row r="106" spans="1:18">
      <c r="A106" s="28">
        <f>'Monthly Data'!A106</f>
        <v>42614</v>
      </c>
      <c r="B106">
        <f t="shared" si="4"/>
        <v>2016</v>
      </c>
      <c r="C106">
        <f ca="1">'Monthly Data'!U106</f>
        <v>3610685.643247094</v>
      </c>
      <c r="D106">
        <f>'Monthly Data'!BC106</f>
        <v>105</v>
      </c>
      <c r="E106">
        <f>'Monthly Data'!AZ106</f>
        <v>6989.1</v>
      </c>
      <c r="F106" s="137">
        <f>'Monthly Data'!BI106</f>
        <v>0</v>
      </c>
      <c r="G106" s="137">
        <f>'Monthly Data'!BJ106</f>
        <v>0</v>
      </c>
      <c r="H106" s="137">
        <f>'Monthly Data'!BQ106</f>
        <v>1</v>
      </c>
      <c r="I106" s="137">
        <f>'Monthly Data'!BS106</f>
        <v>30</v>
      </c>
      <c r="K106" s="137">
        <f>'Intermediate OLS Model'!$B$5</f>
        <v>-8216912.5571975103</v>
      </c>
      <c r="L106" s="137">
        <f>'Intermediate OLS Model'!$B$6*D106</f>
        <v>-1410271.1200610024</v>
      </c>
      <c r="M106" s="137">
        <f>'Intermediate OLS Model'!$B$7*E106</f>
        <v>8539438.5934567824</v>
      </c>
      <c r="N106" s="137">
        <f>'Intermediate OLS Model'!$B$8*F106</f>
        <v>0</v>
      </c>
      <c r="O106" s="137">
        <f>'Intermediate OLS Model'!$B$9*G106</f>
        <v>0</v>
      </c>
      <c r="P106" s="137">
        <f>'Intermediate OLS Model'!$B$10*H106</f>
        <v>205410.51909741401</v>
      </c>
      <c r="Q106" s="137">
        <f>'Intermediate OLS Model'!$B$11*I106</f>
        <v>4549170.3530029198</v>
      </c>
      <c r="R106">
        <f t="shared" si="6"/>
        <v>3666835.7882986041</v>
      </c>
    </row>
    <row r="107" spans="1:18">
      <c r="A107" s="28">
        <f>'Monthly Data'!A107</f>
        <v>42644</v>
      </c>
      <c r="B107">
        <f t="shared" si="4"/>
        <v>2016</v>
      </c>
      <c r="C107">
        <f ca="1">'Monthly Data'!U107</f>
        <v>3809029.3432470937</v>
      </c>
      <c r="D107">
        <f>'Monthly Data'!BC107</f>
        <v>106</v>
      </c>
      <c r="E107">
        <f>'Monthly Data'!AZ107</f>
        <v>7005.5</v>
      </c>
      <c r="F107" s="137">
        <f>'Monthly Data'!BI107</f>
        <v>0</v>
      </c>
      <c r="G107" s="137">
        <f>'Monthly Data'!BJ107</f>
        <v>0</v>
      </c>
      <c r="H107" s="137">
        <f>'Monthly Data'!BQ107</f>
        <v>1</v>
      </c>
      <c r="I107" s="137">
        <f>'Monthly Data'!BS107</f>
        <v>31</v>
      </c>
      <c r="K107" s="137">
        <f>'Intermediate OLS Model'!$B$5</f>
        <v>-8216912.5571975103</v>
      </c>
      <c r="L107" s="137">
        <f>'Intermediate OLS Model'!$B$6*D107</f>
        <v>-1423702.2735853931</v>
      </c>
      <c r="M107" s="137">
        <f>'Intermediate OLS Model'!$B$7*E107</f>
        <v>8559476.4800133761</v>
      </c>
      <c r="N107" s="137">
        <f>'Intermediate OLS Model'!$B$8*F107</f>
        <v>0</v>
      </c>
      <c r="O107" s="137">
        <f>'Intermediate OLS Model'!$B$9*G107</f>
        <v>0</v>
      </c>
      <c r="P107" s="137">
        <f>'Intermediate OLS Model'!$B$10*H107</f>
        <v>205410.51909741401</v>
      </c>
      <c r="Q107" s="137">
        <f>'Intermediate OLS Model'!$B$11*I107</f>
        <v>4700809.3647696832</v>
      </c>
      <c r="R107">
        <f t="shared" si="6"/>
        <v>3825081.5330975698</v>
      </c>
    </row>
    <row r="108" spans="1:18">
      <c r="A108" s="28">
        <f>'Monthly Data'!A108</f>
        <v>42675</v>
      </c>
      <c r="B108">
        <f t="shared" si="4"/>
        <v>2016</v>
      </c>
      <c r="C108">
        <f ca="1">'Monthly Data'!U108</f>
        <v>3762256.7532470939</v>
      </c>
      <c r="D108">
        <f>'Monthly Data'!BC108</f>
        <v>107</v>
      </c>
      <c r="E108">
        <f>'Monthly Data'!AZ108</f>
        <v>7021.6</v>
      </c>
      <c r="F108" s="137">
        <f>'Monthly Data'!BI108</f>
        <v>0</v>
      </c>
      <c r="G108" s="137">
        <f>'Monthly Data'!BJ108</f>
        <v>0</v>
      </c>
      <c r="H108" s="137">
        <f>'Monthly Data'!BQ108</f>
        <v>1</v>
      </c>
      <c r="I108" s="137">
        <f>'Monthly Data'!BS108</f>
        <v>30</v>
      </c>
      <c r="K108" s="137">
        <f>'Intermediate OLS Model'!$B$5</f>
        <v>-8216912.5571975103</v>
      </c>
      <c r="L108" s="137">
        <f>'Intermediate OLS Model'!$B$6*D108</f>
        <v>-1437133.4271097835</v>
      </c>
      <c r="M108" s="137">
        <f>'Intermediate OLS Model'!$B$7*E108</f>
        <v>8579147.8198646661</v>
      </c>
      <c r="N108" s="137">
        <f>'Intermediate OLS Model'!$B$8*F108</f>
        <v>0</v>
      </c>
      <c r="O108" s="137">
        <f>'Intermediate OLS Model'!$B$9*G108</f>
        <v>0</v>
      </c>
      <c r="P108" s="137">
        <f>'Intermediate OLS Model'!$B$10*H108</f>
        <v>205410.51909741401</v>
      </c>
      <c r="Q108" s="137">
        <f>'Intermediate OLS Model'!$B$11*I108</f>
        <v>4549170.3530029198</v>
      </c>
      <c r="R108">
        <f t="shared" si="6"/>
        <v>3679682.7076577069</v>
      </c>
    </row>
    <row r="109" spans="1:18">
      <c r="A109" s="28">
        <f>'Monthly Data'!A109</f>
        <v>42705</v>
      </c>
      <c r="B109">
        <f t="shared" si="4"/>
        <v>2016</v>
      </c>
      <c r="C109">
        <f ca="1">'Monthly Data'!U109</f>
        <v>4040160.4732470936</v>
      </c>
      <c r="D109">
        <f>'Monthly Data'!BC109</f>
        <v>108</v>
      </c>
      <c r="E109">
        <f>'Monthly Data'!AZ109</f>
        <v>7035.1</v>
      </c>
      <c r="F109" s="137">
        <f>'Monthly Data'!BI109</f>
        <v>0</v>
      </c>
      <c r="G109" s="137">
        <f>'Monthly Data'!BJ109</f>
        <v>0</v>
      </c>
      <c r="H109" s="137">
        <f>'Monthly Data'!BQ109</f>
        <v>0</v>
      </c>
      <c r="I109" s="137">
        <f>'Monthly Data'!BS109</f>
        <v>31</v>
      </c>
      <c r="K109" s="137">
        <f>'Intermediate OLS Model'!$B$5</f>
        <v>-8216912.5571975103</v>
      </c>
      <c r="L109" s="137">
        <f>'Intermediate OLS Model'!$B$6*D109</f>
        <v>-1450564.5806341739</v>
      </c>
      <c r="M109" s="137">
        <f>'Intermediate OLS Model'!$B$7*E109</f>
        <v>8595642.4216033258</v>
      </c>
      <c r="N109" s="137">
        <f>'Intermediate OLS Model'!$B$8*F109</f>
        <v>0</v>
      </c>
      <c r="O109" s="137">
        <f>'Intermediate OLS Model'!$B$9*G109</f>
        <v>0</v>
      </c>
      <c r="P109" s="137">
        <f>'Intermediate OLS Model'!$B$10*H109</f>
        <v>0</v>
      </c>
      <c r="Q109" s="137">
        <f>'Intermediate OLS Model'!$B$11*I109</f>
        <v>4700809.3647696832</v>
      </c>
      <c r="R109">
        <f t="shared" si="6"/>
        <v>3628974.6485413248</v>
      </c>
    </row>
    <row r="110" spans="1:18">
      <c r="A110" s="28">
        <v>42736</v>
      </c>
      <c r="B110">
        <f t="shared" si="4"/>
        <v>2017</v>
      </c>
      <c r="C110" s="137">
        <f ca="1">'Monthly Data'!U110</f>
        <v>4673482.8519639345</v>
      </c>
      <c r="D110">
        <f>D109+1</f>
        <v>109</v>
      </c>
      <c r="E110" s="137">
        <f>'Monthly Data'!AZ110</f>
        <v>7049.2</v>
      </c>
      <c r="F110" s="137">
        <f>'Monthly Data'!BI110</f>
        <v>0</v>
      </c>
      <c r="G110" s="137">
        <f>'Monthly Data'!BJ110</f>
        <v>0</v>
      </c>
      <c r="H110" s="137">
        <f>'Monthly Data'!BQ110</f>
        <v>0</v>
      </c>
      <c r="I110" s="137">
        <f>'Monthly Data'!BS110</f>
        <v>31</v>
      </c>
      <c r="K110" s="137">
        <f>'Intermediate OLS Model'!$B$5</f>
        <v>-8216912.5571975103</v>
      </c>
      <c r="L110" s="137">
        <f>'Intermediate OLS Model'!$B$6*D110</f>
        <v>-1463995.7341585646</v>
      </c>
      <c r="M110" s="137">
        <f>'Intermediate OLS Model'!$B$7*E110</f>
        <v>8612870.1167525928</v>
      </c>
      <c r="N110" s="137">
        <f>'Intermediate OLS Model'!$B$8*F110</f>
        <v>0</v>
      </c>
      <c r="O110" s="137">
        <f>'Intermediate OLS Model'!$B$9*G110</f>
        <v>0</v>
      </c>
      <c r="P110" s="137">
        <f>'Intermediate OLS Model'!$B$10*H110</f>
        <v>0</v>
      </c>
      <c r="Q110" s="137">
        <f>'Intermediate OLS Model'!$B$11*I110</f>
        <v>4700809.3647696832</v>
      </c>
      <c r="R110">
        <f t="shared" si="6"/>
        <v>3632771.1901662005</v>
      </c>
    </row>
    <row r="111" spans="1:18">
      <c r="A111" s="28">
        <v>42767</v>
      </c>
      <c r="B111">
        <f t="shared" si="4"/>
        <v>2017</v>
      </c>
      <c r="C111" s="137">
        <f ca="1">'Monthly Data'!U111</f>
        <v>3160702.7119639348</v>
      </c>
      <c r="D111">
        <f t="shared" ref="D111:D157" si="7">D110+1</f>
        <v>110</v>
      </c>
      <c r="E111" s="137">
        <f>'Monthly Data'!AZ111</f>
        <v>7062.5</v>
      </c>
      <c r="F111" s="137">
        <f>'Monthly Data'!BI111</f>
        <v>0</v>
      </c>
      <c r="G111" s="137">
        <f>'Monthly Data'!BJ111</f>
        <v>0</v>
      </c>
      <c r="H111" s="137">
        <f>'Monthly Data'!BQ111</f>
        <v>0</v>
      </c>
      <c r="I111" s="137">
        <f>'Monthly Data'!BS111</f>
        <v>28</v>
      </c>
      <c r="K111" s="137">
        <f>'Intermediate OLS Model'!$B$5</f>
        <v>-8216912.5571975103</v>
      </c>
      <c r="L111" s="137">
        <f>'Intermediate OLS Model'!$B$6*D111</f>
        <v>-1477426.887682955</v>
      </c>
      <c r="M111" s="137">
        <f>'Intermediate OLS Model'!$B$7*E111</f>
        <v>8629120.35402105</v>
      </c>
      <c r="N111" s="137">
        <f>'Intermediate OLS Model'!$B$8*F111</f>
        <v>0</v>
      </c>
      <c r="O111" s="137">
        <f>'Intermediate OLS Model'!$B$9*G111</f>
        <v>0</v>
      </c>
      <c r="P111" s="137">
        <f>'Intermediate OLS Model'!$B$10*H111</f>
        <v>0</v>
      </c>
      <c r="Q111" s="137">
        <f>'Intermediate OLS Model'!$B$11*I111</f>
        <v>4245892.3294693921</v>
      </c>
      <c r="R111">
        <f t="shared" si="6"/>
        <v>3180673.2386099771</v>
      </c>
    </row>
    <row r="112" spans="1:18">
      <c r="A112" s="28">
        <v>42795</v>
      </c>
      <c r="B112">
        <f t="shared" si="4"/>
        <v>2017</v>
      </c>
      <c r="C112" s="137">
        <f ca="1">'Monthly Data'!U112</f>
        <v>3516291.0219639349</v>
      </c>
      <c r="D112">
        <f t="shared" si="7"/>
        <v>111</v>
      </c>
      <c r="E112" s="137">
        <f>'Monthly Data'!AZ112</f>
        <v>7071</v>
      </c>
      <c r="F112" s="137">
        <f>'Monthly Data'!BI112</f>
        <v>0</v>
      </c>
      <c r="G112" s="137">
        <f>'Monthly Data'!BJ112</f>
        <v>0</v>
      </c>
      <c r="H112" s="137">
        <f>'Monthly Data'!BQ112</f>
        <v>0</v>
      </c>
      <c r="I112" s="137">
        <f>'Monthly Data'!BS112</f>
        <v>31</v>
      </c>
      <c r="K112" s="137">
        <f>'Intermediate OLS Model'!$B$5</f>
        <v>-8216912.5571975103</v>
      </c>
      <c r="L112" s="137">
        <f>'Intermediate OLS Model'!$B$6*D112</f>
        <v>-1490858.0412073454</v>
      </c>
      <c r="M112" s="137">
        <f>'Intermediate OLS Model'!$B$7*E112</f>
        <v>8639505.8440046497</v>
      </c>
      <c r="N112" s="137">
        <f>'Intermediate OLS Model'!$B$8*F112</f>
        <v>0</v>
      </c>
      <c r="O112" s="137">
        <f>'Intermediate OLS Model'!$B$9*G112</f>
        <v>0</v>
      </c>
      <c r="P112" s="137">
        <f>'Intermediate OLS Model'!$B$10*H112</f>
        <v>0</v>
      </c>
      <c r="Q112" s="137">
        <f>'Intermediate OLS Model'!$B$11*I112</f>
        <v>4700809.3647696832</v>
      </c>
      <c r="R112">
        <f t="shared" si="6"/>
        <v>3632544.6103694765</v>
      </c>
    </row>
    <row r="113" spans="1:18">
      <c r="A113" s="28">
        <v>42826</v>
      </c>
      <c r="B113">
        <f t="shared" si="4"/>
        <v>2017</v>
      </c>
      <c r="C113" s="137">
        <f ca="1">'Monthly Data'!U113</f>
        <v>3257803.3419639347</v>
      </c>
      <c r="D113">
        <f t="shared" si="7"/>
        <v>112</v>
      </c>
      <c r="E113" s="137">
        <f>'Monthly Data'!AZ113</f>
        <v>7073.2</v>
      </c>
      <c r="F113" s="137">
        <f>'Monthly Data'!BI113</f>
        <v>0</v>
      </c>
      <c r="G113" s="137">
        <f>'Monthly Data'!BJ113</f>
        <v>0</v>
      </c>
      <c r="H113" s="137">
        <f>'Monthly Data'!BQ113</f>
        <v>0</v>
      </c>
      <c r="I113" s="137">
        <f>'Monthly Data'!BS113</f>
        <v>30</v>
      </c>
      <c r="K113" s="137">
        <f>'Intermediate OLS Model'!$B$5</f>
        <v>-8216912.5571975103</v>
      </c>
      <c r="L113" s="137">
        <f>'Intermediate OLS Model'!$B$6*D113</f>
        <v>-1504289.1947317361</v>
      </c>
      <c r="M113" s="137">
        <f>'Intermediate OLS Model'!$B$7*E113</f>
        <v>8642193.8531768769</v>
      </c>
      <c r="N113" s="137">
        <f>'Intermediate OLS Model'!$B$8*F113</f>
        <v>0</v>
      </c>
      <c r="O113" s="137">
        <f>'Intermediate OLS Model'!$B$9*G113</f>
        <v>0</v>
      </c>
      <c r="P113" s="137">
        <f>'Intermediate OLS Model'!$B$10*H113</f>
        <v>0</v>
      </c>
      <c r="Q113" s="137">
        <f>'Intermediate OLS Model'!$B$11*I113</f>
        <v>4549170.3530029198</v>
      </c>
      <c r="R113">
        <f t="shared" si="6"/>
        <v>3470162.4542505508</v>
      </c>
    </row>
    <row r="114" spans="1:18">
      <c r="A114" s="28">
        <v>42856</v>
      </c>
      <c r="B114">
        <f t="shared" si="4"/>
        <v>2017</v>
      </c>
      <c r="C114" s="137">
        <f ca="1">'Monthly Data'!U114</f>
        <v>3505256.1119639347</v>
      </c>
      <c r="D114">
        <f t="shared" si="7"/>
        <v>113</v>
      </c>
      <c r="E114" s="137">
        <f>'Monthly Data'!AZ114</f>
        <v>7076.2</v>
      </c>
      <c r="F114" s="137">
        <f>'Monthly Data'!BI114</f>
        <v>0</v>
      </c>
      <c r="G114" s="137">
        <f>'Monthly Data'!BJ114</f>
        <v>0</v>
      </c>
      <c r="H114" s="137">
        <f>'Monthly Data'!BQ114</f>
        <v>0</v>
      </c>
      <c r="I114" s="137">
        <f>'Monthly Data'!BS114</f>
        <v>31</v>
      </c>
      <c r="K114" s="137">
        <f>'Intermediate OLS Model'!$B$5</f>
        <v>-8216912.5571975103</v>
      </c>
      <c r="L114" s="137">
        <f>'Intermediate OLS Model'!$B$6*D114</f>
        <v>-1517720.3482561265</v>
      </c>
      <c r="M114" s="137">
        <f>'Intermediate OLS Model'!$B$7*E114</f>
        <v>8645859.3202299122</v>
      </c>
      <c r="N114" s="137">
        <f>'Intermediate OLS Model'!$B$8*F114</f>
        <v>0</v>
      </c>
      <c r="O114" s="137">
        <f>'Intermediate OLS Model'!$B$9*G114</f>
        <v>0</v>
      </c>
      <c r="P114" s="137">
        <f>'Intermediate OLS Model'!$B$10*H114</f>
        <v>0</v>
      </c>
      <c r="Q114" s="137">
        <f>'Intermediate OLS Model'!$B$11*I114</f>
        <v>4700809.3647696832</v>
      </c>
      <c r="R114">
        <f t="shared" si="6"/>
        <v>3612035.7795459582</v>
      </c>
    </row>
    <row r="115" spans="1:18">
      <c r="A115" s="28">
        <v>42887</v>
      </c>
      <c r="B115">
        <f t="shared" si="4"/>
        <v>2017</v>
      </c>
      <c r="C115" s="137">
        <f ca="1">'Monthly Data'!U115</f>
        <v>3900962.201963935</v>
      </c>
      <c r="D115">
        <f t="shared" si="7"/>
        <v>114</v>
      </c>
      <c r="E115" s="137">
        <f>'Monthly Data'!AZ115</f>
        <v>7082.2</v>
      </c>
      <c r="F115" s="137">
        <f>'Monthly Data'!BI115</f>
        <v>1</v>
      </c>
      <c r="G115" s="137">
        <f>'Monthly Data'!BJ115</f>
        <v>0</v>
      </c>
      <c r="H115" s="137">
        <f>'Monthly Data'!BQ115</f>
        <v>0</v>
      </c>
      <c r="I115" s="137">
        <f>'Monthly Data'!BS115</f>
        <v>30</v>
      </c>
      <c r="K115" s="137">
        <f>'Intermediate OLS Model'!$B$5</f>
        <v>-8216912.5571975103</v>
      </c>
      <c r="L115" s="137">
        <f>'Intermediate OLS Model'!$B$6*D115</f>
        <v>-1531151.5017805169</v>
      </c>
      <c r="M115" s="137">
        <f>'Intermediate OLS Model'!$B$7*E115</f>
        <v>8653190.2543359827</v>
      </c>
      <c r="N115" s="137">
        <f>'Intermediate OLS Model'!$B$8*F115</f>
        <v>340077.83791221399</v>
      </c>
      <c r="O115" s="137">
        <f>'Intermediate OLS Model'!$B$9*G115</f>
        <v>0</v>
      </c>
      <c r="P115" s="137">
        <f>'Intermediate OLS Model'!$B$10*H115</f>
        <v>0</v>
      </c>
      <c r="Q115" s="137">
        <f>'Intermediate OLS Model'!$B$11*I115</f>
        <v>4549170.3530029198</v>
      </c>
      <c r="R115">
        <f t="shared" si="6"/>
        <v>3794374.3862730898</v>
      </c>
    </row>
    <row r="116" spans="1:18">
      <c r="A116" s="28">
        <v>42917</v>
      </c>
      <c r="B116">
        <f t="shared" si="4"/>
        <v>2017</v>
      </c>
      <c r="C116" s="137">
        <f ca="1">'Monthly Data'!U116</f>
        <v>3948803.201963935</v>
      </c>
      <c r="D116">
        <f t="shared" si="7"/>
        <v>115</v>
      </c>
      <c r="E116" s="137">
        <f>'Monthly Data'!AZ116</f>
        <v>7098</v>
      </c>
      <c r="F116" s="137">
        <f>'Monthly Data'!BI116</f>
        <v>0</v>
      </c>
      <c r="G116" s="137">
        <f>'Monthly Data'!BJ116</f>
        <v>1</v>
      </c>
      <c r="H116" s="137">
        <f>'Monthly Data'!BQ116</f>
        <v>0</v>
      </c>
      <c r="I116" s="137">
        <f>'Monthly Data'!BS116</f>
        <v>31</v>
      </c>
      <c r="K116" s="137">
        <f>'Intermediate OLS Model'!$B$5</f>
        <v>-8216912.5571975103</v>
      </c>
      <c r="L116" s="137">
        <f>'Intermediate OLS Model'!$B$6*D116</f>
        <v>-1544582.6553049076</v>
      </c>
      <c r="M116" s="137">
        <f>'Intermediate OLS Model'!$B$7*E116</f>
        <v>8672495.047481969</v>
      </c>
      <c r="N116" s="137">
        <f>'Intermediate OLS Model'!$B$8*F116</f>
        <v>0</v>
      </c>
      <c r="O116" s="137">
        <f>'Intermediate OLS Model'!$B$9*G116</f>
        <v>424185.12562792399</v>
      </c>
      <c r="P116" s="137">
        <f>'Intermediate OLS Model'!$B$10*H116</f>
        <v>0</v>
      </c>
      <c r="Q116" s="137">
        <f>'Intermediate OLS Model'!$B$11*I116</f>
        <v>4700809.3647696832</v>
      </c>
      <c r="R116">
        <f t="shared" si="6"/>
        <v>4035994.3253771579</v>
      </c>
    </row>
    <row r="117" spans="1:18">
      <c r="A117" s="28">
        <v>42948</v>
      </c>
      <c r="B117">
        <f t="shared" si="4"/>
        <v>2017</v>
      </c>
      <c r="C117" s="137">
        <f ca="1">'Monthly Data'!U117</f>
        <v>2923548.0019639349</v>
      </c>
      <c r="D117">
        <f t="shared" si="7"/>
        <v>116</v>
      </c>
      <c r="E117" s="137">
        <f>'Monthly Data'!AZ117</f>
        <v>7118.8</v>
      </c>
      <c r="F117" s="137">
        <f>'Monthly Data'!BI117</f>
        <v>0</v>
      </c>
      <c r="G117" s="137">
        <f>'Monthly Data'!BJ117</f>
        <v>0</v>
      </c>
      <c r="H117" s="137">
        <f>'Monthly Data'!BQ117</f>
        <v>0</v>
      </c>
      <c r="I117" s="137">
        <f>'Monthly Data'!BS117</f>
        <v>31</v>
      </c>
      <c r="K117" s="137">
        <f>'Intermediate OLS Model'!$B$5</f>
        <v>-8216912.5571975103</v>
      </c>
      <c r="L117" s="137">
        <f>'Intermediate OLS Model'!$B$6*D117</f>
        <v>-1558013.808829298</v>
      </c>
      <c r="M117" s="137">
        <f>'Intermediate OLS Model'!$B$7*E117</f>
        <v>8697908.9523830153</v>
      </c>
      <c r="N117" s="137">
        <f>'Intermediate OLS Model'!$B$8*F117</f>
        <v>0</v>
      </c>
      <c r="O117" s="137">
        <f>'Intermediate OLS Model'!$B$9*G117</f>
        <v>0</v>
      </c>
      <c r="P117" s="137">
        <f>'Intermediate OLS Model'!$B$10*H117</f>
        <v>0</v>
      </c>
      <c r="Q117" s="137">
        <f>'Intermediate OLS Model'!$B$11*I117</f>
        <v>4700809.3647696832</v>
      </c>
      <c r="R117">
        <f t="shared" si="6"/>
        <v>3623791.9511258909</v>
      </c>
    </row>
    <row r="118" spans="1:18">
      <c r="A118" s="28">
        <v>42979</v>
      </c>
      <c r="B118">
        <f t="shared" si="4"/>
        <v>2017</v>
      </c>
      <c r="C118" s="137">
        <f ca="1">'Monthly Data'!U118</f>
        <v>3551345.6319639347</v>
      </c>
      <c r="D118">
        <f t="shared" si="7"/>
        <v>117</v>
      </c>
      <c r="E118" s="137">
        <f>'Monthly Data'!AZ118</f>
        <v>7148.9</v>
      </c>
      <c r="F118" s="137">
        <f>'Monthly Data'!BI118</f>
        <v>0</v>
      </c>
      <c r="G118" s="137">
        <f>'Monthly Data'!BJ118</f>
        <v>0</v>
      </c>
      <c r="H118" s="137">
        <f>'Monthly Data'!BQ118</f>
        <v>1</v>
      </c>
      <c r="I118" s="137">
        <f>'Monthly Data'!BS118</f>
        <v>30</v>
      </c>
      <c r="K118" s="137">
        <f>'Intermediate OLS Model'!$B$5</f>
        <v>-8216912.5571975103</v>
      </c>
      <c r="L118" s="137">
        <f>'Intermediate OLS Model'!$B$6*D118</f>
        <v>-1571444.9623536884</v>
      </c>
      <c r="M118" s="137">
        <f>'Intermediate OLS Model'!$B$7*E118</f>
        <v>8734685.8051484711</v>
      </c>
      <c r="N118" s="137">
        <f>'Intermediate OLS Model'!$B$8*F118</f>
        <v>0</v>
      </c>
      <c r="O118" s="137">
        <f>'Intermediate OLS Model'!$B$9*G118</f>
        <v>0</v>
      </c>
      <c r="P118" s="137">
        <f>'Intermediate OLS Model'!$B$10*H118</f>
        <v>205410.51909741401</v>
      </c>
      <c r="Q118" s="137">
        <f>'Intermediate OLS Model'!$B$11*I118</f>
        <v>4549170.3530029198</v>
      </c>
      <c r="R118">
        <f t="shared" si="6"/>
        <v>3700909.1576976059</v>
      </c>
    </row>
    <row r="119" spans="1:18">
      <c r="A119" s="28">
        <v>43009</v>
      </c>
      <c r="B119">
        <f t="shared" ref="B119:B145" si="8">YEAR(A119)</f>
        <v>2017</v>
      </c>
      <c r="C119" s="137">
        <f ca="1">'Monthly Data'!U119</f>
        <v>4675960.2019639341</v>
      </c>
      <c r="D119">
        <f t="shared" si="7"/>
        <v>118</v>
      </c>
      <c r="E119" s="137">
        <f>'Monthly Data'!AZ119</f>
        <v>7168.4</v>
      </c>
      <c r="F119" s="137">
        <f>'Monthly Data'!BI119</f>
        <v>0</v>
      </c>
      <c r="G119" s="137">
        <f>'Monthly Data'!BJ119</f>
        <v>0</v>
      </c>
      <c r="H119" s="137">
        <f>'Monthly Data'!BQ119</f>
        <v>1</v>
      </c>
      <c r="I119" s="137">
        <f>'Monthly Data'!BS119</f>
        <v>31</v>
      </c>
      <c r="K119" s="137">
        <f>'Intermediate OLS Model'!$B$5</f>
        <v>-8216912.5571975103</v>
      </c>
      <c r="L119" s="137">
        <f>'Intermediate OLS Model'!$B$6*D119</f>
        <v>-1584876.1158780791</v>
      </c>
      <c r="M119" s="137">
        <f>'Intermediate OLS Model'!$B$7*E119</f>
        <v>8758511.3409932014</v>
      </c>
      <c r="N119" s="137">
        <f>'Intermediate OLS Model'!$B$8*F119</f>
        <v>0</v>
      </c>
      <c r="O119" s="137">
        <f>'Intermediate OLS Model'!$B$9*G119</f>
        <v>0</v>
      </c>
      <c r="P119" s="137">
        <f>'Intermediate OLS Model'!$B$10*H119</f>
        <v>205410.51909741401</v>
      </c>
      <c r="Q119" s="137">
        <f>'Intermediate OLS Model'!$B$11*I119</f>
        <v>4700809.3647696832</v>
      </c>
      <c r="R119">
        <f t="shared" si="6"/>
        <v>3862942.5517847082</v>
      </c>
    </row>
    <row r="120" spans="1:18">
      <c r="A120" s="28">
        <v>43040</v>
      </c>
      <c r="B120">
        <f t="shared" si="8"/>
        <v>2017</v>
      </c>
      <c r="C120" s="137">
        <f ca="1">'Monthly Data'!U120</f>
        <v>3582167.1319639347</v>
      </c>
      <c r="D120">
        <f t="shared" si="7"/>
        <v>119</v>
      </c>
      <c r="E120" s="137">
        <f>'Monthly Data'!AZ120</f>
        <v>7192.2</v>
      </c>
      <c r="F120" s="137">
        <f>'Monthly Data'!BI120</f>
        <v>0</v>
      </c>
      <c r="G120" s="137">
        <f>'Monthly Data'!BJ120</f>
        <v>0</v>
      </c>
      <c r="H120" s="137">
        <f>'Monthly Data'!BQ120</f>
        <v>1</v>
      </c>
      <c r="I120" s="137">
        <f>'Monthly Data'!BS120</f>
        <v>30</v>
      </c>
      <c r="K120" s="137">
        <f>'Intermediate OLS Model'!$B$5</f>
        <v>-8216912.5571975103</v>
      </c>
      <c r="L120" s="137">
        <f>'Intermediate OLS Model'!$B$6*D120</f>
        <v>-1598307.2694024695</v>
      </c>
      <c r="M120" s="137">
        <f>'Intermediate OLS Model'!$B$7*E120</f>
        <v>8787590.7129472829</v>
      </c>
      <c r="N120" s="137">
        <f>'Intermediate OLS Model'!$B$8*F120</f>
        <v>0</v>
      </c>
      <c r="O120" s="137">
        <f>'Intermediate OLS Model'!$B$9*G120</f>
        <v>0</v>
      </c>
      <c r="P120" s="137">
        <f>'Intermediate OLS Model'!$B$10*H120</f>
        <v>205410.51909741401</v>
      </c>
      <c r="Q120" s="137">
        <f>'Intermediate OLS Model'!$B$11*I120</f>
        <v>4549170.3530029198</v>
      </c>
      <c r="R120">
        <f t="shared" si="6"/>
        <v>3726951.7584476369</v>
      </c>
    </row>
    <row r="121" spans="1:18">
      <c r="A121" s="28">
        <v>43070</v>
      </c>
      <c r="B121">
        <f t="shared" si="8"/>
        <v>2017</v>
      </c>
      <c r="C121" s="137">
        <f ca="1">'Monthly Data'!U121</f>
        <v>4051590.7719639349</v>
      </c>
      <c r="D121">
        <f t="shared" si="7"/>
        <v>120</v>
      </c>
      <c r="E121" s="202">
        <f>Employment!B133</f>
        <v>7207.4</v>
      </c>
      <c r="F121" s="137">
        <f>'Monthly Data'!BI121</f>
        <v>0</v>
      </c>
      <c r="G121" s="137">
        <f>'Monthly Data'!BJ121</f>
        <v>0</v>
      </c>
      <c r="H121" s="137">
        <f>'Monthly Data'!BQ121</f>
        <v>0</v>
      </c>
      <c r="I121" s="137">
        <f>'Monthly Data'!BS121</f>
        <v>31</v>
      </c>
      <c r="K121" s="137">
        <f>'Intermediate OLS Model'!$B$5</f>
        <v>-8216912.5571975103</v>
      </c>
      <c r="L121" s="137">
        <f>'Intermediate OLS Model'!$B$6*D121</f>
        <v>-1611738.4229268599</v>
      </c>
      <c r="M121" s="137">
        <f>'Intermediate OLS Model'!$B$7*E121</f>
        <v>8806162.4126826636</v>
      </c>
      <c r="N121" s="137">
        <f>'Intermediate OLS Model'!$B$8*F121</f>
        <v>0</v>
      </c>
      <c r="O121" s="137">
        <f>'Intermediate OLS Model'!$B$9*G121</f>
        <v>0</v>
      </c>
      <c r="P121" s="137">
        <f>'Intermediate OLS Model'!$B$10*H121</f>
        <v>0</v>
      </c>
      <c r="Q121" s="137">
        <f>'Intermediate OLS Model'!$B$11*I121</f>
        <v>4700809.3647696832</v>
      </c>
      <c r="R121">
        <f t="shared" si="6"/>
        <v>3678320.7973279776</v>
      </c>
    </row>
    <row r="122" spans="1:18">
      <c r="A122" s="28">
        <v>43101</v>
      </c>
      <c r="B122">
        <f t="shared" si="8"/>
        <v>2018</v>
      </c>
      <c r="D122">
        <f t="shared" si="7"/>
        <v>121</v>
      </c>
      <c r="E122">
        <f>E110*(1+Employment!K$3)</f>
        <v>7149.6511</v>
      </c>
      <c r="F122" s="137">
        <f t="shared" ref="F122:H122" si="9">F74</f>
        <v>0</v>
      </c>
      <c r="G122" s="137">
        <f t="shared" si="9"/>
        <v>0</v>
      </c>
      <c r="H122" s="137">
        <f t="shared" si="9"/>
        <v>0</v>
      </c>
      <c r="I122" s="137">
        <f>I74</f>
        <v>31</v>
      </c>
      <c r="K122" s="137">
        <f>'Intermediate OLS Model'!$B$5</f>
        <v>-8216912.5571975103</v>
      </c>
      <c r="L122" s="137">
        <f>'Intermediate OLS Model'!$B$6*D122</f>
        <v>-1625169.5764512506</v>
      </c>
      <c r="M122" s="137">
        <f>'Intermediate OLS Model'!$B$7*E122</f>
        <v>8735603.5159163177</v>
      </c>
      <c r="N122" s="137">
        <f>'Intermediate OLS Model'!$B$8*F122</f>
        <v>0</v>
      </c>
      <c r="O122" s="137">
        <f>'Intermediate OLS Model'!$B$9*G122</f>
        <v>0</v>
      </c>
      <c r="P122" s="137">
        <f>'Intermediate OLS Model'!$B$10*H122</f>
        <v>0</v>
      </c>
      <c r="Q122" s="137">
        <f>'Intermediate OLS Model'!$B$11*I122</f>
        <v>4700809.3647696832</v>
      </c>
      <c r="R122">
        <f t="shared" si="6"/>
        <v>3594330.7470372403</v>
      </c>
    </row>
    <row r="123" spans="1:18">
      <c r="A123" s="28">
        <v>43132</v>
      </c>
      <c r="B123">
        <f t="shared" si="8"/>
        <v>2018</v>
      </c>
      <c r="D123">
        <f t="shared" si="7"/>
        <v>122</v>
      </c>
      <c r="E123">
        <f>E111*(1+Employment!K$3)</f>
        <v>7163.1406250000009</v>
      </c>
      <c r="F123" s="137">
        <f t="shared" ref="F123:H123" si="10">F75</f>
        <v>0</v>
      </c>
      <c r="G123" s="137">
        <f t="shared" si="10"/>
        <v>0</v>
      </c>
      <c r="H123" s="137">
        <f t="shared" si="10"/>
        <v>0</v>
      </c>
      <c r="I123" s="137">
        <f t="shared" ref="I123:I157" si="11">I75</f>
        <v>28</v>
      </c>
      <c r="K123" s="137">
        <f>'Intermediate OLS Model'!$B$5</f>
        <v>-8216912.5571975103</v>
      </c>
      <c r="L123" s="137">
        <f>'Intermediate OLS Model'!$B$6*D123</f>
        <v>-1638600.729975641</v>
      </c>
      <c r="M123" s="137">
        <f>'Intermediate OLS Model'!$B$7*E123</f>
        <v>8752085.3190658502</v>
      </c>
      <c r="N123" s="137">
        <f>'Intermediate OLS Model'!$B$8*F123</f>
        <v>0</v>
      </c>
      <c r="O123" s="137">
        <f>'Intermediate OLS Model'!$B$9*G123</f>
        <v>0</v>
      </c>
      <c r="P123" s="137">
        <f>'Intermediate OLS Model'!$B$10*H123</f>
        <v>0</v>
      </c>
      <c r="Q123" s="137">
        <f>'Intermediate OLS Model'!$B$11*I123</f>
        <v>4245892.3294693921</v>
      </c>
      <c r="R123">
        <f t="shared" si="6"/>
        <v>3142464.3613620903</v>
      </c>
    </row>
    <row r="124" spans="1:18">
      <c r="A124" s="28">
        <v>43160</v>
      </c>
      <c r="B124">
        <f t="shared" si="8"/>
        <v>2018</v>
      </c>
      <c r="D124">
        <f t="shared" si="7"/>
        <v>123</v>
      </c>
      <c r="E124">
        <f>E112*(1+Employment!K$3)</f>
        <v>7171.7617500000006</v>
      </c>
      <c r="F124" s="137">
        <f t="shared" ref="F124:H124" si="12">F76</f>
        <v>0</v>
      </c>
      <c r="G124" s="137">
        <f t="shared" si="12"/>
        <v>0</v>
      </c>
      <c r="H124" s="137">
        <f t="shared" si="12"/>
        <v>0</v>
      </c>
      <c r="I124" s="137">
        <f t="shared" si="11"/>
        <v>31</v>
      </c>
      <c r="K124" s="137">
        <f>'Intermediate OLS Model'!$B$5</f>
        <v>-8216912.5571975103</v>
      </c>
      <c r="L124" s="137">
        <f>'Intermediate OLS Model'!$B$6*D124</f>
        <v>-1652031.8835000314</v>
      </c>
      <c r="M124" s="137">
        <f>'Intermediate OLS Model'!$B$7*E124</f>
        <v>8762618.8022817168</v>
      </c>
      <c r="N124" s="137">
        <f>'Intermediate OLS Model'!$B$8*F124</f>
        <v>0</v>
      </c>
      <c r="O124" s="137">
        <f>'Intermediate OLS Model'!$B$9*G124</f>
        <v>0</v>
      </c>
      <c r="P124" s="137">
        <f>'Intermediate OLS Model'!$B$10*H124</f>
        <v>0</v>
      </c>
      <c r="Q124" s="137">
        <f>'Intermediate OLS Model'!$B$11*I124</f>
        <v>4700809.3647696832</v>
      </c>
      <c r="R124">
        <f t="shared" si="6"/>
        <v>3594483.7263538586</v>
      </c>
    </row>
    <row r="125" spans="1:18">
      <c r="A125" s="28">
        <v>43191</v>
      </c>
      <c r="B125">
        <f t="shared" si="8"/>
        <v>2018</v>
      </c>
      <c r="D125">
        <f t="shared" si="7"/>
        <v>124</v>
      </c>
      <c r="E125">
        <f>E113*(1+Employment!K$3)</f>
        <v>7173.9931000000006</v>
      </c>
      <c r="F125" s="137">
        <f t="shared" ref="F125:H125" si="13">F77</f>
        <v>0</v>
      </c>
      <c r="G125" s="137">
        <f t="shared" si="13"/>
        <v>0</v>
      </c>
      <c r="H125" s="137">
        <f t="shared" si="13"/>
        <v>0</v>
      </c>
      <c r="I125" s="137">
        <f t="shared" si="11"/>
        <v>30</v>
      </c>
      <c r="K125" s="137">
        <f>'Intermediate OLS Model'!$B$5</f>
        <v>-8216912.5571975103</v>
      </c>
      <c r="L125" s="137">
        <f>'Intermediate OLS Model'!$B$6*D125</f>
        <v>-1665463.0370244221</v>
      </c>
      <c r="M125" s="137">
        <f>'Intermediate OLS Model'!$B$7*E125</f>
        <v>8765345.1155846473</v>
      </c>
      <c r="N125" s="137">
        <f>'Intermediate OLS Model'!$B$8*F125</f>
        <v>0</v>
      </c>
      <c r="O125" s="137">
        <f>'Intermediate OLS Model'!$B$9*G125</f>
        <v>0</v>
      </c>
      <c r="P125" s="137">
        <f>'Intermediate OLS Model'!$B$10*H125</f>
        <v>0</v>
      </c>
      <c r="Q125" s="137">
        <f>'Intermediate OLS Model'!$B$11*I125</f>
        <v>4549170.3530029198</v>
      </c>
      <c r="R125">
        <f t="shared" si="6"/>
        <v>3432139.8743656343</v>
      </c>
    </row>
    <row r="126" spans="1:18">
      <c r="A126" s="28">
        <v>43221</v>
      </c>
      <c r="B126">
        <f t="shared" si="8"/>
        <v>2018</v>
      </c>
      <c r="D126">
        <f t="shared" si="7"/>
        <v>125</v>
      </c>
      <c r="E126">
        <f>E114*(1+Employment!K$3)</f>
        <v>7177.0358500000002</v>
      </c>
      <c r="F126" s="137">
        <f t="shared" ref="F126:H126" si="14">F78</f>
        <v>0</v>
      </c>
      <c r="G126" s="137">
        <f t="shared" si="14"/>
        <v>0</v>
      </c>
      <c r="H126" s="137">
        <f t="shared" si="14"/>
        <v>0</v>
      </c>
      <c r="I126" s="137">
        <f t="shared" si="11"/>
        <v>31</v>
      </c>
      <c r="K126" s="137">
        <f>'Intermediate OLS Model'!$B$5</f>
        <v>-8216912.5571975103</v>
      </c>
      <c r="L126" s="137">
        <f>'Intermediate OLS Model'!$B$6*D126</f>
        <v>-1678894.1905488125</v>
      </c>
      <c r="M126" s="137">
        <f>'Intermediate OLS Model'!$B$7*E126</f>
        <v>8769062.8155431878</v>
      </c>
      <c r="N126" s="137">
        <f>'Intermediate OLS Model'!$B$8*F126</f>
        <v>0</v>
      </c>
      <c r="O126" s="137">
        <f>'Intermediate OLS Model'!$B$9*G126</f>
        <v>0</v>
      </c>
      <c r="P126" s="137">
        <f>'Intermediate OLS Model'!$B$10*H126</f>
        <v>0</v>
      </c>
      <c r="Q126" s="137">
        <f>'Intermediate OLS Model'!$B$11*I126</f>
        <v>4700809.3647696832</v>
      </c>
      <c r="R126">
        <f t="shared" si="6"/>
        <v>3574065.4325665487</v>
      </c>
    </row>
    <row r="127" spans="1:18">
      <c r="A127" s="28">
        <v>43252</v>
      </c>
      <c r="B127">
        <f t="shared" si="8"/>
        <v>2018</v>
      </c>
      <c r="D127">
        <f t="shared" si="7"/>
        <v>126</v>
      </c>
      <c r="E127">
        <f>E115*(1+Employment!K$3)</f>
        <v>7183.1213500000003</v>
      </c>
      <c r="F127" s="137">
        <f t="shared" ref="F127:H127" si="15">F79</f>
        <v>1</v>
      </c>
      <c r="G127" s="137">
        <f t="shared" si="15"/>
        <v>0</v>
      </c>
      <c r="H127" s="137">
        <f t="shared" si="15"/>
        <v>0</v>
      </c>
      <c r="I127" s="137">
        <f t="shared" si="11"/>
        <v>30</v>
      </c>
      <c r="K127" s="137">
        <f>'Intermediate OLS Model'!$B$5</f>
        <v>-8216912.5571975103</v>
      </c>
      <c r="L127" s="137">
        <f>'Intermediate OLS Model'!$B$6*D127</f>
        <v>-1692325.3440732029</v>
      </c>
      <c r="M127" s="137">
        <f>'Intermediate OLS Model'!$B$7*E127</f>
        <v>8776498.2154602706</v>
      </c>
      <c r="N127" s="137">
        <f>'Intermediate OLS Model'!$B$8*F127</f>
        <v>340077.83791221399</v>
      </c>
      <c r="O127" s="137">
        <f>'Intermediate OLS Model'!$B$9*G127</f>
        <v>0</v>
      </c>
      <c r="P127" s="137">
        <f>'Intermediate OLS Model'!$B$10*H127</f>
        <v>0</v>
      </c>
      <c r="Q127" s="137">
        <f>'Intermediate OLS Model'!$B$11*I127</f>
        <v>4549170.3530029198</v>
      </c>
      <c r="R127">
        <f t="shared" si="6"/>
        <v>3756508.5051046908</v>
      </c>
    </row>
    <row r="128" spans="1:18">
      <c r="A128" s="28">
        <v>43282</v>
      </c>
      <c r="B128">
        <f t="shared" si="8"/>
        <v>2018</v>
      </c>
      <c r="D128">
        <f t="shared" si="7"/>
        <v>127</v>
      </c>
      <c r="E128">
        <f>E116*(1+Employment!K$3)</f>
        <v>7199.1465000000007</v>
      </c>
      <c r="F128" s="137">
        <f t="shared" ref="F128:H128" si="16">F80</f>
        <v>0</v>
      </c>
      <c r="G128" s="137">
        <f t="shared" si="16"/>
        <v>1</v>
      </c>
      <c r="H128" s="137">
        <f t="shared" si="16"/>
        <v>0</v>
      </c>
      <c r="I128" s="137">
        <f t="shared" si="11"/>
        <v>31</v>
      </c>
      <c r="K128" s="137">
        <f>'Intermediate OLS Model'!$B$5</f>
        <v>-8216912.5571975103</v>
      </c>
      <c r="L128" s="137">
        <f>'Intermediate OLS Model'!$B$6*D128</f>
        <v>-1705756.4975975936</v>
      </c>
      <c r="M128" s="137">
        <f>'Intermediate OLS Model'!$B$7*E128</f>
        <v>8796078.1019085888</v>
      </c>
      <c r="N128" s="137">
        <f>'Intermediate OLS Model'!$B$8*F128</f>
        <v>0</v>
      </c>
      <c r="O128" s="137">
        <f>'Intermediate OLS Model'!$B$9*G128</f>
        <v>424185.12562792399</v>
      </c>
      <c r="P128" s="137">
        <f>'Intermediate OLS Model'!$B$10*H128</f>
        <v>0</v>
      </c>
      <c r="Q128" s="137">
        <f>'Intermediate OLS Model'!$B$11*I128</f>
        <v>4700809.3647696832</v>
      </c>
      <c r="R128">
        <f t="shared" si="6"/>
        <v>3998403.5375110926</v>
      </c>
    </row>
    <row r="129" spans="1:18">
      <c r="A129" s="28">
        <v>43313</v>
      </c>
      <c r="B129">
        <f t="shared" si="8"/>
        <v>2018</v>
      </c>
      <c r="D129">
        <f t="shared" si="7"/>
        <v>128</v>
      </c>
      <c r="E129">
        <f>E117*(1+Employment!K$3)</f>
        <v>7220.2429000000011</v>
      </c>
      <c r="F129" s="137">
        <f t="shared" ref="F129:H129" si="17">F81</f>
        <v>0</v>
      </c>
      <c r="G129" s="137">
        <f t="shared" si="17"/>
        <v>0</v>
      </c>
      <c r="H129" s="137">
        <f t="shared" si="17"/>
        <v>0</v>
      </c>
      <c r="I129" s="137">
        <f t="shared" si="11"/>
        <v>31</v>
      </c>
      <c r="K129" s="137">
        <f>'Intermediate OLS Model'!$B$5</f>
        <v>-8216912.5571975103</v>
      </c>
      <c r="L129" s="137">
        <f>'Intermediate OLS Model'!$B$6*D129</f>
        <v>-1719187.651121984</v>
      </c>
      <c r="M129" s="137">
        <f>'Intermediate OLS Model'!$B$7*E129</f>
        <v>8821854.1549544744</v>
      </c>
      <c r="N129" s="137">
        <f>'Intermediate OLS Model'!$B$8*F129</f>
        <v>0</v>
      </c>
      <c r="O129" s="137">
        <f>'Intermediate OLS Model'!$B$9*G129</f>
        <v>0</v>
      </c>
      <c r="P129" s="137">
        <f>'Intermediate OLS Model'!$B$10*H129</f>
        <v>0</v>
      </c>
      <c r="Q129" s="137">
        <f>'Intermediate OLS Model'!$B$11*I129</f>
        <v>4700809.3647696832</v>
      </c>
      <c r="R129">
        <f t="shared" si="6"/>
        <v>3586563.3114046631</v>
      </c>
    </row>
    <row r="130" spans="1:18">
      <c r="A130" s="28">
        <v>43344</v>
      </c>
      <c r="B130">
        <f t="shared" si="8"/>
        <v>2018</v>
      </c>
      <c r="D130">
        <f t="shared" si="7"/>
        <v>129</v>
      </c>
      <c r="E130">
        <f>E118*(1+Employment!K$3)</f>
        <v>7250.7718250000007</v>
      </c>
      <c r="F130" s="137">
        <f t="shared" ref="F130:H130" si="18">F82</f>
        <v>0</v>
      </c>
      <c r="G130" s="137">
        <f t="shared" si="18"/>
        <v>0</v>
      </c>
      <c r="H130" s="137">
        <f t="shared" si="18"/>
        <v>1</v>
      </c>
      <c r="I130" s="137">
        <f t="shared" si="11"/>
        <v>30</v>
      </c>
      <c r="K130" s="137">
        <f>'Intermediate OLS Model'!$B$5</f>
        <v>-8216912.5571975103</v>
      </c>
      <c r="L130" s="137">
        <f>'Intermediate OLS Model'!$B$6*D130</f>
        <v>-1732618.8046463744</v>
      </c>
      <c r="M130" s="137">
        <f>'Intermediate OLS Model'!$B$7*E130</f>
        <v>8859155.0778718386</v>
      </c>
      <c r="N130" s="137">
        <f>'Intermediate OLS Model'!$B$8*F130</f>
        <v>0</v>
      </c>
      <c r="O130" s="137">
        <f>'Intermediate OLS Model'!$B$9*G130</f>
        <v>0</v>
      </c>
      <c r="P130" s="137">
        <f>'Intermediate OLS Model'!$B$10*H130</f>
        <v>205410.51909741401</v>
      </c>
      <c r="Q130" s="137">
        <f>'Intermediate OLS Model'!$B$11*I130</f>
        <v>4549170.3530029198</v>
      </c>
      <c r="R130">
        <f t="shared" ref="R130:R157" si="19">SUM(K130:Q130)</f>
        <v>3664204.5881282883</v>
      </c>
    </row>
    <row r="131" spans="1:18">
      <c r="A131" s="28">
        <v>43374</v>
      </c>
      <c r="B131">
        <f t="shared" si="8"/>
        <v>2018</v>
      </c>
      <c r="D131">
        <f t="shared" si="7"/>
        <v>130</v>
      </c>
      <c r="E131">
        <f>E119*(1+Employment!K$3)</f>
        <v>7270.5497000000005</v>
      </c>
      <c r="F131" s="137">
        <f t="shared" ref="F131:H131" si="20">F83</f>
        <v>0</v>
      </c>
      <c r="G131" s="137">
        <f t="shared" si="20"/>
        <v>0</v>
      </c>
      <c r="H131" s="137">
        <f t="shared" si="20"/>
        <v>1</v>
      </c>
      <c r="I131" s="137">
        <f t="shared" si="11"/>
        <v>31</v>
      </c>
      <c r="K131" s="137">
        <f>'Intermediate OLS Model'!$B$5</f>
        <v>-8216912.5571975103</v>
      </c>
      <c r="L131" s="137">
        <f>'Intermediate OLS Model'!$B$6*D131</f>
        <v>-1746049.9581707651</v>
      </c>
      <c r="M131" s="137">
        <f>'Intermediate OLS Model'!$B$7*E131</f>
        <v>8883320.1276023556</v>
      </c>
      <c r="N131" s="137">
        <f>'Intermediate OLS Model'!$B$8*F131</f>
        <v>0</v>
      </c>
      <c r="O131" s="137">
        <f>'Intermediate OLS Model'!$B$9*G131</f>
        <v>0</v>
      </c>
      <c r="P131" s="137">
        <f>'Intermediate OLS Model'!$B$10*H131</f>
        <v>205410.51909741401</v>
      </c>
      <c r="Q131" s="137">
        <f>'Intermediate OLS Model'!$B$11*I131</f>
        <v>4700809.3647696832</v>
      </c>
      <c r="R131">
        <f t="shared" si="19"/>
        <v>3826577.4961011773</v>
      </c>
    </row>
    <row r="132" spans="1:18">
      <c r="A132" s="28">
        <v>43405</v>
      </c>
      <c r="B132">
        <f t="shared" si="8"/>
        <v>2018</v>
      </c>
      <c r="D132">
        <f t="shared" si="7"/>
        <v>131</v>
      </c>
      <c r="E132">
        <f>E120*(1+Employment!K$3)</f>
        <v>7294.6888500000005</v>
      </c>
      <c r="F132" s="137">
        <f t="shared" ref="F132:H132" si="21">F84</f>
        <v>0</v>
      </c>
      <c r="G132" s="137">
        <f t="shared" si="21"/>
        <v>0</v>
      </c>
      <c r="H132" s="137">
        <f t="shared" si="21"/>
        <v>1</v>
      </c>
      <c r="I132" s="137">
        <f t="shared" si="11"/>
        <v>30</v>
      </c>
      <c r="K132" s="137">
        <f>'Intermediate OLS Model'!$B$5</f>
        <v>-8216912.5571975103</v>
      </c>
      <c r="L132" s="137">
        <f>'Intermediate OLS Model'!$B$6*D132</f>
        <v>-1759481.1116951555</v>
      </c>
      <c r="M132" s="137">
        <f>'Intermediate OLS Model'!$B$7*E132</f>
        <v>8912813.8806067836</v>
      </c>
      <c r="N132" s="137">
        <f>'Intermediate OLS Model'!$B$8*F132</f>
        <v>0</v>
      </c>
      <c r="O132" s="137">
        <f>'Intermediate OLS Model'!$B$9*G132</f>
        <v>0</v>
      </c>
      <c r="P132" s="137">
        <f>'Intermediate OLS Model'!$B$10*H132</f>
        <v>205410.51909741401</v>
      </c>
      <c r="Q132" s="137">
        <f>'Intermediate OLS Model'!$B$11*I132</f>
        <v>4549170.3530029198</v>
      </c>
      <c r="R132">
        <f t="shared" si="19"/>
        <v>3691001.0838144505</v>
      </c>
    </row>
    <row r="133" spans="1:18">
      <c r="A133" s="28">
        <v>43435</v>
      </c>
      <c r="B133">
        <f t="shared" si="8"/>
        <v>2018</v>
      </c>
      <c r="D133">
        <f t="shared" si="7"/>
        <v>132</v>
      </c>
      <c r="E133">
        <f>E121*(1+Employment!K$3)</f>
        <v>7310.10545</v>
      </c>
      <c r="F133" s="137">
        <f t="shared" ref="F133:H133" si="22">F85</f>
        <v>0</v>
      </c>
      <c r="G133" s="137">
        <f t="shared" si="22"/>
        <v>0</v>
      </c>
      <c r="H133" s="137">
        <f t="shared" si="22"/>
        <v>0</v>
      </c>
      <c r="I133" s="137">
        <f t="shared" si="11"/>
        <v>31</v>
      </c>
      <c r="K133" s="137">
        <f>'Intermediate OLS Model'!$B$5</f>
        <v>-8216912.5571975103</v>
      </c>
      <c r="L133" s="137">
        <f>'Intermediate OLS Model'!$B$6*D133</f>
        <v>-1772912.2652195459</v>
      </c>
      <c r="M133" s="137">
        <f>'Intermediate OLS Model'!$B$7*E133</f>
        <v>8931650.2270633914</v>
      </c>
      <c r="N133" s="137">
        <f>'Intermediate OLS Model'!$B$8*F133</f>
        <v>0</v>
      </c>
      <c r="O133" s="137">
        <f>'Intermediate OLS Model'!$B$9*G133</f>
        <v>0</v>
      </c>
      <c r="P133" s="137">
        <f>'Intermediate OLS Model'!$B$10*H133</f>
        <v>0</v>
      </c>
      <c r="Q133" s="137">
        <f>'Intermediate OLS Model'!$B$11*I133</f>
        <v>4700809.3647696832</v>
      </c>
      <c r="R133">
        <f t="shared" si="19"/>
        <v>3642634.7694160184</v>
      </c>
    </row>
    <row r="134" spans="1:18">
      <c r="A134" s="28">
        <v>43466</v>
      </c>
      <c r="B134">
        <f t="shared" si="8"/>
        <v>2019</v>
      </c>
      <c r="D134">
        <f t="shared" si="7"/>
        <v>133</v>
      </c>
      <c r="E134">
        <f>E122*(1+Employment!K$4)</f>
        <v>7213.9979598999989</v>
      </c>
      <c r="F134" s="137">
        <f t="shared" ref="F134:H134" si="23">F86</f>
        <v>0</v>
      </c>
      <c r="G134" s="137">
        <f t="shared" si="23"/>
        <v>0</v>
      </c>
      <c r="H134" s="137">
        <f t="shared" si="23"/>
        <v>0</v>
      </c>
      <c r="I134" s="137">
        <f t="shared" si="11"/>
        <v>31</v>
      </c>
      <c r="K134" s="137">
        <f>'Intermediate OLS Model'!$B$5</f>
        <v>-8216912.5571975103</v>
      </c>
      <c r="L134" s="137">
        <f>'Intermediate OLS Model'!$B$6*D134</f>
        <v>-1786343.4187439366</v>
      </c>
      <c r="M134" s="137">
        <f>'Intermediate OLS Model'!$B$7*E134</f>
        <v>8814223.9475595616</v>
      </c>
      <c r="N134" s="137">
        <f>'Intermediate OLS Model'!$B$8*F134</f>
        <v>0</v>
      </c>
      <c r="O134" s="137">
        <f>'Intermediate OLS Model'!$B$9*G134</f>
        <v>0</v>
      </c>
      <c r="P134" s="137">
        <f>'Intermediate OLS Model'!$B$10*H134</f>
        <v>0</v>
      </c>
      <c r="Q134" s="137">
        <f>'Intermediate OLS Model'!$B$11*I134</f>
        <v>4700809.3647696832</v>
      </c>
      <c r="R134">
        <f t="shared" si="19"/>
        <v>3511777.3363877973</v>
      </c>
    </row>
    <row r="135" spans="1:18">
      <c r="A135" s="28">
        <v>43497</v>
      </c>
      <c r="B135">
        <f t="shared" si="8"/>
        <v>2019</v>
      </c>
      <c r="D135">
        <f t="shared" si="7"/>
        <v>134</v>
      </c>
      <c r="E135">
        <f>E123*(1+Employment!K$4)</f>
        <v>7227.6088906249997</v>
      </c>
      <c r="F135" s="137">
        <f t="shared" ref="F135:H135" si="24">F87</f>
        <v>0</v>
      </c>
      <c r="G135" s="137">
        <f t="shared" si="24"/>
        <v>0</v>
      </c>
      <c r="H135" s="137">
        <f t="shared" si="24"/>
        <v>0</v>
      </c>
      <c r="I135" s="137">
        <f t="shared" si="11"/>
        <v>28</v>
      </c>
      <c r="K135" s="137">
        <f>'Intermediate OLS Model'!$B$5</f>
        <v>-8216912.5571975103</v>
      </c>
      <c r="L135" s="137">
        <f>'Intermediate OLS Model'!$B$6*D135</f>
        <v>-1799774.572268327</v>
      </c>
      <c r="M135" s="137">
        <f>'Intermediate OLS Model'!$B$7*E135</f>
        <v>8830854.0869374424</v>
      </c>
      <c r="N135" s="137">
        <f>'Intermediate OLS Model'!$B$8*F135</f>
        <v>0</v>
      </c>
      <c r="O135" s="137">
        <f>'Intermediate OLS Model'!$B$9*G135</f>
        <v>0</v>
      </c>
      <c r="P135" s="137">
        <f>'Intermediate OLS Model'!$B$10*H135</f>
        <v>0</v>
      </c>
      <c r="Q135" s="137">
        <f>'Intermediate OLS Model'!$B$11*I135</f>
        <v>4245892.3294693921</v>
      </c>
      <c r="R135">
        <f t="shared" si="19"/>
        <v>3060059.2869409975</v>
      </c>
    </row>
    <row r="136" spans="1:18">
      <c r="A136" s="28">
        <v>43525</v>
      </c>
      <c r="B136">
        <f t="shared" si="8"/>
        <v>2019</v>
      </c>
      <c r="D136">
        <f t="shared" si="7"/>
        <v>135</v>
      </c>
      <c r="E136">
        <f>E124*(1+Employment!K$4)</f>
        <v>7236.3076057500002</v>
      </c>
      <c r="F136" s="137">
        <f t="shared" ref="F136:H136" si="25">F88</f>
        <v>0</v>
      </c>
      <c r="G136" s="137">
        <f t="shared" si="25"/>
        <v>0</v>
      </c>
      <c r="H136" s="137">
        <f t="shared" si="25"/>
        <v>0</v>
      </c>
      <c r="I136" s="137">
        <f t="shared" si="11"/>
        <v>31</v>
      </c>
      <c r="K136" s="137">
        <f>'Intermediate OLS Model'!$B$5</f>
        <v>-8216912.5571975103</v>
      </c>
      <c r="L136" s="137">
        <f>'Intermediate OLS Model'!$B$6*D136</f>
        <v>-1813205.7257927174</v>
      </c>
      <c r="M136" s="137">
        <f>'Intermediate OLS Model'!$B$7*E136</f>
        <v>8841482.3715022523</v>
      </c>
      <c r="N136" s="137">
        <f>'Intermediate OLS Model'!$B$8*F136</f>
        <v>0</v>
      </c>
      <c r="O136" s="137">
        <f>'Intermediate OLS Model'!$B$9*G136</f>
        <v>0</v>
      </c>
      <c r="P136" s="137">
        <f>'Intermediate OLS Model'!$B$10*H136</f>
        <v>0</v>
      </c>
      <c r="Q136" s="137">
        <f>'Intermediate OLS Model'!$B$11*I136</f>
        <v>4700809.3647696832</v>
      </c>
      <c r="R136">
        <f t="shared" si="19"/>
        <v>3512173.4532817071</v>
      </c>
    </row>
    <row r="137" spans="1:18">
      <c r="A137" s="28">
        <v>43556</v>
      </c>
      <c r="B137">
        <f t="shared" si="8"/>
        <v>2019</v>
      </c>
      <c r="D137">
        <f t="shared" si="7"/>
        <v>136</v>
      </c>
      <c r="E137">
        <f>E125*(1+Employment!K$4)</f>
        <v>7238.5590378999996</v>
      </c>
      <c r="F137" s="137">
        <f t="shared" ref="F137:H137" si="26">F89</f>
        <v>0</v>
      </c>
      <c r="G137" s="137">
        <f t="shared" si="26"/>
        <v>0</v>
      </c>
      <c r="H137" s="137">
        <f t="shared" si="26"/>
        <v>0</v>
      </c>
      <c r="I137" s="137">
        <f t="shared" si="11"/>
        <v>30</v>
      </c>
      <c r="K137" s="137">
        <f>'Intermediate OLS Model'!$B$5</f>
        <v>-8216912.5571975103</v>
      </c>
      <c r="L137" s="137">
        <f>'Intermediate OLS Model'!$B$6*D137</f>
        <v>-1826636.8793171081</v>
      </c>
      <c r="M137" s="137">
        <f>'Intermediate OLS Model'!$B$7*E137</f>
        <v>8844233.221624909</v>
      </c>
      <c r="N137" s="137">
        <f>'Intermediate OLS Model'!$B$8*F137</f>
        <v>0</v>
      </c>
      <c r="O137" s="137">
        <f>'Intermediate OLS Model'!$B$9*G137</f>
        <v>0</v>
      </c>
      <c r="P137" s="137">
        <f>'Intermediate OLS Model'!$B$10*H137</f>
        <v>0</v>
      </c>
      <c r="Q137" s="137">
        <f>'Intermediate OLS Model'!$B$11*I137</f>
        <v>4549170.3530029198</v>
      </c>
      <c r="R137">
        <f t="shared" si="19"/>
        <v>3349854.1381132109</v>
      </c>
    </row>
    <row r="138" spans="1:18">
      <c r="A138" s="28">
        <v>43586</v>
      </c>
      <c r="B138">
        <f t="shared" si="8"/>
        <v>2019</v>
      </c>
      <c r="D138">
        <f t="shared" si="7"/>
        <v>137</v>
      </c>
      <c r="E138">
        <f>E126*(1+Employment!K$4)</f>
        <v>7241.6291726499994</v>
      </c>
      <c r="F138" s="137">
        <f t="shared" ref="F138:H138" si="27">F90</f>
        <v>0</v>
      </c>
      <c r="G138" s="137">
        <f t="shared" si="27"/>
        <v>0</v>
      </c>
      <c r="H138" s="137">
        <f t="shared" si="27"/>
        <v>0</v>
      </c>
      <c r="I138" s="137">
        <f t="shared" si="11"/>
        <v>31</v>
      </c>
      <c r="K138" s="137">
        <f>'Intermediate OLS Model'!$B$5</f>
        <v>-8216912.5571975103</v>
      </c>
      <c r="L138" s="137">
        <f>'Intermediate OLS Model'!$B$6*D138</f>
        <v>-1840068.0328414985</v>
      </c>
      <c r="M138" s="137">
        <f>'Intermediate OLS Model'!$B$7*E138</f>
        <v>8847984.3808830753</v>
      </c>
      <c r="N138" s="137">
        <f>'Intermediate OLS Model'!$B$8*F138</f>
        <v>0</v>
      </c>
      <c r="O138" s="137">
        <f>'Intermediate OLS Model'!$B$9*G138</f>
        <v>0</v>
      </c>
      <c r="P138" s="137">
        <f>'Intermediate OLS Model'!$B$10*H138</f>
        <v>0</v>
      </c>
      <c r="Q138" s="137">
        <f>'Intermediate OLS Model'!$B$11*I138</f>
        <v>4700809.3647696832</v>
      </c>
      <c r="R138">
        <f t="shared" si="19"/>
        <v>3491813.1556137493</v>
      </c>
    </row>
    <row r="139" spans="1:18">
      <c r="A139" s="28">
        <v>43617</v>
      </c>
      <c r="B139">
        <f t="shared" si="8"/>
        <v>2019</v>
      </c>
      <c r="D139">
        <f t="shared" si="7"/>
        <v>138</v>
      </c>
      <c r="E139">
        <f>E127*(1+Employment!K$4)</f>
        <v>7247.76944215</v>
      </c>
      <c r="F139" s="137">
        <f t="shared" ref="F139:H139" si="28">F91</f>
        <v>1</v>
      </c>
      <c r="G139" s="137">
        <f t="shared" si="28"/>
        <v>0</v>
      </c>
      <c r="H139" s="137">
        <f t="shared" si="28"/>
        <v>0</v>
      </c>
      <c r="I139" s="137">
        <f t="shared" si="11"/>
        <v>30</v>
      </c>
      <c r="K139" s="137">
        <f>'Intermediate OLS Model'!$B$5</f>
        <v>-8216912.5571975103</v>
      </c>
      <c r="L139" s="137">
        <f>'Intermediate OLS Model'!$B$6*D139</f>
        <v>-1853499.1863658889</v>
      </c>
      <c r="M139" s="137">
        <f>'Intermediate OLS Model'!$B$7*E139</f>
        <v>8855486.6993994135</v>
      </c>
      <c r="N139" s="137">
        <f>'Intermediate OLS Model'!$B$8*F139</f>
        <v>340077.83791221399</v>
      </c>
      <c r="O139" s="137">
        <f>'Intermediate OLS Model'!$B$9*G139</f>
        <v>0</v>
      </c>
      <c r="P139" s="137">
        <f>'Intermediate OLS Model'!$B$10*H139</f>
        <v>0</v>
      </c>
      <c r="Q139" s="137">
        <f>'Intermediate OLS Model'!$B$11*I139</f>
        <v>4549170.3530029198</v>
      </c>
      <c r="R139">
        <f t="shared" si="19"/>
        <v>3674323.1467511486</v>
      </c>
    </row>
    <row r="140" spans="1:18">
      <c r="A140" s="28">
        <v>43647</v>
      </c>
      <c r="B140">
        <f t="shared" si="8"/>
        <v>2019</v>
      </c>
      <c r="D140">
        <f t="shared" si="7"/>
        <v>139</v>
      </c>
      <c r="E140">
        <f>E128*(1+Employment!K$4)</f>
        <v>7263.9388184999998</v>
      </c>
      <c r="F140" s="137">
        <f t="shared" ref="F140:H140" si="29">F92</f>
        <v>0</v>
      </c>
      <c r="G140" s="137">
        <f t="shared" si="29"/>
        <v>1</v>
      </c>
      <c r="H140" s="137">
        <f t="shared" si="29"/>
        <v>0</v>
      </c>
      <c r="I140" s="137">
        <f t="shared" si="11"/>
        <v>31</v>
      </c>
      <c r="K140" s="137">
        <f>'Intermediate OLS Model'!$B$5</f>
        <v>-8216912.5571975103</v>
      </c>
      <c r="L140" s="137">
        <f>'Intermediate OLS Model'!$B$6*D140</f>
        <v>-1866930.3398902796</v>
      </c>
      <c r="M140" s="137">
        <f>'Intermediate OLS Model'!$B$7*E140</f>
        <v>8875242.8048257641</v>
      </c>
      <c r="N140" s="137">
        <f>'Intermediate OLS Model'!$B$8*F140</f>
        <v>0</v>
      </c>
      <c r="O140" s="137">
        <f>'Intermediate OLS Model'!$B$9*G140</f>
        <v>424185.12562792399</v>
      </c>
      <c r="P140" s="137">
        <f>'Intermediate OLS Model'!$B$10*H140</f>
        <v>0</v>
      </c>
      <c r="Q140" s="137">
        <f>'Intermediate OLS Model'!$B$11*I140</f>
        <v>4700809.3647696832</v>
      </c>
      <c r="R140">
        <f t="shared" si="19"/>
        <v>3916394.3981355811</v>
      </c>
    </row>
    <row r="141" spans="1:18">
      <c r="A141" s="28">
        <v>43678</v>
      </c>
      <c r="B141">
        <f t="shared" si="8"/>
        <v>2019</v>
      </c>
      <c r="D141">
        <f t="shared" si="7"/>
        <v>140</v>
      </c>
      <c r="E141">
        <f>E129*(1+Employment!K$4)</f>
        <v>7285.2250861000002</v>
      </c>
      <c r="F141" s="137">
        <f t="shared" ref="F141:H141" si="30">F93</f>
        <v>0</v>
      </c>
      <c r="G141" s="137">
        <f t="shared" si="30"/>
        <v>0</v>
      </c>
      <c r="H141" s="137">
        <f t="shared" si="30"/>
        <v>0</v>
      </c>
      <c r="I141" s="137">
        <f t="shared" si="11"/>
        <v>31</v>
      </c>
      <c r="K141" s="137">
        <f>'Intermediate OLS Model'!$B$5</f>
        <v>-8216912.5571975103</v>
      </c>
      <c r="L141" s="137">
        <f>'Intermediate OLS Model'!$B$6*D141</f>
        <v>-1880361.49341467</v>
      </c>
      <c r="M141" s="137">
        <f>'Intermediate OLS Model'!$B$7*E141</f>
        <v>8901250.8423490636</v>
      </c>
      <c r="N141" s="137">
        <f>'Intermediate OLS Model'!$B$8*F141</f>
        <v>0</v>
      </c>
      <c r="O141" s="137">
        <f>'Intermediate OLS Model'!$B$9*G141</f>
        <v>0</v>
      </c>
      <c r="P141" s="137">
        <f>'Intermediate OLS Model'!$B$10*H141</f>
        <v>0</v>
      </c>
      <c r="Q141" s="137">
        <f>'Intermediate OLS Model'!$B$11*I141</f>
        <v>4700809.3647696832</v>
      </c>
      <c r="R141">
        <f t="shared" si="19"/>
        <v>3504786.1565065673</v>
      </c>
    </row>
    <row r="142" spans="1:18">
      <c r="A142" s="28">
        <v>43709</v>
      </c>
      <c r="B142">
        <f t="shared" si="8"/>
        <v>2019</v>
      </c>
      <c r="D142">
        <f t="shared" si="7"/>
        <v>141</v>
      </c>
      <c r="E142">
        <f>E130*(1+Employment!K$4)</f>
        <v>7316.0287714249998</v>
      </c>
      <c r="F142" s="137">
        <f t="shared" ref="F142:H142" si="31">F94</f>
        <v>0</v>
      </c>
      <c r="G142" s="137">
        <f t="shared" si="31"/>
        <v>0</v>
      </c>
      <c r="H142" s="137">
        <f t="shared" si="31"/>
        <v>1</v>
      </c>
      <c r="I142" s="137">
        <f t="shared" si="11"/>
        <v>30</v>
      </c>
      <c r="K142" s="137">
        <f>'Intermediate OLS Model'!$B$5</f>
        <v>-8216912.5571975103</v>
      </c>
      <c r="L142" s="137">
        <f>'Intermediate OLS Model'!$B$6*D142</f>
        <v>-1893792.6469390604</v>
      </c>
      <c r="M142" s="137">
        <f>'Intermediate OLS Model'!$B$7*E142</f>
        <v>8938887.4735726845</v>
      </c>
      <c r="N142" s="137">
        <f>'Intermediate OLS Model'!$B$8*F142</f>
        <v>0</v>
      </c>
      <c r="O142" s="137">
        <f>'Intermediate OLS Model'!$B$9*G142</f>
        <v>0</v>
      </c>
      <c r="P142" s="137">
        <f>'Intermediate OLS Model'!$B$10*H142</f>
        <v>205410.51909741401</v>
      </c>
      <c r="Q142" s="137">
        <f>'Intermediate OLS Model'!$B$11*I142</f>
        <v>4549170.3530029198</v>
      </c>
      <c r="R142">
        <f t="shared" si="19"/>
        <v>3582763.1415364472</v>
      </c>
    </row>
    <row r="143" spans="1:18">
      <c r="A143" s="28">
        <v>43739</v>
      </c>
      <c r="B143">
        <f t="shared" si="8"/>
        <v>2019</v>
      </c>
      <c r="D143">
        <f t="shared" si="7"/>
        <v>142</v>
      </c>
      <c r="E143">
        <f>E131*(1+Employment!K$4)</f>
        <v>7335.9846472999998</v>
      </c>
      <c r="F143" s="137">
        <f t="shared" ref="F143:H143" si="32">F95</f>
        <v>0</v>
      </c>
      <c r="G143" s="137">
        <f t="shared" si="32"/>
        <v>0</v>
      </c>
      <c r="H143" s="137">
        <f t="shared" si="32"/>
        <v>1</v>
      </c>
      <c r="I143" s="137">
        <f t="shared" si="11"/>
        <v>31</v>
      </c>
      <c r="K143" s="137">
        <f>'Intermediate OLS Model'!$B$5</f>
        <v>-8216912.5571975103</v>
      </c>
      <c r="L143" s="137">
        <f>'Intermediate OLS Model'!$B$6*D143</f>
        <v>-1907223.8004634511</v>
      </c>
      <c r="M143" s="137">
        <f>'Intermediate OLS Model'!$B$7*E143</f>
        <v>8963270.0087507758</v>
      </c>
      <c r="N143" s="137">
        <f>'Intermediate OLS Model'!$B$8*F143</f>
        <v>0</v>
      </c>
      <c r="O143" s="137">
        <f>'Intermediate OLS Model'!$B$9*G143</f>
        <v>0</v>
      </c>
      <c r="P143" s="137">
        <f>'Intermediate OLS Model'!$B$10*H143</f>
        <v>205410.51909741401</v>
      </c>
      <c r="Q143" s="137">
        <f>'Intermediate OLS Model'!$B$11*I143</f>
        <v>4700809.3647696832</v>
      </c>
      <c r="R143">
        <f t="shared" si="19"/>
        <v>3745353.5349569125</v>
      </c>
    </row>
    <row r="144" spans="1:18">
      <c r="A144" s="28">
        <v>43770</v>
      </c>
      <c r="B144">
        <f t="shared" si="8"/>
        <v>2019</v>
      </c>
      <c r="D144">
        <f t="shared" si="7"/>
        <v>143</v>
      </c>
      <c r="E144">
        <f>E132*(1+Employment!K$4)</f>
        <v>7360.3410496500001</v>
      </c>
      <c r="F144" s="137">
        <f t="shared" ref="F144:H144" si="33">F96</f>
        <v>0</v>
      </c>
      <c r="G144" s="137">
        <f t="shared" si="33"/>
        <v>0</v>
      </c>
      <c r="H144" s="137">
        <f t="shared" si="33"/>
        <v>1</v>
      </c>
      <c r="I144" s="137">
        <f t="shared" si="11"/>
        <v>30</v>
      </c>
      <c r="K144" s="137">
        <f>'Intermediate OLS Model'!$B$5</f>
        <v>-8216912.5571975103</v>
      </c>
      <c r="L144" s="137">
        <f>'Intermediate OLS Model'!$B$6*D144</f>
        <v>-1920654.9539878415</v>
      </c>
      <c r="M144" s="137">
        <f>'Intermediate OLS Model'!$B$7*E144</f>
        <v>8993029.2055322435</v>
      </c>
      <c r="N144" s="137">
        <f>'Intermediate OLS Model'!$B$8*F144</f>
        <v>0</v>
      </c>
      <c r="O144" s="137">
        <f>'Intermediate OLS Model'!$B$9*G144</f>
        <v>0</v>
      </c>
      <c r="P144" s="137">
        <f>'Intermediate OLS Model'!$B$10*H144</f>
        <v>205410.51909741401</v>
      </c>
      <c r="Q144" s="137">
        <f>'Intermediate OLS Model'!$B$11*I144</f>
        <v>4549170.3530029198</v>
      </c>
      <c r="R144">
        <f t="shared" si="19"/>
        <v>3610042.5664472254</v>
      </c>
    </row>
    <row r="145" spans="1:18">
      <c r="A145" s="28">
        <v>43800</v>
      </c>
      <c r="B145">
        <f t="shared" si="8"/>
        <v>2019</v>
      </c>
      <c r="D145">
        <f t="shared" si="7"/>
        <v>144</v>
      </c>
      <c r="E145">
        <f>E133*(1+Employment!K$4)</f>
        <v>7375.8963990499997</v>
      </c>
      <c r="F145" s="137">
        <f t="shared" ref="F145:H145" si="34">F97</f>
        <v>0</v>
      </c>
      <c r="G145" s="137">
        <f t="shared" si="34"/>
        <v>0</v>
      </c>
      <c r="H145" s="137">
        <f t="shared" si="34"/>
        <v>0</v>
      </c>
      <c r="I145" s="137">
        <f t="shared" si="11"/>
        <v>31</v>
      </c>
      <c r="K145" s="137">
        <f>'Intermediate OLS Model'!$B$5</f>
        <v>-8216912.5571975103</v>
      </c>
      <c r="L145" s="137">
        <f>'Intermediate OLS Model'!$B$6*D145</f>
        <v>-1934086.1075122319</v>
      </c>
      <c r="M145" s="137">
        <f>'Intermediate OLS Model'!$B$7*E145</f>
        <v>9012035.0791069623</v>
      </c>
      <c r="N145" s="137">
        <f>'Intermediate OLS Model'!$B$8*F145</f>
        <v>0</v>
      </c>
      <c r="O145" s="137">
        <f>'Intermediate OLS Model'!$B$9*G145</f>
        <v>0</v>
      </c>
      <c r="P145" s="137">
        <f>'Intermediate OLS Model'!$B$10*H145</f>
        <v>0</v>
      </c>
      <c r="Q145" s="137">
        <f>'Intermediate OLS Model'!$B$11*I145</f>
        <v>4700809.3647696832</v>
      </c>
      <c r="R145">
        <f t="shared" si="19"/>
        <v>3561845.7791669024</v>
      </c>
    </row>
    <row r="146" spans="1:18">
      <c r="A146" s="138">
        <v>43831</v>
      </c>
      <c r="B146" s="137">
        <f t="shared" ref="B146:B157" si="35">YEAR(A146)</f>
        <v>2020</v>
      </c>
      <c r="C146" s="137"/>
      <c r="D146" s="137">
        <f t="shared" si="7"/>
        <v>145</v>
      </c>
      <c r="E146" s="137">
        <f>E134*(1+Employment!K$5)</f>
        <v>7264.4959456192983</v>
      </c>
      <c r="F146" s="137">
        <f t="shared" ref="F146:H146" si="36">F98</f>
        <v>0</v>
      </c>
      <c r="G146" s="137">
        <f t="shared" si="36"/>
        <v>0</v>
      </c>
      <c r="H146" s="137">
        <f t="shared" si="36"/>
        <v>0</v>
      </c>
      <c r="I146" s="137">
        <f t="shared" si="11"/>
        <v>31</v>
      </c>
      <c r="J146" s="137"/>
      <c r="K146" s="137">
        <f>'Intermediate OLS Model'!$B$5</f>
        <v>-8216912.5571975103</v>
      </c>
      <c r="L146" s="137">
        <f>'Intermediate OLS Model'!$B$6*D146</f>
        <v>-1947517.2610366226</v>
      </c>
      <c r="M146" s="137">
        <f>'Intermediate OLS Model'!$B$7*E146</f>
        <v>8875923.5151924789</v>
      </c>
      <c r="N146" s="137">
        <f>'Intermediate OLS Model'!$B$8*F146</f>
        <v>0</v>
      </c>
      <c r="O146" s="137">
        <f>'Intermediate OLS Model'!$B$9*G146</f>
        <v>0</v>
      </c>
      <c r="P146" s="137">
        <f>'Intermediate OLS Model'!$B$10*H146</f>
        <v>0</v>
      </c>
      <c r="Q146" s="137">
        <f>'Intermediate OLS Model'!$B$11*I146</f>
        <v>4700809.3647696832</v>
      </c>
      <c r="R146" s="137">
        <f t="shared" si="19"/>
        <v>3412303.0617280295</v>
      </c>
    </row>
    <row r="147" spans="1:18">
      <c r="A147" s="138">
        <v>43862</v>
      </c>
      <c r="B147" s="137">
        <f t="shared" si="35"/>
        <v>2020</v>
      </c>
      <c r="C147" s="137"/>
      <c r="D147" s="137">
        <f t="shared" si="7"/>
        <v>146</v>
      </c>
      <c r="E147" s="137">
        <f>E135*(1+Employment!K$5)</f>
        <v>7278.2021528593741</v>
      </c>
      <c r="F147" s="137">
        <f t="shared" ref="F147:H147" si="37">F99</f>
        <v>0</v>
      </c>
      <c r="G147" s="137">
        <f t="shared" si="37"/>
        <v>0</v>
      </c>
      <c r="H147" s="137">
        <f t="shared" si="37"/>
        <v>0</v>
      </c>
      <c r="I147" s="137">
        <f t="shared" si="11"/>
        <v>29</v>
      </c>
      <c r="J147" s="137"/>
      <c r="K147" s="137">
        <f>'Intermediate OLS Model'!$B$5</f>
        <v>-8216912.5571975103</v>
      </c>
      <c r="L147" s="137">
        <f>'Intermediate OLS Model'!$B$6*D147</f>
        <v>-1960948.414561013</v>
      </c>
      <c r="M147" s="137">
        <f>'Intermediate OLS Model'!$B$7*E147</f>
        <v>8892670.0655460041</v>
      </c>
      <c r="N147" s="137">
        <f>'Intermediate OLS Model'!$B$8*F147</f>
        <v>0</v>
      </c>
      <c r="O147" s="137">
        <f>'Intermediate OLS Model'!$B$9*G147</f>
        <v>0</v>
      </c>
      <c r="P147" s="137">
        <f>'Intermediate OLS Model'!$B$10*H147</f>
        <v>0</v>
      </c>
      <c r="Q147" s="137">
        <f>'Intermediate OLS Model'!$B$11*I147</f>
        <v>4397531.3412361555</v>
      </c>
      <c r="R147" s="137">
        <f t="shared" si="19"/>
        <v>3112340.4350236356</v>
      </c>
    </row>
    <row r="148" spans="1:18">
      <c r="A148" s="138">
        <v>43891</v>
      </c>
      <c r="B148" s="137">
        <f t="shared" si="35"/>
        <v>2020</v>
      </c>
      <c r="C148" s="137"/>
      <c r="D148" s="137">
        <f t="shared" si="7"/>
        <v>147</v>
      </c>
      <c r="E148" s="137">
        <f>E136*(1+Employment!K$5)</f>
        <v>7286.9617589902491</v>
      </c>
      <c r="F148" s="137">
        <f t="shared" ref="F148:H148" si="38">F100</f>
        <v>0</v>
      </c>
      <c r="G148" s="137">
        <f t="shared" si="38"/>
        <v>0</v>
      </c>
      <c r="H148" s="137">
        <f t="shared" si="38"/>
        <v>0</v>
      </c>
      <c r="I148" s="137">
        <f t="shared" si="11"/>
        <v>31</v>
      </c>
      <c r="J148" s="137"/>
      <c r="K148" s="137">
        <f>'Intermediate OLS Model'!$B$5</f>
        <v>-8216912.5571975103</v>
      </c>
      <c r="L148" s="137">
        <f>'Intermediate OLS Model'!$B$6*D148</f>
        <v>-1974379.5680854034</v>
      </c>
      <c r="M148" s="137">
        <f>'Intermediate OLS Model'!$B$7*E148</f>
        <v>8903372.7481027674</v>
      </c>
      <c r="N148" s="137">
        <f>'Intermediate OLS Model'!$B$8*F148</f>
        <v>0</v>
      </c>
      <c r="O148" s="137">
        <f>'Intermediate OLS Model'!$B$9*G148</f>
        <v>0</v>
      </c>
      <c r="P148" s="137">
        <f>'Intermediate OLS Model'!$B$10*H148</f>
        <v>0</v>
      </c>
      <c r="Q148" s="137">
        <f>'Intermediate OLS Model'!$B$11*I148</f>
        <v>4700809.3647696832</v>
      </c>
      <c r="R148" s="137">
        <f t="shared" si="19"/>
        <v>3412889.9875895372</v>
      </c>
    </row>
    <row r="149" spans="1:18">
      <c r="A149" s="138">
        <v>43922</v>
      </c>
      <c r="B149" s="137">
        <f t="shared" si="35"/>
        <v>2020</v>
      </c>
      <c r="C149" s="137"/>
      <c r="D149" s="137">
        <f t="shared" si="7"/>
        <v>148</v>
      </c>
      <c r="E149" s="137">
        <f>E137*(1+Employment!K$5)</f>
        <v>7289.2289511652989</v>
      </c>
      <c r="F149" s="137">
        <f t="shared" ref="F149:H149" si="39">F101</f>
        <v>0</v>
      </c>
      <c r="G149" s="137">
        <f t="shared" si="39"/>
        <v>0</v>
      </c>
      <c r="H149" s="137">
        <f t="shared" si="39"/>
        <v>0</v>
      </c>
      <c r="I149" s="137">
        <f t="shared" si="11"/>
        <v>30</v>
      </c>
      <c r="J149" s="137"/>
      <c r="K149" s="137">
        <f>'Intermediate OLS Model'!$B$5</f>
        <v>-8216912.5571975103</v>
      </c>
      <c r="L149" s="137">
        <f>'Intermediate OLS Model'!$B$6*D149</f>
        <v>-1987810.7216097941</v>
      </c>
      <c r="M149" s="137">
        <f>'Intermediate OLS Model'!$B$7*E149</f>
        <v>8906142.854176281</v>
      </c>
      <c r="N149" s="137">
        <f>'Intermediate OLS Model'!$B$8*F149</f>
        <v>0</v>
      </c>
      <c r="O149" s="137">
        <f>'Intermediate OLS Model'!$B$9*G149</f>
        <v>0</v>
      </c>
      <c r="P149" s="137">
        <f>'Intermediate OLS Model'!$B$10*H149</f>
        <v>0</v>
      </c>
      <c r="Q149" s="137">
        <f>'Intermediate OLS Model'!$B$11*I149</f>
        <v>4549170.3530029198</v>
      </c>
      <c r="R149" s="137">
        <f t="shared" si="19"/>
        <v>3250589.928371896</v>
      </c>
    </row>
    <row r="150" spans="1:18">
      <c r="A150" s="138">
        <v>43952</v>
      </c>
      <c r="B150" s="137">
        <f t="shared" si="35"/>
        <v>2020</v>
      </c>
      <c r="C150" s="137"/>
      <c r="D150" s="137">
        <f t="shared" si="7"/>
        <v>149</v>
      </c>
      <c r="E150" s="137">
        <f>E138*(1+Employment!K$5)</f>
        <v>7292.3205768585485</v>
      </c>
      <c r="F150" s="137">
        <f t="shared" ref="F150:H150" si="40">F102</f>
        <v>0</v>
      </c>
      <c r="G150" s="137">
        <f t="shared" si="40"/>
        <v>0</v>
      </c>
      <c r="H150" s="137">
        <f t="shared" si="40"/>
        <v>0</v>
      </c>
      <c r="I150" s="137">
        <f t="shared" si="11"/>
        <v>31</v>
      </c>
      <c r="J150" s="137"/>
      <c r="K150" s="137">
        <f>'Intermediate OLS Model'!$B$5</f>
        <v>-8216912.5571975103</v>
      </c>
      <c r="L150" s="137">
        <f>'Intermediate OLS Model'!$B$6*D150</f>
        <v>-2001241.8751341845</v>
      </c>
      <c r="M150" s="137">
        <f>'Intermediate OLS Model'!$B$7*E150</f>
        <v>8909920.2715492565</v>
      </c>
      <c r="N150" s="137">
        <f>'Intermediate OLS Model'!$B$8*F150</f>
        <v>0</v>
      </c>
      <c r="O150" s="137">
        <f>'Intermediate OLS Model'!$B$9*G150</f>
        <v>0</v>
      </c>
      <c r="P150" s="137">
        <f>'Intermediate OLS Model'!$B$10*H150</f>
        <v>0</v>
      </c>
      <c r="Q150" s="137">
        <f>'Intermediate OLS Model'!$B$11*I150</f>
        <v>4700809.3647696832</v>
      </c>
      <c r="R150" s="137">
        <f t="shared" si="19"/>
        <v>3392575.2039872454</v>
      </c>
    </row>
    <row r="151" spans="1:18">
      <c r="A151" s="138">
        <v>43983</v>
      </c>
      <c r="B151" s="137">
        <f t="shared" si="35"/>
        <v>2020</v>
      </c>
      <c r="C151" s="137"/>
      <c r="D151" s="137">
        <f t="shared" si="7"/>
        <v>150</v>
      </c>
      <c r="E151" s="137">
        <f>E139*(1+Employment!K$5)</f>
        <v>7298.5038282450496</v>
      </c>
      <c r="F151" s="137">
        <f t="shared" ref="F151:H151" si="41">F103</f>
        <v>1</v>
      </c>
      <c r="G151" s="137">
        <f t="shared" si="41"/>
        <v>0</v>
      </c>
      <c r="H151" s="137">
        <f t="shared" si="41"/>
        <v>0</v>
      </c>
      <c r="I151" s="137">
        <f t="shared" si="11"/>
        <v>30</v>
      </c>
      <c r="J151" s="137"/>
      <c r="K151" s="137">
        <f>'Intermediate OLS Model'!$B$5</f>
        <v>-8216912.5571975103</v>
      </c>
      <c r="L151" s="137">
        <f>'Intermediate OLS Model'!$B$6*D151</f>
        <v>-2014673.0286585749</v>
      </c>
      <c r="M151" s="137">
        <f>'Intermediate OLS Model'!$B$7*E151</f>
        <v>8917475.1062952075</v>
      </c>
      <c r="N151" s="137">
        <f>'Intermediate OLS Model'!$B$8*F151</f>
        <v>340077.83791221399</v>
      </c>
      <c r="O151" s="137">
        <f>'Intermediate OLS Model'!$B$9*G151</f>
        <v>0</v>
      </c>
      <c r="P151" s="137">
        <f>'Intermediate OLS Model'!$B$10*H151</f>
        <v>0</v>
      </c>
      <c r="Q151" s="137">
        <f>'Intermediate OLS Model'!$B$11*I151</f>
        <v>4549170.3530029198</v>
      </c>
      <c r="R151" s="137">
        <f t="shared" si="19"/>
        <v>3575137.7113542557</v>
      </c>
    </row>
    <row r="152" spans="1:18">
      <c r="A152" s="138">
        <v>44013</v>
      </c>
      <c r="B152" s="137">
        <f t="shared" si="35"/>
        <v>2020</v>
      </c>
      <c r="C152" s="137"/>
      <c r="D152" s="137">
        <f t="shared" si="7"/>
        <v>151</v>
      </c>
      <c r="E152" s="137">
        <f>E140*(1+Employment!K$5)</f>
        <v>7314.7863902294994</v>
      </c>
      <c r="F152" s="137">
        <f t="shared" ref="F152:H152" si="42">F104</f>
        <v>0</v>
      </c>
      <c r="G152" s="137">
        <f t="shared" si="42"/>
        <v>1</v>
      </c>
      <c r="H152" s="137">
        <f t="shared" si="42"/>
        <v>0</v>
      </c>
      <c r="I152" s="137">
        <f t="shared" si="11"/>
        <v>31</v>
      </c>
      <c r="J152" s="137"/>
      <c r="K152" s="137">
        <f>'Intermediate OLS Model'!$B$5</f>
        <v>-8216912.5571975103</v>
      </c>
      <c r="L152" s="137">
        <f>'Intermediate OLS Model'!$B$6*D152</f>
        <v>-2028104.1821829656</v>
      </c>
      <c r="M152" s="137">
        <f>'Intermediate OLS Model'!$B$7*E152</f>
        <v>8937369.504459545</v>
      </c>
      <c r="N152" s="137">
        <f>'Intermediate OLS Model'!$B$8*F152</f>
        <v>0</v>
      </c>
      <c r="O152" s="137">
        <f>'Intermediate OLS Model'!$B$9*G152</f>
        <v>424185.12562792399</v>
      </c>
      <c r="P152" s="137">
        <f>'Intermediate OLS Model'!$B$10*H152</f>
        <v>0</v>
      </c>
      <c r="Q152" s="137">
        <f>'Intermediate OLS Model'!$B$11*I152</f>
        <v>4700809.3647696832</v>
      </c>
      <c r="R152" s="137">
        <f t="shared" si="19"/>
        <v>3817347.2554766769</v>
      </c>
    </row>
    <row r="153" spans="1:18">
      <c r="A153" s="138">
        <v>44044</v>
      </c>
      <c r="B153" s="137">
        <f t="shared" si="35"/>
        <v>2020</v>
      </c>
      <c r="C153" s="137"/>
      <c r="D153" s="137">
        <f t="shared" si="7"/>
        <v>152</v>
      </c>
      <c r="E153" s="137">
        <f>E141*(1+Employment!K$5)</f>
        <v>7336.2216617026997</v>
      </c>
      <c r="F153" s="137">
        <f t="shared" ref="F153:H153" si="43">F105</f>
        <v>0</v>
      </c>
      <c r="G153" s="137">
        <f t="shared" si="43"/>
        <v>0</v>
      </c>
      <c r="H153" s="137">
        <f t="shared" si="43"/>
        <v>0</v>
      </c>
      <c r="I153" s="137">
        <f t="shared" si="11"/>
        <v>31</v>
      </c>
      <c r="J153" s="137"/>
      <c r="K153" s="137">
        <f>'Intermediate OLS Model'!$B$5</f>
        <v>-8216912.5571975103</v>
      </c>
      <c r="L153" s="137">
        <f>'Intermediate OLS Model'!$B$6*D153</f>
        <v>-2041535.335707356</v>
      </c>
      <c r="M153" s="137">
        <f>'Intermediate OLS Model'!$B$7*E153</f>
        <v>8963559.5982455071</v>
      </c>
      <c r="N153" s="137">
        <f>'Intermediate OLS Model'!$B$8*F153</f>
        <v>0</v>
      </c>
      <c r="O153" s="137">
        <f>'Intermediate OLS Model'!$B$9*G153</f>
        <v>0</v>
      </c>
      <c r="P153" s="137">
        <f>'Intermediate OLS Model'!$B$10*H153</f>
        <v>0</v>
      </c>
      <c r="Q153" s="137">
        <f>'Intermediate OLS Model'!$B$11*I153</f>
        <v>4700809.3647696832</v>
      </c>
      <c r="R153" s="137">
        <f t="shared" si="19"/>
        <v>3405921.0701103238</v>
      </c>
    </row>
    <row r="154" spans="1:18">
      <c r="A154" s="138">
        <v>44075</v>
      </c>
      <c r="B154" s="137">
        <f t="shared" si="35"/>
        <v>2020</v>
      </c>
      <c r="C154" s="137"/>
      <c r="D154" s="137">
        <f t="shared" si="7"/>
        <v>153</v>
      </c>
      <c r="E154" s="137">
        <f>E142*(1+Employment!K$5)</f>
        <v>7367.2409728249741</v>
      </c>
      <c r="F154" s="137">
        <f t="shared" ref="F154:H154" si="44">F106</f>
        <v>0</v>
      </c>
      <c r="G154" s="137">
        <f t="shared" si="44"/>
        <v>0</v>
      </c>
      <c r="H154" s="137">
        <f t="shared" si="44"/>
        <v>1</v>
      </c>
      <c r="I154" s="137">
        <f t="shared" si="11"/>
        <v>30</v>
      </c>
      <c r="J154" s="137"/>
      <c r="K154" s="137">
        <f>'Intermediate OLS Model'!$B$5</f>
        <v>-8216912.5571975103</v>
      </c>
      <c r="L154" s="137">
        <f>'Intermediate OLS Model'!$B$6*D154</f>
        <v>-2054966.4892317464</v>
      </c>
      <c r="M154" s="137">
        <f>'Intermediate OLS Model'!$B$7*E154</f>
        <v>9001459.6858876925</v>
      </c>
      <c r="N154" s="137">
        <f>'Intermediate OLS Model'!$B$8*F154</f>
        <v>0</v>
      </c>
      <c r="O154" s="137">
        <f>'Intermediate OLS Model'!$B$9*G154</f>
        <v>0</v>
      </c>
      <c r="P154" s="137">
        <f>'Intermediate OLS Model'!$B$10*H154</f>
        <v>205410.51909741401</v>
      </c>
      <c r="Q154" s="137">
        <f>'Intermediate OLS Model'!$B$11*I154</f>
        <v>4549170.3530029198</v>
      </c>
      <c r="R154" s="137">
        <f t="shared" si="19"/>
        <v>3484161.5115587702</v>
      </c>
    </row>
    <row r="155" spans="1:18">
      <c r="A155" s="138">
        <v>44105</v>
      </c>
      <c r="B155" s="137">
        <f t="shared" si="35"/>
        <v>2020</v>
      </c>
      <c r="C155" s="137"/>
      <c r="D155" s="137">
        <f t="shared" si="7"/>
        <v>154</v>
      </c>
      <c r="E155" s="137">
        <f>E143*(1+Employment!K$5)</f>
        <v>7387.3365398310989</v>
      </c>
      <c r="F155" s="137">
        <f t="shared" ref="F155:H155" si="45">F107</f>
        <v>0</v>
      </c>
      <c r="G155" s="137">
        <f t="shared" si="45"/>
        <v>0</v>
      </c>
      <c r="H155" s="137">
        <f t="shared" si="45"/>
        <v>1</v>
      </c>
      <c r="I155" s="137">
        <f t="shared" si="11"/>
        <v>31</v>
      </c>
      <c r="J155" s="137"/>
      <c r="K155" s="137">
        <f>'Intermediate OLS Model'!$B$5</f>
        <v>-8216912.5571975103</v>
      </c>
      <c r="L155" s="137">
        <f>'Intermediate OLS Model'!$B$6*D155</f>
        <v>-2068397.6427561371</v>
      </c>
      <c r="M155" s="137">
        <f>'Intermediate OLS Model'!$B$7*E155</f>
        <v>9026012.8988120314</v>
      </c>
      <c r="N155" s="137">
        <f>'Intermediate OLS Model'!$B$8*F155</f>
        <v>0</v>
      </c>
      <c r="O155" s="137">
        <f>'Intermediate OLS Model'!$B$9*G155</f>
        <v>0</v>
      </c>
      <c r="P155" s="137">
        <f>'Intermediate OLS Model'!$B$10*H155</f>
        <v>205410.51909741401</v>
      </c>
      <c r="Q155" s="137">
        <f>'Intermediate OLS Model'!$B$11*I155</f>
        <v>4700809.3647696832</v>
      </c>
      <c r="R155" s="137">
        <f t="shared" si="19"/>
        <v>3646922.5827254811</v>
      </c>
    </row>
    <row r="156" spans="1:18">
      <c r="A156" s="138">
        <v>44136</v>
      </c>
      <c r="B156" s="137">
        <f t="shared" si="35"/>
        <v>2020</v>
      </c>
      <c r="C156" s="137"/>
      <c r="D156" s="137">
        <f t="shared" si="7"/>
        <v>155</v>
      </c>
      <c r="E156" s="137">
        <f>E144*(1+Employment!K$5)</f>
        <v>7411.8634369975489</v>
      </c>
      <c r="F156" s="137">
        <f t="shared" ref="F156:H156" si="46">F108</f>
        <v>0</v>
      </c>
      <c r="G156" s="137">
        <f t="shared" si="46"/>
        <v>0</v>
      </c>
      <c r="H156" s="137">
        <f t="shared" si="46"/>
        <v>1</v>
      </c>
      <c r="I156" s="137">
        <f t="shared" si="11"/>
        <v>30</v>
      </c>
      <c r="J156" s="137"/>
      <c r="K156" s="137">
        <f>'Intermediate OLS Model'!$B$5</f>
        <v>-8216912.5571975103</v>
      </c>
      <c r="L156" s="137">
        <f>'Intermediate OLS Model'!$B$6*D156</f>
        <v>-2081828.7962805275</v>
      </c>
      <c r="M156" s="137">
        <f>'Intermediate OLS Model'!$B$7*E156</f>
        <v>9055980.409970969</v>
      </c>
      <c r="N156" s="137">
        <f>'Intermediate OLS Model'!$B$8*F156</f>
        <v>0</v>
      </c>
      <c r="O156" s="137">
        <f>'Intermediate OLS Model'!$B$9*G156</f>
        <v>0</v>
      </c>
      <c r="P156" s="137">
        <f>'Intermediate OLS Model'!$B$10*H156</f>
        <v>205410.51909741401</v>
      </c>
      <c r="Q156" s="137">
        <f>'Intermediate OLS Model'!$B$11*I156</f>
        <v>4549170.3530029198</v>
      </c>
      <c r="R156" s="137">
        <f t="shared" si="19"/>
        <v>3511819.9285932658</v>
      </c>
    </row>
    <row r="157" spans="1:18">
      <c r="A157" s="138">
        <v>44166</v>
      </c>
      <c r="B157" s="137">
        <f t="shared" si="35"/>
        <v>2020</v>
      </c>
      <c r="C157" s="137"/>
      <c r="D157" s="137">
        <f t="shared" si="7"/>
        <v>156</v>
      </c>
      <c r="E157" s="137">
        <f>E145*(1+Employment!K$5)</f>
        <v>7427.5276738433486</v>
      </c>
      <c r="F157" s="137">
        <f t="shared" ref="F157:H157" si="47">F109</f>
        <v>0</v>
      </c>
      <c r="G157" s="137">
        <f t="shared" si="47"/>
        <v>0</v>
      </c>
      <c r="H157" s="137">
        <f t="shared" si="47"/>
        <v>0</v>
      </c>
      <c r="I157" s="137">
        <f t="shared" si="11"/>
        <v>31</v>
      </c>
      <c r="J157" s="137"/>
      <c r="K157" s="137">
        <f>'Intermediate OLS Model'!$B$5</f>
        <v>-8216912.5571975103</v>
      </c>
      <c r="L157" s="137">
        <f>'Intermediate OLS Model'!$B$6*D157</f>
        <v>-2095259.9498049179</v>
      </c>
      <c r="M157" s="137">
        <f>'Intermediate OLS Model'!$B$7*E157</f>
        <v>9075119.3246607091</v>
      </c>
      <c r="N157" s="137">
        <f>'Intermediate OLS Model'!$B$8*F157</f>
        <v>0</v>
      </c>
      <c r="O157" s="137">
        <f>'Intermediate OLS Model'!$B$9*G157</f>
        <v>0</v>
      </c>
      <c r="P157" s="137">
        <f>'Intermediate OLS Model'!$B$10*H157</f>
        <v>0</v>
      </c>
      <c r="Q157" s="137">
        <f>'Intermediate OLS Model'!$B$11*I157</f>
        <v>4700809.3647696832</v>
      </c>
      <c r="R157" s="137">
        <f t="shared" si="19"/>
        <v>3463756.1824279642</v>
      </c>
    </row>
    <row r="158" spans="1:18">
      <c r="A158" s="138"/>
      <c r="B158" s="137"/>
      <c r="C158" s="137"/>
      <c r="D158" s="137"/>
      <c r="E158" s="137"/>
      <c r="G158" s="137"/>
      <c r="H158" s="137"/>
      <c r="I158" s="137"/>
      <c r="J158" s="137"/>
      <c r="K158" s="137"/>
      <c r="L158" s="137"/>
      <c r="M158" s="137"/>
      <c r="O158" s="137"/>
      <c r="P158" s="137"/>
      <c r="Q158" s="137"/>
      <c r="R158" s="13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R157"/>
  <sheetViews>
    <sheetView workbookViewId="0">
      <selection activeCell="S29" sqref="S29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4" width="6" bestFit="1" customWidth="1"/>
    <col min="5" max="5" width="12.1640625" bestFit="1" customWidth="1"/>
    <col min="6" max="6" width="9" bestFit="1" customWidth="1"/>
    <col min="7" max="7" width="3.83203125" bestFit="1" customWidth="1"/>
    <col min="8" max="8" width="10.1640625" bestFit="1" customWidth="1"/>
    <col min="9" max="9" width="5.33203125" bestFit="1" customWidth="1"/>
    <col min="11" max="11" width="12.6640625" bestFit="1" customWidth="1"/>
    <col min="12" max="12" width="12" bestFit="1" customWidth="1"/>
    <col min="13" max="13" width="15.1640625" bestFit="1" customWidth="1"/>
    <col min="14" max="15" width="12.6640625" bestFit="1" customWidth="1"/>
    <col min="16" max="16" width="12" bestFit="1" customWidth="1"/>
    <col min="17" max="17" width="12.6640625" bestFit="1" customWidth="1"/>
    <col min="18" max="18" width="12" bestFit="1" customWidth="1"/>
  </cols>
  <sheetData>
    <row r="1" spans="1:18">
      <c r="A1" t="s">
        <v>125</v>
      </c>
      <c r="B1" t="s">
        <v>126</v>
      </c>
      <c r="C1" t="str">
        <f>'Monthly Data'!Z1</f>
        <v>Large_Use_NO_CDM</v>
      </c>
      <c r="D1" s="137" t="str">
        <f>'Monthly Data'!AY1</f>
        <v>CDD</v>
      </c>
      <c r="E1" s="133" t="str">
        <f>'Monthly Data'!AZ1</f>
        <v>Ont_Empl</v>
      </c>
      <c r="F1" s="137" t="str">
        <f>'Monthly Data'!BC1</f>
        <v>Trend</v>
      </c>
      <c r="G1" s="137" t="str">
        <f>'Monthly Data'!BJ1</f>
        <v>Jul</v>
      </c>
      <c r="H1" s="137" t="str">
        <f>'Monthly Data'!BO1</f>
        <v>Dec</v>
      </c>
      <c r="I1" s="137" t="str">
        <f>'Monthly Data'!BS1</f>
        <v>Month Days</v>
      </c>
      <c r="K1" t="s">
        <v>92</v>
      </c>
      <c r="L1" t="str">
        <f t="shared" ref="L1:Q1" si="0">D1</f>
        <v>CDD</v>
      </c>
      <c r="M1" t="str">
        <f t="shared" si="0"/>
        <v>Ont_Empl</v>
      </c>
      <c r="N1" t="str">
        <f t="shared" si="0"/>
        <v>Trend</v>
      </c>
      <c r="O1" t="str">
        <f t="shared" si="0"/>
        <v>Jul</v>
      </c>
      <c r="P1" t="str">
        <f t="shared" si="0"/>
        <v>Dec</v>
      </c>
      <c r="Q1" t="str">
        <f t="shared" si="0"/>
        <v>Month Days</v>
      </c>
      <c r="R1" t="s">
        <v>127</v>
      </c>
    </row>
    <row r="2" spans="1:18">
      <c r="A2" s="28">
        <f>'Monthly Data'!A2</f>
        <v>39448</v>
      </c>
      <c r="B2">
        <f t="shared" ref="B2:B54" si="1">YEAR(A2)</f>
        <v>2008</v>
      </c>
      <c r="C2">
        <f ca="1">'Monthly Data'!Z2</f>
        <v>30945952.881152</v>
      </c>
      <c r="D2" s="137">
        <f ca="1">Weather!H69</f>
        <v>0</v>
      </c>
      <c r="E2" s="133">
        <f>'Monthly Data'!AZ2</f>
        <v>6578.2</v>
      </c>
      <c r="F2" s="137">
        <f>'Monthly Data'!BC2</f>
        <v>1</v>
      </c>
      <c r="G2" s="137">
        <f>'Monthly Data'!BJ2</f>
        <v>0</v>
      </c>
      <c r="H2" s="137">
        <f>'Monthly Data'!BO2</f>
        <v>0</v>
      </c>
      <c r="I2" s="137">
        <f>'Monthly Data'!BS2</f>
        <v>31</v>
      </c>
      <c r="K2">
        <f>'Large Use OLS Model'!$B$5</f>
        <v>-132518743.630743</v>
      </c>
      <c r="L2">
        <f ca="1">'Large Use OLS Model'!$B$6*D2</f>
        <v>0</v>
      </c>
      <c r="M2" s="133">
        <f>'Large Use OLS Model'!$B$7*E2</f>
        <v>139276915.31633505</v>
      </c>
      <c r="N2">
        <f>'Large Use OLS Model'!$B$8*F2</f>
        <v>-117580.10582126099</v>
      </c>
      <c r="O2">
        <f>'Large Use OLS Model'!$B$9*G2</f>
        <v>0</v>
      </c>
      <c r="P2">
        <f>'Large Use OLS Model'!$B$10*H2</f>
        <v>0</v>
      </c>
      <c r="Q2">
        <f>'Large Use OLS Model'!$B$11*I2</f>
        <v>21803935.270762961</v>
      </c>
      <c r="R2">
        <f t="shared" ref="R2:R33" ca="1" si="2">SUM(K2:Q2)</f>
        <v>28444526.850533754</v>
      </c>
    </row>
    <row r="3" spans="1:18">
      <c r="A3" s="28">
        <f>'Monthly Data'!A3</f>
        <v>39479</v>
      </c>
      <c r="B3">
        <f t="shared" si="1"/>
        <v>2008</v>
      </c>
      <c r="C3">
        <f ca="1">'Monthly Data'!Z3</f>
        <v>29255982.560447</v>
      </c>
      <c r="D3" s="137">
        <f ca="1">Weather!H70</f>
        <v>0</v>
      </c>
      <c r="E3" s="133">
        <f>'Monthly Data'!AZ3</f>
        <v>6591.7</v>
      </c>
      <c r="F3" s="137">
        <f>'Monthly Data'!BC3</f>
        <v>2</v>
      </c>
      <c r="G3" s="137">
        <f>'Monthly Data'!BJ3</f>
        <v>0</v>
      </c>
      <c r="H3" s="137">
        <f>'Monthly Data'!BO3</f>
        <v>0</v>
      </c>
      <c r="I3" s="137">
        <f>'Monthly Data'!BS3</f>
        <v>29</v>
      </c>
      <c r="K3" s="137">
        <f>'Large Use OLS Model'!$B$5</f>
        <v>-132518743.630743</v>
      </c>
      <c r="L3" s="137">
        <f ca="1">'Large Use OLS Model'!$B$6*D3</f>
        <v>0</v>
      </c>
      <c r="M3" s="137">
        <f>'Large Use OLS Model'!$B$7*E3</f>
        <v>139562744.01670453</v>
      </c>
      <c r="N3" s="137">
        <f>'Large Use OLS Model'!$B$8*F3</f>
        <v>-235160.21164252199</v>
      </c>
      <c r="O3" s="137">
        <f>'Large Use OLS Model'!$B$9*G3</f>
        <v>0</v>
      </c>
      <c r="P3" s="137">
        <f>'Large Use OLS Model'!$B$10*H3</f>
        <v>0</v>
      </c>
      <c r="Q3" s="137">
        <f>'Large Use OLS Model'!$B$11*I3</f>
        <v>20397229.769423418</v>
      </c>
      <c r="R3">
        <f t="shared" ca="1" si="2"/>
        <v>27206069.943742428</v>
      </c>
    </row>
    <row r="4" spans="1:18">
      <c r="A4" s="28">
        <f>'Monthly Data'!A4</f>
        <v>39508</v>
      </c>
      <c r="B4">
        <f t="shared" si="1"/>
        <v>2008</v>
      </c>
      <c r="C4">
        <f ca="1">'Monthly Data'!Z4</f>
        <v>30082298.040827002</v>
      </c>
      <c r="D4" s="137">
        <f ca="1">Weather!H71</f>
        <v>0.48</v>
      </c>
      <c r="E4" s="133">
        <f>'Monthly Data'!AZ4</f>
        <v>6603.7</v>
      </c>
      <c r="F4" s="137">
        <f>'Monthly Data'!BC4</f>
        <v>3</v>
      </c>
      <c r="G4" s="137">
        <f>'Monthly Data'!BJ4</f>
        <v>0</v>
      </c>
      <c r="H4" s="137">
        <f>'Monthly Data'!BO4</f>
        <v>0</v>
      </c>
      <c r="I4" s="137">
        <f>'Monthly Data'!BS4</f>
        <v>31</v>
      </c>
      <c r="K4" s="137">
        <f>'Large Use OLS Model'!$B$5</f>
        <v>-132518743.630743</v>
      </c>
      <c r="L4" s="137">
        <f ca="1">'Large Use OLS Model'!$B$6*D4</f>
        <v>12793.225978517663</v>
      </c>
      <c r="M4" s="137">
        <f>'Large Use OLS Model'!$B$7*E4</f>
        <v>139816813.97258854</v>
      </c>
      <c r="N4" s="137">
        <f>'Large Use OLS Model'!$B$8*F4</f>
        <v>-352740.31746378297</v>
      </c>
      <c r="O4" s="137">
        <f>'Large Use OLS Model'!$B$9*G4</f>
        <v>0</v>
      </c>
      <c r="P4" s="137">
        <f>'Large Use OLS Model'!$B$10*H4</f>
        <v>0</v>
      </c>
      <c r="Q4" s="137">
        <f>'Large Use OLS Model'!$B$11*I4</f>
        <v>21803935.270762961</v>
      </c>
      <c r="R4">
        <f t="shared" ca="1" si="2"/>
        <v>28762058.521123245</v>
      </c>
    </row>
    <row r="5" spans="1:18">
      <c r="A5" s="28">
        <f>'Monthly Data'!A5</f>
        <v>39539</v>
      </c>
      <c r="B5">
        <f t="shared" si="1"/>
        <v>2008</v>
      </c>
      <c r="C5">
        <f ca="1">'Monthly Data'!Z5</f>
        <v>29104726.433135998</v>
      </c>
      <c r="D5" s="137">
        <f ca="1">Weather!H72</f>
        <v>2.78</v>
      </c>
      <c r="E5" s="133">
        <f>'Monthly Data'!AZ5</f>
        <v>6618.5</v>
      </c>
      <c r="F5" s="137">
        <f>'Monthly Data'!BC5</f>
        <v>4</v>
      </c>
      <c r="G5" s="137">
        <f>'Monthly Data'!BJ5</f>
        <v>0</v>
      </c>
      <c r="H5" s="137">
        <f>'Monthly Data'!BO5</f>
        <v>0</v>
      </c>
      <c r="I5" s="137">
        <f>'Monthly Data'!BS5</f>
        <v>30</v>
      </c>
      <c r="K5" s="137">
        <f>'Large Use OLS Model'!$B$5</f>
        <v>-132518743.630743</v>
      </c>
      <c r="L5" s="137">
        <f ca="1">'Large Use OLS Model'!$B$6*D5</f>
        <v>74094.100458914792</v>
      </c>
      <c r="M5" s="137">
        <f>'Large Use OLS Model'!$B$7*E5</f>
        <v>140130166.91817877</v>
      </c>
      <c r="N5" s="137">
        <f>'Large Use OLS Model'!$B$8*F5</f>
        <v>-470320.42328504397</v>
      </c>
      <c r="O5" s="137">
        <f>'Large Use OLS Model'!$B$9*G5</f>
        <v>0</v>
      </c>
      <c r="P5" s="137">
        <f>'Large Use OLS Model'!$B$10*H5</f>
        <v>0</v>
      </c>
      <c r="Q5" s="137">
        <f>'Large Use OLS Model'!$B$11*I5</f>
        <v>21100582.520093188</v>
      </c>
      <c r="R5">
        <f t="shared" ca="1" si="2"/>
        <v>28315779.484702833</v>
      </c>
    </row>
    <row r="6" spans="1:18">
      <c r="A6" s="28">
        <f>'Monthly Data'!A6</f>
        <v>39569</v>
      </c>
      <c r="B6">
        <f t="shared" si="1"/>
        <v>2008</v>
      </c>
      <c r="C6">
        <f ca="1">'Monthly Data'!Z6</f>
        <v>28303679.631195001</v>
      </c>
      <c r="D6" s="137">
        <f ca="1">Weather!H73</f>
        <v>41.839999999999996</v>
      </c>
      <c r="E6" s="133">
        <f>'Monthly Data'!AZ6</f>
        <v>6622.3</v>
      </c>
      <c r="F6" s="137">
        <f>'Monthly Data'!BC6</f>
        <v>5</v>
      </c>
      <c r="G6" s="137">
        <f>'Monthly Data'!BJ6</f>
        <v>0</v>
      </c>
      <c r="H6" s="137">
        <f>'Monthly Data'!BO6</f>
        <v>0</v>
      </c>
      <c r="I6" s="137">
        <f>'Monthly Data'!BS6</f>
        <v>31</v>
      </c>
      <c r="K6" s="137">
        <f>'Large Use OLS Model'!$B$5</f>
        <v>-132518743.630743</v>
      </c>
      <c r="L6" s="137">
        <f ca="1">'Large Use OLS Model'!$B$6*D6</f>
        <v>1115142.8644607896</v>
      </c>
      <c r="M6" s="137">
        <f>'Large Use OLS Model'!$B$7*E6</f>
        <v>140210622.40420872</v>
      </c>
      <c r="N6" s="137">
        <f>'Large Use OLS Model'!$B$8*F6</f>
        <v>-587900.52910630498</v>
      </c>
      <c r="O6" s="137">
        <f>'Large Use OLS Model'!$B$9*G6</f>
        <v>0</v>
      </c>
      <c r="P6" s="137">
        <f>'Large Use OLS Model'!$B$10*H6</f>
        <v>0</v>
      </c>
      <c r="Q6" s="137">
        <f>'Large Use OLS Model'!$B$11*I6</f>
        <v>21803935.270762961</v>
      </c>
      <c r="R6">
        <f t="shared" ca="1" si="2"/>
        <v>30023056.379583176</v>
      </c>
    </row>
    <row r="7" spans="1:18">
      <c r="A7" s="28">
        <f>'Monthly Data'!A7</f>
        <v>39600</v>
      </c>
      <c r="B7">
        <f t="shared" si="1"/>
        <v>2008</v>
      </c>
      <c r="C7">
        <f ca="1">'Monthly Data'!Z7</f>
        <v>31374151.027519997</v>
      </c>
      <c r="D7" s="137">
        <f ca="1">Weather!H74</f>
        <v>117.03999999999996</v>
      </c>
      <c r="E7" s="133">
        <f>'Monthly Data'!AZ7</f>
        <v>6620.3</v>
      </c>
      <c r="F7" s="137">
        <f>'Monthly Data'!BC7</f>
        <v>6</v>
      </c>
      <c r="G7" s="137">
        <f>'Monthly Data'!BJ7</f>
        <v>0</v>
      </c>
      <c r="H7" s="137">
        <f>'Monthly Data'!BO7</f>
        <v>0</v>
      </c>
      <c r="I7" s="137">
        <f>'Monthly Data'!BS7</f>
        <v>30</v>
      </c>
      <c r="K7" s="137">
        <f>'Large Use OLS Model'!$B$5</f>
        <v>-132518743.630743</v>
      </c>
      <c r="L7" s="137">
        <f ca="1">'Large Use OLS Model'!$B$6*D7</f>
        <v>3119414.9344285559</v>
      </c>
      <c r="M7" s="137">
        <f>'Large Use OLS Model'!$B$7*E7</f>
        <v>140168277.41156137</v>
      </c>
      <c r="N7" s="137">
        <f>'Large Use OLS Model'!$B$8*F7</f>
        <v>-705480.63492756593</v>
      </c>
      <c r="O7" s="137">
        <f>'Large Use OLS Model'!$B$9*G7</f>
        <v>0</v>
      </c>
      <c r="P7" s="137">
        <f>'Large Use OLS Model'!$B$10*H7</f>
        <v>0</v>
      </c>
      <c r="Q7" s="137">
        <f>'Large Use OLS Model'!$B$11*I7</f>
        <v>21100582.520093188</v>
      </c>
      <c r="R7">
        <f t="shared" ca="1" si="2"/>
        <v>31164050.600412555</v>
      </c>
    </row>
    <row r="8" spans="1:18">
      <c r="A8" s="28">
        <f>'Monthly Data'!A8</f>
        <v>39630</v>
      </c>
      <c r="B8">
        <f t="shared" si="1"/>
        <v>2008</v>
      </c>
      <c r="C8">
        <f ca="1">'Monthly Data'!Z8</f>
        <v>31414393.881907005</v>
      </c>
      <c r="D8" s="137">
        <f ca="1">Weather!H75</f>
        <v>183.26</v>
      </c>
      <c r="E8" s="133">
        <f>'Monthly Data'!AZ8</f>
        <v>6611.6</v>
      </c>
      <c r="F8" s="137">
        <f>'Monthly Data'!BC8</f>
        <v>7</v>
      </c>
      <c r="G8" s="137">
        <f>'Monthly Data'!BJ8</f>
        <v>1</v>
      </c>
      <c r="H8" s="137">
        <f>'Monthly Data'!BO8</f>
        <v>0</v>
      </c>
      <c r="I8" s="137">
        <f>'Monthly Data'!BS8</f>
        <v>31</v>
      </c>
      <c r="K8" s="137">
        <f>'Large Use OLS Model'!$B$5</f>
        <v>-132518743.630743</v>
      </c>
      <c r="L8" s="137">
        <f ca="1">'Large Use OLS Model'!$B$6*D8</f>
        <v>4884347.0683815563</v>
      </c>
      <c r="M8" s="137">
        <f>'Large Use OLS Model'!$B$7*E8</f>
        <v>139984076.69354549</v>
      </c>
      <c r="N8" s="137">
        <f>'Large Use OLS Model'!$B$8*F8</f>
        <v>-823060.740748827</v>
      </c>
      <c r="O8" s="137">
        <f>'Large Use OLS Model'!$B$9*G8</f>
        <v>-1709094.1435138399</v>
      </c>
      <c r="P8" s="137">
        <f>'Large Use OLS Model'!$B$10*H8</f>
        <v>0</v>
      </c>
      <c r="Q8" s="137">
        <f>'Large Use OLS Model'!$B$11*I8</f>
        <v>21803935.270762961</v>
      </c>
      <c r="R8">
        <f t="shared" ca="1" si="2"/>
        <v>31621460.517684352</v>
      </c>
    </row>
    <row r="9" spans="1:18">
      <c r="A9" s="28">
        <f>'Monthly Data'!A9</f>
        <v>39661</v>
      </c>
      <c r="B9">
        <f t="shared" si="1"/>
        <v>2008</v>
      </c>
      <c r="C9">
        <f ca="1">'Monthly Data'!Z9</f>
        <v>33407990.351884004</v>
      </c>
      <c r="D9" s="137">
        <f ca="1">Weather!H76</f>
        <v>152.91000000000003</v>
      </c>
      <c r="E9" s="133">
        <f>'Monthly Data'!AZ9</f>
        <v>6603.5</v>
      </c>
      <c r="F9" s="137">
        <f>'Monthly Data'!BC9</f>
        <v>8</v>
      </c>
      <c r="G9" s="137">
        <f>'Monthly Data'!BJ9</f>
        <v>0</v>
      </c>
      <c r="H9" s="137">
        <f>'Monthly Data'!BO9</f>
        <v>0</v>
      </c>
      <c r="I9" s="137">
        <f>'Monthly Data'!BS9</f>
        <v>31</v>
      </c>
      <c r="K9" s="137">
        <f>'Large Use OLS Model'!$B$5</f>
        <v>-132518743.630743</v>
      </c>
      <c r="L9" s="137">
        <f ca="1">'Large Use OLS Model'!$B$6*D9</f>
        <v>4075442.0507815336</v>
      </c>
      <c r="M9" s="137">
        <f>'Large Use OLS Model'!$B$7*E9</f>
        <v>139812579.47332379</v>
      </c>
      <c r="N9" s="137">
        <f>'Large Use OLS Model'!$B$8*F9</f>
        <v>-940640.84657008795</v>
      </c>
      <c r="O9" s="137">
        <f>'Large Use OLS Model'!$B$9*G9</f>
        <v>0</v>
      </c>
      <c r="P9" s="137">
        <f>'Large Use OLS Model'!$B$10*H9</f>
        <v>0</v>
      </c>
      <c r="Q9" s="137">
        <f>'Large Use OLS Model'!$B$11*I9</f>
        <v>21803935.270762961</v>
      </c>
      <c r="R9">
        <f t="shared" ca="1" si="2"/>
        <v>32232572.317555204</v>
      </c>
    </row>
    <row r="10" spans="1:18">
      <c r="A10" s="28">
        <f>'Monthly Data'!A10</f>
        <v>39692</v>
      </c>
      <c r="B10">
        <f t="shared" si="1"/>
        <v>2008</v>
      </c>
      <c r="C10">
        <f ca="1">'Monthly Data'!Z10</f>
        <v>30345332.094379999</v>
      </c>
      <c r="D10" s="137">
        <f ca="1">Weather!H77</f>
        <v>67.679999999999993</v>
      </c>
      <c r="E10" s="133">
        <f>'Monthly Data'!AZ10</f>
        <v>6614.5</v>
      </c>
      <c r="F10" s="137">
        <f>'Monthly Data'!BC10</f>
        <v>9</v>
      </c>
      <c r="G10" s="137">
        <f>'Monthly Data'!BJ10</f>
        <v>0</v>
      </c>
      <c r="H10" s="137">
        <f>'Monthly Data'!BO10</f>
        <v>0</v>
      </c>
      <c r="I10" s="137">
        <f>'Monthly Data'!BS10</f>
        <v>30</v>
      </c>
      <c r="K10" s="137">
        <f>'Large Use OLS Model'!$B$5</f>
        <v>-132518743.630743</v>
      </c>
      <c r="L10" s="137">
        <f ca="1">'Large Use OLS Model'!$B$6*D10</f>
        <v>1803844.8629709904</v>
      </c>
      <c r="M10" s="137">
        <f>'Large Use OLS Model'!$B$7*E10</f>
        <v>140045476.93288413</v>
      </c>
      <c r="N10" s="137">
        <f>'Large Use OLS Model'!$B$8*F10</f>
        <v>-1058220.952391349</v>
      </c>
      <c r="O10" s="137">
        <f>'Large Use OLS Model'!$B$9*G10</f>
        <v>0</v>
      </c>
      <c r="P10" s="137">
        <f>'Large Use OLS Model'!$B$10*H10</f>
        <v>0</v>
      </c>
      <c r="Q10" s="137">
        <f>'Large Use OLS Model'!$B$11*I10</f>
        <v>21100582.520093188</v>
      </c>
      <c r="R10">
        <f t="shared" ca="1" si="2"/>
        <v>29372939.732813962</v>
      </c>
    </row>
    <row r="11" spans="1:18">
      <c r="A11" s="28">
        <f>'Monthly Data'!A11</f>
        <v>39722</v>
      </c>
      <c r="B11">
        <f t="shared" si="1"/>
        <v>2008</v>
      </c>
      <c r="C11">
        <f ca="1">'Monthly Data'!Z11</f>
        <v>28423198.784386002</v>
      </c>
      <c r="D11" s="137">
        <f ca="1">Weather!H78</f>
        <v>8.6</v>
      </c>
      <c r="E11" s="133">
        <f>'Monthly Data'!AZ11</f>
        <v>6632.3</v>
      </c>
      <c r="F11" s="137">
        <f>'Monthly Data'!BC11</f>
        <v>10</v>
      </c>
      <c r="G11" s="137">
        <f>'Monthly Data'!BJ11</f>
        <v>0</v>
      </c>
      <c r="H11" s="137">
        <f>'Monthly Data'!BO11</f>
        <v>0</v>
      </c>
      <c r="I11" s="137">
        <f>'Monthly Data'!BS11</f>
        <v>31</v>
      </c>
      <c r="K11" s="137">
        <f>'Large Use OLS Model'!$B$5</f>
        <v>-132518743.630743</v>
      </c>
      <c r="L11" s="137">
        <f ca="1">'Large Use OLS Model'!$B$6*D11</f>
        <v>229211.96544844145</v>
      </c>
      <c r="M11" s="137">
        <f>'Large Use OLS Model'!$B$7*E11</f>
        <v>140422347.36744535</v>
      </c>
      <c r="N11" s="137">
        <f>'Large Use OLS Model'!$B$8*F11</f>
        <v>-1175801.05821261</v>
      </c>
      <c r="O11" s="137">
        <f>'Large Use OLS Model'!$B$9*G11</f>
        <v>0</v>
      </c>
      <c r="P11" s="137">
        <f>'Large Use OLS Model'!$B$10*H11</f>
        <v>0</v>
      </c>
      <c r="Q11" s="137">
        <f>'Large Use OLS Model'!$B$11*I11</f>
        <v>21803935.270762961</v>
      </c>
      <c r="R11">
        <f t="shared" ca="1" si="2"/>
        <v>28760949.914701141</v>
      </c>
    </row>
    <row r="12" spans="1:18">
      <c r="A12" s="28">
        <f>'Monthly Data'!A12</f>
        <v>39753</v>
      </c>
      <c r="B12">
        <f t="shared" si="1"/>
        <v>2008</v>
      </c>
      <c r="C12">
        <f ca="1">'Monthly Data'!Z12</f>
        <v>26336843.103038002</v>
      </c>
      <c r="D12" s="137">
        <f ca="1">Weather!H79</f>
        <v>0.05</v>
      </c>
      <c r="E12" s="133">
        <f>'Monthly Data'!AZ12</f>
        <v>6616.9</v>
      </c>
      <c r="F12" s="137">
        <f>'Monthly Data'!BC12</f>
        <v>11</v>
      </c>
      <c r="G12" s="137">
        <f>'Monthly Data'!BJ12</f>
        <v>0</v>
      </c>
      <c r="H12" s="137">
        <f>'Monthly Data'!BO12</f>
        <v>0</v>
      </c>
      <c r="I12" s="137">
        <f>'Monthly Data'!BS12</f>
        <v>30</v>
      </c>
      <c r="K12" s="137">
        <f>'Large Use OLS Model'!$B$5</f>
        <v>-132518743.630743</v>
      </c>
      <c r="L12" s="137">
        <f ca="1">'Large Use OLS Model'!$B$6*D12</f>
        <v>1332.6277060955899</v>
      </c>
      <c r="M12" s="137">
        <f>'Large Use OLS Model'!$B$7*E12</f>
        <v>140096290.92406091</v>
      </c>
      <c r="N12" s="137">
        <f>'Large Use OLS Model'!$B$8*F12</f>
        <v>-1293381.1640338709</v>
      </c>
      <c r="O12" s="137">
        <f>'Large Use OLS Model'!$B$9*G12</f>
        <v>0</v>
      </c>
      <c r="P12" s="137">
        <f>'Large Use OLS Model'!$B$10*H12</f>
        <v>0</v>
      </c>
      <c r="Q12" s="137">
        <f>'Large Use OLS Model'!$B$11*I12</f>
        <v>21100582.520093188</v>
      </c>
      <c r="R12">
        <f t="shared" ca="1" si="2"/>
        <v>27386081.277083326</v>
      </c>
    </row>
    <row r="13" spans="1:18">
      <c r="A13" s="28">
        <f>'Monthly Data'!A13</f>
        <v>39783</v>
      </c>
      <c r="B13">
        <f t="shared" si="1"/>
        <v>2008</v>
      </c>
      <c r="C13">
        <f ca="1">'Monthly Data'!Z13</f>
        <v>23696597.122235004</v>
      </c>
      <c r="D13" s="137">
        <f ca="1">Weather!H80</f>
        <v>0</v>
      </c>
      <c r="E13" s="133">
        <f>'Monthly Data'!AZ13</f>
        <v>6598.1</v>
      </c>
      <c r="F13" s="137">
        <f>'Monthly Data'!BC13</f>
        <v>12</v>
      </c>
      <c r="G13" s="137">
        <f>'Monthly Data'!BJ13</f>
        <v>0</v>
      </c>
      <c r="H13" s="137">
        <f>'Monthly Data'!BO13</f>
        <v>1</v>
      </c>
      <c r="I13" s="137">
        <f>'Monthly Data'!BS13</f>
        <v>31</v>
      </c>
      <c r="K13" s="137">
        <f>'Large Use OLS Model'!$B$5</f>
        <v>-132518743.630743</v>
      </c>
      <c r="L13" s="137">
        <f ca="1">'Large Use OLS Model'!$B$6*D13</f>
        <v>0</v>
      </c>
      <c r="M13" s="137">
        <f>'Large Use OLS Model'!$B$7*E13</f>
        <v>139698247.99317601</v>
      </c>
      <c r="N13" s="137">
        <f>'Large Use OLS Model'!$B$8*F13</f>
        <v>-1410961.2698551319</v>
      </c>
      <c r="O13" s="137">
        <f>'Large Use OLS Model'!$B$9*G13</f>
        <v>0</v>
      </c>
      <c r="P13" s="137">
        <f>'Large Use OLS Model'!$B$10*H13</f>
        <v>-2274931.99285133</v>
      </c>
      <c r="Q13" s="137">
        <f>'Large Use OLS Model'!$B$11*I13</f>
        <v>21803935.270762961</v>
      </c>
      <c r="R13">
        <f t="shared" ca="1" si="2"/>
        <v>25297546.370489515</v>
      </c>
    </row>
    <row r="14" spans="1:18">
      <c r="A14" s="28">
        <f>'Monthly Data'!A14</f>
        <v>39814</v>
      </c>
      <c r="B14">
        <f t="shared" si="1"/>
        <v>2009</v>
      </c>
      <c r="C14">
        <f ca="1">'Monthly Data'!Z14</f>
        <v>24657854.515772</v>
      </c>
      <c r="D14" s="137">
        <f t="shared" ref="D14:D77" ca="1" si="3">D2</f>
        <v>0</v>
      </c>
      <c r="E14" s="133">
        <f>'Monthly Data'!AZ14</f>
        <v>6541.6</v>
      </c>
      <c r="F14" s="137">
        <f>'Monthly Data'!BC14</f>
        <v>13</v>
      </c>
      <c r="G14" s="137">
        <f>'Monthly Data'!BJ14</f>
        <v>0</v>
      </c>
      <c r="H14" s="137">
        <f>'Monthly Data'!BO14</f>
        <v>0</v>
      </c>
      <c r="I14" s="137">
        <f>'Monthly Data'!BS14</f>
        <v>31</v>
      </c>
      <c r="K14" s="137">
        <f>'Large Use OLS Model'!$B$5</f>
        <v>-132518743.630743</v>
      </c>
      <c r="L14" s="137">
        <f ca="1">'Large Use OLS Model'!$B$6*D14</f>
        <v>0</v>
      </c>
      <c r="M14" s="137">
        <f>'Large Use OLS Model'!$B$7*E14</f>
        <v>138502001.95088893</v>
      </c>
      <c r="N14" s="137">
        <f>'Large Use OLS Model'!$B$8*F14</f>
        <v>-1528541.3756763928</v>
      </c>
      <c r="O14" s="137">
        <f>'Large Use OLS Model'!$B$9*G14</f>
        <v>0</v>
      </c>
      <c r="P14" s="137">
        <f>'Large Use OLS Model'!$B$10*H14</f>
        <v>0</v>
      </c>
      <c r="Q14" s="137">
        <f>'Large Use OLS Model'!$B$11*I14</f>
        <v>21803935.270762961</v>
      </c>
      <c r="R14">
        <f t="shared" ca="1" si="2"/>
        <v>26258652.215232503</v>
      </c>
    </row>
    <row r="15" spans="1:18">
      <c r="A15" s="28">
        <f>'Monthly Data'!A15</f>
        <v>39845</v>
      </c>
      <c r="B15">
        <f t="shared" si="1"/>
        <v>2009</v>
      </c>
      <c r="C15">
        <f ca="1">'Monthly Data'!Z15</f>
        <v>22260143.476391003</v>
      </c>
      <c r="D15" s="137">
        <f t="shared" ca="1" si="3"/>
        <v>0</v>
      </c>
      <c r="E15" s="133">
        <f>'Monthly Data'!AZ15</f>
        <v>6506</v>
      </c>
      <c r="F15" s="137">
        <f>'Monthly Data'!BC15</f>
        <v>14</v>
      </c>
      <c r="G15" s="137">
        <f>'Monthly Data'!BJ15</f>
        <v>0</v>
      </c>
      <c r="H15" s="137">
        <f>'Monthly Data'!BO15</f>
        <v>0</v>
      </c>
      <c r="I15" s="137">
        <f>'Monthly Data'!BS15</f>
        <v>28</v>
      </c>
      <c r="K15" s="137">
        <f>'Large Use OLS Model'!$B$5</f>
        <v>-132518743.630743</v>
      </c>
      <c r="L15" s="137">
        <f ca="1">'Large Use OLS Model'!$B$6*D15</f>
        <v>0</v>
      </c>
      <c r="M15" s="137">
        <f>'Large Use OLS Model'!$B$7*E15</f>
        <v>137748261.08176643</v>
      </c>
      <c r="N15" s="137">
        <f>'Large Use OLS Model'!$B$8*F15</f>
        <v>-1646121.481497654</v>
      </c>
      <c r="O15" s="137">
        <f>'Large Use OLS Model'!$B$9*G15</f>
        <v>0</v>
      </c>
      <c r="P15" s="137">
        <f>'Large Use OLS Model'!$B$10*H15</f>
        <v>0</v>
      </c>
      <c r="Q15" s="137">
        <f>'Large Use OLS Model'!$B$11*I15</f>
        <v>19693877.018753644</v>
      </c>
      <c r="R15">
        <f t="shared" ca="1" si="2"/>
        <v>23277272.988279421</v>
      </c>
    </row>
    <row r="16" spans="1:18">
      <c r="A16" s="28">
        <f>'Monthly Data'!A16</f>
        <v>39873</v>
      </c>
      <c r="B16">
        <f t="shared" si="1"/>
        <v>2009</v>
      </c>
      <c r="C16">
        <f ca="1">'Monthly Data'!Z16</f>
        <v>20653970.599032998</v>
      </c>
      <c r="D16" s="137">
        <f t="shared" ca="1" si="3"/>
        <v>0.48</v>
      </c>
      <c r="E16" s="133">
        <f>'Monthly Data'!AZ16</f>
        <v>6466.8</v>
      </c>
      <c r="F16" s="137">
        <f>'Monthly Data'!BC16</f>
        <v>15</v>
      </c>
      <c r="G16" s="137">
        <f>'Monthly Data'!BJ16</f>
        <v>0</v>
      </c>
      <c r="H16" s="137">
        <f>'Monthly Data'!BO16</f>
        <v>0</v>
      </c>
      <c r="I16" s="137">
        <f>'Monthly Data'!BS16</f>
        <v>31</v>
      </c>
      <c r="K16" s="137">
        <f>'Large Use OLS Model'!$B$5</f>
        <v>-132518743.630743</v>
      </c>
      <c r="L16" s="137">
        <f ca="1">'Large Use OLS Model'!$B$6*D16</f>
        <v>12793.225978517663</v>
      </c>
      <c r="M16" s="137">
        <f>'Large Use OLS Model'!$B$7*E16</f>
        <v>136918299.22587875</v>
      </c>
      <c r="N16" s="137">
        <f>'Large Use OLS Model'!$B$8*F16</f>
        <v>-1763701.5873189149</v>
      </c>
      <c r="O16" s="137">
        <f>'Large Use OLS Model'!$B$9*G16</f>
        <v>0</v>
      </c>
      <c r="P16" s="137">
        <f>'Large Use OLS Model'!$B$10*H16</f>
        <v>0</v>
      </c>
      <c r="Q16" s="137">
        <f>'Large Use OLS Model'!$B$11*I16</f>
        <v>21803935.270762961</v>
      </c>
      <c r="R16">
        <f t="shared" ca="1" si="2"/>
        <v>24452582.504558317</v>
      </c>
    </row>
    <row r="17" spans="1:18">
      <c r="A17" s="28">
        <f>'Monthly Data'!A17</f>
        <v>39904</v>
      </c>
      <c r="B17">
        <f t="shared" si="1"/>
        <v>2009</v>
      </c>
      <c r="C17">
        <f ca="1">'Monthly Data'!Z17</f>
        <v>19934511.746649001</v>
      </c>
      <c r="D17" s="137">
        <f t="shared" ca="1" si="3"/>
        <v>2.78</v>
      </c>
      <c r="E17" s="133">
        <f>'Monthly Data'!AZ17</f>
        <v>6445.5</v>
      </c>
      <c r="F17" s="137">
        <f>'Monthly Data'!BC17</f>
        <v>16</v>
      </c>
      <c r="G17" s="137">
        <f>'Monthly Data'!BJ17</f>
        <v>0</v>
      </c>
      <c r="H17" s="137">
        <f>'Monthly Data'!BO17</f>
        <v>0</v>
      </c>
      <c r="I17" s="137">
        <f>'Monthly Data'!BS17</f>
        <v>30</v>
      </c>
      <c r="K17" s="137">
        <f>'Large Use OLS Model'!$B$5</f>
        <v>-132518743.630743</v>
      </c>
      <c r="L17" s="137">
        <f ca="1">'Large Use OLS Model'!$B$6*D17</f>
        <v>74094.100458914792</v>
      </c>
      <c r="M17" s="137">
        <f>'Large Use OLS Model'!$B$7*E17</f>
        <v>136467325.05418468</v>
      </c>
      <c r="N17" s="137">
        <f>'Large Use OLS Model'!$B$8*F17</f>
        <v>-1881281.6931401759</v>
      </c>
      <c r="O17" s="137">
        <f>'Large Use OLS Model'!$B$9*G17</f>
        <v>0</v>
      </c>
      <c r="P17" s="137">
        <f>'Large Use OLS Model'!$B$10*H17</f>
        <v>0</v>
      </c>
      <c r="Q17" s="137">
        <f>'Large Use OLS Model'!$B$11*I17</f>
        <v>21100582.520093188</v>
      </c>
      <c r="R17">
        <f t="shared" ca="1" si="2"/>
        <v>23241976.350853611</v>
      </c>
    </row>
    <row r="18" spans="1:18">
      <c r="A18" s="28">
        <f>'Monthly Data'!A18</f>
        <v>39934</v>
      </c>
      <c r="B18">
        <f t="shared" si="1"/>
        <v>2009</v>
      </c>
      <c r="C18">
        <f ca="1">'Monthly Data'!Z18</f>
        <v>20696037.706291001</v>
      </c>
      <c r="D18" s="137">
        <f t="shared" ca="1" si="3"/>
        <v>41.839999999999996</v>
      </c>
      <c r="E18" s="133">
        <f>'Monthly Data'!AZ18</f>
        <v>6420.3</v>
      </c>
      <c r="F18" s="137">
        <f>'Monthly Data'!BC18</f>
        <v>17</v>
      </c>
      <c r="G18" s="137">
        <f>'Monthly Data'!BJ18</f>
        <v>0</v>
      </c>
      <c r="H18" s="137">
        <f>'Monthly Data'!BO18</f>
        <v>0</v>
      </c>
      <c r="I18" s="137">
        <f>'Monthly Data'!BS18</f>
        <v>31</v>
      </c>
      <c r="K18" s="137">
        <f>'Large Use OLS Model'!$B$5</f>
        <v>-132518743.630743</v>
      </c>
      <c r="L18" s="137">
        <f ca="1">'Large Use OLS Model'!$B$6*D18</f>
        <v>1115142.8644607896</v>
      </c>
      <c r="M18" s="137">
        <f>'Large Use OLS Model'!$B$7*E18</f>
        <v>135933778.14682832</v>
      </c>
      <c r="N18" s="137">
        <f>'Large Use OLS Model'!$B$8*F18</f>
        <v>-1998861.7989614368</v>
      </c>
      <c r="O18" s="137">
        <f>'Large Use OLS Model'!$B$9*G18</f>
        <v>0</v>
      </c>
      <c r="P18" s="137">
        <f>'Large Use OLS Model'!$B$10*H18</f>
        <v>0</v>
      </c>
      <c r="Q18" s="137">
        <f>'Large Use OLS Model'!$B$11*I18</f>
        <v>21803935.270762961</v>
      </c>
      <c r="R18">
        <f t="shared" ca="1" si="2"/>
        <v>24335250.852347646</v>
      </c>
    </row>
    <row r="19" spans="1:18">
      <c r="A19" s="28">
        <f>'Monthly Data'!A19</f>
        <v>39965</v>
      </c>
      <c r="B19">
        <f t="shared" si="1"/>
        <v>2009</v>
      </c>
      <c r="C19">
        <f ca="1">'Monthly Data'!Z19</f>
        <v>23177348.254234999</v>
      </c>
      <c r="D19" s="137">
        <f t="shared" ca="1" si="3"/>
        <v>117.03999999999996</v>
      </c>
      <c r="E19" s="133">
        <f>'Monthly Data'!AZ19</f>
        <v>6393.2</v>
      </c>
      <c r="F19" s="137">
        <f>'Monthly Data'!BC19</f>
        <v>18</v>
      </c>
      <c r="G19" s="137">
        <f>'Monthly Data'!BJ19</f>
        <v>0</v>
      </c>
      <c r="H19" s="137">
        <f>'Monthly Data'!BO19</f>
        <v>0</v>
      </c>
      <c r="I19" s="137">
        <f>'Monthly Data'!BS19</f>
        <v>30</v>
      </c>
      <c r="K19" s="137">
        <f>'Large Use OLS Model'!$B$5</f>
        <v>-132518743.630743</v>
      </c>
      <c r="L19" s="137">
        <f ca="1">'Large Use OLS Model'!$B$6*D19</f>
        <v>3119414.9344285559</v>
      </c>
      <c r="M19" s="137">
        <f>'Large Use OLS Model'!$B$7*E19</f>
        <v>135360003.49645698</v>
      </c>
      <c r="N19" s="137">
        <f>'Large Use OLS Model'!$B$8*F19</f>
        <v>-2116441.904782698</v>
      </c>
      <c r="O19" s="137">
        <f>'Large Use OLS Model'!$B$9*G19</f>
        <v>0</v>
      </c>
      <c r="P19" s="137">
        <f>'Large Use OLS Model'!$B$10*H19</f>
        <v>0</v>
      </c>
      <c r="Q19" s="137">
        <f>'Large Use OLS Model'!$B$11*I19</f>
        <v>21100582.520093188</v>
      </c>
      <c r="R19">
        <f t="shared" ca="1" si="2"/>
        <v>24944815.415453032</v>
      </c>
    </row>
    <row r="20" spans="1:18">
      <c r="A20" s="28">
        <f>'Monthly Data'!A20</f>
        <v>39995</v>
      </c>
      <c r="B20">
        <f t="shared" si="1"/>
        <v>2009</v>
      </c>
      <c r="C20">
        <f ca="1">'Monthly Data'!Z20</f>
        <v>24105091.778898001</v>
      </c>
      <c r="D20" s="137">
        <f t="shared" ca="1" si="3"/>
        <v>183.26</v>
      </c>
      <c r="E20" s="133">
        <f>'Monthly Data'!AZ20</f>
        <v>6390.2</v>
      </c>
      <c r="F20" s="137">
        <f>'Monthly Data'!BC20</f>
        <v>19</v>
      </c>
      <c r="G20" s="137">
        <f>'Monthly Data'!BJ20</f>
        <v>1</v>
      </c>
      <c r="H20" s="137">
        <f>'Monthly Data'!BO20</f>
        <v>0</v>
      </c>
      <c r="I20" s="137">
        <f>'Monthly Data'!BS20</f>
        <v>31</v>
      </c>
      <c r="K20" s="137">
        <f>'Large Use OLS Model'!$B$5</f>
        <v>-132518743.630743</v>
      </c>
      <c r="L20" s="137">
        <f ca="1">'Large Use OLS Model'!$B$6*D20</f>
        <v>4884347.0683815563</v>
      </c>
      <c r="M20" s="137">
        <f>'Large Use OLS Model'!$B$7*E20</f>
        <v>135296486.00748599</v>
      </c>
      <c r="N20" s="137">
        <f>'Large Use OLS Model'!$B$8*F20</f>
        <v>-2234022.0106039587</v>
      </c>
      <c r="O20" s="137">
        <f>'Large Use OLS Model'!$B$9*G20</f>
        <v>-1709094.1435138399</v>
      </c>
      <c r="P20" s="137">
        <f>'Large Use OLS Model'!$B$10*H20</f>
        <v>0</v>
      </c>
      <c r="Q20" s="137">
        <f>'Large Use OLS Model'!$B$11*I20</f>
        <v>21803935.270762961</v>
      </c>
      <c r="R20">
        <f t="shared" ca="1" si="2"/>
        <v>25522908.561769716</v>
      </c>
    </row>
    <row r="21" spans="1:18">
      <c r="A21" s="28">
        <f>'Monthly Data'!A21</f>
        <v>40026</v>
      </c>
      <c r="B21">
        <f t="shared" si="1"/>
        <v>2009</v>
      </c>
      <c r="C21">
        <f ca="1">'Monthly Data'!Z21</f>
        <v>25408029.314557001</v>
      </c>
      <c r="D21" s="137">
        <f t="shared" ca="1" si="3"/>
        <v>152.91000000000003</v>
      </c>
      <c r="E21" s="133">
        <f>'Monthly Data'!AZ21</f>
        <v>6401</v>
      </c>
      <c r="F21" s="137">
        <f>'Monthly Data'!BC21</f>
        <v>20</v>
      </c>
      <c r="G21" s="137">
        <f>'Monthly Data'!BJ21</f>
        <v>0</v>
      </c>
      <c r="H21" s="137">
        <f>'Monthly Data'!BO21</f>
        <v>0</v>
      </c>
      <c r="I21" s="137">
        <f>'Monthly Data'!BS21</f>
        <v>31</v>
      </c>
      <c r="K21" s="137">
        <f>'Large Use OLS Model'!$B$5</f>
        <v>-132518743.630743</v>
      </c>
      <c r="L21" s="137">
        <f ca="1">'Large Use OLS Model'!$B$6*D21</f>
        <v>4075442.0507815336</v>
      </c>
      <c r="M21" s="137">
        <f>'Large Use OLS Model'!$B$7*E21</f>
        <v>135525148.96778157</v>
      </c>
      <c r="N21" s="137">
        <f>'Large Use OLS Model'!$B$8*F21</f>
        <v>-2351602.1164252199</v>
      </c>
      <c r="O21" s="137">
        <f>'Large Use OLS Model'!$B$9*G21</f>
        <v>0</v>
      </c>
      <c r="P21" s="137">
        <f>'Large Use OLS Model'!$B$10*H21</f>
        <v>0</v>
      </c>
      <c r="Q21" s="137">
        <f>'Large Use OLS Model'!$B$11*I21</f>
        <v>21803935.270762961</v>
      </c>
      <c r="R21">
        <f t="shared" ca="1" si="2"/>
        <v>26534180.542157851</v>
      </c>
    </row>
    <row r="22" spans="1:18">
      <c r="A22" s="28">
        <f>'Monthly Data'!A22</f>
        <v>40057</v>
      </c>
      <c r="B22">
        <f t="shared" si="1"/>
        <v>2009</v>
      </c>
      <c r="C22">
        <f ca="1">'Monthly Data'!Z22</f>
        <v>24750387.851640001</v>
      </c>
      <c r="D22" s="137">
        <f t="shared" ca="1" si="3"/>
        <v>67.679999999999993</v>
      </c>
      <c r="E22" s="133">
        <f>'Monthly Data'!AZ22</f>
        <v>6421.2</v>
      </c>
      <c r="F22" s="137">
        <f>'Monthly Data'!BC22</f>
        <v>21</v>
      </c>
      <c r="G22" s="137">
        <f>'Monthly Data'!BJ22</f>
        <v>0</v>
      </c>
      <c r="H22" s="137">
        <f>'Monthly Data'!BO22</f>
        <v>0</v>
      </c>
      <c r="I22" s="137">
        <f>'Monthly Data'!BS22</f>
        <v>30</v>
      </c>
      <c r="K22" s="137">
        <f>'Large Use OLS Model'!$B$5</f>
        <v>-132518743.630743</v>
      </c>
      <c r="L22" s="137">
        <f ca="1">'Large Use OLS Model'!$B$6*D22</f>
        <v>1803844.8629709904</v>
      </c>
      <c r="M22" s="137">
        <f>'Large Use OLS Model'!$B$7*E22</f>
        <v>135952833.39351961</v>
      </c>
      <c r="N22" s="137">
        <f>'Large Use OLS Model'!$B$8*F22</f>
        <v>-2469182.2222464806</v>
      </c>
      <c r="O22" s="137">
        <f>'Large Use OLS Model'!$B$9*G22</f>
        <v>0</v>
      </c>
      <c r="P22" s="137">
        <f>'Large Use OLS Model'!$B$10*H22</f>
        <v>0</v>
      </c>
      <c r="Q22" s="137">
        <f>'Large Use OLS Model'!$B$11*I22</f>
        <v>21100582.520093188</v>
      </c>
      <c r="R22">
        <f t="shared" ca="1" si="2"/>
        <v>23869334.923594315</v>
      </c>
    </row>
    <row r="23" spans="1:18">
      <c r="A23" s="28">
        <f>'Monthly Data'!A23</f>
        <v>40087</v>
      </c>
      <c r="B23">
        <f t="shared" si="1"/>
        <v>2009</v>
      </c>
      <c r="C23">
        <f ca="1">'Monthly Data'!Z23</f>
        <v>22390724.243762001</v>
      </c>
      <c r="D23" s="137">
        <f t="shared" ca="1" si="3"/>
        <v>8.6</v>
      </c>
      <c r="E23" s="133">
        <f>'Monthly Data'!AZ23</f>
        <v>6438.2</v>
      </c>
      <c r="F23" s="137">
        <f>'Monthly Data'!BC23</f>
        <v>22</v>
      </c>
      <c r="G23" s="137">
        <f>'Monthly Data'!BJ23</f>
        <v>0</v>
      </c>
      <c r="H23" s="137">
        <f>'Monthly Data'!BO23</f>
        <v>0</v>
      </c>
      <c r="I23" s="137">
        <f>'Monthly Data'!BS23</f>
        <v>31</v>
      </c>
      <c r="K23" s="137">
        <f>'Large Use OLS Model'!$B$5</f>
        <v>-132518743.630743</v>
      </c>
      <c r="L23" s="137">
        <f ca="1">'Large Use OLS Model'!$B$6*D23</f>
        <v>229211.96544844145</v>
      </c>
      <c r="M23" s="137">
        <f>'Large Use OLS Model'!$B$7*E23</f>
        <v>136312765.83102193</v>
      </c>
      <c r="N23" s="137">
        <f>'Large Use OLS Model'!$B$8*F23</f>
        <v>-2586762.3280677418</v>
      </c>
      <c r="O23" s="137">
        <f>'Large Use OLS Model'!$B$9*G23</f>
        <v>0</v>
      </c>
      <c r="P23" s="137">
        <f>'Large Use OLS Model'!$B$10*H23</f>
        <v>0</v>
      </c>
      <c r="Q23" s="137">
        <f>'Large Use OLS Model'!$B$11*I23</f>
        <v>21803935.270762961</v>
      </c>
      <c r="R23">
        <f t="shared" ca="1" si="2"/>
        <v>23240407.108422596</v>
      </c>
    </row>
    <row r="24" spans="1:18">
      <c r="A24" s="28">
        <f>'Monthly Data'!A24</f>
        <v>40118</v>
      </c>
      <c r="B24">
        <f t="shared" si="1"/>
        <v>2009</v>
      </c>
      <c r="C24">
        <f ca="1">'Monthly Data'!Z24</f>
        <v>21830185.762596998</v>
      </c>
      <c r="D24" s="137">
        <f t="shared" ca="1" si="3"/>
        <v>0.05</v>
      </c>
      <c r="E24" s="133">
        <f>'Monthly Data'!AZ24</f>
        <v>6454</v>
      </c>
      <c r="F24" s="137">
        <f>'Monthly Data'!BC24</f>
        <v>23</v>
      </c>
      <c r="G24" s="137">
        <f>'Monthly Data'!BJ24</f>
        <v>0</v>
      </c>
      <c r="H24" s="137">
        <f>'Monthly Data'!BO24</f>
        <v>0</v>
      </c>
      <c r="I24" s="137">
        <f>'Monthly Data'!BS24</f>
        <v>30</v>
      </c>
      <c r="K24" s="137">
        <f>'Large Use OLS Model'!$B$5</f>
        <v>-132518743.630743</v>
      </c>
      <c r="L24" s="137">
        <f ca="1">'Large Use OLS Model'!$B$6*D24</f>
        <v>1332.6277060955899</v>
      </c>
      <c r="M24" s="137">
        <f>'Large Use OLS Model'!$B$7*E24</f>
        <v>136647291.27293584</v>
      </c>
      <c r="N24" s="137">
        <f>'Large Use OLS Model'!$B$8*F24</f>
        <v>-2704342.433889003</v>
      </c>
      <c r="O24" s="137">
        <f>'Large Use OLS Model'!$B$9*G24</f>
        <v>0</v>
      </c>
      <c r="P24" s="137">
        <f>'Large Use OLS Model'!$B$10*H24</f>
        <v>0</v>
      </c>
      <c r="Q24" s="137">
        <f>'Large Use OLS Model'!$B$11*I24</f>
        <v>21100582.520093188</v>
      </c>
      <c r="R24">
        <f t="shared" ca="1" si="2"/>
        <v>22526120.356103122</v>
      </c>
    </row>
    <row r="25" spans="1:18">
      <c r="A25" s="28">
        <f>'Monthly Data'!A25</f>
        <v>40148</v>
      </c>
      <c r="B25">
        <f t="shared" si="1"/>
        <v>2009</v>
      </c>
      <c r="C25">
        <f ca="1">'Monthly Data'!Z25</f>
        <v>22001519.052356999</v>
      </c>
      <c r="D25" s="137">
        <f t="shared" ca="1" si="3"/>
        <v>0</v>
      </c>
      <c r="E25" s="133">
        <f>'Monthly Data'!AZ25</f>
        <v>6458.5</v>
      </c>
      <c r="F25" s="137">
        <f>'Monthly Data'!BC25</f>
        <v>24</v>
      </c>
      <c r="G25" s="137">
        <f>'Monthly Data'!BJ25</f>
        <v>0</v>
      </c>
      <c r="H25" s="137">
        <f>'Monthly Data'!BO25</f>
        <v>1</v>
      </c>
      <c r="I25" s="137">
        <f>'Monthly Data'!BS25</f>
        <v>31</v>
      </c>
      <c r="K25" s="137">
        <f>'Large Use OLS Model'!$B$5</f>
        <v>-132518743.630743</v>
      </c>
      <c r="L25" s="137">
        <f ca="1">'Large Use OLS Model'!$B$6*D25</f>
        <v>0</v>
      </c>
      <c r="M25" s="137">
        <f>'Large Use OLS Model'!$B$7*E25</f>
        <v>136742567.50639233</v>
      </c>
      <c r="N25" s="137">
        <f>'Large Use OLS Model'!$B$8*F25</f>
        <v>-2821922.5397102637</v>
      </c>
      <c r="O25" s="137">
        <f>'Large Use OLS Model'!$B$9*G25</f>
        <v>0</v>
      </c>
      <c r="P25" s="137">
        <f>'Large Use OLS Model'!$B$10*H25</f>
        <v>-2274931.99285133</v>
      </c>
      <c r="Q25" s="137">
        <f>'Large Use OLS Model'!$B$11*I25</f>
        <v>21803935.270762961</v>
      </c>
      <c r="R25">
        <f t="shared" ca="1" si="2"/>
        <v>20930904.613850702</v>
      </c>
    </row>
    <row r="26" spans="1:18">
      <c r="A26" s="28">
        <f>'Monthly Data'!A26</f>
        <v>40179</v>
      </c>
      <c r="B26">
        <f t="shared" si="1"/>
        <v>2010</v>
      </c>
      <c r="C26">
        <f ca="1">'Monthly Data'!Z26</f>
        <v>23267481.492624</v>
      </c>
      <c r="D26" s="137">
        <f t="shared" ca="1" si="3"/>
        <v>0</v>
      </c>
      <c r="E26" s="133">
        <f>'Monthly Data'!AZ26</f>
        <v>6466.9</v>
      </c>
      <c r="F26" s="137">
        <f>'Monthly Data'!BC26</f>
        <v>25</v>
      </c>
      <c r="G26" s="137">
        <f>'Monthly Data'!BJ26</f>
        <v>0</v>
      </c>
      <c r="H26" s="137">
        <f>'Monthly Data'!BO26</f>
        <v>0</v>
      </c>
      <c r="I26" s="137">
        <f>'Monthly Data'!BS26</f>
        <v>31</v>
      </c>
      <c r="K26" s="137">
        <f>'Large Use OLS Model'!$B$5</f>
        <v>-132518743.630743</v>
      </c>
      <c r="L26" s="137">
        <f ca="1">'Large Use OLS Model'!$B$6*D26</f>
        <v>0</v>
      </c>
      <c r="M26" s="137">
        <f>'Large Use OLS Model'!$B$7*E26</f>
        <v>136920416.4755111</v>
      </c>
      <c r="N26" s="137">
        <f>'Large Use OLS Model'!$B$8*F26</f>
        <v>-2939502.6455315249</v>
      </c>
      <c r="O26" s="137">
        <f>'Large Use OLS Model'!$B$9*G26</f>
        <v>0</v>
      </c>
      <c r="P26" s="137">
        <f>'Large Use OLS Model'!$B$10*H26</f>
        <v>0</v>
      </c>
      <c r="Q26" s="137">
        <f>'Large Use OLS Model'!$B$11*I26</f>
        <v>21803935.270762961</v>
      </c>
      <c r="R26">
        <f t="shared" ca="1" si="2"/>
        <v>23266105.469999544</v>
      </c>
    </row>
    <row r="27" spans="1:18">
      <c r="A27" s="28">
        <f>'Monthly Data'!A27</f>
        <v>40210</v>
      </c>
      <c r="B27">
        <f t="shared" si="1"/>
        <v>2010</v>
      </c>
      <c r="C27">
        <f ca="1">'Monthly Data'!Z27</f>
        <v>21795460.432082001</v>
      </c>
      <c r="D27" s="137">
        <f t="shared" ca="1" si="3"/>
        <v>0</v>
      </c>
      <c r="E27" s="133">
        <f>'Monthly Data'!AZ27</f>
        <v>6471</v>
      </c>
      <c r="F27" s="137">
        <f>'Monthly Data'!BC27</f>
        <v>26</v>
      </c>
      <c r="G27" s="137">
        <f>'Monthly Data'!BJ27</f>
        <v>0</v>
      </c>
      <c r="H27" s="137">
        <f>'Monthly Data'!BO27</f>
        <v>0</v>
      </c>
      <c r="I27" s="137">
        <f>'Monthly Data'!BS27</f>
        <v>28</v>
      </c>
      <c r="K27" s="137">
        <f>'Large Use OLS Model'!$B$5</f>
        <v>-132518743.630743</v>
      </c>
      <c r="L27" s="137">
        <f ca="1">'Large Use OLS Model'!$B$6*D27</f>
        <v>0</v>
      </c>
      <c r="M27" s="137">
        <f>'Large Use OLS Model'!$B$7*E27</f>
        <v>137007223.71043813</v>
      </c>
      <c r="N27" s="137">
        <f>'Large Use OLS Model'!$B$8*F27</f>
        <v>-3057082.7513527856</v>
      </c>
      <c r="O27" s="137">
        <f>'Large Use OLS Model'!$B$9*G27</f>
        <v>0</v>
      </c>
      <c r="P27" s="137">
        <f>'Large Use OLS Model'!$B$10*H27</f>
        <v>0</v>
      </c>
      <c r="Q27" s="137">
        <f>'Large Use OLS Model'!$B$11*I27</f>
        <v>19693877.018753644</v>
      </c>
      <c r="R27">
        <f t="shared" ca="1" si="2"/>
        <v>21125274.347095992</v>
      </c>
    </row>
    <row r="28" spans="1:18">
      <c r="A28" s="28">
        <f>'Monthly Data'!A28</f>
        <v>40238</v>
      </c>
      <c r="B28">
        <f t="shared" si="1"/>
        <v>2010</v>
      </c>
      <c r="C28">
        <f ca="1">'Monthly Data'!Z28</f>
        <v>23702308.642981</v>
      </c>
      <c r="D28" s="137">
        <f t="shared" ca="1" si="3"/>
        <v>0.48</v>
      </c>
      <c r="E28" s="133">
        <f>'Monthly Data'!AZ28</f>
        <v>6477.5</v>
      </c>
      <c r="F28" s="137">
        <f>'Monthly Data'!BC28</f>
        <v>27</v>
      </c>
      <c r="G28" s="137">
        <f>'Monthly Data'!BJ28</f>
        <v>0</v>
      </c>
      <c r="H28" s="137">
        <f>'Monthly Data'!BO28</f>
        <v>0</v>
      </c>
      <c r="I28" s="137">
        <f>'Monthly Data'!BS28</f>
        <v>31</v>
      </c>
      <c r="K28" s="137">
        <f>'Large Use OLS Model'!$B$5</f>
        <v>-132518743.630743</v>
      </c>
      <c r="L28" s="137">
        <f ca="1">'Large Use OLS Model'!$B$6*D28</f>
        <v>12793.225978517663</v>
      </c>
      <c r="M28" s="137">
        <f>'Large Use OLS Model'!$B$7*E28</f>
        <v>137144844.93654197</v>
      </c>
      <c r="N28" s="137">
        <f>'Large Use OLS Model'!$B$8*F28</f>
        <v>-3174662.8571740468</v>
      </c>
      <c r="O28" s="137">
        <f>'Large Use OLS Model'!$B$9*G28</f>
        <v>0</v>
      </c>
      <c r="P28" s="137">
        <f>'Large Use OLS Model'!$B$10*H28</f>
        <v>0</v>
      </c>
      <c r="Q28" s="137">
        <f>'Large Use OLS Model'!$B$11*I28</f>
        <v>21803935.270762961</v>
      </c>
      <c r="R28">
        <f t="shared" ca="1" si="2"/>
        <v>23268166.945366416</v>
      </c>
    </row>
    <row r="29" spans="1:18">
      <c r="A29" s="28">
        <f>'Monthly Data'!A29</f>
        <v>40269</v>
      </c>
      <c r="B29">
        <f t="shared" si="1"/>
        <v>2010</v>
      </c>
      <c r="C29">
        <f ca="1">'Monthly Data'!Z29</f>
        <v>22434537.258079</v>
      </c>
      <c r="D29" s="137">
        <f t="shared" ca="1" si="3"/>
        <v>2.78</v>
      </c>
      <c r="E29" s="133">
        <f>'Monthly Data'!AZ29</f>
        <v>6485</v>
      </c>
      <c r="F29" s="137">
        <f>'Monthly Data'!BC29</f>
        <v>28</v>
      </c>
      <c r="G29" s="137">
        <f>'Monthly Data'!BJ29</f>
        <v>0</v>
      </c>
      <c r="H29" s="137">
        <f>'Monthly Data'!BO29</f>
        <v>0</v>
      </c>
      <c r="I29" s="137">
        <f>'Monthly Data'!BS29</f>
        <v>30</v>
      </c>
      <c r="K29" s="137">
        <f>'Large Use OLS Model'!$B$5</f>
        <v>-132518743.630743</v>
      </c>
      <c r="L29" s="137">
        <f ca="1">'Large Use OLS Model'!$B$6*D29</f>
        <v>74094.100458914792</v>
      </c>
      <c r="M29" s="137">
        <f>'Large Use OLS Model'!$B$7*E29</f>
        <v>137303638.65896946</v>
      </c>
      <c r="N29" s="137">
        <f>'Large Use OLS Model'!$B$8*F29</f>
        <v>-3292242.962995308</v>
      </c>
      <c r="O29" s="137">
        <f>'Large Use OLS Model'!$B$9*G29</f>
        <v>0</v>
      </c>
      <c r="P29" s="137">
        <f>'Large Use OLS Model'!$B$10*H29</f>
        <v>0</v>
      </c>
      <c r="Q29" s="137">
        <f>'Large Use OLS Model'!$B$11*I29</f>
        <v>21100582.520093188</v>
      </c>
      <c r="R29">
        <f t="shared" ca="1" si="2"/>
        <v>22667328.685783263</v>
      </c>
    </row>
    <row r="30" spans="1:18">
      <c r="A30" s="28">
        <f>'Monthly Data'!A30</f>
        <v>40299</v>
      </c>
      <c r="B30">
        <f t="shared" si="1"/>
        <v>2010</v>
      </c>
      <c r="C30">
        <f ca="1">'Monthly Data'!Z30</f>
        <v>24754424.438850001</v>
      </c>
      <c r="D30" s="137">
        <f t="shared" ca="1" si="3"/>
        <v>41.839999999999996</v>
      </c>
      <c r="E30" s="133">
        <f>'Monthly Data'!AZ30</f>
        <v>6506.8</v>
      </c>
      <c r="F30" s="137">
        <f>'Monthly Data'!BC30</f>
        <v>29</v>
      </c>
      <c r="G30" s="137">
        <f>'Monthly Data'!BJ30</f>
        <v>0</v>
      </c>
      <c r="H30" s="137">
        <f>'Monthly Data'!BO30</f>
        <v>0</v>
      </c>
      <c r="I30" s="137">
        <f>'Monthly Data'!BS30</f>
        <v>31</v>
      </c>
      <c r="K30" s="137">
        <f>'Large Use OLS Model'!$B$5</f>
        <v>-132518743.630743</v>
      </c>
      <c r="L30" s="137">
        <f ca="1">'Large Use OLS Model'!$B$6*D30</f>
        <v>1115142.8644607896</v>
      </c>
      <c r="M30" s="137">
        <f>'Large Use OLS Model'!$B$7*E30</f>
        <v>137765199.07882535</v>
      </c>
      <c r="N30" s="137">
        <f>'Large Use OLS Model'!$B$8*F30</f>
        <v>-3409823.0688165687</v>
      </c>
      <c r="O30" s="137">
        <f>'Large Use OLS Model'!$B$9*G30</f>
        <v>0</v>
      </c>
      <c r="P30" s="137">
        <f>'Large Use OLS Model'!$B$10*H30</f>
        <v>0</v>
      </c>
      <c r="Q30" s="137">
        <f>'Large Use OLS Model'!$B$11*I30</f>
        <v>21803935.270762961</v>
      </c>
      <c r="R30">
        <f t="shared" ca="1" si="2"/>
        <v>24755710.514489546</v>
      </c>
    </row>
    <row r="31" spans="1:18">
      <c r="A31" s="28">
        <f>'Monthly Data'!A31</f>
        <v>40330</v>
      </c>
      <c r="B31">
        <f t="shared" si="1"/>
        <v>2010</v>
      </c>
      <c r="C31">
        <f ca="1">'Monthly Data'!Z31</f>
        <v>27908850.407844998</v>
      </c>
      <c r="D31" s="137">
        <f t="shared" ca="1" si="3"/>
        <v>117.03999999999996</v>
      </c>
      <c r="E31" s="133">
        <f>'Monthly Data'!AZ31</f>
        <v>6540.8</v>
      </c>
      <c r="F31" s="137">
        <f>'Monthly Data'!BC31</f>
        <v>30</v>
      </c>
      <c r="G31" s="137">
        <f>'Monthly Data'!BJ31</f>
        <v>0</v>
      </c>
      <c r="H31" s="137">
        <f>'Monthly Data'!BO31</f>
        <v>0</v>
      </c>
      <c r="I31" s="137">
        <f>'Monthly Data'!BS31</f>
        <v>30</v>
      </c>
      <c r="K31" s="137">
        <f>'Large Use OLS Model'!$B$5</f>
        <v>-132518743.630743</v>
      </c>
      <c r="L31" s="137">
        <f ca="1">'Large Use OLS Model'!$B$6*D31</f>
        <v>3119414.9344285559</v>
      </c>
      <c r="M31" s="137">
        <f>'Large Use OLS Model'!$B$7*E31</f>
        <v>138485063.95382997</v>
      </c>
      <c r="N31" s="137">
        <f>'Large Use OLS Model'!$B$8*F31</f>
        <v>-3527403.1746378299</v>
      </c>
      <c r="O31" s="137">
        <f>'Large Use OLS Model'!$B$9*G31</f>
        <v>0</v>
      </c>
      <c r="P31" s="137">
        <f>'Large Use OLS Model'!$B$10*H31</f>
        <v>0</v>
      </c>
      <c r="Q31" s="137">
        <f>'Large Use OLS Model'!$B$11*I31</f>
        <v>21100582.520093188</v>
      </c>
      <c r="R31">
        <f t="shared" ca="1" si="2"/>
        <v>26658914.602970891</v>
      </c>
    </row>
    <row r="32" spans="1:18">
      <c r="A32" s="28">
        <f>'Monthly Data'!A32</f>
        <v>40360</v>
      </c>
      <c r="B32">
        <f t="shared" si="1"/>
        <v>2010</v>
      </c>
      <c r="C32">
        <f ca="1">'Monthly Data'!Z32</f>
        <v>28114606.937438</v>
      </c>
      <c r="D32" s="137">
        <f t="shared" ca="1" si="3"/>
        <v>183.26</v>
      </c>
      <c r="E32" s="133">
        <f>'Monthly Data'!AZ32</f>
        <v>6561</v>
      </c>
      <c r="F32" s="137">
        <f>'Monthly Data'!BC32</f>
        <v>31</v>
      </c>
      <c r="G32" s="137">
        <f>'Monthly Data'!BJ32</f>
        <v>1</v>
      </c>
      <c r="H32" s="137">
        <f>'Monthly Data'!BO32</f>
        <v>0</v>
      </c>
      <c r="I32" s="137">
        <f>'Monthly Data'!BS32</f>
        <v>31</v>
      </c>
      <c r="K32" s="137">
        <f>'Large Use OLS Model'!$B$5</f>
        <v>-132518743.630743</v>
      </c>
      <c r="L32" s="137">
        <f ca="1">'Large Use OLS Model'!$B$6*D32</f>
        <v>4884347.0683815563</v>
      </c>
      <c r="M32" s="137">
        <f>'Large Use OLS Model'!$B$7*E32</f>
        <v>138912748.37956801</v>
      </c>
      <c r="N32" s="137">
        <f>'Large Use OLS Model'!$B$8*F32</f>
        <v>-3644983.2804590906</v>
      </c>
      <c r="O32" s="137">
        <f>'Large Use OLS Model'!$B$9*G32</f>
        <v>-1709094.1435138399</v>
      </c>
      <c r="P32" s="137">
        <f>'Large Use OLS Model'!$B$10*H32</f>
        <v>0</v>
      </c>
      <c r="Q32" s="137">
        <f>'Large Use OLS Model'!$B$11*I32</f>
        <v>21803935.270762961</v>
      </c>
      <c r="R32">
        <f t="shared" ca="1" si="2"/>
        <v>27728209.663996607</v>
      </c>
    </row>
    <row r="33" spans="1:18">
      <c r="A33" s="28">
        <f>'Monthly Data'!A33</f>
        <v>40391</v>
      </c>
      <c r="B33">
        <f t="shared" si="1"/>
        <v>2010</v>
      </c>
      <c r="C33">
        <f ca="1">'Monthly Data'!Z33</f>
        <v>28003793.798920002</v>
      </c>
      <c r="D33" s="137">
        <f t="shared" ca="1" si="3"/>
        <v>152.91000000000003</v>
      </c>
      <c r="E33" s="133">
        <f>'Monthly Data'!AZ33</f>
        <v>6568.9</v>
      </c>
      <c r="F33" s="137">
        <f>'Monthly Data'!BC33</f>
        <v>32</v>
      </c>
      <c r="G33" s="137">
        <f>'Monthly Data'!BJ33</f>
        <v>0</v>
      </c>
      <c r="H33" s="137">
        <f>'Monthly Data'!BO33</f>
        <v>0</v>
      </c>
      <c r="I33" s="137">
        <f>'Monthly Data'!BS33</f>
        <v>31</v>
      </c>
      <c r="K33" s="137">
        <f>'Large Use OLS Model'!$B$5</f>
        <v>-132518743.630743</v>
      </c>
      <c r="L33" s="137">
        <f ca="1">'Large Use OLS Model'!$B$6*D33</f>
        <v>4075442.0507815336</v>
      </c>
      <c r="M33" s="137">
        <f>'Large Use OLS Model'!$B$7*E33</f>
        <v>139080011.10052496</v>
      </c>
      <c r="N33" s="137">
        <f>'Large Use OLS Model'!$B$8*F33</f>
        <v>-3762563.3862803518</v>
      </c>
      <c r="O33" s="137">
        <f>'Large Use OLS Model'!$B$9*G33</f>
        <v>0</v>
      </c>
      <c r="P33" s="137">
        <f>'Large Use OLS Model'!$B$10*H33</f>
        <v>0</v>
      </c>
      <c r="Q33" s="137">
        <f>'Large Use OLS Model'!$B$11*I33</f>
        <v>21803935.270762961</v>
      </c>
      <c r="R33">
        <f t="shared" ca="1" si="2"/>
        <v>28678081.405046105</v>
      </c>
    </row>
    <row r="34" spans="1:18">
      <c r="A34" s="28">
        <f>'Monthly Data'!A34</f>
        <v>40422</v>
      </c>
      <c r="B34">
        <f t="shared" si="1"/>
        <v>2010</v>
      </c>
      <c r="C34">
        <f ca="1">'Monthly Data'!Z34</f>
        <v>25632165.922669999</v>
      </c>
      <c r="D34" s="137">
        <f t="shared" ca="1" si="3"/>
        <v>67.679999999999993</v>
      </c>
      <c r="E34" s="133">
        <f>'Monthly Data'!AZ34</f>
        <v>6556</v>
      </c>
      <c r="F34" s="137">
        <f>'Monthly Data'!BC34</f>
        <v>33</v>
      </c>
      <c r="G34" s="137">
        <f>'Monthly Data'!BJ34</f>
        <v>0</v>
      </c>
      <c r="H34" s="137">
        <f>'Monthly Data'!BO34</f>
        <v>0</v>
      </c>
      <c r="I34" s="137">
        <f>'Monthly Data'!BS34</f>
        <v>30</v>
      </c>
      <c r="K34" s="137">
        <f>'Large Use OLS Model'!$B$5</f>
        <v>-132518743.630743</v>
      </c>
      <c r="L34" s="137">
        <f ca="1">'Large Use OLS Model'!$B$6*D34</f>
        <v>1803844.8629709904</v>
      </c>
      <c r="M34" s="137">
        <f>'Large Use OLS Model'!$B$7*E34</f>
        <v>138806885.8979497</v>
      </c>
      <c r="N34" s="137">
        <f>'Large Use OLS Model'!$B$8*F34</f>
        <v>-3880143.492101613</v>
      </c>
      <c r="O34" s="137">
        <f>'Large Use OLS Model'!$B$9*G34</f>
        <v>0</v>
      </c>
      <c r="P34" s="137">
        <f>'Large Use OLS Model'!$B$10*H34</f>
        <v>0</v>
      </c>
      <c r="Q34" s="137">
        <f>'Large Use OLS Model'!$B$11*I34</f>
        <v>21100582.520093188</v>
      </c>
      <c r="R34">
        <f t="shared" ref="R34:R65" ca="1" si="4">SUM(K34:Q34)</f>
        <v>25312426.158169266</v>
      </c>
    </row>
    <row r="35" spans="1:18">
      <c r="A35" s="28">
        <f>'Monthly Data'!A35</f>
        <v>40452</v>
      </c>
      <c r="B35">
        <f t="shared" si="1"/>
        <v>2010</v>
      </c>
      <c r="C35">
        <f ca="1">'Monthly Data'!Z35</f>
        <v>22852757.804852001</v>
      </c>
      <c r="D35" s="137">
        <f t="shared" ca="1" si="3"/>
        <v>8.6</v>
      </c>
      <c r="E35" s="133">
        <f>'Monthly Data'!AZ35</f>
        <v>6551.6</v>
      </c>
      <c r="F35" s="137">
        <f>'Monthly Data'!BC35</f>
        <v>34</v>
      </c>
      <c r="G35" s="137">
        <f>'Monthly Data'!BJ35</f>
        <v>0</v>
      </c>
      <c r="H35" s="137">
        <f>'Monthly Data'!BO35</f>
        <v>0</v>
      </c>
      <c r="I35" s="137">
        <f>'Monthly Data'!BS35</f>
        <v>31</v>
      </c>
      <c r="K35" s="137">
        <f>'Large Use OLS Model'!$B$5</f>
        <v>-132518743.630743</v>
      </c>
      <c r="L35" s="137">
        <f ca="1">'Large Use OLS Model'!$B$6*D35</f>
        <v>229211.96544844145</v>
      </c>
      <c r="M35" s="137">
        <f>'Large Use OLS Model'!$B$7*E35</f>
        <v>138713726.91412559</v>
      </c>
      <c r="N35" s="137">
        <f>'Large Use OLS Model'!$B$8*F35</f>
        <v>-3997723.5979228737</v>
      </c>
      <c r="O35" s="137">
        <f>'Large Use OLS Model'!$B$9*G35</f>
        <v>0</v>
      </c>
      <c r="P35" s="137">
        <f>'Large Use OLS Model'!$B$10*H35</f>
        <v>0</v>
      </c>
      <c r="Q35" s="137">
        <f>'Large Use OLS Model'!$B$11*I35</f>
        <v>21803935.270762961</v>
      </c>
      <c r="R35">
        <f t="shared" ca="1" si="4"/>
        <v>24230406.921671122</v>
      </c>
    </row>
    <row r="36" spans="1:18">
      <c r="A36" s="28">
        <f>'Monthly Data'!A36</f>
        <v>40483</v>
      </c>
      <c r="B36">
        <f t="shared" si="1"/>
        <v>2010</v>
      </c>
      <c r="C36">
        <f ca="1">'Monthly Data'!Z36</f>
        <v>23723679.543327</v>
      </c>
      <c r="D36" s="137">
        <f t="shared" ca="1" si="3"/>
        <v>0.05</v>
      </c>
      <c r="E36" s="133">
        <f>'Monthly Data'!AZ36</f>
        <v>6555.7</v>
      </c>
      <c r="F36" s="137">
        <f>'Monthly Data'!BC36</f>
        <v>35</v>
      </c>
      <c r="G36" s="137">
        <f>'Monthly Data'!BJ36</f>
        <v>0</v>
      </c>
      <c r="H36" s="137">
        <f>'Monthly Data'!BO36</f>
        <v>0</v>
      </c>
      <c r="I36" s="137">
        <f>'Monthly Data'!BS36</f>
        <v>30</v>
      </c>
      <c r="K36" s="137">
        <f>'Large Use OLS Model'!$B$5</f>
        <v>-132518743.630743</v>
      </c>
      <c r="L36" s="137">
        <f ca="1">'Large Use OLS Model'!$B$6*D36</f>
        <v>1332.6277060955899</v>
      </c>
      <c r="M36" s="137">
        <f>'Large Use OLS Model'!$B$7*E36</f>
        <v>138800534.14905259</v>
      </c>
      <c r="N36" s="137">
        <f>'Large Use OLS Model'!$B$8*F36</f>
        <v>-4115303.7037441349</v>
      </c>
      <c r="O36" s="137">
        <f>'Large Use OLS Model'!$B$9*G36</f>
        <v>0</v>
      </c>
      <c r="P36" s="137">
        <f>'Large Use OLS Model'!$B$10*H36</f>
        <v>0</v>
      </c>
      <c r="Q36" s="137">
        <f>'Large Use OLS Model'!$B$11*I36</f>
        <v>21100582.520093188</v>
      </c>
      <c r="R36">
        <f t="shared" ca="1" si="4"/>
        <v>23268401.962364741</v>
      </c>
    </row>
    <row r="37" spans="1:18">
      <c r="A37" s="28">
        <f>'Monthly Data'!A37</f>
        <v>40513</v>
      </c>
      <c r="B37">
        <f t="shared" si="1"/>
        <v>2010</v>
      </c>
      <c r="C37">
        <f ca="1">'Monthly Data'!Z37</f>
        <v>22899884.576402999</v>
      </c>
      <c r="D37" s="137">
        <f t="shared" ca="1" si="3"/>
        <v>0</v>
      </c>
      <c r="E37" s="133">
        <f>'Monthly Data'!AZ37</f>
        <v>6578.3</v>
      </c>
      <c r="F37" s="137">
        <f>'Monthly Data'!BC37</f>
        <v>36</v>
      </c>
      <c r="G37" s="137">
        <f>'Monthly Data'!BJ37</f>
        <v>0</v>
      </c>
      <c r="H37" s="137">
        <f>'Monthly Data'!BO37</f>
        <v>1</v>
      </c>
      <c r="I37" s="137">
        <f>'Monthly Data'!BS37</f>
        <v>31</v>
      </c>
      <c r="K37" s="137">
        <f>'Large Use OLS Model'!$B$5</f>
        <v>-132518743.630743</v>
      </c>
      <c r="L37" s="137">
        <f ca="1">'Large Use OLS Model'!$B$6*D37</f>
        <v>0</v>
      </c>
      <c r="M37" s="137">
        <f>'Large Use OLS Model'!$B$7*E37</f>
        <v>139279032.56596744</v>
      </c>
      <c r="N37" s="137">
        <f>'Large Use OLS Model'!$B$8*F37</f>
        <v>-4232883.809565396</v>
      </c>
      <c r="O37" s="137">
        <f>'Large Use OLS Model'!$B$9*G37</f>
        <v>0</v>
      </c>
      <c r="P37" s="137">
        <f>'Large Use OLS Model'!$B$10*H37</f>
        <v>-2274931.99285133</v>
      </c>
      <c r="Q37" s="137">
        <f>'Large Use OLS Model'!$B$11*I37</f>
        <v>21803935.270762961</v>
      </c>
      <c r="R37">
        <f t="shared" ca="1" si="4"/>
        <v>22056408.403570678</v>
      </c>
    </row>
    <row r="38" spans="1:18">
      <c r="A38" s="28">
        <f>'Monthly Data'!A38</f>
        <v>40544</v>
      </c>
      <c r="B38">
        <f t="shared" si="1"/>
        <v>2011</v>
      </c>
      <c r="C38">
        <f ca="1">'Monthly Data'!Z38</f>
        <v>25034209.612390783</v>
      </c>
      <c r="D38" s="137">
        <f t="shared" ca="1" si="3"/>
        <v>0</v>
      </c>
      <c r="E38" s="133">
        <f>'Monthly Data'!AZ38</f>
        <v>6606.3</v>
      </c>
      <c r="F38" s="137">
        <f>'Monthly Data'!BC38</f>
        <v>37</v>
      </c>
      <c r="G38" s="137">
        <f>'Monthly Data'!BJ38</f>
        <v>0</v>
      </c>
      <c r="H38" s="137">
        <f>'Monthly Data'!BO38</f>
        <v>0</v>
      </c>
      <c r="I38" s="137">
        <f>'Monthly Data'!BS38</f>
        <v>31</v>
      </c>
      <c r="K38" s="137">
        <f>'Large Use OLS Model'!$B$5</f>
        <v>-132518743.630743</v>
      </c>
      <c r="L38" s="137">
        <f ca="1">'Large Use OLS Model'!$B$6*D38</f>
        <v>0</v>
      </c>
      <c r="M38" s="137">
        <f>'Large Use OLS Model'!$B$7*E38</f>
        <v>139871862.46303007</v>
      </c>
      <c r="N38" s="137">
        <f>'Large Use OLS Model'!$B$8*F38</f>
        <v>-4350463.9153866563</v>
      </c>
      <c r="O38" s="137">
        <f>'Large Use OLS Model'!$B$9*G38</f>
        <v>0</v>
      </c>
      <c r="P38" s="137">
        <f>'Large Use OLS Model'!$B$10*H38</f>
        <v>0</v>
      </c>
      <c r="Q38" s="137">
        <f>'Large Use OLS Model'!$B$11*I38</f>
        <v>21803935.270762961</v>
      </c>
      <c r="R38">
        <f t="shared" ca="1" si="4"/>
        <v>24806590.187663376</v>
      </c>
    </row>
    <row r="39" spans="1:18">
      <c r="A39" s="28">
        <f>'Monthly Data'!A39</f>
        <v>40575</v>
      </c>
      <c r="B39">
        <f t="shared" si="1"/>
        <v>2011</v>
      </c>
      <c r="C39">
        <f ca="1">'Monthly Data'!Z39</f>
        <v>23164195.346903782</v>
      </c>
      <c r="D39" s="137">
        <f t="shared" ca="1" si="3"/>
        <v>0</v>
      </c>
      <c r="E39" s="133">
        <f>'Monthly Data'!AZ39</f>
        <v>6619.5</v>
      </c>
      <c r="F39" s="137">
        <f>'Monthly Data'!BC39</f>
        <v>38</v>
      </c>
      <c r="G39" s="137">
        <f>'Monthly Data'!BJ39</f>
        <v>0</v>
      </c>
      <c r="H39" s="137">
        <f>'Monthly Data'!BO39</f>
        <v>0</v>
      </c>
      <c r="I39" s="137">
        <f>'Monthly Data'!BS39</f>
        <v>28</v>
      </c>
      <c r="K39" s="137">
        <f>'Large Use OLS Model'!$B$5</f>
        <v>-132518743.630743</v>
      </c>
      <c r="L39" s="137">
        <f ca="1">'Large Use OLS Model'!$B$6*D39</f>
        <v>0</v>
      </c>
      <c r="M39" s="137">
        <f>'Large Use OLS Model'!$B$7*E39</f>
        <v>140151339.41450244</v>
      </c>
      <c r="N39" s="137">
        <f>'Large Use OLS Model'!$B$8*F39</f>
        <v>-4468044.0212079175</v>
      </c>
      <c r="O39" s="137">
        <f>'Large Use OLS Model'!$B$9*G39</f>
        <v>0</v>
      </c>
      <c r="P39" s="137">
        <f>'Large Use OLS Model'!$B$10*H39</f>
        <v>0</v>
      </c>
      <c r="Q39" s="137">
        <f>'Large Use OLS Model'!$B$11*I39</f>
        <v>19693877.018753644</v>
      </c>
      <c r="R39">
        <f t="shared" ca="1" si="4"/>
        <v>22858428.781305172</v>
      </c>
    </row>
    <row r="40" spans="1:18">
      <c r="A40" s="28">
        <f>'Monthly Data'!A40</f>
        <v>40603</v>
      </c>
      <c r="B40">
        <f t="shared" si="1"/>
        <v>2011</v>
      </c>
      <c r="C40">
        <f ca="1">'Monthly Data'!Z40</f>
        <v>26459090.230250776</v>
      </c>
      <c r="D40" s="137">
        <f t="shared" ca="1" si="3"/>
        <v>0.48</v>
      </c>
      <c r="E40" s="133">
        <f>'Monthly Data'!AZ40</f>
        <v>6628.6</v>
      </c>
      <c r="F40" s="137">
        <f>'Monthly Data'!BC40</f>
        <v>39</v>
      </c>
      <c r="G40" s="137">
        <f>'Monthly Data'!BJ40</f>
        <v>0</v>
      </c>
      <c r="H40" s="137">
        <f>'Monthly Data'!BO40</f>
        <v>0</v>
      </c>
      <c r="I40" s="137">
        <f>'Monthly Data'!BS40</f>
        <v>31</v>
      </c>
      <c r="K40" s="137">
        <f>'Large Use OLS Model'!$B$5</f>
        <v>-132518743.630743</v>
      </c>
      <c r="L40" s="137">
        <f ca="1">'Large Use OLS Model'!$B$6*D40</f>
        <v>12793.225978517663</v>
      </c>
      <c r="M40" s="137">
        <f>'Large Use OLS Model'!$B$7*E40</f>
        <v>140344009.13104782</v>
      </c>
      <c r="N40" s="137">
        <f>'Large Use OLS Model'!$B$8*F40</f>
        <v>-4585624.1270291787</v>
      </c>
      <c r="O40" s="137">
        <f>'Large Use OLS Model'!$B$9*G40</f>
        <v>0</v>
      </c>
      <c r="P40" s="137">
        <f>'Large Use OLS Model'!$B$10*H40</f>
        <v>0</v>
      </c>
      <c r="Q40" s="137">
        <f>'Large Use OLS Model'!$B$11*I40</f>
        <v>21803935.270762961</v>
      </c>
      <c r="R40">
        <f t="shared" ca="1" si="4"/>
        <v>25056369.870017126</v>
      </c>
    </row>
    <row r="41" spans="1:18">
      <c r="A41" s="28">
        <f>'Monthly Data'!A41</f>
        <v>40634</v>
      </c>
      <c r="B41">
        <f t="shared" si="1"/>
        <v>2011</v>
      </c>
      <c r="C41">
        <f ca="1">'Monthly Data'!Z41</f>
        <v>25022567.66299478</v>
      </c>
      <c r="D41" s="137">
        <f t="shared" ca="1" si="3"/>
        <v>2.78</v>
      </c>
      <c r="E41" s="133">
        <f>'Monthly Data'!AZ41</f>
        <v>6635.5</v>
      </c>
      <c r="F41" s="137">
        <f>'Monthly Data'!BC41</f>
        <v>40</v>
      </c>
      <c r="G41" s="137">
        <f>'Monthly Data'!BJ41</f>
        <v>0</v>
      </c>
      <c r="H41" s="137">
        <f>'Monthly Data'!BO41</f>
        <v>0</v>
      </c>
      <c r="I41" s="137">
        <f>'Monthly Data'!BS41</f>
        <v>30</v>
      </c>
      <c r="K41" s="137">
        <f>'Large Use OLS Model'!$B$5</f>
        <v>-132518743.630743</v>
      </c>
      <c r="L41" s="137">
        <f ca="1">'Large Use OLS Model'!$B$6*D41</f>
        <v>74094.100458914792</v>
      </c>
      <c r="M41" s="137">
        <f>'Large Use OLS Model'!$B$7*E41</f>
        <v>140490099.35568109</v>
      </c>
      <c r="N41" s="137">
        <f>'Large Use OLS Model'!$B$8*F41</f>
        <v>-4703204.2328504398</v>
      </c>
      <c r="O41" s="137">
        <f>'Large Use OLS Model'!$B$9*G41</f>
        <v>0</v>
      </c>
      <c r="P41" s="137">
        <f>'Large Use OLS Model'!$B$10*H41</f>
        <v>0</v>
      </c>
      <c r="Q41" s="137">
        <f>'Large Use OLS Model'!$B$11*I41</f>
        <v>21100582.520093188</v>
      </c>
      <c r="R41">
        <f t="shared" ca="1" si="4"/>
        <v>24442828.112639762</v>
      </c>
    </row>
    <row r="42" spans="1:18">
      <c r="A42" s="28">
        <f>'Monthly Data'!A42</f>
        <v>40664</v>
      </c>
      <c r="B42">
        <f t="shared" si="1"/>
        <v>2011</v>
      </c>
      <c r="C42">
        <f ca="1">'Monthly Data'!Z42</f>
        <v>26704085.36537778</v>
      </c>
      <c r="D42" s="137">
        <f t="shared" ca="1" si="3"/>
        <v>41.839999999999996</v>
      </c>
      <c r="E42" s="133">
        <f>'Monthly Data'!AZ42</f>
        <v>6645.8</v>
      </c>
      <c r="F42" s="137">
        <f>'Monthly Data'!BC42</f>
        <v>41</v>
      </c>
      <c r="G42" s="137">
        <f>'Monthly Data'!BJ42</f>
        <v>0</v>
      </c>
      <c r="H42" s="137">
        <f>'Monthly Data'!BO42</f>
        <v>0</v>
      </c>
      <c r="I42" s="137">
        <f>'Monthly Data'!BS42</f>
        <v>31</v>
      </c>
      <c r="K42" s="137">
        <f>'Large Use OLS Model'!$B$5</f>
        <v>-132518743.630743</v>
      </c>
      <c r="L42" s="137">
        <f ca="1">'Large Use OLS Model'!$B$6*D42</f>
        <v>1115142.8644607896</v>
      </c>
      <c r="M42" s="137">
        <f>'Large Use OLS Model'!$B$7*E42</f>
        <v>140708176.06781486</v>
      </c>
      <c r="N42" s="137">
        <f>'Large Use OLS Model'!$B$8*F42</f>
        <v>-4820784.338671701</v>
      </c>
      <c r="O42" s="137">
        <f>'Large Use OLS Model'!$B$9*G42</f>
        <v>0</v>
      </c>
      <c r="P42" s="137">
        <f>'Large Use OLS Model'!$B$10*H42</f>
        <v>0</v>
      </c>
      <c r="Q42" s="137">
        <f>'Large Use OLS Model'!$B$11*I42</f>
        <v>21803935.270762961</v>
      </c>
      <c r="R42">
        <f t="shared" ca="1" si="4"/>
        <v>26287726.233623914</v>
      </c>
    </row>
    <row r="43" spans="1:18">
      <c r="A43" s="28">
        <f>'Monthly Data'!A43</f>
        <v>40695</v>
      </c>
      <c r="B43">
        <f t="shared" si="1"/>
        <v>2011</v>
      </c>
      <c r="C43">
        <f ca="1">'Monthly Data'!Z43</f>
        <v>28111785.629975785</v>
      </c>
      <c r="D43" s="137">
        <f t="shared" ca="1" si="3"/>
        <v>117.03999999999996</v>
      </c>
      <c r="E43" s="133">
        <f>'Monthly Data'!AZ43</f>
        <v>6662</v>
      </c>
      <c r="F43" s="137">
        <f>'Monthly Data'!BC43</f>
        <v>42</v>
      </c>
      <c r="G43" s="137">
        <f>'Monthly Data'!BJ43</f>
        <v>0</v>
      </c>
      <c r="H43" s="137">
        <f>'Monthly Data'!BO43</f>
        <v>0</v>
      </c>
      <c r="I43" s="137">
        <f>'Monthly Data'!BS43</f>
        <v>30</v>
      </c>
      <c r="K43" s="137">
        <f>'Large Use OLS Model'!$B$5</f>
        <v>-132518743.630743</v>
      </c>
      <c r="L43" s="137">
        <f ca="1">'Large Use OLS Model'!$B$6*D43</f>
        <v>3119414.9344285559</v>
      </c>
      <c r="M43" s="137">
        <f>'Large Use OLS Model'!$B$7*E43</f>
        <v>141051170.50825822</v>
      </c>
      <c r="N43" s="137">
        <f>'Large Use OLS Model'!$B$8*F43</f>
        <v>-4938364.4444929613</v>
      </c>
      <c r="O43" s="137">
        <f>'Large Use OLS Model'!$B$9*G43</f>
        <v>0</v>
      </c>
      <c r="P43" s="137">
        <f>'Large Use OLS Model'!$B$10*H43</f>
        <v>0</v>
      </c>
      <c r="Q43" s="137">
        <f>'Large Use OLS Model'!$B$11*I43</f>
        <v>21100582.520093188</v>
      </c>
      <c r="R43">
        <f t="shared" ca="1" si="4"/>
        <v>27814059.88754401</v>
      </c>
    </row>
    <row r="44" spans="1:18">
      <c r="A44" s="28">
        <f>'Monthly Data'!A44</f>
        <v>40725</v>
      </c>
      <c r="B44">
        <f t="shared" si="1"/>
        <v>2011</v>
      </c>
      <c r="C44">
        <f ca="1">'Monthly Data'!Z44</f>
        <v>30190116.641824778</v>
      </c>
      <c r="D44" s="137">
        <f t="shared" ca="1" si="3"/>
        <v>183.26</v>
      </c>
      <c r="E44" s="133">
        <f>'Monthly Data'!AZ44</f>
        <v>6665.8</v>
      </c>
      <c r="F44" s="137">
        <f>'Monthly Data'!BC44</f>
        <v>43</v>
      </c>
      <c r="G44" s="137">
        <f>'Monthly Data'!BJ44</f>
        <v>1</v>
      </c>
      <c r="H44" s="137">
        <f>'Monthly Data'!BO44</f>
        <v>0</v>
      </c>
      <c r="I44" s="137">
        <f>'Monthly Data'!BS44</f>
        <v>31</v>
      </c>
      <c r="K44" s="137">
        <f>'Large Use OLS Model'!$B$5</f>
        <v>-132518743.630743</v>
      </c>
      <c r="L44" s="137">
        <f ca="1">'Large Use OLS Model'!$B$6*D44</f>
        <v>4884347.0683815563</v>
      </c>
      <c r="M44" s="137">
        <f>'Large Use OLS Model'!$B$7*E44</f>
        <v>141131625.99428815</v>
      </c>
      <c r="N44" s="137">
        <f>'Large Use OLS Model'!$B$8*F44</f>
        <v>-5055944.5503142225</v>
      </c>
      <c r="O44" s="137">
        <f>'Large Use OLS Model'!$B$9*G44</f>
        <v>-1709094.1435138399</v>
      </c>
      <c r="P44" s="137">
        <f>'Large Use OLS Model'!$B$10*H44</f>
        <v>0</v>
      </c>
      <c r="Q44" s="137">
        <f>'Large Use OLS Model'!$B$11*I44</f>
        <v>21803935.270762961</v>
      </c>
      <c r="R44">
        <f t="shared" ca="1" si="4"/>
        <v>28536126.008861613</v>
      </c>
    </row>
    <row r="45" spans="1:18">
      <c r="A45" s="28">
        <f>'Monthly Data'!A45</f>
        <v>40756</v>
      </c>
      <c r="B45">
        <f t="shared" si="1"/>
        <v>2011</v>
      </c>
      <c r="C45">
        <f ca="1">'Monthly Data'!Z45</f>
        <v>30861622.659266785</v>
      </c>
      <c r="D45" s="137">
        <f t="shared" ca="1" si="3"/>
        <v>152.91000000000003</v>
      </c>
      <c r="E45" s="133">
        <f>'Monthly Data'!AZ45</f>
        <v>6677.5</v>
      </c>
      <c r="F45" s="137">
        <f>'Monthly Data'!BC45</f>
        <v>44</v>
      </c>
      <c r="G45" s="137">
        <f>'Monthly Data'!BJ45</f>
        <v>0</v>
      </c>
      <c r="H45" s="137">
        <f>'Monthly Data'!BO45</f>
        <v>0</v>
      </c>
      <c r="I45" s="137">
        <f>'Monthly Data'!BS45</f>
        <v>31</v>
      </c>
      <c r="K45" s="137">
        <f>'Large Use OLS Model'!$B$5</f>
        <v>-132518743.630743</v>
      </c>
      <c r="L45" s="137">
        <f ca="1">'Large Use OLS Model'!$B$6*D45</f>
        <v>4075442.0507815336</v>
      </c>
      <c r="M45" s="137">
        <f>'Large Use OLS Model'!$B$7*E45</f>
        <v>141379344.20127502</v>
      </c>
      <c r="N45" s="137">
        <f>'Large Use OLS Model'!$B$8*F45</f>
        <v>-5173524.6561354836</v>
      </c>
      <c r="O45" s="137">
        <f>'Large Use OLS Model'!$B$9*G45</f>
        <v>0</v>
      </c>
      <c r="P45" s="137">
        <f>'Large Use OLS Model'!$B$10*H45</f>
        <v>0</v>
      </c>
      <c r="Q45" s="137">
        <f>'Large Use OLS Model'!$B$11*I45</f>
        <v>21803935.270762961</v>
      </c>
      <c r="R45">
        <f t="shared" ca="1" si="4"/>
        <v>29566453.235941034</v>
      </c>
    </row>
    <row r="46" spans="1:18">
      <c r="A46" s="28">
        <f>'Monthly Data'!A46</f>
        <v>40787</v>
      </c>
      <c r="B46">
        <f t="shared" si="1"/>
        <v>2011</v>
      </c>
      <c r="C46">
        <f ca="1">'Monthly Data'!Z46</f>
        <v>28060858.582085781</v>
      </c>
      <c r="D46" s="137">
        <f t="shared" ca="1" si="3"/>
        <v>67.679999999999993</v>
      </c>
      <c r="E46" s="133">
        <f>'Monthly Data'!AZ46</f>
        <v>6674.4</v>
      </c>
      <c r="F46" s="137">
        <f>'Monthly Data'!BC46</f>
        <v>45</v>
      </c>
      <c r="G46" s="137">
        <f>'Monthly Data'!BJ46</f>
        <v>0</v>
      </c>
      <c r="H46" s="137">
        <f>'Monthly Data'!BO46</f>
        <v>0</v>
      </c>
      <c r="I46" s="137">
        <f>'Monthly Data'!BS46</f>
        <v>30</v>
      </c>
      <c r="K46" s="137">
        <f>'Large Use OLS Model'!$B$5</f>
        <v>-132518743.630743</v>
      </c>
      <c r="L46" s="137">
        <f ca="1">'Large Use OLS Model'!$B$6*D46</f>
        <v>1803844.8629709904</v>
      </c>
      <c r="M46" s="137">
        <f>'Large Use OLS Model'!$B$7*E46</f>
        <v>141313709.46267167</v>
      </c>
      <c r="N46" s="137">
        <f>'Large Use OLS Model'!$B$8*F46</f>
        <v>-5291104.7619567448</v>
      </c>
      <c r="O46" s="137">
        <f>'Large Use OLS Model'!$B$9*G46</f>
        <v>0</v>
      </c>
      <c r="P46" s="137">
        <f>'Large Use OLS Model'!$B$10*H46</f>
        <v>0</v>
      </c>
      <c r="Q46" s="137">
        <f>'Large Use OLS Model'!$B$11*I46</f>
        <v>21100582.520093188</v>
      </c>
      <c r="R46">
        <f t="shared" ca="1" si="4"/>
        <v>26408288.453036107</v>
      </c>
    </row>
    <row r="47" spans="1:18">
      <c r="A47" s="28">
        <f>'Monthly Data'!A47</f>
        <v>40817</v>
      </c>
      <c r="B47">
        <f t="shared" si="1"/>
        <v>2011</v>
      </c>
      <c r="C47">
        <f ca="1">'Monthly Data'!Z47</f>
        <v>27577133.736433782</v>
      </c>
      <c r="D47" s="137">
        <f t="shared" ca="1" si="3"/>
        <v>8.6</v>
      </c>
      <c r="E47" s="133">
        <f>'Monthly Data'!AZ47</f>
        <v>6668.1</v>
      </c>
      <c r="F47" s="137">
        <f>'Monthly Data'!BC47</f>
        <v>46</v>
      </c>
      <c r="G47" s="137">
        <f>'Monthly Data'!BJ47</f>
        <v>0</v>
      </c>
      <c r="H47" s="137">
        <f>'Monthly Data'!BO47</f>
        <v>0</v>
      </c>
      <c r="I47" s="137">
        <f>'Monthly Data'!BS47</f>
        <v>31</v>
      </c>
      <c r="K47" s="137">
        <f>'Large Use OLS Model'!$B$5</f>
        <v>-132518743.630743</v>
      </c>
      <c r="L47" s="137">
        <f ca="1">'Large Use OLS Model'!$B$6*D47</f>
        <v>229211.96544844145</v>
      </c>
      <c r="M47" s="137">
        <f>'Large Use OLS Model'!$B$7*E47</f>
        <v>141180322.73583257</v>
      </c>
      <c r="N47" s="137">
        <f>'Large Use OLS Model'!$B$8*F47</f>
        <v>-5408684.867778006</v>
      </c>
      <c r="O47" s="137">
        <f>'Large Use OLS Model'!$B$9*G47</f>
        <v>0</v>
      </c>
      <c r="P47" s="137">
        <f>'Large Use OLS Model'!$B$10*H47</f>
        <v>0</v>
      </c>
      <c r="Q47" s="137">
        <f>'Large Use OLS Model'!$B$11*I47</f>
        <v>21803935.270762961</v>
      </c>
      <c r="R47">
        <f t="shared" ca="1" si="4"/>
        <v>25286041.473522969</v>
      </c>
    </row>
    <row r="48" spans="1:18">
      <c r="A48" s="28">
        <f>'Monthly Data'!A48</f>
        <v>40848</v>
      </c>
      <c r="B48">
        <f t="shared" si="1"/>
        <v>2011</v>
      </c>
      <c r="C48">
        <f ca="1">'Monthly Data'!Z48</f>
        <v>25509610.906105783</v>
      </c>
      <c r="D48" s="137">
        <f t="shared" ca="1" si="3"/>
        <v>0.05</v>
      </c>
      <c r="E48" s="133">
        <f>'Monthly Data'!AZ48</f>
        <v>6662.8</v>
      </c>
      <c r="F48" s="137">
        <f>'Monthly Data'!BC48</f>
        <v>47</v>
      </c>
      <c r="G48" s="137">
        <f>'Monthly Data'!BJ48</f>
        <v>0</v>
      </c>
      <c r="H48" s="137">
        <f>'Monthly Data'!BO48</f>
        <v>0</v>
      </c>
      <c r="I48" s="137">
        <f>'Monthly Data'!BS48</f>
        <v>30</v>
      </c>
      <c r="K48" s="137">
        <f>'Large Use OLS Model'!$B$5</f>
        <v>-132518743.630743</v>
      </c>
      <c r="L48" s="137">
        <f ca="1">'Large Use OLS Model'!$B$6*D48</f>
        <v>1332.6277060955899</v>
      </c>
      <c r="M48" s="137">
        <f>'Large Use OLS Model'!$B$7*E48</f>
        <v>141068108.50531715</v>
      </c>
      <c r="N48" s="137">
        <f>'Large Use OLS Model'!$B$8*F48</f>
        <v>-5526264.9735992663</v>
      </c>
      <c r="O48" s="137">
        <f>'Large Use OLS Model'!$B$9*G48</f>
        <v>0</v>
      </c>
      <c r="P48" s="137">
        <f>'Large Use OLS Model'!$B$10*H48</f>
        <v>0</v>
      </c>
      <c r="Q48" s="137">
        <f>'Large Use OLS Model'!$B$11*I48</f>
        <v>21100582.520093188</v>
      </c>
      <c r="R48">
        <f t="shared" ca="1" si="4"/>
        <v>24125015.048774172</v>
      </c>
    </row>
    <row r="49" spans="1:18">
      <c r="A49" s="28">
        <f>'Monthly Data'!A49</f>
        <v>40878</v>
      </c>
      <c r="B49">
        <f t="shared" si="1"/>
        <v>2011</v>
      </c>
      <c r="C49">
        <f ca="1">'Monthly Data'!Z49</f>
        <v>24520015.174318783</v>
      </c>
      <c r="D49" s="137">
        <f t="shared" ca="1" si="3"/>
        <v>0</v>
      </c>
      <c r="E49" s="133">
        <f>'Monthly Data'!AZ49</f>
        <v>6667.5</v>
      </c>
      <c r="F49" s="137">
        <f>'Monthly Data'!BC49</f>
        <v>48</v>
      </c>
      <c r="G49" s="137">
        <f>'Monthly Data'!BJ49</f>
        <v>0</v>
      </c>
      <c r="H49" s="137">
        <f>'Monthly Data'!BO49</f>
        <v>1</v>
      </c>
      <c r="I49" s="137">
        <f>'Monthly Data'!BS49</f>
        <v>31</v>
      </c>
      <c r="K49" s="137">
        <f>'Large Use OLS Model'!$B$5</f>
        <v>-132518743.630743</v>
      </c>
      <c r="L49" s="137">
        <f ca="1">'Large Use OLS Model'!$B$6*D49</f>
        <v>0</v>
      </c>
      <c r="M49" s="137">
        <f>'Large Use OLS Model'!$B$7*E49</f>
        <v>141167619.23803839</v>
      </c>
      <c r="N49" s="137">
        <f>'Large Use OLS Model'!$B$8*F49</f>
        <v>-5643845.0794205274</v>
      </c>
      <c r="O49" s="137">
        <f>'Large Use OLS Model'!$B$9*G49</f>
        <v>0</v>
      </c>
      <c r="P49" s="137">
        <f>'Large Use OLS Model'!$B$10*H49</f>
        <v>-2274931.99285133</v>
      </c>
      <c r="Q49" s="137">
        <f>'Large Use OLS Model'!$B$11*I49</f>
        <v>21803935.270762961</v>
      </c>
      <c r="R49">
        <f t="shared" ca="1" si="4"/>
        <v>22534033.805786498</v>
      </c>
    </row>
    <row r="50" spans="1:18">
      <c r="A50" s="28">
        <f>'Monthly Data'!A50</f>
        <v>40909</v>
      </c>
      <c r="B50">
        <f t="shared" si="1"/>
        <v>2012</v>
      </c>
      <c r="C50">
        <f ca="1">'Monthly Data'!Z50</f>
        <v>24619746.910415377</v>
      </c>
      <c r="D50" s="137">
        <f t="shared" ca="1" si="3"/>
        <v>0</v>
      </c>
      <c r="E50" s="133">
        <f>'Monthly Data'!AZ50</f>
        <v>6673.6</v>
      </c>
      <c r="F50" s="137">
        <f>'Monthly Data'!BC50</f>
        <v>49</v>
      </c>
      <c r="G50" s="137">
        <f>'Monthly Data'!BJ50</f>
        <v>0</v>
      </c>
      <c r="H50" s="137">
        <f>'Monthly Data'!BO50</f>
        <v>0</v>
      </c>
      <c r="I50" s="137">
        <f>'Monthly Data'!BS50</f>
        <v>31</v>
      </c>
      <c r="K50" s="137">
        <f>'Large Use OLS Model'!$B$5</f>
        <v>-132518743.630743</v>
      </c>
      <c r="L50" s="137">
        <f ca="1">'Large Use OLS Model'!$B$6*D50</f>
        <v>0</v>
      </c>
      <c r="M50" s="137">
        <f>'Large Use OLS Model'!$B$7*E50</f>
        <v>141296771.46561274</v>
      </c>
      <c r="N50" s="137">
        <f>'Large Use OLS Model'!$B$8*F50</f>
        <v>-5761425.1852417886</v>
      </c>
      <c r="O50" s="137">
        <f>'Large Use OLS Model'!$B$9*G50</f>
        <v>0</v>
      </c>
      <c r="P50" s="137">
        <f>'Large Use OLS Model'!$B$10*H50</f>
        <v>0</v>
      </c>
      <c r="Q50" s="137">
        <f>'Large Use OLS Model'!$B$11*I50</f>
        <v>21803935.270762961</v>
      </c>
      <c r="R50">
        <f t="shared" ca="1" si="4"/>
        <v>24820537.920390915</v>
      </c>
    </row>
    <row r="51" spans="1:18">
      <c r="A51" s="28">
        <f>'Monthly Data'!A51</f>
        <v>40940</v>
      </c>
      <c r="B51">
        <f t="shared" si="1"/>
        <v>2012</v>
      </c>
      <c r="C51">
        <f ca="1">'Monthly Data'!Z51</f>
        <v>23358346.485932376</v>
      </c>
      <c r="D51" s="137">
        <f t="shared" ca="1" si="3"/>
        <v>0</v>
      </c>
      <c r="E51" s="133">
        <f>'Monthly Data'!AZ51</f>
        <v>6670.7</v>
      </c>
      <c r="F51" s="137">
        <f>'Monthly Data'!BC51</f>
        <v>50</v>
      </c>
      <c r="G51" s="137">
        <f>'Monthly Data'!BJ51</f>
        <v>0</v>
      </c>
      <c r="H51" s="137">
        <f>'Monthly Data'!BO51</f>
        <v>0</v>
      </c>
      <c r="I51" s="137">
        <f>'Monthly Data'!BS51</f>
        <v>29</v>
      </c>
      <c r="K51" s="137">
        <f>'Large Use OLS Model'!$B$5</f>
        <v>-132518743.630743</v>
      </c>
      <c r="L51" s="137">
        <f ca="1">'Large Use OLS Model'!$B$6*D51</f>
        <v>0</v>
      </c>
      <c r="M51" s="137">
        <f>'Large Use OLS Model'!$B$7*E51</f>
        <v>141235371.2262741</v>
      </c>
      <c r="N51" s="137">
        <f>'Large Use OLS Model'!$B$8*F51</f>
        <v>-5879005.2910630498</v>
      </c>
      <c r="O51" s="137">
        <f>'Large Use OLS Model'!$B$9*G51</f>
        <v>0</v>
      </c>
      <c r="P51" s="137">
        <f>'Large Use OLS Model'!$B$10*H51</f>
        <v>0</v>
      </c>
      <c r="Q51" s="137">
        <f>'Large Use OLS Model'!$B$11*I51</f>
        <v>20397229.769423418</v>
      </c>
      <c r="R51">
        <f t="shared" ca="1" si="4"/>
        <v>23234852.073891476</v>
      </c>
    </row>
    <row r="52" spans="1:18">
      <c r="A52" s="28">
        <f>'Monthly Data'!A52</f>
        <v>40969</v>
      </c>
      <c r="B52">
        <f t="shared" si="1"/>
        <v>2012</v>
      </c>
      <c r="C52">
        <f ca="1">'Monthly Data'!Z52</f>
        <v>25697582.403648376</v>
      </c>
      <c r="D52" s="137">
        <f t="shared" ca="1" si="3"/>
        <v>0.48</v>
      </c>
      <c r="E52" s="133">
        <f>'Monthly Data'!AZ52</f>
        <v>6674</v>
      </c>
      <c r="F52" s="137">
        <f>'Monthly Data'!BC52</f>
        <v>51</v>
      </c>
      <c r="G52" s="137">
        <f>'Monthly Data'!BJ52</f>
        <v>0</v>
      </c>
      <c r="H52" s="137">
        <f>'Monthly Data'!BO52</f>
        <v>0</v>
      </c>
      <c r="I52" s="137">
        <f>'Monthly Data'!BS52</f>
        <v>31</v>
      </c>
      <c r="K52" s="137">
        <f>'Large Use OLS Model'!$B$5</f>
        <v>-132518743.630743</v>
      </c>
      <c r="L52" s="137">
        <f ca="1">'Large Use OLS Model'!$B$6*D52</f>
        <v>12793.225978517663</v>
      </c>
      <c r="M52" s="137">
        <f>'Large Use OLS Model'!$B$7*E52</f>
        <v>141305240.4641422</v>
      </c>
      <c r="N52" s="137">
        <f>'Large Use OLS Model'!$B$8*F52</f>
        <v>-5996585.396884311</v>
      </c>
      <c r="O52" s="137">
        <f>'Large Use OLS Model'!$B$9*G52</f>
        <v>0</v>
      </c>
      <c r="P52" s="137">
        <f>'Large Use OLS Model'!$B$10*H52</f>
        <v>0</v>
      </c>
      <c r="Q52" s="137">
        <f>'Large Use OLS Model'!$B$11*I52</f>
        <v>21803935.270762961</v>
      </c>
      <c r="R52">
        <f t="shared" ca="1" si="4"/>
        <v>24606639.93325638</v>
      </c>
    </row>
    <row r="53" spans="1:18">
      <c r="A53" s="28">
        <f>'Monthly Data'!A53</f>
        <v>41000</v>
      </c>
      <c r="B53">
        <f t="shared" si="1"/>
        <v>2012</v>
      </c>
      <c r="C53">
        <f ca="1">'Monthly Data'!Z53</f>
        <v>22724090.569431376</v>
      </c>
      <c r="D53" s="137">
        <f t="shared" ca="1" si="3"/>
        <v>2.78</v>
      </c>
      <c r="E53" s="133">
        <f>'Monthly Data'!AZ53</f>
        <v>6685.8</v>
      </c>
      <c r="F53" s="137">
        <f>'Monthly Data'!BC53</f>
        <v>52</v>
      </c>
      <c r="G53" s="137">
        <f>'Monthly Data'!BJ53</f>
        <v>0</v>
      </c>
      <c r="H53" s="137">
        <f>'Monthly Data'!BO53</f>
        <v>0</v>
      </c>
      <c r="I53" s="137">
        <f>'Monthly Data'!BS53</f>
        <v>30</v>
      </c>
      <c r="K53" s="137">
        <f>'Large Use OLS Model'!$B$5</f>
        <v>-132518743.630743</v>
      </c>
      <c r="L53" s="137">
        <f ca="1">'Large Use OLS Model'!$B$6*D53</f>
        <v>74094.100458914792</v>
      </c>
      <c r="M53" s="137">
        <f>'Large Use OLS Model'!$B$7*E53</f>
        <v>141555075.92076147</v>
      </c>
      <c r="N53" s="137">
        <f>'Large Use OLS Model'!$B$8*F53</f>
        <v>-6114165.5027055712</v>
      </c>
      <c r="O53" s="137">
        <f>'Large Use OLS Model'!$B$9*G53</f>
        <v>0</v>
      </c>
      <c r="P53" s="137">
        <f>'Large Use OLS Model'!$B$10*H53</f>
        <v>0</v>
      </c>
      <c r="Q53" s="137">
        <f>'Large Use OLS Model'!$B$11*I53</f>
        <v>21100582.520093188</v>
      </c>
      <c r="R53">
        <f t="shared" ca="1" si="4"/>
        <v>24096843.407865006</v>
      </c>
    </row>
    <row r="54" spans="1:18">
      <c r="A54" s="28">
        <f>'Monthly Data'!A54</f>
        <v>41030</v>
      </c>
      <c r="B54">
        <f t="shared" si="1"/>
        <v>2012</v>
      </c>
      <c r="C54">
        <f ca="1">'Monthly Data'!Z54</f>
        <v>26147718.708103377</v>
      </c>
      <c r="D54" s="137">
        <f t="shared" ca="1" si="3"/>
        <v>41.839999999999996</v>
      </c>
      <c r="E54" s="133">
        <f>'Monthly Data'!AZ54</f>
        <v>6690.1</v>
      </c>
      <c r="F54" s="137">
        <f>'Monthly Data'!BC54</f>
        <v>53</v>
      </c>
      <c r="G54" s="137">
        <f>'Monthly Data'!BJ54</f>
        <v>0</v>
      </c>
      <c r="H54" s="137">
        <f>'Monthly Data'!BO54</f>
        <v>0</v>
      </c>
      <c r="I54" s="137">
        <f>'Monthly Data'!BS54</f>
        <v>31</v>
      </c>
      <c r="K54" s="137">
        <f>'Large Use OLS Model'!$B$5</f>
        <v>-132518743.630743</v>
      </c>
      <c r="L54" s="137">
        <f ca="1">'Large Use OLS Model'!$B$6*D54</f>
        <v>1115142.8644607896</v>
      </c>
      <c r="M54" s="137">
        <f>'Large Use OLS Model'!$B$7*E54</f>
        <v>141646117.65495321</v>
      </c>
      <c r="N54" s="137">
        <f>'Large Use OLS Model'!$B$8*F54</f>
        <v>-6231745.6085268324</v>
      </c>
      <c r="O54" s="137">
        <f>'Large Use OLS Model'!$B$9*G54</f>
        <v>0</v>
      </c>
      <c r="P54" s="137">
        <f>'Large Use OLS Model'!$B$10*H54</f>
        <v>0</v>
      </c>
      <c r="Q54" s="137">
        <f>'Large Use OLS Model'!$B$11*I54</f>
        <v>21803935.270762961</v>
      </c>
      <c r="R54">
        <f t="shared" ca="1" si="4"/>
        <v>25814706.550907139</v>
      </c>
    </row>
    <row r="55" spans="1:18">
      <c r="A55" s="28">
        <f>'Monthly Data'!A55</f>
        <v>41061</v>
      </c>
      <c r="B55">
        <f t="shared" ref="B55:B118" si="5">YEAR(A55)</f>
        <v>2012</v>
      </c>
      <c r="C55">
        <f ca="1">'Monthly Data'!Z55</f>
        <v>27110911.66941338</v>
      </c>
      <c r="D55" s="137">
        <f t="shared" ca="1" si="3"/>
        <v>117.03999999999996</v>
      </c>
      <c r="E55" s="133">
        <f>'Monthly Data'!AZ55</f>
        <v>6693.3</v>
      </c>
      <c r="F55" s="137">
        <f>'Monthly Data'!BC55</f>
        <v>54</v>
      </c>
      <c r="G55" s="137">
        <f>'Monthly Data'!BJ55</f>
        <v>0</v>
      </c>
      <c r="H55" s="137">
        <f>'Monthly Data'!BO55</f>
        <v>0</v>
      </c>
      <c r="I55" s="137">
        <f>'Monthly Data'!BS55</f>
        <v>30</v>
      </c>
      <c r="K55" s="137">
        <f>'Large Use OLS Model'!$B$5</f>
        <v>-132518743.630743</v>
      </c>
      <c r="L55" s="137">
        <f ca="1">'Large Use OLS Model'!$B$6*D55</f>
        <v>3119414.9344285559</v>
      </c>
      <c r="M55" s="137">
        <f>'Large Use OLS Model'!$B$7*E55</f>
        <v>141713869.64318895</v>
      </c>
      <c r="N55" s="137">
        <f>'Large Use OLS Model'!$B$8*F55</f>
        <v>-6349325.7143480936</v>
      </c>
      <c r="O55" s="137">
        <f>'Large Use OLS Model'!$B$9*G55</f>
        <v>0</v>
      </c>
      <c r="P55" s="137">
        <f>'Large Use OLS Model'!$B$10*H55</f>
        <v>0</v>
      </c>
      <c r="Q55" s="137">
        <f>'Large Use OLS Model'!$B$11*I55</f>
        <v>21100582.520093188</v>
      </c>
      <c r="R55">
        <f t="shared" ca="1" si="4"/>
        <v>27065797.752619609</v>
      </c>
    </row>
    <row r="56" spans="1:18">
      <c r="A56" s="28">
        <f>'Monthly Data'!A56</f>
        <v>41091</v>
      </c>
      <c r="B56">
        <f t="shared" si="5"/>
        <v>2012</v>
      </c>
      <c r="C56">
        <f ca="1">'Monthly Data'!Z56</f>
        <v>28651532.946666375</v>
      </c>
      <c r="D56" s="137">
        <f t="shared" ca="1" si="3"/>
        <v>183.26</v>
      </c>
      <c r="E56" s="133">
        <f>'Monthly Data'!AZ56</f>
        <v>6694.6</v>
      </c>
      <c r="F56" s="137">
        <f>'Monthly Data'!BC56</f>
        <v>55</v>
      </c>
      <c r="G56" s="137">
        <f>'Monthly Data'!BJ56</f>
        <v>1</v>
      </c>
      <c r="H56" s="137">
        <f>'Monthly Data'!BO56</f>
        <v>0</v>
      </c>
      <c r="I56" s="137">
        <f>'Monthly Data'!BS56</f>
        <v>31</v>
      </c>
      <c r="K56" s="137">
        <f>'Large Use OLS Model'!$B$5</f>
        <v>-132518743.630743</v>
      </c>
      <c r="L56" s="137">
        <f ca="1">'Large Use OLS Model'!$B$6*D56</f>
        <v>4884347.0683815563</v>
      </c>
      <c r="M56" s="137">
        <f>'Large Use OLS Model'!$B$7*E56</f>
        <v>141741393.8884097</v>
      </c>
      <c r="N56" s="137">
        <f>'Large Use OLS Model'!$B$8*F56</f>
        <v>-6466905.8201693548</v>
      </c>
      <c r="O56" s="137">
        <f>'Large Use OLS Model'!$B$9*G56</f>
        <v>-1709094.1435138399</v>
      </c>
      <c r="P56" s="137">
        <f>'Large Use OLS Model'!$B$10*H56</f>
        <v>0</v>
      </c>
      <c r="Q56" s="137">
        <f>'Large Use OLS Model'!$B$11*I56</f>
        <v>21803935.270762961</v>
      </c>
      <c r="R56">
        <f t="shared" ca="1" si="4"/>
        <v>27734932.633128036</v>
      </c>
    </row>
    <row r="57" spans="1:18">
      <c r="A57" s="28">
        <f>'Monthly Data'!A57</f>
        <v>41122</v>
      </c>
      <c r="B57">
        <f t="shared" si="5"/>
        <v>2012</v>
      </c>
      <c r="C57">
        <f ca="1">'Monthly Data'!Z57</f>
        <v>29135996.964846376</v>
      </c>
      <c r="D57" s="137">
        <f t="shared" ca="1" si="3"/>
        <v>152.91000000000003</v>
      </c>
      <c r="E57" s="133">
        <f>'Monthly Data'!AZ57</f>
        <v>6703.3</v>
      </c>
      <c r="F57" s="137">
        <f>'Monthly Data'!BC57</f>
        <v>56</v>
      </c>
      <c r="G57" s="137">
        <f>'Monthly Data'!BJ57</f>
        <v>0</v>
      </c>
      <c r="H57" s="137">
        <f>'Monthly Data'!BO57</f>
        <v>0</v>
      </c>
      <c r="I57" s="137">
        <f>'Monthly Data'!BS57</f>
        <v>31</v>
      </c>
      <c r="K57" s="137">
        <f>'Large Use OLS Model'!$B$5</f>
        <v>-132518743.630743</v>
      </c>
      <c r="L57" s="137">
        <f ca="1">'Large Use OLS Model'!$B$6*D57</f>
        <v>4075442.0507815336</v>
      </c>
      <c r="M57" s="137">
        <f>'Large Use OLS Model'!$B$7*E57</f>
        <v>141925594.60642561</v>
      </c>
      <c r="N57" s="137">
        <f>'Large Use OLS Model'!$B$8*F57</f>
        <v>-6584485.925990616</v>
      </c>
      <c r="O57" s="137">
        <f>'Large Use OLS Model'!$B$9*G57</f>
        <v>0</v>
      </c>
      <c r="P57" s="137">
        <f>'Large Use OLS Model'!$B$10*H57</f>
        <v>0</v>
      </c>
      <c r="Q57" s="137">
        <f>'Large Use OLS Model'!$B$11*I57</f>
        <v>21803935.270762961</v>
      </c>
      <c r="R57">
        <f t="shared" ca="1" si="4"/>
        <v>28701742.371236496</v>
      </c>
    </row>
    <row r="58" spans="1:18">
      <c r="A58" s="28">
        <f>'Monthly Data'!A58</f>
        <v>41153</v>
      </c>
      <c r="B58">
        <f t="shared" si="5"/>
        <v>2012</v>
      </c>
      <c r="C58">
        <f ca="1">'Monthly Data'!Z58</f>
        <v>26827518.381083377</v>
      </c>
      <c r="D58" s="137">
        <f t="shared" ca="1" si="3"/>
        <v>67.679999999999993</v>
      </c>
      <c r="E58" s="133">
        <f>'Monthly Data'!AZ58</f>
        <v>6707.4</v>
      </c>
      <c r="F58" s="137">
        <f>'Monthly Data'!BC58</f>
        <v>57</v>
      </c>
      <c r="G58" s="137">
        <f>'Monthly Data'!BJ58</f>
        <v>0</v>
      </c>
      <c r="H58" s="137">
        <f>'Monthly Data'!BO58</f>
        <v>0</v>
      </c>
      <c r="I58" s="137">
        <f>'Monthly Data'!BS58</f>
        <v>30</v>
      </c>
      <c r="K58" s="137">
        <f>'Large Use OLS Model'!$B$5</f>
        <v>-132518743.630743</v>
      </c>
      <c r="L58" s="137">
        <f ca="1">'Large Use OLS Model'!$B$6*D58</f>
        <v>1803844.8629709904</v>
      </c>
      <c r="M58" s="137">
        <f>'Large Use OLS Model'!$B$7*E58</f>
        <v>142012401.84135261</v>
      </c>
      <c r="N58" s="137">
        <f>'Large Use OLS Model'!$B$8*F58</f>
        <v>-6702066.0318118762</v>
      </c>
      <c r="O58" s="137">
        <f>'Large Use OLS Model'!$B$9*G58</f>
        <v>0</v>
      </c>
      <c r="P58" s="137">
        <f>'Large Use OLS Model'!$B$10*H58</f>
        <v>0</v>
      </c>
      <c r="Q58" s="137">
        <f>'Large Use OLS Model'!$B$11*I58</f>
        <v>21100582.520093188</v>
      </c>
      <c r="R58">
        <f t="shared" ca="1" si="4"/>
        <v>25696019.561861917</v>
      </c>
    </row>
    <row r="59" spans="1:18">
      <c r="A59" s="28">
        <f>'Monthly Data'!A59</f>
        <v>41183</v>
      </c>
      <c r="B59">
        <f t="shared" si="5"/>
        <v>2012</v>
      </c>
      <c r="C59">
        <f ca="1">'Monthly Data'!Z59</f>
        <v>26040528.23985038</v>
      </c>
      <c r="D59" s="137">
        <f t="shared" ca="1" si="3"/>
        <v>8.6</v>
      </c>
      <c r="E59" s="133">
        <f>'Monthly Data'!AZ59</f>
        <v>6710</v>
      </c>
      <c r="F59" s="137">
        <f>'Monthly Data'!BC59</f>
        <v>58</v>
      </c>
      <c r="G59" s="137">
        <f>'Monthly Data'!BJ59</f>
        <v>0</v>
      </c>
      <c r="H59" s="137">
        <f>'Monthly Data'!BO59</f>
        <v>0</v>
      </c>
      <c r="I59" s="137">
        <f>'Monthly Data'!BS59</f>
        <v>31</v>
      </c>
      <c r="K59" s="137">
        <f>'Large Use OLS Model'!$B$5</f>
        <v>-132518743.630743</v>
      </c>
      <c r="L59" s="137">
        <f ca="1">'Large Use OLS Model'!$B$6*D59</f>
        <v>229211.96544844145</v>
      </c>
      <c r="M59" s="137">
        <f>'Large Use OLS Model'!$B$7*E59</f>
        <v>142067450.33179414</v>
      </c>
      <c r="N59" s="137">
        <f>'Large Use OLS Model'!$B$8*F59</f>
        <v>-6819646.1376331374</v>
      </c>
      <c r="O59" s="137">
        <f>'Large Use OLS Model'!$B$9*G59</f>
        <v>0</v>
      </c>
      <c r="P59" s="137">
        <f>'Large Use OLS Model'!$B$10*H59</f>
        <v>0</v>
      </c>
      <c r="Q59" s="137">
        <f>'Large Use OLS Model'!$B$11*I59</f>
        <v>21803935.270762961</v>
      </c>
      <c r="R59">
        <f t="shared" ca="1" si="4"/>
        <v>24762207.799629409</v>
      </c>
    </row>
    <row r="60" spans="1:18">
      <c r="A60" s="28">
        <f>'Monthly Data'!A60</f>
        <v>41214</v>
      </c>
      <c r="B60">
        <f t="shared" si="5"/>
        <v>2012</v>
      </c>
      <c r="C60">
        <f ca="1">'Monthly Data'!Z60</f>
        <v>24522347.921087377</v>
      </c>
      <c r="D60" s="137">
        <f t="shared" ca="1" si="3"/>
        <v>0.05</v>
      </c>
      <c r="E60" s="133">
        <f>'Monthly Data'!AZ60</f>
        <v>6722.4</v>
      </c>
      <c r="F60" s="137">
        <f>'Monthly Data'!BC60</f>
        <v>59</v>
      </c>
      <c r="G60" s="137">
        <f>'Monthly Data'!BJ60</f>
        <v>0</v>
      </c>
      <c r="H60" s="137">
        <f>'Monthly Data'!BO60</f>
        <v>0</v>
      </c>
      <c r="I60" s="137">
        <f>'Monthly Data'!BS60</f>
        <v>30</v>
      </c>
      <c r="K60" s="137">
        <f>'Large Use OLS Model'!$B$5</f>
        <v>-132518743.630743</v>
      </c>
      <c r="L60" s="137">
        <f ca="1">'Large Use OLS Model'!$B$6*D60</f>
        <v>1332.6277060955899</v>
      </c>
      <c r="M60" s="137">
        <f>'Large Use OLS Model'!$B$7*E60</f>
        <v>142329989.28620759</v>
      </c>
      <c r="N60" s="137">
        <f>'Large Use OLS Model'!$B$8*F60</f>
        <v>-6937226.2434543986</v>
      </c>
      <c r="O60" s="137">
        <f>'Large Use OLS Model'!$B$9*G60</f>
        <v>0</v>
      </c>
      <c r="P60" s="137">
        <f>'Large Use OLS Model'!$B$10*H60</f>
        <v>0</v>
      </c>
      <c r="Q60" s="137">
        <f>'Large Use OLS Model'!$B$11*I60</f>
        <v>21100582.520093188</v>
      </c>
      <c r="R60">
        <f t="shared" ca="1" si="4"/>
        <v>23975934.559809476</v>
      </c>
    </row>
    <row r="61" spans="1:18">
      <c r="A61" s="28">
        <f>'Monthly Data'!A61</f>
        <v>41244</v>
      </c>
      <c r="B61">
        <f t="shared" si="5"/>
        <v>2012</v>
      </c>
      <c r="C61">
        <f ca="1">'Monthly Data'!Z61</f>
        <v>22515876.246065378</v>
      </c>
      <c r="D61" s="137">
        <f t="shared" ca="1" si="3"/>
        <v>0</v>
      </c>
      <c r="E61" s="133">
        <f>'Monthly Data'!AZ61</f>
        <v>6740.6</v>
      </c>
      <c r="F61" s="137">
        <f>'Monthly Data'!BC61</f>
        <v>60</v>
      </c>
      <c r="G61" s="137">
        <f>'Monthly Data'!BJ61</f>
        <v>0</v>
      </c>
      <c r="H61" s="137">
        <f>'Monthly Data'!BO61</f>
        <v>1</v>
      </c>
      <c r="I61" s="137">
        <f>'Monthly Data'!BS61</f>
        <v>31</v>
      </c>
      <c r="K61" s="137">
        <f>'Large Use OLS Model'!$B$5</f>
        <v>-132518743.630743</v>
      </c>
      <c r="L61" s="137">
        <f ca="1">'Large Use OLS Model'!$B$6*D61</f>
        <v>0</v>
      </c>
      <c r="M61" s="137">
        <f>'Large Use OLS Model'!$B$7*E61</f>
        <v>142715328.71929833</v>
      </c>
      <c r="N61" s="137">
        <f>'Large Use OLS Model'!$B$8*F61</f>
        <v>-7054806.3492756598</v>
      </c>
      <c r="O61" s="137">
        <f>'Large Use OLS Model'!$B$9*G61</f>
        <v>0</v>
      </c>
      <c r="P61" s="137">
        <f>'Large Use OLS Model'!$B$10*H61</f>
        <v>-2274931.99285133</v>
      </c>
      <c r="Q61" s="137">
        <f>'Large Use OLS Model'!$B$11*I61</f>
        <v>21803935.270762961</v>
      </c>
      <c r="R61">
        <f t="shared" ca="1" si="4"/>
        <v>22670782.017191306</v>
      </c>
    </row>
    <row r="62" spans="1:18">
      <c r="A62" s="28">
        <f>'Monthly Data'!A62</f>
        <v>41275</v>
      </c>
      <c r="B62">
        <f t="shared" si="5"/>
        <v>2013</v>
      </c>
      <c r="C62">
        <f ca="1">'Monthly Data'!Z62</f>
        <v>23925452.935251616</v>
      </c>
      <c r="D62" s="137">
        <f t="shared" ca="1" si="3"/>
        <v>0</v>
      </c>
      <c r="E62" s="133">
        <f>'Monthly Data'!AZ62</f>
        <v>6758.8</v>
      </c>
      <c r="F62" s="137">
        <f>'Monthly Data'!BC62</f>
        <v>61</v>
      </c>
      <c r="G62" s="137">
        <f>'Monthly Data'!BJ62</f>
        <v>0</v>
      </c>
      <c r="H62" s="137">
        <f>'Monthly Data'!BO62</f>
        <v>0</v>
      </c>
      <c r="I62" s="137">
        <f>'Monthly Data'!BS62</f>
        <v>31</v>
      </c>
      <c r="K62" s="137">
        <f>'Large Use OLS Model'!$B$5</f>
        <v>-132518743.630743</v>
      </c>
      <c r="L62" s="137">
        <f ca="1">'Large Use OLS Model'!$B$6*D62</f>
        <v>0</v>
      </c>
      <c r="M62" s="137">
        <f>'Large Use OLS Model'!$B$7*E62</f>
        <v>143100668.15238902</v>
      </c>
      <c r="N62" s="137">
        <f>'Large Use OLS Model'!$B$8*F62</f>
        <v>-7172386.455096921</v>
      </c>
      <c r="O62" s="137">
        <f>'Large Use OLS Model'!$B$9*G62</f>
        <v>0</v>
      </c>
      <c r="P62" s="137">
        <f>'Large Use OLS Model'!$B$10*H62</f>
        <v>0</v>
      </c>
      <c r="Q62" s="137">
        <f>'Large Use OLS Model'!$B$11*I62</f>
        <v>21803935.270762961</v>
      </c>
      <c r="R62">
        <f t="shared" ca="1" si="4"/>
        <v>25213473.337312065</v>
      </c>
    </row>
    <row r="63" spans="1:18">
      <c r="A63" s="28">
        <f>'Monthly Data'!A63</f>
        <v>41306</v>
      </c>
      <c r="B63">
        <f t="shared" si="5"/>
        <v>2013</v>
      </c>
      <c r="C63">
        <f ca="1">'Monthly Data'!Z63</f>
        <v>22074898.569297619</v>
      </c>
      <c r="D63" s="137">
        <f t="shared" ca="1" si="3"/>
        <v>0</v>
      </c>
      <c r="E63" s="133">
        <f>'Monthly Data'!AZ63</f>
        <v>6775.5</v>
      </c>
      <c r="F63" s="137">
        <f>'Monthly Data'!BC63</f>
        <v>62</v>
      </c>
      <c r="G63" s="137">
        <f>'Monthly Data'!BJ63</f>
        <v>0</v>
      </c>
      <c r="H63" s="137">
        <f>'Monthly Data'!BO63</f>
        <v>0</v>
      </c>
      <c r="I63" s="137">
        <f>'Monthly Data'!BS63</f>
        <v>28</v>
      </c>
      <c r="K63" s="137">
        <f>'Large Use OLS Model'!$B$5</f>
        <v>-132518743.630743</v>
      </c>
      <c r="L63" s="137">
        <f ca="1">'Large Use OLS Model'!$B$6*D63</f>
        <v>0</v>
      </c>
      <c r="M63" s="137">
        <f>'Large Use OLS Model'!$B$7*E63</f>
        <v>143454248.84099424</v>
      </c>
      <c r="N63" s="137">
        <f>'Large Use OLS Model'!$B$8*F63</f>
        <v>-7289966.5609181812</v>
      </c>
      <c r="O63" s="137">
        <f>'Large Use OLS Model'!$B$9*G63</f>
        <v>0</v>
      </c>
      <c r="P63" s="137">
        <f>'Large Use OLS Model'!$B$10*H63</f>
        <v>0</v>
      </c>
      <c r="Q63" s="137">
        <f>'Large Use OLS Model'!$B$11*I63</f>
        <v>19693877.018753644</v>
      </c>
      <c r="R63">
        <f t="shared" ca="1" si="4"/>
        <v>23339415.668086704</v>
      </c>
    </row>
    <row r="64" spans="1:18">
      <c r="A64" s="28">
        <f>'Monthly Data'!A64</f>
        <v>41334</v>
      </c>
      <c r="B64">
        <f t="shared" si="5"/>
        <v>2013</v>
      </c>
      <c r="C64">
        <f ca="1">'Monthly Data'!Z64</f>
        <v>25957172.465708617</v>
      </c>
      <c r="D64" s="137">
        <f t="shared" ca="1" si="3"/>
        <v>0.48</v>
      </c>
      <c r="E64" s="133">
        <f>'Monthly Data'!AZ64</f>
        <v>6781.1</v>
      </c>
      <c r="F64" s="137">
        <f>'Monthly Data'!BC64</f>
        <v>63</v>
      </c>
      <c r="G64" s="137">
        <f>'Monthly Data'!BJ64</f>
        <v>0</v>
      </c>
      <c r="H64" s="137">
        <f>'Monthly Data'!BO64</f>
        <v>0</v>
      </c>
      <c r="I64" s="137">
        <f>'Monthly Data'!BS64</f>
        <v>31</v>
      </c>
      <c r="K64" s="137">
        <f>'Large Use OLS Model'!$B$5</f>
        <v>-132518743.630743</v>
      </c>
      <c r="L64" s="137">
        <f ca="1">'Large Use OLS Model'!$B$6*D64</f>
        <v>12793.225978517663</v>
      </c>
      <c r="M64" s="137">
        <f>'Large Use OLS Model'!$B$7*E64</f>
        <v>143572814.82040676</v>
      </c>
      <c r="N64" s="137">
        <f>'Large Use OLS Model'!$B$8*F64</f>
        <v>-7407546.6667394424</v>
      </c>
      <c r="O64" s="137">
        <f>'Large Use OLS Model'!$B$9*G64</f>
        <v>0</v>
      </c>
      <c r="P64" s="137">
        <f>'Large Use OLS Model'!$B$10*H64</f>
        <v>0</v>
      </c>
      <c r="Q64" s="137">
        <f>'Large Use OLS Model'!$B$11*I64</f>
        <v>21803935.270762961</v>
      </c>
      <c r="R64">
        <f t="shared" ca="1" si="4"/>
        <v>25463253.019665811</v>
      </c>
    </row>
    <row r="65" spans="1:18">
      <c r="A65" s="28">
        <f>'Monthly Data'!A65</f>
        <v>41365</v>
      </c>
      <c r="B65">
        <f t="shared" si="5"/>
        <v>2013</v>
      </c>
      <c r="C65">
        <f ca="1">'Monthly Data'!Z65</f>
        <v>25334732.869080614</v>
      </c>
      <c r="D65" s="137">
        <f t="shared" ca="1" si="3"/>
        <v>2.78</v>
      </c>
      <c r="E65" s="133">
        <f>'Monthly Data'!AZ65</f>
        <v>6788.9</v>
      </c>
      <c r="F65" s="137">
        <f>'Monthly Data'!BC65</f>
        <v>64</v>
      </c>
      <c r="G65" s="137">
        <f>'Monthly Data'!BJ65</f>
        <v>0</v>
      </c>
      <c r="H65" s="137">
        <f>'Monthly Data'!BO65</f>
        <v>0</v>
      </c>
      <c r="I65" s="137">
        <f>'Monthly Data'!BS65</f>
        <v>30</v>
      </c>
      <c r="K65" s="137">
        <f>'Large Use OLS Model'!$B$5</f>
        <v>-132518743.630743</v>
      </c>
      <c r="L65" s="137">
        <f ca="1">'Large Use OLS Model'!$B$6*D65</f>
        <v>74094.100458914792</v>
      </c>
      <c r="M65" s="137">
        <f>'Large Use OLS Model'!$B$7*E65</f>
        <v>143737960.29173133</v>
      </c>
      <c r="N65" s="137">
        <f>'Large Use OLS Model'!$B$8*F65</f>
        <v>-7525126.7725607036</v>
      </c>
      <c r="O65" s="137">
        <f>'Large Use OLS Model'!$B$9*G65</f>
        <v>0</v>
      </c>
      <c r="P65" s="137">
        <f>'Large Use OLS Model'!$B$10*H65</f>
        <v>0</v>
      </c>
      <c r="Q65" s="137">
        <f>'Large Use OLS Model'!$B$11*I65</f>
        <v>21100582.520093188</v>
      </c>
      <c r="R65">
        <f t="shared" ca="1" si="4"/>
        <v>24868766.508979734</v>
      </c>
    </row>
    <row r="66" spans="1:18">
      <c r="A66" s="28">
        <f>'Monthly Data'!A66</f>
        <v>41395</v>
      </c>
      <c r="B66">
        <f t="shared" si="5"/>
        <v>2013</v>
      </c>
      <c r="C66">
        <f ca="1">'Monthly Data'!Z66</f>
        <v>26406281.115671616</v>
      </c>
      <c r="D66" s="137">
        <f t="shared" ca="1" si="3"/>
        <v>41.839999999999996</v>
      </c>
      <c r="E66" s="133">
        <f>'Monthly Data'!AZ66</f>
        <v>6801.1</v>
      </c>
      <c r="F66" s="137">
        <f>'Monthly Data'!BC66</f>
        <v>65</v>
      </c>
      <c r="G66" s="137">
        <f>'Monthly Data'!BJ66</f>
        <v>0</v>
      </c>
      <c r="H66" s="137">
        <f>'Monthly Data'!BO66</f>
        <v>0</v>
      </c>
      <c r="I66" s="137">
        <f>'Monthly Data'!BS66</f>
        <v>31</v>
      </c>
      <c r="K66" s="137">
        <f>'Large Use OLS Model'!$B$5</f>
        <v>-132518743.630743</v>
      </c>
      <c r="L66" s="137">
        <f ca="1">'Large Use OLS Model'!$B$6*D66</f>
        <v>1115142.8644607896</v>
      </c>
      <c r="M66" s="137">
        <f>'Large Use OLS Model'!$B$7*E66</f>
        <v>143996264.74688005</v>
      </c>
      <c r="N66" s="137">
        <f>'Large Use OLS Model'!$B$8*F66</f>
        <v>-7642706.8783819648</v>
      </c>
      <c r="O66" s="137">
        <f>'Large Use OLS Model'!$B$9*G66</f>
        <v>0</v>
      </c>
      <c r="P66" s="137">
        <f>'Large Use OLS Model'!$B$10*H66</f>
        <v>0</v>
      </c>
      <c r="Q66" s="137">
        <f>'Large Use OLS Model'!$B$11*I66</f>
        <v>21803935.270762961</v>
      </c>
      <c r="R66">
        <f t="shared" ref="R66:R97" ca="1" si="6">SUM(K66:Q66)</f>
        <v>26753892.372978851</v>
      </c>
    </row>
    <row r="67" spans="1:18">
      <c r="A67" s="28">
        <f>'Monthly Data'!A67</f>
        <v>41426</v>
      </c>
      <c r="B67">
        <f t="shared" si="5"/>
        <v>2013</v>
      </c>
      <c r="C67">
        <f ca="1">'Monthly Data'!Z67</f>
        <v>26304525.374992616</v>
      </c>
      <c r="D67" s="137">
        <f t="shared" ca="1" si="3"/>
        <v>117.03999999999996</v>
      </c>
      <c r="E67" s="133">
        <f>'Monthly Data'!AZ67</f>
        <v>6815.2</v>
      </c>
      <c r="F67" s="137">
        <f>'Monthly Data'!BC67</f>
        <v>66</v>
      </c>
      <c r="G67" s="137">
        <f>'Monthly Data'!BJ67</f>
        <v>0</v>
      </c>
      <c r="H67" s="137">
        <f>'Monthly Data'!BO67</f>
        <v>0</v>
      </c>
      <c r="I67" s="137">
        <f>'Monthly Data'!BS67</f>
        <v>30</v>
      </c>
      <c r="K67" s="137">
        <f>'Large Use OLS Model'!$B$5</f>
        <v>-132518743.630743</v>
      </c>
      <c r="L67" s="137">
        <f ca="1">'Large Use OLS Model'!$B$6*D67</f>
        <v>3119414.9344285559</v>
      </c>
      <c r="M67" s="137">
        <f>'Large Use OLS Model'!$B$7*E67</f>
        <v>144294796.94504374</v>
      </c>
      <c r="N67" s="137">
        <f>'Large Use OLS Model'!$B$8*F67</f>
        <v>-7760286.9842032259</v>
      </c>
      <c r="O67" s="137">
        <f>'Large Use OLS Model'!$B$9*G67</f>
        <v>0</v>
      </c>
      <c r="P67" s="137">
        <f>'Large Use OLS Model'!$B$10*H67</f>
        <v>0</v>
      </c>
      <c r="Q67" s="137">
        <f>'Large Use OLS Model'!$B$11*I67</f>
        <v>21100582.520093188</v>
      </c>
      <c r="R67">
        <f t="shared" ca="1" si="6"/>
        <v>28235763.784619264</v>
      </c>
    </row>
    <row r="68" spans="1:18">
      <c r="A68" s="28">
        <f>'Monthly Data'!A68</f>
        <v>41456</v>
      </c>
      <c r="B68">
        <f t="shared" si="5"/>
        <v>2013</v>
      </c>
      <c r="C68">
        <f ca="1">'Monthly Data'!Z68</f>
        <v>25876608.308857616</v>
      </c>
      <c r="D68" s="137">
        <f t="shared" ca="1" si="3"/>
        <v>183.26</v>
      </c>
      <c r="E68" s="133">
        <f>'Monthly Data'!AZ68</f>
        <v>6826.2</v>
      </c>
      <c r="F68" s="137">
        <f>'Monthly Data'!BC68</f>
        <v>67</v>
      </c>
      <c r="G68" s="137">
        <f>'Monthly Data'!BJ68</f>
        <v>1</v>
      </c>
      <c r="H68" s="137">
        <f>'Monthly Data'!BO68</f>
        <v>0</v>
      </c>
      <c r="I68" s="137">
        <f>'Monthly Data'!BS68</f>
        <v>31</v>
      </c>
      <c r="K68" s="137">
        <f>'Large Use OLS Model'!$B$5</f>
        <v>-132518743.630743</v>
      </c>
      <c r="L68" s="137">
        <f ca="1">'Large Use OLS Model'!$B$6*D68</f>
        <v>4884347.0683815563</v>
      </c>
      <c r="M68" s="137">
        <f>'Large Use OLS Model'!$B$7*E68</f>
        <v>144527694.40460405</v>
      </c>
      <c r="N68" s="137">
        <f>'Large Use OLS Model'!$B$8*F68</f>
        <v>-7877867.0900244862</v>
      </c>
      <c r="O68" s="137">
        <f>'Large Use OLS Model'!$B$9*G68</f>
        <v>-1709094.1435138399</v>
      </c>
      <c r="P68" s="137">
        <f>'Large Use OLS Model'!$B$10*H68</f>
        <v>0</v>
      </c>
      <c r="Q68" s="137">
        <f>'Large Use OLS Model'!$B$11*I68</f>
        <v>21803935.270762961</v>
      </c>
      <c r="R68">
        <f t="shared" ca="1" si="6"/>
        <v>29110271.879467249</v>
      </c>
    </row>
    <row r="69" spans="1:18">
      <c r="A69" s="28">
        <f>'Monthly Data'!A69</f>
        <v>41487</v>
      </c>
      <c r="B69">
        <f t="shared" si="5"/>
        <v>2013</v>
      </c>
      <c r="C69">
        <f ca="1">'Monthly Data'!Z69</f>
        <v>27134287.862933617</v>
      </c>
      <c r="D69" s="137">
        <f t="shared" ca="1" si="3"/>
        <v>152.91000000000003</v>
      </c>
      <c r="E69" s="133">
        <f>'Monthly Data'!AZ69</f>
        <v>6833.9</v>
      </c>
      <c r="F69" s="137">
        <f>'Monthly Data'!BC69</f>
        <v>68</v>
      </c>
      <c r="G69" s="137">
        <f>'Monthly Data'!BJ69</f>
        <v>0</v>
      </c>
      <c r="H69" s="137">
        <f>'Monthly Data'!BO69</f>
        <v>0</v>
      </c>
      <c r="I69" s="137">
        <f>'Monthly Data'!BS69</f>
        <v>31</v>
      </c>
      <c r="K69" s="137">
        <f>'Large Use OLS Model'!$B$5</f>
        <v>-132518743.630743</v>
      </c>
      <c r="L69" s="137">
        <f ca="1">'Large Use OLS Model'!$B$6*D69</f>
        <v>4075442.0507815336</v>
      </c>
      <c r="M69" s="137">
        <f>'Large Use OLS Model'!$B$7*E69</f>
        <v>144690722.62629628</v>
      </c>
      <c r="N69" s="137">
        <f>'Large Use OLS Model'!$B$8*F69</f>
        <v>-7995447.1958457474</v>
      </c>
      <c r="O69" s="137">
        <f>'Large Use OLS Model'!$B$9*G69</f>
        <v>0</v>
      </c>
      <c r="P69" s="137">
        <f>'Large Use OLS Model'!$B$10*H69</f>
        <v>0</v>
      </c>
      <c r="Q69" s="137">
        <f>'Large Use OLS Model'!$B$11*I69</f>
        <v>21803935.270762961</v>
      </c>
      <c r="R69">
        <f t="shared" ca="1" si="6"/>
        <v>30055909.12125203</v>
      </c>
    </row>
    <row r="70" spans="1:18">
      <c r="A70" s="28">
        <f>'Monthly Data'!A70</f>
        <v>41518</v>
      </c>
      <c r="B70">
        <f t="shared" si="5"/>
        <v>2013</v>
      </c>
      <c r="C70">
        <f ca="1">'Monthly Data'!Z70</f>
        <v>24944209.616773617</v>
      </c>
      <c r="D70" s="137">
        <f t="shared" ca="1" si="3"/>
        <v>67.679999999999993</v>
      </c>
      <c r="E70" s="133">
        <f>'Monthly Data'!AZ70</f>
        <v>6843.3</v>
      </c>
      <c r="F70" s="137">
        <f>'Monthly Data'!BC70</f>
        <v>69</v>
      </c>
      <c r="G70" s="137">
        <f>'Monthly Data'!BJ70</f>
        <v>0</v>
      </c>
      <c r="H70" s="137">
        <f>'Monthly Data'!BO70</f>
        <v>0</v>
      </c>
      <c r="I70" s="137">
        <f>'Monthly Data'!BS70</f>
        <v>30</v>
      </c>
      <c r="K70" s="137">
        <f>'Large Use OLS Model'!$B$5</f>
        <v>-132518743.630743</v>
      </c>
      <c r="L70" s="137">
        <f ca="1">'Large Use OLS Model'!$B$6*D70</f>
        <v>1803844.8629709904</v>
      </c>
      <c r="M70" s="137">
        <f>'Large Use OLS Model'!$B$7*E70</f>
        <v>144889744.09173873</v>
      </c>
      <c r="N70" s="137">
        <f>'Large Use OLS Model'!$B$8*F70</f>
        <v>-8113027.3016670085</v>
      </c>
      <c r="O70" s="137">
        <f>'Large Use OLS Model'!$B$9*G70</f>
        <v>0</v>
      </c>
      <c r="P70" s="137">
        <f>'Large Use OLS Model'!$B$10*H70</f>
        <v>0</v>
      </c>
      <c r="Q70" s="137">
        <f>'Large Use OLS Model'!$B$11*I70</f>
        <v>21100582.520093188</v>
      </c>
      <c r="R70">
        <f t="shared" ca="1" si="6"/>
        <v>27162400.542392906</v>
      </c>
    </row>
    <row r="71" spans="1:18">
      <c r="A71" s="28">
        <f>'Monthly Data'!A71</f>
        <v>41548</v>
      </c>
      <c r="B71">
        <f t="shared" si="5"/>
        <v>2013</v>
      </c>
      <c r="C71">
        <f ca="1">'Monthly Data'!Z71</f>
        <v>25745628.725316614</v>
      </c>
      <c r="D71" s="137">
        <f t="shared" ca="1" si="3"/>
        <v>8.6</v>
      </c>
      <c r="E71" s="133">
        <f>'Monthly Data'!AZ71</f>
        <v>6850.3</v>
      </c>
      <c r="F71" s="137">
        <f>'Monthly Data'!BC71</f>
        <v>70</v>
      </c>
      <c r="G71" s="137">
        <f>'Monthly Data'!BJ71</f>
        <v>0</v>
      </c>
      <c r="H71" s="137">
        <f>'Monthly Data'!BO71</f>
        <v>0</v>
      </c>
      <c r="I71" s="137">
        <f>'Monthly Data'!BS71</f>
        <v>31</v>
      </c>
      <c r="K71" s="137">
        <f>'Large Use OLS Model'!$B$5</f>
        <v>-132518743.630743</v>
      </c>
      <c r="L71" s="137">
        <f ca="1">'Large Use OLS Model'!$B$6*D71</f>
        <v>229211.96544844145</v>
      </c>
      <c r="M71" s="137">
        <f>'Large Use OLS Model'!$B$7*E71</f>
        <v>145037951.5660044</v>
      </c>
      <c r="N71" s="137">
        <f>'Large Use OLS Model'!$B$8*F71</f>
        <v>-8230607.4074882697</v>
      </c>
      <c r="O71" s="137">
        <f>'Large Use OLS Model'!$B$9*G71</f>
        <v>0</v>
      </c>
      <c r="P71" s="137">
        <f>'Large Use OLS Model'!$B$10*H71</f>
        <v>0</v>
      </c>
      <c r="Q71" s="137">
        <f>'Large Use OLS Model'!$B$11*I71</f>
        <v>21803935.270762961</v>
      </c>
      <c r="R71">
        <f t="shared" ca="1" si="6"/>
        <v>26321747.763984531</v>
      </c>
    </row>
    <row r="72" spans="1:18">
      <c r="A72" s="28">
        <f>'Monthly Data'!A72</f>
        <v>41579</v>
      </c>
      <c r="B72">
        <f t="shared" si="5"/>
        <v>2013</v>
      </c>
      <c r="C72">
        <f ca="1">'Monthly Data'!Z72</f>
        <v>24932264.781123616</v>
      </c>
      <c r="D72" s="137">
        <f t="shared" ca="1" si="3"/>
        <v>0.05</v>
      </c>
      <c r="E72" s="133">
        <f>'Monthly Data'!AZ72</f>
        <v>6854</v>
      </c>
      <c r="F72" s="137">
        <f>'Monthly Data'!BC72</f>
        <v>71</v>
      </c>
      <c r="G72" s="137">
        <f>'Monthly Data'!BJ72</f>
        <v>0</v>
      </c>
      <c r="H72" s="137">
        <f>'Monthly Data'!BO72</f>
        <v>0</v>
      </c>
      <c r="I72" s="137">
        <f>'Monthly Data'!BS72</f>
        <v>30</v>
      </c>
      <c r="K72" s="137">
        <f>'Large Use OLS Model'!$B$5</f>
        <v>-132518743.630743</v>
      </c>
      <c r="L72" s="137">
        <f ca="1">'Large Use OLS Model'!$B$6*D72</f>
        <v>1332.6277060955899</v>
      </c>
      <c r="M72" s="137">
        <f>'Large Use OLS Model'!$B$7*E72</f>
        <v>145116289.80240196</v>
      </c>
      <c r="N72" s="137">
        <f>'Large Use OLS Model'!$B$8*F72</f>
        <v>-8348187.5133095309</v>
      </c>
      <c r="O72" s="137">
        <f>'Large Use OLS Model'!$B$9*G72</f>
        <v>0</v>
      </c>
      <c r="P72" s="137">
        <f>'Large Use OLS Model'!$B$10*H72</f>
        <v>0</v>
      </c>
      <c r="Q72" s="137">
        <f>'Large Use OLS Model'!$B$11*I72</f>
        <v>21100582.520093188</v>
      </c>
      <c r="R72">
        <f t="shared" ca="1" si="6"/>
        <v>25351273.806148715</v>
      </c>
    </row>
    <row r="73" spans="1:18">
      <c r="A73" s="28">
        <f>'Monthly Data'!A73</f>
        <v>41609</v>
      </c>
      <c r="B73">
        <f t="shared" si="5"/>
        <v>2013</v>
      </c>
      <c r="C73">
        <f ca="1">'Monthly Data'!Z73</f>
        <v>22639929.518798616</v>
      </c>
      <c r="D73" s="137">
        <f t="shared" ca="1" si="3"/>
        <v>0</v>
      </c>
      <c r="E73" s="133">
        <f>'Monthly Data'!AZ73</f>
        <v>6850.4</v>
      </c>
      <c r="F73" s="137">
        <f>'Monthly Data'!BC73</f>
        <v>72</v>
      </c>
      <c r="G73" s="137">
        <f>'Monthly Data'!BJ73</f>
        <v>0</v>
      </c>
      <c r="H73" s="137">
        <f>'Monthly Data'!BO73</f>
        <v>1</v>
      </c>
      <c r="I73" s="137">
        <f>'Monthly Data'!BS73</f>
        <v>31</v>
      </c>
      <c r="K73" s="137">
        <f>'Large Use OLS Model'!$B$5</f>
        <v>-132518743.630743</v>
      </c>
      <c r="L73" s="137">
        <f ca="1">'Large Use OLS Model'!$B$6*D73</f>
        <v>0</v>
      </c>
      <c r="M73" s="137">
        <f>'Large Use OLS Model'!$B$7*E73</f>
        <v>145040068.81563675</v>
      </c>
      <c r="N73" s="137">
        <f>'Large Use OLS Model'!$B$8*F73</f>
        <v>-8465767.6191307921</v>
      </c>
      <c r="O73" s="137">
        <f>'Large Use OLS Model'!$B$9*G73</f>
        <v>0</v>
      </c>
      <c r="P73" s="137">
        <f>'Large Use OLS Model'!$B$10*H73</f>
        <v>-2274931.99285133</v>
      </c>
      <c r="Q73" s="137">
        <f>'Large Use OLS Model'!$B$11*I73</f>
        <v>21803935.270762961</v>
      </c>
      <c r="R73">
        <f t="shared" ca="1" si="6"/>
        <v>23584560.843674596</v>
      </c>
    </row>
    <row r="74" spans="1:18">
      <c r="A74" s="28">
        <f>'Monthly Data'!A74</f>
        <v>41640</v>
      </c>
      <c r="B74">
        <f t="shared" si="5"/>
        <v>2014</v>
      </c>
      <c r="C74">
        <f ca="1">'Monthly Data'!Z74</f>
        <v>26670683.232928887</v>
      </c>
      <c r="D74" s="137">
        <f t="shared" ca="1" si="3"/>
        <v>0</v>
      </c>
      <c r="E74" s="133">
        <f>'Monthly Data'!AZ74</f>
        <v>6848.3</v>
      </c>
      <c r="F74" s="137">
        <f>'Monthly Data'!BC74</f>
        <v>73</v>
      </c>
      <c r="G74" s="137">
        <f>'Monthly Data'!BJ74</f>
        <v>0</v>
      </c>
      <c r="H74" s="137">
        <f>'Monthly Data'!BO74</f>
        <v>0</v>
      </c>
      <c r="I74" s="137">
        <f>'Monthly Data'!BS74</f>
        <v>31</v>
      </c>
      <c r="K74" s="137">
        <f>'Large Use OLS Model'!$B$5</f>
        <v>-132518743.630743</v>
      </c>
      <c r="L74" s="137">
        <f ca="1">'Large Use OLS Model'!$B$6*D74</f>
        <v>0</v>
      </c>
      <c r="M74" s="137">
        <f>'Large Use OLS Model'!$B$7*E74</f>
        <v>144995606.57335708</v>
      </c>
      <c r="N74" s="137">
        <f>'Large Use OLS Model'!$B$8*F74</f>
        <v>-8583347.7249520533</v>
      </c>
      <c r="O74" s="137">
        <f>'Large Use OLS Model'!$B$9*G74</f>
        <v>0</v>
      </c>
      <c r="P74" s="137">
        <f>'Large Use OLS Model'!$B$10*H74</f>
        <v>0</v>
      </c>
      <c r="Q74" s="137">
        <f>'Large Use OLS Model'!$B$11*I74</f>
        <v>21803935.270762961</v>
      </c>
      <c r="R74">
        <f t="shared" ca="1" si="6"/>
        <v>25697450.488424987</v>
      </c>
    </row>
    <row r="75" spans="1:18">
      <c r="A75" s="28">
        <f>'Monthly Data'!A75</f>
        <v>41671</v>
      </c>
      <c r="B75">
        <f t="shared" si="5"/>
        <v>2014</v>
      </c>
      <c r="C75">
        <f ca="1">'Monthly Data'!Z75</f>
        <v>23471289.154199887</v>
      </c>
      <c r="D75" s="137">
        <f t="shared" ca="1" si="3"/>
        <v>0</v>
      </c>
      <c r="E75" s="133">
        <f>'Monthly Data'!AZ75</f>
        <v>6850</v>
      </c>
      <c r="F75" s="137">
        <f>'Monthly Data'!BC75</f>
        <v>74</v>
      </c>
      <c r="G75" s="137">
        <f>'Monthly Data'!BJ75</f>
        <v>0</v>
      </c>
      <c r="H75" s="137">
        <f>'Monthly Data'!BO75</f>
        <v>0</v>
      </c>
      <c r="I75" s="137">
        <f>'Monthly Data'!BS75</f>
        <v>28</v>
      </c>
      <c r="K75" s="137">
        <f>'Large Use OLS Model'!$B$5</f>
        <v>-132518743.630743</v>
      </c>
      <c r="L75" s="137">
        <f ca="1">'Large Use OLS Model'!$B$6*D75</f>
        <v>0</v>
      </c>
      <c r="M75" s="137">
        <f>'Large Use OLS Model'!$B$7*E75</f>
        <v>145031599.81710729</v>
      </c>
      <c r="N75" s="137">
        <f>'Large Use OLS Model'!$B$8*F75</f>
        <v>-8700927.8307733126</v>
      </c>
      <c r="O75" s="137">
        <f>'Large Use OLS Model'!$B$9*G75</f>
        <v>0</v>
      </c>
      <c r="P75" s="137">
        <f>'Large Use OLS Model'!$B$10*H75</f>
        <v>0</v>
      </c>
      <c r="Q75" s="137">
        <f>'Large Use OLS Model'!$B$11*I75</f>
        <v>19693877.018753644</v>
      </c>
      <c r="R75">
        <f t="shared" ca="1" si="6"/>
        <v>23505805.374344625</v>
      </c>
    </row>
    <row r="76" spans="1:18">
      <c r="A76" s="28">
        <f>'Monthly Data'!A76</f>
        <v>41699</v>
      </c>
      <c r="B76">
        <f t="shared" si="5"/>
        <v>2014</v>
      </c>
      <c r="C76">
        <f ca="1">'Monthly Data'!Z76</f>
        <v>25265167.314199887</v>
      </c>
      <c r="D76" s="137">
        <f t="shared" ca="1" si="3"/>
        <v>0.48</v>
      </c>
      <c r="E76" s="133">
        <f>'Monthly Data'!AZ76</f>
        <v>6856.4</v>
      </c>
      <c r="F76" s="137">
        <f>'Monthly Data'!BC76</f>
        <v>75</v>
      </c>
      <c r="G76" s="137">
        <f>'Monthly Data'!BJ76</f>
        <v>0</v>
      </c>
      <c r="H76" s="137">
        <f>'Monthly Data'!BO76</f>
        <v>0</v>
      </c>
      <c r="I76" s="137">
        <f>'Monthly Data'!BS76</f>
        <v>31</v>
      </c>
      <c r="K76" s="137">
        <f>'Large Use OLS Model'!$B$5</f>
        <v>-132518743.630743</v>
      </c>
      <c r="L76" s="137">
        <f ca="1">'Large Use OLS Model'!$B$6*D76</f>
        <v>12793.225978517663</v>
      </c>
      <c r="M76" s="137">
        <f>'Large Use OLS Model'!$B$7*E76</f>
        <v>145167103.79357874</v>
      </c>
      <c r="N76" s="137">
        <f>'Large Use OLS Model'!$B$8*F76</f>
        <v>-8818507.9365945738</v>
      </c>
      <c r="O76" s="137">
        <f>'Large Use OLS Model'!$B$9*G76</f>
        <v>0</v>
      </c>
      <c r="P76" s="137">
        <f>'Large Use OLS Model'!$B$10*H76</f>
        <v>0</v>
      </c>
      <c r="Q76" s="137">
        <f>'Large Use OLS Model'!$B$11*I76</f>
        <v>21803935.270762961</v>
      </c>
      <c r="R76">
        <f t="shared" ca="1" si="6"/>
        <v>25646580.72298266</v>
      </c>
    </row>
    <row r="77" spans="1:18">
      <c r="A77" s="28">
        <f>'Monthly Data'!A77</f>
        <v>41730</v>
      </c>
      <c r="B77">
        <f t="shared" si="5"/>
        <v>2014</v>
      </c>
      <c r="C77">
        <f ca="1">'Monthly Data'!Z77</f>
        <v>22877973.494199887</v>
      </c>
      <c r="D77" s="137">
        <f t="shared" ca="1" si="3"/>
        <v>2.78</v>
      </c>
      <c r="E77" s="133">
        <f>'Monthly Data'!AZ77</f>
        <v>6869.6</v>
      </c>
      <c r="F77" s="137">
        <f>'Monthly Data'!BC77</f>
        <v>76</v>
      </c>
      <c r="G77" s="137">
        <f>'Monthly Data'!BJ77</f>
        <v>0</v>
      </c>
      <c r="H77" s="137">
        <f>'Monthly Data'!BO77</f>
        <v>0</v>
      </c>
      <c r="I77" s="137">
        <f>'Monthly Data'!BS77</f>
        <v>30</v>
      </c>
      <c r="K77" s="137">
        <f>'Large Use OLS Model'!$B$5</f>
        <v>-132518743.630743</v>
      </c>
      <c r="L77" s="137">
        <f ca="1">'Large Use OLS Model'!$B$6*D77</f>
        <v>74094.100458914792</v>
      </c>
      <c r="M77" s="137">
        <f>'Large Use OLS Model'!$B$7*E77</f>
        <v>145446580.74505115</v>
      </c>
      <c r="N77" s="137">
        <f>'Large Use OLS Model'!$B$8*F77</f>
        <v>-8936088.042415835</v>
      </c>
      <c r="O77" s="137">
        <f>'Large Use OLS Model'!$B$9*G77</f>
        <v>0</v>
      </c>
      <c r="P77" s="137">
        <f>'Large Use OLS Model'!$B$10*H77</f>
        <v>0</v>
      </c>
      <c r="Q77" s="137">
        <f>'Large Use OLS Model'!$B$11*I77</f>
        <v>21100582.520093188</v>
      </c>
      <c r="R77">
        <f t="shared" ca="1" si="6"/>
        <v>25166425.692444421</v>
      </c>
    </row>
    <row r="78" spans="1:18">
      <c r="A78" s="28">
        <f>'Monthly Data'!A78</f>
        <v>41760</v>
      </c>
      <c r="B78">
        <f t="shared" si="5"/>
        <v>2014</v>
      </c>
      <c r="C78">
        <f ca="1">'Monthly Data'!Z78</f>
        <v>28623709.664199885</v>
      </c>
      <c r="D78" s="137">
        <f t="shared" ref="D78:D141" ca="1" si="7">D66</f>
        <v>41.839999999999996</v>
      </c>
      <c r="E78" s="133">
        <f>'Monthly Data'!AZ78</f>
        <v>6870.6</v>
      </c>
      <c r="F78" s="137">
        <f>'Monthly Data'!BC78</f>
        <v>77</v>
      </c>
      <c r="G78" s="137">
        <f>'Monthly Data'!BJ78</f>
        <v>0</v>
      </c>
      <c r="H78" s="137">
        <f>'Monthly Data'!BO78</f>
        <v>0</v>
      </c>
      <c r="I78" s="137">
        <f>'Monthly Data'!BS78</f>
        <v>31</v>
      </c>
      <c r="K78" s="137">
        <f>'Large Use OLS Model'!$B$5</f>
        <v>-132518743.630743</v>
      </c>
      <c r="L78" s="137">
        <f ca="1">'Large Use OLS Model'!$B$6*D78</f>
        <v>1115142.8644607896</v>
      </c>
      <c r="M78" s="137">
        <f>'Large Use OLS Model'!$B$7*E78</f>
        <v>145467753.24137482</v>
      </c>
      <c r="N78" s="137">
        <f>'Large Use OLS Model'!$B$8*F78</f>
        <v>-9053668.1482370961</v>
      </c>
      <c r="O78" s="137">
        <f>'Large Use OLS Model'!$B$9*G78</f>
        <v>0</v>
      </c>
      <c r="P78" s="137">
        <f>'Large Use OLS Model'!$B$10*H78</f>
        <v>0</v>
      </c>
      <c r="Q78" s="137">
        <f>'Large Use OLS Model'!$B$11*I78</f>
        <v>21803935.270762961</v>
      </c>
      <c r="R78">
        <f t="shared" ca="1" si="6"/>
        <v>26814419.597618483</v>
      </c>
    </row>
    <row r="79" spans="1:18">
      <c r="A79" s="28">
        <f>'Monthly Data'!A79</f>
        <v>41791</v>
      </c>
      <c r="B79">
        <f t="shared" si="5"/>
        <v>2014</v>
      </c>
      <c r="C79">
        <f ca="1">'Monthly Data'!Z79</f>
        <v>30426752.654199883</v>
      </c>
      <c r="D79" s="137">
        <f t="shared" ca="1" si="7"/>
        <v>117.03999999999996</v>
      </c>
      <c r="E79" s="133">
        <f>'Monthly Data'!AZ79</f>
        <v>6865.4</v>
      </c>
      <c r="F79" s="137">
        <f>'Monthly Data'!BC79</f>
        <v>78</v>
      </c>
      <c r="G79" s="137">
        <f>'Monthly Data'!BJ79</f>
        <v>0</v>
      </c>
      <c r="H79" s="137">
        <f>'Monthly Data'!BO79</f>
        <v>0</v>
      </c>
      <c r="I79" s="137">
        <f>'Monthly Data'!BS79</f>
        <v>30</v>
      </c>
      <c r="K79" s="137">
        <f>'Large Use OLS Model'!$B$5</f>
        <v>-132518743.630743</v>
      </c>
      <c r="L79" s="137">
        <f ca="1">'Large Use OLS Model'!$B$6*D79</f>
        <v>3119414.9344285559</v>
      </c>
      <c r="M79" s="137">
        <f>'Large Use OLS Model'!$B$7*E79</f>
        <v>145357656.26049173</v>
      </c>
      <c r="N79" s="137">
        <f>'Large Use OLS Model'!$B$8*F79</f>
        <v>-9171248.2540583573</v>
      </c>
      <c r="O79" s="137">
        <f>'Large Use OLS Model'!$B$9*G79</f>
        <v>0</v>
      </c>
      <c r="P79" s="137">
        <f>'Large Use OLS Model'!$B$10*H79</f>
        <v>0</v>
      </c>
      <c r="Q79" s="137">
        <f>'Large Use OLS Model'!$B$11*I79</f>
        <v>21100582.520093188</v>
      </c>
      <c r="R79">
        <f t="shared" ca="1" si="6"/>
        <v>27887661.83021212</v>
      </c>
    </row>
    <row r="80" spans="1:18">
      <c r="A80" s="28">
        <f>'Monthly Data'!A80</f>
        <v>41821</v>
      </c>
      <c r="B80">
        <f t="shared" si="5"/>
        <v>2014</v>
      </c>
      <c r="C80">
        <f ca="1">'Monthly Data'!Z80</f>
        <v>28757284.464199886</v>
      </c>
      <c r="D80" s="137">
        <f t="shared" ca="1" si="7"/>
        <v>183.26</v>
      </c>
      <c r="E80" s="133">
        <f>'Monthly Data'!AZ80</f>
        <v>6864.4</v>
      </c>
      <c r="F80" s="137">
        <f>'Monthly Data'!BC80</f>
        <v>79</v>
      </c>
      <c r="G80" s="137">
        <f>'Monthly Data'!BJ80</f>
        <v>1</v>
      </c>
      <c r="H80" s="137">
        <f>'Monthly Data'!BO80</f>
        <v>0</v>
      </c>
      <c r="I80" s="137">
        <f>'Monthly Data'!BS80</f>
        <v>31</v>
      </c>
      <c r="K80" s="137">
        <f>'Large Use OLS Model'!$B$5</f>
        <v>-132518743.630743</v>
      </c>
      <c r="L80" s="137">
        <f ca="1">'Large Use OLS Model'!$B$6*D80</f>
        <v>4884347.0683815563</v>
      </c>
      <c r="M80" s="137">
        <f>'Large Use OLS Model'!$B$7*E80</f>
        <v>145336483.76416805</v>
      </c>
      <c r="N80" s="137">
        <f>'Large Use OLS Model'!$B$8*F80</f>
        <v>-9288828.3598796185</v>
      </c>
      <c r="O80" s="137">
        <f>'Large Use OLS Model'!$B$9*G80</f>
        <v>-1709094.1435138399</v>
      </c>
      <c r="P80" s="137">
        <f>'Large Use OLS Model'!$B$10*H80</f>
        <v>0</v>
      </c>
      <c r="Q80" s="137">
        <f>'Large Use OLS Model'!$B$11*I80</f>
        <v>21803935.270762961</v>
      </c>
      <c r="R80">
        <f t="shared" ca="1" si="6"/>
        <v>28508099.969176121</v>
      </c>
    </row>
    <row r="81" spans="1:18">
      <c r="A81" s="28">
        <f>'Monthly Data'!A81</f>
        <v>41852</v>
      </c>
      <c r="B81">
        <f t="shared" si="5"/>
        <v>2014</v>
      </c>
      <c r="C81">
        <f ca="1">'Monthly Data'!Z81</f>
        <v>29410529.954199888</v>
      </c>
      <c r="D81" s="137">
        <f t="shared" ca="1" si="7"/>
        <v>152.91000000000003</v>
      </c>
      <c r="E81" s="133">
        <f>'Monthly Data'!AZ81</f>
        <v>6869.9</v>
      </c>
      <c r="F81" s="137">
        <f>'Monthly Data'!BC81</f>
        <v>80</v>
      </c>
      <c r="G81" s="137">
        <f>'Monthly Data'!BJ81</f>
        <v>0</v>
      </c>
      <c r="H81" s="137">
        <f>'Monthly Data'!BO81</f>
        <v>0</v>
      </c>
      <c r="I81" s="137">
        <f>'Monthly Data'!BS81</f>
        <v>31</v>
      </c>
      <c r="K81" s="137">
        <f>'Large Use OLS Model'!$B$5</f>
        <v>-132518743.630743</v>
      </c>
      <c r="L81" s="137">
        <f ca="1">'Large Use OLS Model'!$B$6*D81</f>
        <v>4075442.0507815336</v>
      </c>
      <c r="M81" s="137">
        <f>'Large Use OLS Model'!$B$7*E81</f>
        <v>145452932.49394822</v>
      </c>
      <c r="N81" s="137">
        <f>'Large Use OLS Model'!$B$8*F81</f>
        <v>-9406408.4657008797</v>
      </c>
      <c r="O81" s="137">
        <f>'Large Use OLS Model'!$B$9*G81</f>
        <v>0</v>
      </c>
      <c r="P81" s="137">
        <f>'Large Use OLS Model'!$B$10*H81</f>
        <v>0</v>
      </c>
      <c r="Q81" s="137">
        <f>'Large Use OLS Model'!$B$11*I81</f>
        <v>21803935.270762961</v>
      </c>
      <c r="R81">
        <f t="shared" ca="1" si="6"/>
        <v>29407157.719048839</v>
      </c>
    </row>
    <row r="82" spans="1:18">
      <c r="A82" s="28">
        <f>'Monthly Data'!A82</f>
        <v>41883</v>
      </c>
      <c r="B82">
        <f t="shared" si="5"/>
        <v>2014</v>
      </c>
      <c r="C82">
        <f ca="1">'Monthly Data'!Z82</f>
        <v>23959161.474199884</v>
      </c>
      <c r="D82" s="137">
        <f t="shared" ca="1" si="7"/>
        <v>67.679999999999993</v>
      </c>
      <c r="E82" s="133">
        <f>'Monthly Data'!AZ82</f>
        <v>6884.5</v>
      </c>
      <c r="F82" s="137">
        <f>'Monthly Data'!BC82</f>
        <v>81</v>
      </c>
      <c r="G82" s="137">
        <f>'Monthly Data'!BJ82</f>
        <v>0</v>
      </c>
      <c r="H82" s="137">
        <f>'Monthly Data'!BO82</f>
        <v>0</v>
      </c>
      <c r="I82" s="137">
        <f>'Monthly Data'!BS82</f>
        <v>30</v>
      </c>
      <c r="K82" s="137">
        <f>'Large Use OLS Model'!$B$5</f>
        <v>-132518743.630743</v>
      </c>
      <c r="L82" s="137">
        <f ca="1">'Large Use OLS Model'!$B$6*D82</f>
        <v>1803844.8629709904</v>
      </c>
      <c r="M82" s="137">
        <f>'Large Use OLS Model'!$B$7*E82</f>
        <v>145762050.94027376</v>
      </c>
      <c r="N82" s="137">
        <f>'Large Use OLS Model'!$B$8*F82</f>
        <v>-9523988.5715221409</v>
      </c>
      <c r="O82" s="137">
        <f>'Large Use OLS Model'!$B$9*G82</f>
        <v>0</v>
      </c>
      <c r="P82" s="137">
        <f>'Large Use OLS Model'!$B$10*H82</f>
        <v>0</v>
      </c>
      <c r="Q82" s="137">
        <f>'Large Use OLS Model'!$B$11*I82</f>
        <v>21100582.520093188</v>
      </c>
      <c r="R82">
        <f t="shared" ca="1" si="6"/>
        <v>26623746.121072806</v>
      </c>
    </row>
    <row r="83" spans="1:18">
      <c r="A83" s="28">
        <f>'Monthly Data'!A83</f>
        <v>41913</v>
      </c>
      <c r="B83">
        <f t="shared" si="5"/>
        <v>2014</v>
      </c>
      <c r="C83">
        <f ca="1">'Monthly Data'!Z83</f>
        <v>25930142.964199886</v>
      </c>
      <c r="D83" s="137">
        <f t="shared" ca="1" si="7"/>
        <v>8.6</v>
      </c>
      <c r="E83" s="133">
        <f>'Monthly Data'!AZ83</f>
        <v>6901.5</v>
      </c>
      <c r="F83" s="137">
        <f>'Monthly Data'!BC83</f>
        <v>82</v>
      </c>
      <c r="G83" s="137">
        <f>'Monthly Data'!BJ83</f>
        <v>0</v>
      </c>
      <c r="H83" s="137">
        <f>'Monthly Data'!BO83</f>
        <v>0</v>
      </c>
      <c r="I83" s="137">
        <f>'Monthly Data'!BS83</f>
        <v>31</v>
      </c>
      <c r="K83" s="137">
        <f>'Large Use OLS Model'!$B$5</f>
        <v>-132518743.630743</v>
      </c>
      <c r="L83" s="137">
        <f ca="1">'Large Use OLS Model'!$B$6*D83</f>
        <v>229211.96544844145</v>
      </c>
      <c r="M83" s="137">
        <f>'Large Use OLS Model'!$B$7*E83</f>
        <v>146121983.37777606</v>
      </c>
      <c r="N83" s="137">
        <f>'Large Use OLS Model'!$B$8*F83</f>
        <v>-9641568.6773434021</v>
      </c>
      <c r="O83" s="137">
        <f>'Large Use OLS Model'!$B$9*G83</f>
        <v>0</v>
      </c>
      <c r="P83" s="137">
        <f>'Large Use OLS Model'!$B$10*H83</f>
        <v>0</v>
      </c>
      <c r="Q83" s="137">
        <f>'Large Use OLS Model'!$B$11*I83</f>
        <v>21803935.270762961</v>
      </c>
      <c r="R83">
        <f t="shared" ca="1" si="6"/>
        <v>25994818.305901058</v>
      </c>
    </row>
    <row r="84" spans="1:18">
      <c r="A84" s="28">
        <f>'Monthly Data'!A84</f>
        <v>41944</v>
      </c>
      <c r="B84">
        <f t="shared" si="5"/>
        <v>2014</v>
      </c>
      <c r="C84">
        <f ca="1">'Monthly Data'!Z84</f>
        <v>24626116.624199886</v>
      </c>
      <c r="D84" s="137">
        <f t="shared" ca="1" si="7"/>
        <v>0.05</v>
      </c>
      <c r="E84" s="133">
        <f>'Monthly Data'!AZ84</f>
        <v>6907.5</v>
      </c>
      <c r="F84" s="137">
        <f>'Monthly Data'!BC84</f>
        <v>83</v>
      </c>
      <c r="G84" s="137">
        <f>'Monthly Data'!BJ84</f>
        <v>0</v>
      </c>
      <c r="H84" s="137">
        <f>'Monthly Data'!BO84</f>
        <v>0</v>
      </c>
      <c r="I84" s="137">
        <f>'Monthly Data'!BS84</f>
        <v>30</v>
      </c>
      <c r="K84" s="137">
        <f>'Large Use OLS Model'!$B$5</f>
        <v>-132518743.630743</v>
      </c>
      <c r="L84" s="137">
        <f ca="1">'Large Use OLS Model'!$B$6*D84</f>
        <v>1332.6277060955899</v>
      </c>
      <c r="M84" s="137">
        <f>'Large Use OLS Model'!$B$7*E84</f>
        <v>146249018.35571805</v>
      </c>
      <c r="N84" s="137">
        <f>'Large Use OLS Model'!$B$8*F84</f>
        <v>-9759148.7831646632</v>
      </c>
      <c r="O84" s="137">
        <f>'Large Use OLS Model'!$B$9*G84</f>
        <v>0</v>
      </c>
      <c r="P84" s="137">
        <f>'Large Use OLS Model'!$B$10*H84</f>
        <v>0</v>
      </c>
      <c r="Q84" s="137">
        <f>'Large Use OLS Model'!$B$11*I84</f>
        <v>21100582.520093188</v>
      </c>
      <c r="R84">
        <f t="shared" ca="1" si="6"/>
        <v>25073041.089609668</v>
      </c>
    </row>
    <row r="85" spans="1:18">
      <c r="A85" s="28">
        <f>'Monthly Data'!A85</f>
        <v>41974</v>
      </c>
      <c r="B85">
        <f t="shared" si="5"/>
        <v>2014</v>
      </c>
      <c r="C85">
        <f ca="1">'Monthly Data'!Z85</f>
        <v>22876540.304199886</v>
      </c>
      <c r="D85" s="137">
        <f t="shared" ca="1" si="7"/>
        <v>0</v>
      </c>
      <c r="E85" s="133">
        <f>'Monthly Data'!AZ85</f>
        <v>6903.1</v>
      </c>
      <c r="F85" s="137">
        <f>'Monthly Data'!BC85</f>
        <v>84</v>
      </c>
      <c r="G85" s="137">
        <f>'Monthly Data'!BJ85</f>
        <v>0</v>
      </c>
      <c r="H85" s="137">
        <f>'Monthly Data'!BO85</f>
        <v>1</v>
      </c>
      <c r="I85" s="137">
        <f>'Monthly Data'!BS85</f>
        <v>31</v>
      </c>
      <c r="K85" s="137">
        <f>'Large Use OLS Model'!$B$5</f>
        <v>-132518743.630743</v>
      </c>
      <c r="L85" s="137">
        <f ca="1">'Large Use OLS Model'!$B$6*D85</f>
        <v>0</v>
      </c>
      <c r="M85" s="137">
        <f>'Large Use OLS Model'!$B$7*E85</f>
        <v>146155859.37189394</v>
      </c>
      <c r="N85" s="137">
        <f>'Large Use OLS Model'!$B$8*F85</f>
        <v>-9876728.8889859226</v>
      </c>
      <c r="O85" s="137">
        <f>'Large Use OLS Model'!$B$9*G85</f>
        <v>0</v>
      </c>
      <c r="P85" s="137">
        <f>'Large Use OLS Model'!$B$10*H85</f>
        <v>-2274931.99285133</v>
      </c>
      <c r="Q85" s="137">
        <f>'Large Use OLS Model'!$B$11*I85</f>
        <v>21803935.270762961</v>
      </c>
      <c r="R85">
        <f t="shared" ca="1" si="6"/>
        <v>23289390.130076654</v>
      </c>
    </row>
    <row r="86" spans="1:18">
      <c r="A86" s="28">
        <f>'Monthly Data'!A86</f>
        <v>42005</v>
      </c>
      <c r="B86">
        <f t="shared" si="5"/>
        <v>2015</v>
      </c>
      <c r="C86">
        <f ca="1">'Monthly Data'!Z86</f>
        <v>23987700.533313058</v>
      </c>
      <c r="D86" s="137">
        <f t="shared" ca="1" si="7"/>
        <v>0</v>
      </c>
      <c r="E86" s="133">
        <f>'Monthly Data'!AZ86</f>
        <v>6885.7</v>
      </c>
      <c r="F86" s="137">
        <f>'Monthly Data'!BC86</f>
        <v>85</v>
      </c>
      <c r="G86" s="137">
        <f>'Monthly Data'!BJ86</f>
        <v>0</v>
      </c>
      <c r="H86" s="137">
        <f>'Monthly Data'!BO86</f>
        <v>0</v>
      </c>
      <c r="I86" s="137">
        <f>'Monthly Data'!BS86</f>
        <v>31</v>
      </c>
      <c r="K86" s="137">
        <f>'Large Use OLS Model'!$B$5</f>
        <v>-132518743.630743</v>
      </c>
      <c r="L86" s="137">
        <f ca="1">'Large Use OLS Model'!$B$6*D86</f>
        <v>0</v>
      </c>
      <c r="M86" s="137">
        <f>'Large Use OLS Model'!$B$7*E86</f>
        <v>145787457.93586215</v>
      </c>
      <c r="N86" s="137">
        <f>'Large Use OLS Model'!$B$8*F86</f>
        <v>-9994308.9948071837</v>
      </c>
      <c r="O86" s="137">
        <f>'Large Use OLS Model'!$B$9*G86</f>
        <v>0</v>
      </c>
      <c r="P86" s="137">
        <f>'Large Use OLS Model'!$B$10*H86</f>
        <v>0</v>
      </c>
      <c r="Q86" s="137">
        <f>'Large Use OLS Model'!$B$11*I86</f>
        <v>21803935.270762961</v>
      </c>
      <c r="R86">
        <f t="shared" ca="1" si="6"/>
        <v>25078340.581074934</v>
      </c>
    </row>
    <row r="87" spans="1:18">
      <c r="A87" s="28">
        <f>'Monthly Data'!A87</f>
        <v>42036</v>
      </c>
      <c r="B87">
        <f t="shared" si="5"/>
        <v>2015</v>
      </c>
      <c r="C87">
        <f ca="1">'Monthly Data'!Z87</f>
        <v>23738766.70331306</v>
      </c>
      <c r="D87" s="137">
        <f t="shared" ca="1" si="7"/>
        <v>0</v>
      </c>
      <c r="E87" s="133">
        <f>'Monthly Data'!AZ87</f>
        <v>6885.3</v>
      </c>
      <c r="F87" s="137">
        <f>'Monthly Data'!BC87</f>
        <v>86</v>
      </c>
      <c r="G87" s="137">
        <f>'Monthly Data'!BJ87</f>
        <v>0</v>
      </c>
      <c r="H87" s="137">
        <f>'Monthly Data'!BO87</f>
        <v>0</v>
      </c>
      <c r="I87" s="137">
        <f>'Monthly Data'!BS87</f>
        <v>28</v>
      </c>
      <c r="K87" s="137">
        <f>'Large Use OLS Model'!$B$5</f>
        <v>-132518743.630743</v>
      </c>
      <c r="L87" s="137">
        <f ca="1">'Large Use OLS Model'!$B$6*D87</f>
        <v>0</v>
      </c>
      <c r="M87" s="137">
        <f>'Large Use OLS Model'!$B$7*E87</f>
        <v>145778988.93733269</v>
      </c>
      <c r="N87" s="137">
        <f>'Large Use OLS Model'!$B$8*F87</f>
        <v>-10111889.100628445</v>
      </c>
      <c r="O87" s="137">
        <f>'Large Use OLS Model'!$B$9*G87</f>
        <v>0</v>
      </c>
      <c r="P87" s="137">
        <f>'Large Use OLS Model'!$B$10*H87</f>
        <v>0</v>
      </c>
      <c r="Q87" s="137">
        <f>'Large Use OLS Model'!$B$11*I87</f>
        <v>19693877.018753644</v>
      </c>
      <c r="R87">
        <f t="shared" ca="1" si="6"/>
        <v>22842233.22471489</v>
      </c>
    </row>
    <row r="88" spans="1:18">
      <c r="A88" s="28">
        <f>'Monthly Data'!A88</f>
        <v>42064</v>
      </c>
      <c r="B88">
        <f t="shared" si="5"/>
        <v>2015</v>
      </c>
      <c r="C88">
        <f ca="1">'Monthly Data'!Z88</f>
        <v>25313211.343313061</v>
      </c>
      <c r="D88" s="137">
        <f t="shared" ca="1" si="7"/>
        <v>0.48</v>
      </c>
      <c r="E88" s="133">
        <f>'Monthly Data'!AZ88</f>
        <v>6892.1</v>
      </c>
      <c r="F88" s="137">
        <f>'Monthly Data'!BC88</f>
        <v>87</v>
      </c>
      <c r="G88" s="137">
        <f>'Monthly Data'!BJ88</f>
        <v>0</v>
      </c>
      <c r="H88" s="137">
        <f>'Monthly Data'!BO88</f>
        <v>0</v>
      </c>
      <c r="I88" s="137">
        <f>'Monthly Data'!BS88</f>
        <v>31</v>
      </c>
      <c r="K88" s="137">
        <f>'Large Use OLS Model'!$B$5</f>
        <v>-132518743.630743</v>
      </c>
      <c r="L88" s="137">
        <f ca="1">'Large Use OLS Model'!$B$6*D88</f>
        <v>12793.225978517663</v>
      </c>
      <c r="M88" s="137">
        <f>'Large Use OLS Model'!$B$7*E88</f>
        <v>145922961.91233361</v>
      </c>
      <c r="N88" s="137">
        <f>'Large Use OLS Model'!$B$8*F88</f>
        <v>-10229469.206449706</v>
      </c>
      <c r="O88" s="137">
        <f>'Large Use OLS Model'!$B$9*G88</f>
        <v>0</v>
      </c>
      <c r="P88" s="137">
        <f>'Large Use OLS Model'!$B$10*H88</f>
        <v>0</v>
      </c>
      <c r="Q88" s="137">
        <f>'Large Use OLS Model'!$B$11*I88</f>
        <v>21803935.270762961</v>
      </c>
      <c r="R88">
        <f t="shared" ca="1" si="6"/>
        <v>24991477.571882389</v>
      </c>
    </row>
    <row r="89" spans="1:18">
      <c r="A89" s="28">
        <f>'Monthly Data'!A89</f>
        <v>42095</v>
      </c>
      <c r="B89">
        <f t="shared" si="5"/>
        <v>2015</v>
      </c>
      <c r="C89">
        <f ca="1">'Monthly Data'!Z89</f>
        <v>24471161.113313057</v>
      </c>
      <c r="D89" s="137">
        <f t="shared" ca="1" si="7"/>
        <v>2.78</v>
      </c>
      <c r="E89" s="133">
        <f>'Monthly Data'!AZ89</f>
        <v>6897.3</v>
      </c>
      <c r="F89" s="137">
        <f>'Monthly Data'!BC89</f>
        <v>88</v>
      </c>
      <c r="G89" s="137">
        <f>'Monthly Data'!BJ89</f>
        <v>0</v>
      </c>
      <c r="H89" s="137">
        <f>'Monthly Data'!BO89</f>
        <v>0</v>
      </c>
      <c r="I89" s="137">
        <f>'Monthly Data'!BS89</f>
        <v>30</v>
      </c>
      <c r="K89" s="137">
        <f>'Large Use OLS Model'!$B$5</f>
        <v>-132518743.630743</v>
      </c>
      <c r="L89" s="137">
        <f ca="1">'Large Use OLS Model'!$B$6*D89</f>
        <v>74094.100458914792</v>
      </c>
      <c r="M89" s="137">
        <f>'Large Use OLS Model'!$B$7*E89</f>
        <v>146033058.89321667</v>
      </c>
      <c r="N89" s="137">
        <f>'Large Use OLS Model'!$B$8*F89</f>
        <v>-10347049.312270967</v>
      </c>
      <c r="O89" s="137">
        <f>'Large Use OLS Model'!$B$9*G89</f>
        <v>0</v>
      </c>
      <c r="P89" s="137">
        <f>'Large Use OLS Model'!$B$10*H89</f>
        <v>0</v>
      </c>
      <c r="Q89" s="137">
        <f>'Large Use OLS Model'!$B$11*I89</f>
        <v>21100582.520093188</v>
      </c>
      <c r="R89">
        <f t="shared" ca="1" si="6"/>
        <v>24341942.570754811</v>
      </c>
    </row>
    <row r="90" spans="1:18">
      <c r="A90" s="28">
        <f>'Monthly Data'!A90</f>
        <v>42125</v>
      </c>
      <c r="B90">
        <f t="shared" si="5"/>
        <v>2015</v>
      </c>
      <c r="C90">
        <f ca="1">'Monthly Data'!Z90</f>
        <v>27691400.053313062</v>
      </c>
      <c r="D90" s="137">
        <f t="shared" ca="1" si="7"/>
        <v>41.839999999999996</v>
      </c>
      <c r="E90" s="133">
        <f>'Monthly Data'!AZ90</f>
        <v>6906.5</v>
      </c>
      <c r="F90" s="137">
        <f>'Monthly Data'!BC90</f>
        <v>89</v>
      </c>
      <c r="G90" s="137">
        <f>'Monthly Data'!BJ90</f>
        <v>0</v>
      </c>
      <c r="H90" s="137">
        <f>'Monthly Data'!BO90</f>
        <v>0</v>
      </c>
      <c r="I90" s="137">
        <f>'Monthly Data'!BS90</f>
        <v>31</v>
      </c>
      <c r="K90" s="137">
        <f>'Large Use OLS Model'!$B$5</f>
        <v>-132518743.630743</v>
      </c>
      <c r="L90" s="137">
        <f ca="1">'Large Use OLS Model'!$B$6*D90</f>
        <v>1115142.8644607896</v>
      </c>
      <c r="M90" s="137">
        <f>'Large Use OLS Model'!$B$7*E90</f>
        <v>146227845.85939437</v>
      </c>
      <c r="N90" s="137">
        <f>'Large Use OLS Model'!$B$8*F90</f>
        <v>-10464629.418092228</v>
      </c>
      <c r="O90" s="137">
        <f>'Large Use OLS Model'!$B$9*G90</f>
        <v>0</v>
      </c>
      <c r="P90" s="137">
        <f>'Large Use OLS Model'!$B$10*H90</f>
        <v>0</v>
      </c>
      <c r="Q90" s="137">
        <f>'Large Use OLS Model'!$B$11*I90</f>
        <v>21803935.270762961</v>
      </c>
      <c r="R90">
        <f t="shared" ca="1" si="6"/>
        <v>26163550.945782904</v>
      </c>
    </row>
    <row r="91" spans="1:18">
      <c r="A91" s="28">
        <f>'Monthly Data'!A91</f>
        <v>42156</v>
      </c>
      <c r="B91">
        <f t="shared" si="5"/>
        <v>2015</v>
      </c>
      <c r="C91">
        <f ca="1">'Monthly Data'!Z91</f>
        <v>28284245.943313062</v>
      </c>
      <c r="D91" s="137">
        <f t="shared" ca="1" si="7"/>
        <v>117.03999999999996</v>
      </c>
      <c r="E91" s="133">
        <f>'Monthly Data'!AZ91</f>
        <v>6921.3</v>
      </c>
      <c r="F91" s="137">
        <f>'Monthly Data'!BC91</f>
        <v>90</v>
      </c>
      <c r="G91" s="137">
        <f>'Monthly Data'!BJ91</f>
        <v>0</v>
      </c>
      <c r="H91" s="137">
        <f>'Monthly Data'!BO91</f>
        <v>0</v>
      </c>
      <c r="I91" s="137">
        <f>'Monthly Data'!BS91</f>
        <v>30</v>
      </c>
      <c r="K91" s="137">
        <f>'Large Use OLS Model'!$B$5</f>
        <v>-132518743.630743</v>
      </c>
      <c r="L91" s="137">
        <f ca="1">'Large Use OLS Model'!$B$6*D91</f>
        <v>3119414.9344285559</v>
      </c>
      <c r="M91" s="137">
        <f>'Large Use OLS Model'!$B$7*E91</f>
        <v>146541198.80498463</v>
      </c>
      <c r="N91" s="137">
        <f>'Large Use OLS Model'!$B$8*F91</f>
        <v>-10582209.52391349</v>
      </c>
      <c r="O91" s="137">
        <f>'Large Use OLS Model'!$B$9*G91</f>
        <v>0</v>
      </c>
      <c r="P91" s="137">
        <f>'Large Use OLS Model'!$B$10*H91</f>
        <v>0</v>
      </c>
      <c r="Q91" s="137">
        <f>'Large Use OLS Model'!$B$11*I91</f>
        <v>21100582.520093188</v>
      </c>
      <c r="R91">
        <f t="shared" ca="1" si="6"/>
        <v>27660243.10484989</v>
      </c>
    </row>
    <row r="92" spans="1:18">
      <c r="A92" s="28">
        <f>'Monthly Data'!A92</f>
        <v>42186</v>
      </c>
      <c r="B92">
        <f t="shared" si="5"/>
        <v>2015</v>
      </c>
      <c r="C92">
        <f ca="1">'Monthly Data'!Z92</f>
        <v>28027417.573313057</v>
      </c>
      <c r="D92" s="137">
        <f t="shared" ca="1" si="7"/>
        <v>183.26</v>
      </c>
      <c r="E92" s="133">
        <f>'Monthly Data'!AZ92</f>
        <v>6941.2</v>
      </c>
      <c r="F92" s="137">
        <f>'Monthly Data'!BC92</f>
        <v>91</v>
      </c>
      <c r="G92" s="137">
        <f>'Monthly Data'!BJ92</f>
        <v>1</v>
      </c>
      <c r="H92" s="137">
        <f>'Monthly Data'!BO92</f>
        <v>0</v>
      </c>
      <c r="I92" s="137">
        <f>'Monthly Data'!BS92</f>
        <v>31</v>
      </c>
      <c r="K92" s="137">
        <f>'Large Use OLS Model'!$B$5</f>
        <v>-132518743.630743</v>
      </c>
      <c r="L92" s="137">
        <f ca="1">'Large Use OLS Model'!$B$6*D92</f>
        <v>4884347.0683815563</v>
      </c>
      <c r="M92" s="137">
        <f>'Large Use OLS Model'!$B$7*E92</f>
        <v>146962531.48182556</v>
      </c>
      <c r="N92" s="137">
        <f>'Large Use OLS Model'!$B$8*F92</f>
        <v>-10699789.629734751</v>
      </c>
      <c r="O92" s="137">
        <f>'Large Use OLS Model'!$B$9*G92</f>
        <v>-1709094.1435138399</v>
      </c>
      <c r="P92" s="137">
        <f>'Large Use OLS Model'!$B$10*H92</f>
        <v>0</v>
      </c>
      <c r="Q92" s="137">
        <f>'Large Use OLS Model'!$B$11*I92</f>
        <v>21803935.270762961</v>
      </c>
      <c r="R92">
        <f t="shared" ca="1" si="6"/>
        <v>28723186.416978497</v>
      </c>
    </row>
    <row r="93" spans="1:18">
      <c r="A93" s="28">
        <f>'Monthly Data'!A93</f>
        <v>42217</v>
      </c>
      <c r="B93">
        <f t="shared" si="5"/>
        <v>2015</v>
      </c>
      <c r="C93">
        <f ca="1">'Monthly Data'!Z93</f>
        <v>29750781.553313062</v>
      </c>
      <c r="D93" s="137">
        <f t="shared" ca="1" si="7"/>
        <v>152.91000000000003</v>
      </c>
      <c r="E93" s="133">
        <f>'Monthly Data'!AZ93</f>
        <v>6949.2</v>
      </c>
      <c r="F93" s="137">
        <f>'Monthly Data'!BC93</f>
        <v>92</v>
      </c>
      <c r="G93" s="137">
        <f>'Monthly Data'!BJ93</f>
        <v>0</v>
      </c>
      <c r="H93" s="137">
        <f>'Monthly Data'!BO93</f>
        <v>0</v>
      </c>
      <c r="I93" s="137">
        <f>'Monthly Data'!BS93</f>
        <v>31</v>
      </c>
      <c r="K93" s="137">
        <f>'Large Use OLS Model'!$B$5</f>
        <v>-132518743.630743</v>
      </c>
      <c r="L93" s="137">
        <f ca="1">'Large Use OLS Model'!$B$6*D93</f>
        <v>4075442.0507815336</v>
      </c>
      <c r="M93" s="137">
        <f>'Large Use OLS Model'!$B$7*E93</f>
        <v>147131911.4524149</v>
      </c>
      <c r="N93" s="137">
        <f>'Large Use OLS Model'!$B$8*F93</f>
        <v>-10817369.735556012</v>
      </c>
      <c r="O93" s="137">
        <f>'Large Use OLS Model'!$B$9*G93</f>
        <v>0</v>
      </c>
      <c r="P93" s="137">
        <f>'Large Use OLS Model'!$B$10*H93</f>
        <v>0</v>
      </c>
      <c r="Q93" s="137">
        <f>'Large Use OLS Model'!$B$11*I93</f>
        <v>21803935.270762961</v>
      </c>
      <c r="R93">
        <f t="shared" ca="1" si="6"/>
        <v>29675175.407660387</v>
      </c>
    </row>
    <row r="94" spans="1:18">
      <c r="A94" s="28">
        <f>'Monthly Data'!A94</f>
        <v>42248</v>
      </c>
      <c r="B94">
        <f t="shared" si="5"/>
        <v>2015</v>
      </c>
      <c r="C94">
        <f ca="1">'Monthly Data'!Z94</f>
        <v>26713798.003313057</v>
      </c>
      <c r="D94" s="137">
        <f t="shared" ca="1" si="7"/>
        <v>67.679999999999993</v>
      </c>
      <c r="E94" s="133">
        <f>'Monthly Data'!AZ94</f>
        <v>6941.1</v>
      </c>
      <c r="F94" s="137">
        <f>'Monthly Data'!BC94</f>
        <v>93</v>
      </c>
      <c r="G94" s="137">
        <f>'Monthly Data'!BJ94</f>
        <v>0</v>
      </c>
      <c r="H94" s="137">
        <f>'Monthly Data'!BO94</f>
        <v>0</v>
      </c>
      <c r="I94" s="137">
        <f>'Monthly Data'!BS94</f>
        <v>30</v>
      </c>
      <c r="K94" s="137">
        <f>'Large Use OLS Model'!$B$5</f>
        <v>-132518743.630743</v>
      </c>
      <c r="L94" s="137">
        <f ca="1">'Large Use OLS Model'!$B$6*D94</f>
        <v>1803844.8629709904</v>
      </c>
      <c r="M94" s="137">
        <f>'Large Use OLS Model'!$B$7*E94</f>
        <v>146960414.2321932</v>
      </c>
      <c r="N94" s="137">
        <f>'Large Use OLS Model'!$B$8*F94</f>
        <v>-10934949.841377273</v>
      </c>
      <c r="O94" s="137">
        <f>'Large Use OLS Model'!$B$9*G94</f>
        <v>0</v>
      </c>
      <c r="P94" s="137">
        <f>'Large Use OLS Model'!$B$10*H94</f>
        <v>0</v>
      </c>
      <c r="Q94" s="137">
        <f>'Large Use OLS Model'!$B$11*I94</f>
        <v>21100582.520093188</v>
      </c>
      <c r="R94">
        <f t="shared" ca="1" si="6"/>
        <v>26411148.143137112</v>
      </c>
    </row>
    <row r="95" spans="1:18">
      <c r="A95" s="28">
        <f>'Monthly Data'!A95</f>
        <v>42278</v>
      </c>
      <c r="B95">
        <f t="shared" si="5"/>
        <v>2015</v>
      </c>
      <c r="C95">
        <f ca="1">'Monthly Data'!Z95</f>
        <v>25441621.893313058</v>
      </c>
      <c r="D95" s="137">
        <f t="shared" ca="1" si="7"/>
        <v>8.6</v>
      </c>
      <c r="E95" s="133">
        <f>'Monthly Data'!AZ95</f>
        <v>6934.8</v>
      </c>
      <c r="F95" s="137">
        <f>'Monthly Data'!BC95</f>
        <v>94</v>
      </c>
      <c r="G95" s="137">
        <f>'Monthly Data'!BJ95</f>
        <v>0</v>
      </c>
      <c r="H95" s="137">
        <f>'Monthly Data'!BO95</f>
        <v>0</v>
      </c>
      <c r="I95" s="137">
        <f>'Monthly Data'!BS95</f>
        <v>31</v>
      </c>
      <c r="K95" s="137">
        <f>'Large Use OLS Model'!$B$5</f>
        <v>-132518743.630743</v>
      </c>
      <c r="L95" s="137">
        <f ca="1">'Large Use OLS Model'!$B$6*D95</f>
        <v>229211.96544844145</v>
      </c>
      <c r="M95" s="137">
        <f>'Large Use OLS Model'!$B$7*E95</f>
        <v>146827027.50535411</v>
      </c>
      <c r="N95" s="137">
        <f>'Large Use OLS Model'!$B$8*F95</f>
        <v>-11052529.947198533</v>
      </c>
      <c r="O95" s="137">
        <f>'Large Use OLS Model'!$B$9*G95</f>
        <v>0</v>
      </c>
      <c r="P95" s="137">
        <f>'Large Use OLS Model'!$B$10*H95</f>
        <v>0</v>
      </c>
      <c r="Q95" s="137">
        <f>'Large Use OLS Model'!$B$11*I95</f>
        <v>21803935.270762961</v>
      </c>
      <c r="R95">
        <f t="shared" ca="1" si="6"/>
        <v>25288901.163623977</v>
      </c>
    </row>
    <row r="96" spans="1:18">
      <c r="A96" s="28">
        <f>'Monthly Data'!A96</f>
        <v>42309</v>
      </c>
      <c r="B96">
        <f t="shared" si="5"/>
        <v>2015</v>
      </c>
      <c r="C96">
        <f ca="1">'Monthly Data'!Z96</f>
        <v>24220410.913313061</v>
      </c>
      <c r="D96" s="137">
        <f t="shared" ca="1" si="7"/>
        <v>0.05</v>
      </c>
      <c r="E96" s="133">
        <f>'Monthly Data'!AZ96</f>
        <v>6928.3</v>
      </c>
      <c r="F96" s="137">
        <f>'Monthly Data'!BC96</f>
        <v>95</v>
      </c>
      <c r="G96" s="137">
        <f>'Monthly Data'!BJ96</f>
        <v>0</v>
      </c>
      <c r="H96" s="137">
        <f>'Monthly Data'!BO96</f>
        <v>0</v>
      </c>
      <c r="I96" s="137">
        <f>'Monthly Data'!BS96</f>
        <v>30</v>
      </c>
      <c r="K96" s="137">
        <f>'Large Use OLS Model'!$B$5</f>
        <v>-132518743.630743</v>
      </c>
      <c r="L96" s="137">
        <f ca="1">'Large Use OLS Model'!$B$6*D96</f>
        <v>1332.6277060955899</v>
      </c>
      <c r="M96" s="137">
        <f>'Large Use OLS Model'!$B$7*E96</f>
        <v>146689406.27925029</v>
      </c>
      <c r="N96" s="137">
        <f>'Large Use OLS Model'!$B$8*F96</f>
        <v>-11170110.053019794</v>
      </c>
      <c r="O96" s="137">
        <f>'Large Use OLS Model'!$B$9*G96</f>
        <v>0</v>
      </c>
      <c r="P96" s="137">
        <f>'Large Use OLS Model'!$B$10*H96</f>
        <v>0</v>
      </c>
      <c r="Q96" s="137">
        <f>'Large Use OLS Model'!$B$11*I96</f>
        <v>21100582.520093188</v>
      </c>
      <c r="R96">
        <f t="shared" ca="1" si="6"/>
        <v>24102467.743286788</v>
      </c>
    </row>
    <row r="97" spans="1:18">
      <c r="A97" s="28">
        <f>'Monthly Data'!A97</f>
        <v>42339</v>
      </c>
      <c r="B97">
        <f t="shared" si="5"/>
        <v>2015</v>
      </c>
      <c r="C97">
        <f ca="1">'Monthly Data'!Z97</f>
        <v>23661661.963313058</v>
      </c>
      <c r="D97" s="137">
        <f t="shared" ca="1" si="7"/>
        <v>0</v>
      </c>
      <c r="E97" s="133">
        <f>'Monthly Data'!AZ97</f>
        <v>6942.8</v>
      </c>
      <c r="F97" s="137">
        <f>'Monthly Data'!BC97</f>
        <v>96</v>
      </c>
      <c r="G97" s="137">
        <f>'Monthly Data'!BJ97</f>
        <v>0</v>
      </c>
      <c r="H97" s="137">
        <f>'Monthly Data'!BO97</f>
        <v>1</v>
      </c>
      <c r="I97" s="137">
        <f>'Monthly Data'!BS97</f>
        <v>31</v>
      </c>
      <c r="K97" s="137">
        <f>'Large Use OLS Model'!$B$5</f>
        <v>-132518743.630743</v>
      </c>
      <c r="L97" s="137">
        <f ca="1">'Large Use OLS Model'!$B$6*D97</f>
        <v>0</v>
      </c>
      <c r="M97" s="137">
        <f>'Large Use OLS Model'!$B$7*E97</f>
        <v>146996407.47594345</v>
      </c>
      <c r="N97" s="137">
        <f>'Large Use OLS Model'!$B$8*F97</f>
        <v>-11287690.158841055</v>
      </c>
      <c r="O97" s="137">
        <f>'Large Use OLS Model'!$B$9*G97</f>
        <v>0</v>
      </c>
      <c r="P97" s="137">
        <f>'Large Use OLS Model'!$B$10*H97</f>
        <v>-2274931.99285133</v>
      </c>
      <c r="Q97" s="137">
        <f>'Large Use OLS Model'!$B$11*I97</f>
        <v>21803935.270762961</v>
      </c>
      <c r="R97">
        <f t="shared" ca="1" si="6"/>
        <v>22718976.964271024</v>
      </c>
    </row>
    <row r="98" spans="1:18">
      <c r="A98" s="28">
        <f>'Monthly Data'!A98</f>
        <v>42370</v>
      </c>
      <c r="B98">
        <f t="shared" si="5"/>
        <v>2016</v>
      </c>
      <c r="C98">
        <f ca="1">'Monthly Data'!Z98</f>
        <v>25090154.590573408</v>
      </c>
      <c r="D98" s="137">
        <f t="shared" ca="1" si="7"/>
        <v>0</v>
      </c>
      <c r="E98" s="133">
        <f>'Monthly Data'!AZ98</f>
        <v>6956.6</v>
      </c>
      <c r="F98" s="137">
        <f>'Monthly Data'!BC98</f>
        <v>97</v>
      </c>
      <c r="G98" s="137">
        <f>'Monthly Data'!BJ98</f>
        <v>0</v>
      </c>
      <c r="H98" s="137">
        <f>'Monthly Data'!BO98</f>
        <v>0</v>
      </c>
      <c r="I98" s="137">
        <f>'Monthly Data'!BS98</f>
        <v>31</v>
      </c>
      <c r="K98" s="137">
        <f>'Large Use OLS Model'!$B$5</f>
        <v>-132518743.630743</v>
      </c>
      <c r="L98" s="137">
        <f ca="1">'Large Use OLS Model'!$B$6*D98</f>
        <v>0</v>
      </c>
      <c r="M98" s="137">
        <f>'Large Use OLS Model'!$B$7*E98</f>
        <v>147288587.92521003</v>
      </c>
      <c r="N98" s="137">
        <f>'Large Use OLS Model'!$B$8*F98</f>
        <v>-11405270.264662316</v>
      </c>
      <c r="O98" s="137">
        <f>'Large Use OLS Model'!$B$9*G98</f>
        <v>0</v>
      </c>
      <c r="P98" s="137">
        <f>'Large Use OLS Model'!$B$10*H98</f>
        <v>0</v>
      </c>
      <c r="Q98" s="137">
        <f>'Large Use OLS Model'!$B$11*I98</f>
        <v>21803935.270762961</v>
      </c>
      <c r="R98">
        <f t="shared" ref="R98:R129" ca="1" si="8">SUM(K98:Q98)</f>
        <v>25168509.300567679</v>
      </c>
    </row>
    <row r="99" spans="1:18">
      <c r="A99" s="28">
        <f>'Monthly Data'!A99</f>
        <v>42401</v>
      </c>
      <c r="B99">
        <f t="shared" si="5"/>
        <v>2016</v>
      </c>
      <c r="C99">
        <f ca="1">'Monthly Data'!Z99</f>
        <v>24396990.330573406</v>
      </c>
      <c r="D99" s="137">
        <f t="shared" ca="1" si="7"/>
        <v>0</v>
      </c>
      <c r="E99" s="133">
        <f>'Monthly Data'!AZ99</f>
        <v>6968.5</v>
      </c>
      <c r="F99" s="137">
        <f>'Monthly Data'!BC99</f>
        <v>98</v>
      </c>
      <c r="G99" s="137">
        <f>'Monthly Data'!BJ99</f>
        <v>0</v>
      </c>
      <c r="H99" s="137">
        <f>'Monthly Data'!BO99</f>
        <v>0</v>
      </c>
      <c r="I99" s="137">
        <f>'Monthly Data'!BS99</f>
        <v>29</v>
      </c>
      <c r="K99" s="137">
        <f>'Large Use OLS Model'!$B$5</f>
        <v>-132518743.630743</v>
      </c>
      <c r="L99" s="137">
        <f ca="1">'Large Use OLS Model'!$B$6*D99</f>
        <v>0</v>
      </c>
      <c r="M99" s="137">
        <f>'Large Use OLS Model'!$B$7*E99</f>
        <v>147540540.63146162</v>
      </c>
      <c r="N99" s="137">
        <f>'Large Use OLS Model'!$B$8*F99</f>
        <v>-11522850.370483577</v>
      </c>
      <c r="O99" s="137">
        <f>'Large Use OLS Model'!$B$9*G99</f>
        <v>0</v>
      </c>
      <c r="P99" s="137">
        <f>'Large Use OLS Model'!$B$10*H99</f>
        <v>0</v>
      </c>
      <c r="Q99" s="137">
        <f>'Large Use OLS Model'!$B$11*I99</f>
        <v>20397229.769423418</v>
      </c>
      <c r="R99">
        <f t="shared" ca="1" si="8"/>
        <v>23896176.399658464</v>
      </c>
    </row>
    <row r="100" spans="1:18">
      <c r="A100" s="28">
        <f>'Monthly Data'!A100</f>
        <v>42430</v>
      </c>
      <c r="B100">
        <f t="shared" si="5"/>
        <v>2016</v>
      </c>
      <c r="C100">
        <f ca="1">'Monthly Data'!Z100</f>
        <v>27149345.800573409</v>
      </c>
      <c r="D100" s="137">
        <f t="shared" ca="1" si="7"/>
        <v>0.48</v>
      </c>
      <c r="E100" s="133">
        <f>'Monthly Data'!AZ100</f>
        <v>6975.7</v>
      </c>
      <c r="F100" s="137">
        <f>'Monthly Data'!BC100</f>
        <v>99</v>
      </c>
      <c r="G100" s="137">
        <f>'Monthly Data'!BJ100</f>
        <v>0</v>
      </c>
      <c r="H100" s="137">
        <f>'Monthly Data'!BO100</f>
        <v>0</v>
      </c>
      <c r="I100" s="137">
        <f>'Monthly Data'!BS100</f>
        <v>31</v>
      </c>
      <c r="K100" s="137">
        <f>'Large Use OLS Model'!$B$5</f>
        <v>-132518743.630743</v>
      </c>
      <c r="L100" s="137">
        <f ca="1">'Large Use OLS Model'!$B$6*D100</f>
        <v>12793.225978517663</v>
      </c>
      <c r="M100" s="137">
        <f>'Large Use OLS Model'!$B$7*E100</f>
        <v>147692982.60499203</v>
      </c>
      <c r="N100" s="137">
        <f>'Large Use OLS Model'!$B$8*F100</f>
        <v>-11640430.476304838</v>
      </c>
      <c r="O100" s="137">
        <f>'Large Use OLS Model'!$B$9*G100</f>
        <v>0</v>
      </c>
      <c r="P100" s="137">
        <f>'Large Use OLS Model'!$B$10*H100</f>
        <v>0</v>
      </c>
      <c r="Q100" s="137">
        <f>'Large Use OLS Model'!$B$11*I100</f>
        <v>21803935.270762961</v>
      </c>
      <c r="R100">
        <f t="shared" ca="1" si="8"/>
        <v>25350536.99468568</v>
      </c>
    </row>
    <row r="101" spans="1:18">
      <c r="A101" s="28">
        <f>'Monthly Data'!A101</f>
        <v>42461</v>
      </c>
      <c r="B101">
        <f t="shared" si="5"/>
        <v>2016</v>
      </c>
      <c r="C101">
        <f ca="1">'Monthly Data'!Z101</f>
        <v>27647505.130573407</v>
      </c>
      <c r="D101" s="137">
        <f t="shared" ca="1" si="7"/>
        <v>2.78</v>
      </c>
      <c r="E101" s="133">
        <f>'Monthly Data'!AZ101</f>
        <v>6979.7</v>
      </c>
      <c r="F101" s="137">
        <f>'Monthly Data'!BC101</f>
        <v>100</v>
      </c>
      <c r="G101" s="137">
        <f>'Monthly Data'!BJ101</f>
        <v>0</v>
      </c>
      <c r="H101" s="137">
        <f>'Monthly Data'!BO101</f>
        <v>0</v>
      </c>
      <c r="I101" s="137">
        <f>'Monthly Data'!BS101</f>
        <v>30</v>
      </c>
      <c r="K101" s="137">
        <f>'Large Use OLS Model'!$B$5</f>
        <v>-132518743.630743</v>
      </c>
      <c r="L101" s="137">
        <f ca="1">'Large Use OLS Model'!$B$6*D101</f>
        <v>74094.100458914792</v>
      </c>
      <c r="M101" s="137">
        <f>'Large Use OLS Model'!$B$7*E101</f>
        <v>147777672.59028667</v>
      </c>
      <c r="N101" s="137">
        <f>'Large Use OLS Model'!$B$8*F101</f>
        <v>-11758010.5821261</v>
      </c>
      <c r="O101" s="137">
        <f>'Large Use OLS Model'!$B$9*G101</f>
        <v>0</v>
      </c>
      <c r="P101" s="137">
        <f>'Large Use OLS Model'!$B$10*H101</f>
        <v>0</v>
      </c>
      <c r="Q101" s="137">
        <f>'Large Use OLS Model'!$B$11*I101</f>
        <v>21100582.520093188</v>
      </c>
      <c r="R101">
        <f t="shared" ca="1" si="8"/>
        <v>24675594.997969683</v>
      </c>
    </row>
    <row r="102" spans="1:18">
      <c r="A102" s="28">
        <f>'Monthly Data'!A102</f>
        <v>42491</v>
      </c>
      <c r="B102">
        <f t="shared" si="5"/>
        <v>2016</v>
      </c>
      <c r="C102">
        <f ca="1">'Monthly Data'!Z102</f>
        <v>28570914.350573409</v>
      </c>
      <c r="D102" s="137">
        <f t="shared" ca="1" si="7"/>
        <v>41.839999999999996</v>
      </c>
      <c r="E102" s="133">
        <f>'Monthly Data'!AZ102</f>
        <v>6990.5</v>
      </c>
      <c r="F102" s="137">
        <f>'Monthly Data'!BC102</f>
        <v>101</v>
      </c>
      <c r="G102" s="137">
        <f>'Monthly Data'!BJ102</f>
        <v>0</v>
      </c>
      <c r="H102" s="137">
        <f>'Monthly Data'!BO102</f>
        <v>0</v>
      </c>
      <c r="I102" s="137">
        <f>'Monthly Data'!BS102</f>
        <v>31</v>
      </c>
      <c r="K102" s="137">
        <f>'Large Use OLS Model'!$B$5</f>
        <v>-132518743.630743</v>
      </c>
      <c r="L102" s="137">
        <f ca="1">'Large Use OLS Model'!$B$6*D102</f>
        <v>1115142.8644607896</v>
      </c>
      <c r="M102" s="137">
        <f>'Large Use OLS Model'!$B$7*E102</f>
        <v>148006335.55058226</v>
      </c>
      <c r="N102" s="137">
        <f>'Large Use OLS Model'!$B$8*F102</f>
        <v>-11875590.687947361</v>
      </c>
      <c r="O102" s="137">
        <f>'Large Use OLS Model'!$B$9*G102</f>
        <v>0</v>
      </c>
      <c r="P102" s="137">
        <f>'Large Use OLS Model'!$B$10*H102</f>
        <v>0</v>
      </c>
      <c r="Q102" s="137">
        <f>'Large Use OLS Model'!$B$11*I102</f>
        <v>21803935.270762961</v>
      </c>
      <c r="R102">
        <f t="shared" ca="1" si="8"/>
        <v>26531079.367115662</v>
      </c>
    </row>
    <row r="103" spans="1:18">
      <c r="A103" s="28">
        <f>'Monthly Data'!A103</f>
        <v>42522</v>
      </c>
      <c r="B103">
        <f t="shared" si="5"/>
        <v>2016</v>
      </c>
      <c r="C103">
        <f ca="1">'Monthly Data'!Z103</f>
        <v>29314407.180573408</v>
      </c>
      <c r="D103" s="137">
        <f t="shared" ca="1" si="7"/>
        <v>117.03999999999996</v>
      </c>
      <c r="E103" s="133">
        <f>'Monthly Data'!AZ103</f>
        <v>6998.8</v>
      </c>
      <c r="F103" s="137">
        <f>'Monthly Data'!BC103</f>
        <v>102</v>
      </c>
      <c r="G103" s="137">
        <f>'Monthly Data'!BJ103</f>
        <v>0</v>
      </c>
      <c r="H103" s="137">
        <f>'Monthly Data'!BO103</f>
        <v>0</v>
      </c>
      <c r="I103" s="137">
        <f>'Monthly Data'!BS103</f>
        <v>30</v>
      </c>
      <c r="K103" s="137">
        <f>'Large Use OLS Model'!$B$5</f>
        <v>-132518743.630743</v>
      </c>
      <c r="L103" s="137">
        <f ca="1">'Large Use OLS Model'!$B$6*D103</f>
        <v>3119414.9344285559</v>
      </c>
      <c r="M103" s="137">
        <f>'Large Use OLS Model'!$B$7*E103</f>
        <v>148182067.27006871</v>
      </c>
      <c r="N103" s="137">
        <f>'Large Use OLS Model'!$B$8*F103</f>
        <v>-11993170.793768622</v>
      </c>
      <c r="O103" s="137">
        <f>'Large Use OLS Model'!$B$9*G103</f>
        <v>0</v>
      </c>
      <c r="P103" s="137">
        <f>'Large Use OLS Model'!$B$10*H103</f>
        <v>0</v>
      </c>
      <c r="Q103" s="137">
        <f>'Large Use OLS Model'!$B$11*I103</f>
        <v>21100582.520093188</v>
      </c>
      <c r="R103">
        <f t="shared" ca="1" si="8"/>
        <v>27890150.300078832</v>
      </c>
    </row>
    <row r="104" spans="1:18">
      <c r="A104" s="28">
        <f>'Monthly Data'!A104</f>
        <v>42552</v>
      </c>
      <c r="B104">
        <f t="shared" si="5"/>
        <v>2016</v>
      </c>
      <c r="C104">
        <f ca="1">'Monthly Data'!Z104</f>
        <v>30213662.17057341</v>
      </c>
      <c r="D104" s="137">
        <f t="shared" ca="1" si="7"/>
        <v>183.26</v>
      </c>
      <c r="E104" s="133">
        <f>'Monthly Data'!AZ104</f>
        <v>6995</v>
      </c>
      <c r="F104" s="137">
        <f>'Monthly Data'!BC104</f>
        <v>103</v>
      </c>
      <c r="G104" s="137">
        <f>'Monthly Data'!BJ104</f>
        <v>1</v>
      </c>
      <c r="H104" s="137">
        <f>'Monthly Data'!BO104</f>
        <v>0</v>
      </c>
      <c r="I104" s="137">
        <f>'Monthly Data'!BS104</f>
        <v>31</v>
      </c>
      <c r="K104" s="137">
        <f>'Large Use OLS Model'!$B$5</f>
        <v>-132518743.630743</v>
      </c>
      <c r="L104" s="137">
        <f ca="1">'Large Use OLS Model'!$B$6*D104</f>
        <v>4884347.0683815563</v>
      </c>
      <c r="M104" s="137">
        <f>'Large Use OLS Model'!$B$7*E104</f>
        <v>148101611.78403875</v>
      </c>
      <c r="N104" s="137">
        <f>'Large Use OLS Model'!$B$8*F104</f>
        <v>-12110750.899589883</v>
      </c>
      <c r="O104" s="137">
        <f>'Large Use OLS Model'!$B$9*G104</f>
        <v>-1709094.1435138399</v>
      </c>
      <c r="P104" s="137">
        <f>'Large Use OLS Model'!$B$10*H104</f>
        <v>0</v>
      </c>
      <c r="Q104" s="137">
        <f>'Large Use OLS Model'!$B$11*I104</f>
        <v>21803935.270762961</v>
      </c>
      <c r="R104">
        <f t="shared" ca="1" si="8"/>
        <v>28451305.449336559</v>
      </c>
    </row>
    <row r="105" spans="1:18">
      <c r="A105" s="28">
        <f>'Monthly Data'!A105</f>
        <v>42583</v>
      </c>
      <c r="B105">
        <f t="shared" si="5"/>
        <v>2016</v>
      </c>
      <c r="C105">
        <f ca="1">'Monthly Data'!Z105</f>
        <v>31803691.650573406</v>
      </c>
      <c r="D105" s="137">
        <f t="shared" ca="1" si="7"/>
        <v>152.91000000000003</v>
      </c>
      <c r="E105" s="133">
        <f>'Monthly Data'!AZ105</f>
        <v>6991</v>
      </c>
      <c r="F105" s="137">
        <f>'Monthly Data'!BC105</f>
        <v>104</v>
      </c>
      <c r="G105" s="137">
        <f>'Monthly Data'!BJ105</f>
        <v>0</v>
      </c>
      <c r="H105" s="137">
        <f>'Monthly Data'!BO105</f>
        <v>0</v>
      </c>
      <c r="I105" s="137">
        <f>'Monthly Data'!BS105</f>
        <v>31</v>
      </c>
      <c r="K105" s="137">
        <f>'Large Use OLS Model'!$B$5</f>
        <v>-132518743.630743</v>
      </c>
      <c r="L105" s="137">
        <f ca="1">'Large Use OLS Model'!$B$6*D105</f>
        <v>4075442.0507815336</v>
      </c>
      <c r="M105" s="137">
        <f>'Large Use OLS Model'!$B$7*E105</f>
        <v>148016921.79874411</v>
      </c>
      <c r="N105" s="137">
        <f>'Large Use OLS Model'!$B$8*F105</f>
        <v>-12228331.005411142</v>
      </c>
      <c r="O105" s="137">
        <f>'Large Use OLS Model'!$B$9*G105</f>
        <v>0</v>
      </c>
      <c r="P105" s="137">
        <f>'Large Use OLS Model'!$B$10*H105</f>
        <v>0</v>
      </c>
      <c r="Q105" s="137">
        <f>'Large Use OLS Model'!$B$11*I105</f>
        <v>21803935.270762961</v>
      </c>
      <c r="R105">
        <f t="shared" ca="1" si="8"/>
        <v>29149224.484134465</v>
      </c>
    </row>
    <row r="106" spans="1:18">
      <c r="A106" s="28">
        <f>'Monthly Data'!A106</f>
        <v>42614</v>
      </c>
      <c r="B106">
        <f t="shared" si="5"/>
        <v>2016</v>
      </c>
      <c r="C106">
        <f ca="1">'Monthly Data'!Z106</f>
        <v>28562406.850573409</v>
      </c>
      <c r="D106" s="137">
        <f t="shared" ca="1" si="7"/>
        <v>67.679999999999993</v>
      </c>
      <c r="E106" s="133">
        <f>'Monthly Data'!AZ106</f>
        <v>6989.1</v>
      </c>
      <c r="F106" s="137">
        <f>'Monthly Data'!BC106</f>
        <v>105</v>
      </c>
      <c r="G106" s="137">
        <f>'Monthly Data'!BJ106</f>
        <v>0</v>
      </c>
      <c r="H106" s="137">
        <f>'Monthly Data'!BO106</f>
        <v>0</v>
      </c>
      <c r="I106" s="137">
        <f>'Monthly Data'!BS106</f>
        <v>30</v>
      </c>
      <c r="K106" s="137">
        <f>'Large Use OLS Model'!$B$5</f>
        <v>-132518743.630743</v>
      </c>
      <c r="L106" s="137">
        <f ca="1">'Large Use OLS Model'!$B$6*D106</f>
        <v>1803844.8629709904</v>
      </c>
      <c r="M106" s="137">
        <f>'Large Use OLS Model'!$B$7*E106</f>
        <v>147976694.05572915</v>
      </c>
      <c r="N106" s="137">
        <f>'Large Use OLS Model'!$B$8*F106</f>
        <v>-12345911.111232404</v>
      </c>
      <c r="O106" s="137">
        <f>'Large Use OLS Model'!$B$9*G106</f>
        <v>0</v>
      </c>
      <c r="P106" s="137">
        <f>'Large Use OLS Model'!$B$10*H106</f>
        <v>0</v>
      </c>
      <c r="Q106" s="137">
        <f>'Large Use OLS Model'!$B$11*I106</f>
        <v>21100582.520093188</v>
      </c>
      <c r="R106">
        <f t="shared" ca="1" si="8"/>
        <v>26016466.696817931</v>
      </c>
    </row>
    <row r="107" spans="1:18">
      <c r="A107" s="28">
        <f>'Monthly Data'!A107</f>
        <v>42644</v>
      </c>
      <c r="B107">
        <f t="shared" si="5"/>
        <v>2016</v>
      </c>
      <c r="C107">
        <f ca="1">'Monthly Data'!Z107</f>
        <v>27098824.600573409</v>
      </c>
      <c r="D107" s="137">
        <f t="shared" ca="1" si="7"/>
        <v>8.6</v>
      </c>
      <c r="E107" s="133">
        <f>'Monthly Data'!AZ107</f>
        <v>7005.5</v>
      </c>
      <c r="F107" s="137">
        <f>'Monthly Data'!BC107</f>
        <v>106</v>
      </c>
      <c r="G107" s="137">
        <f>'Monthly Data'!BJ107</f>
        <v>0</v>
      </c>
      <c r="H107" s="137">
        <f>'Monthly Data'!BO107</f>
        <v>0</v>
      </c>
      <c r="I107" s="137">
        <f>'Monthly Data'!BS107</f>
        <v>31</v>
      </c>
      <c r="K107" s="137">
        <f>'Large Use OLS Model'!$B$5</f>
        <v>-132518743.630743</v>
      </c>
      <c r="L107" s="137">
        <f ca="1">'Large Use OLS Model'!$B$6*D107</f>
        <v>229211.96544844145</v>
      </c>
      <c r="M107" s="137">
        <f>'Large Use OLS Model'!$B$7*E107</f>
        <v>148323922.99543723</v>
      </c>
      <c r="N107" s="137">
        <f>'Large Use OLS Model'!$B$8*F107</f>
        <v>-12463491.217053665</v>
      </c>
      <c r="O107" s="137">
        <f>'Large Use OLS Model'!$B$9*G107</f>
        <v>0</v>
      </c>
      <c r="P107" s="137">
        <f>'Large Use OLS Model'!$B$10*H107</f>
        <v>0</v>
      </c>
      <c r="Q107" s="137">
        <f>'Large Use OLS Model'!$B$11*I107</f>
        <v>21803935.270762961</v>
      </c>
      <c r="R107">
        <f t="shared" ca="1" si="8"/>
        <v>25374835.383851975</v>
      </c>
    </row>
    <row r="108" spans="1:18">
      <c r="A108" s="28">
        <f>'Monthly Data'!A108</f>
        <v>42675</v>
      </c>
      <c r="B108">
        <f t="shared" si="5"/>
        <v>2016</v>
      </c>
      <c r="C108">
        <f ca="1">'Monthly Data'!Z108</f>
        <v>25594458.180573408</v>
      </c>
      <c r="D108" s="137">
        <f t="shared" ca="1" si="7"/>
        <v>0.05</v>
      </c>
      <c r="E108" s="133">
        <f>'Monthly Data'!AZ108</f>
        <v>7021.6</v>
      </c>
      <c r="F108" s="137">
        <f>'Monthly Data'!BC108</f>
        <v>107</v>
      </c>
      <c r="G108" s="137">
        <f>'Monthly Data'!BJ108</f>
        <v>0</v>
      </c>
      <c r="H108" s="137">
        <f>'Monthly Data'!BO108</f>
        <v>0</v>
      </c>
      <c r="I108" s="137">
        <f>'Monthly Data'!BS108</f>
        <v>30</v>
      </c>
      <c r="K108" s="137">
        <f>'Large Use OLS Model'!$B$5</f>
        <v>-132518743.630743</v>
      </c>
      <c r="L108" s="137">
        <f ca="1">'Large Use OLS Model'!$B$6*D108</f>
        <v>1332.6277060955899</v>
      </c>
      <c r="M108" s="132">
        <f>'Large Use OLS Model'!$B$7*E108</f>
        <v>148664800.18624827</v>
      </c>
      <c r="N108" s="137">
        <f>'Large Use OLS Model'!$B$8*F108</f>
        <v>-12581071.322874926</v>
      </c>
      <c r="O108" s="137">
        <f>'Large Use OLS Model'!$B$9*G108</f>
        <v>0</v>
      </c>
      <c r="P108" s="137">
        <f>'Large Use OLS Model'!$B$10*H108</f>
        <v>0</v>
      </c>
      <c r="Q108" s="137">
        <f>'Large Use OLS Model'!$B$11*I108</f>
        <v>21100582.520093188</v>
      </c>
      <c r="R108">
        <f t="shared" ca="1" si="8"/>
        <v>24666900.380429633</v>
      </c>
    </row>
    <row r="109" spans="1:18">
      <c r="A109" s="28">
        <f>'Monthly Data'!A109</f>
        <v>42705</v>
      </c>
      <c r="B109">
        <f t="shared" si="5"/>
        <v>2016</v>
      </c>
      <c r="C109">
        <f ca="1">'Monthly Data'!Z109</f>
        <v>23271647.370573409</v>
      </c>
      <c r="D109" s="137">
        <f t="shared" ca="1" si="7"/>
        <v>0</v>
      </c>
      <c r="E109" s="133">
        <f>'Monthly Data'!AZ109</f>
        <v>7035.1</v>
      </c>
      <c r="F109" s="137">
        <f>'Monthly Data'!BC109</f>
        <v>108</v>
      </c>
      <c r="G109" s="137">
        <f>'Monthly Data'!BJ109</f>
        <v>0</v>
      </c>
      <c r="H109" s="137">
        <f>'Monthly Data'!BO109</f>
        <v>1</v>
      </c>
      <c r="I109" s="137">
        <f>'Monthly Data'!BS109</f>
        <v>31</v>
      </c>
      <c r="K109" s="137">
        <f>'Large Use OLS Model'!$B$5</f>
        <v>-132518743.630743</v>
      </c>
      <c r="L109" s="137">
        <f ca="1">'Large Use OLS Model'!$B$6*D109</f>
        <v>0</v>
      </c>
      <c r="M109" s="137">
        <f>'Large Use OLS Model'!$B$7*E109</f>
        <v>148950628.88661775</v>
      </c>
      <c r="N109" s="137">
        <f>'Large Use OLS Model'!$B$8*F109</f>
        <v>-12698651.428696187</v>
      </c>
      <c r="O109" s="137">
        <f>'Large Use OLS Model'!$B$9*G109</f>
        <v>0</v>
      </c>
      <c r="P109" s="137">
        <f>'Large Use OLS Model'!$B$10*H109</f>
        <v>-2274931.99285133</v>
      </c>
      <c r="Q109" s="137">
        <f>'Large Use OLS Model'!$B$11*I109</f>
        <v>21803935.270762961</v>
      </c>
      <c r="R109">
        <f t="shared" ca="1" si="8"/>
        <v>23262237.105090197</v>
      </c>
    </row>
    <row r="110" spans="1:18">
      <c r="A110" s="28">
        <v>42736</v>
      </c>
      <c r="B110">
        <f t="shared" si="5"/>
        <v>2017</v>
      </c>
      <c r="C110" s="137">
        <f ca="1">'Monthly Data'!Z110</f>
        <v>24541033.237536147</v>
      </c>
      <c r="D110" s="137">
        <f t="shared" ca="1" si="7"/>
        <v>0</v>
      </c>
      <c r="E110" s="133">
        <f>'Monthly Data'!AZ110</f>
        <v>7049.2</v>
      </c>
      <c r="F110" s="137">
        <f>'Monthly Data'!BC110</f>
        <v>109</v>
      </c>
      <c r="G110" s="137">
        <f>'Monthly Data'!BJ110</f>
        <v>0</v>
      </c>
      <c r="H110" s="137">
        <f>'Monthly Data'!BO110</f>
        <v>0</v>
      </c>
      <c r="I110" s="137">
        <f>'Monthly Data'!BS110</f>
        <v>31</v>
      </c>
      <c r="K110" s="137">
        <f>'Large Use OLS Model'!$B$5</f>
        <v>-132518743.630743</v>
      </c>
      <c r="L110" s="137">
        <f ca="1">'Large Use OLS Model'!$B$6*D110</f>
        <v>0</v>
      </c>
      <c r="M110" s="137">
        <f>'Large Use OLS Model'!$B$7*E110</f>
        <v>149249161.08478141</v>
      </c>
      <c r="N110" s="137">
        <f>'Large Use OLS Model'!$B$8*F110</f>
        <v>-12816231.534517448</v>
      </c>
      <c r="O110" s="137">
        <f>'Large Use OLS Model'!$B$9*G110</f>
        <v>0</v>
      </c>
      <c r="P110" s="137">
        <f>'Large Use OLS Model'!$B$10*H110</f>
        <v>0</v>
      </c>
      <c r="Q110" s="137">
        <f>'Large Use OLS Model'!$B$11*I110</f>
        <v>21803935.270762961</v>
      </c>
      <c r="R110">
        <f t="shared" ca="1" si="8"/>
        <v>25718121.190283924</v>
      </c>
    </row>
    <row r="111" spans="1:18">
      <c r="A111" s="28">
        <v>42767</v>
      </c>
      <c r="B111">
        <f t="shared" si="5"/>
        <v>2017</v>
      </c>
      <c r="C111" s="137">
        <f ca="1">'Monthly Data'!Z111</f>
        <v>22499336.237536147</v>
      </c>
      <c r="D111" s="137">
        <f t="shared" ca="1" si="7"/>
        <v>0</v>
      </c>
      <c r="E111" s="133">
        <f>'Monthly Data'!AZ111</f>
        <v>7062.5</v>
      </c>
      <c r="F111" s="137">
        <f>'Monthly Data'!BC111</f>
        <v>110</v>
      </c>
      <c r="G111" s="137">
        <f>'Monthly Data'!BJ111</f>
        <v>0</v>
      </c>
      <c r="H111" s="137">
        <f>'Monthly Data'!BO111</f>
        <v>0</v>
      </c>
      <c r="I111" s="137">
        <f>'Monthly Data'!BS111</f>
        <v>28</v>
      </c>
      <c r="K111" s="137">
        <f>'Large Use OLS Model'!$B$5</f>
        <v>-132518743.630743</v>
      </c>
      <c r="L111" s="137">
        <f ca="1">'Large Use OLS Model'!$B$6*D111</f>
        <v>0</v>
      </c>
      <c r="M111" s="137">
        <f>'Large Use OLS Model'!$B$7*E111</f>
        <v>149530755.28588617</v>
      </c>
      <c r="N111" s="137">
        <f>'Large Use OLS Model'!$B$8*F111</f>
        <v>-12933811.64033871</v>
      </c>
      <c r="O111" s="137">
        <f>'Large Use OLS Model'!$B$9*G111</f>
        <v>0</v>
      </c>
      <c r="P111" s="137">
        <f>'Large Use OLS Model'!$B$10*H111</f>
        <v>0</v>
      </c>
      <c r="Q111" s="137">
        <f>'Large Use OLS Model'!$B$11*I111</f>
        <v>19693877.018753644</v>
      </c>
      <c r="R111">
        <f t="shared" ca="1" si="8"/>
        <v>23772077.033558108</v>
      </c>
    </row>
    <row r="112" spans="1:18">
      <c r="A112" s="28">
        <v>42795</v>
      </c>
      <c r="B112">
        <f t="shared" si="5"/>
        <v>2017</v>
      </c>
      <c r="C112" s="137">
        <f ca="1">'Monthly Data'!Z112</f>
        <v>24743226.817536149</v>
      </c>
      <c r="D112" s="137">
        <f t="shared" ca="1" si="7"/>
        <v>0.48</v>
      </c>
      <c r="E112" s="133">
        <f>'Monthly Data'!AZ112</f>
        <v>7071</v>
      </c>
      <c r="F112" s="137">
        <f>'Monthly Data'!BC112</f>
        <v>111</v>
      </c>
      <c r="G112" s="137">
        <f>'Monthly Data'!BJ112</f>
        <v>0</v>
      </c>
      <c r="H112" s="137">
        <f>'Monthly Data'!BO112</f>
        <v>0</v>
      </c>
      <c r="I112" s="137">
        <f>'Monthly Data'!BS112</f>
        <v>31</v>
      </c>
      <c r="K112" s="137">
        <f>'Large Use OLS Model'!$B$5</f>
        <v>-132518743.630743</v>
      </c>
      <c r="L112" s="137">
        <f ca="1">'Large Use OLS Model'!$B$6*D112</f>
        <v>12793.225978517663</v>
      </c>
      <c r="M112" s="137">
        <f>'Large Use OLS Model'!$B$7*E112</f>
        <v>149710721.50463733</v>
      </c>
      <c r="N112" s="137">
        <f>'Large Use OLS Model'!$B$8*F112</f>
        <v>-13051391.746159971</v>
      </c>
      <c r="O112" s="137">
        <f>'Large Use OLS Model'!$B$9*G112</f>
        <v>0</v>
      </c>
      <c r="P112" s="137">
        <f>'Large Use OLS Model'!$B$10*H112</f>
        <v>0</v>
      </c>
      <c r="Q112" s="137">
        <f>'Large Use OLS Model'!$B$11*I112</f>
        <v>21803935.270762961</v>
      </c>
      <c r="R112">
        <f t="shared" ca="1" si="8"/>
        <v>25957314.624475848</v>
      </c>
    </row>
    <row r="113" spans="1:18">
      <c r="A113" s="28">
        <v>42826</v>
      </c>
      <c r="B113">
        <f t="shared" si="5"/>
        <v>2017</v>
      </c>
      <c r="C113" s="137">
        <f ca="1">'Monthly Data'!Z113</f>
        <v>23949395.767536148</v>
      </c>
      <c r="D113" s="137">
        <f t="shared" ca="1" si="7"/>
        <v>2.78</v>
      </c>
      <c r="E113" s="133">
        <f>'Monthly Data'!AZ113</f>
        <v>7073.2</v>
      </c>
      <c r="F113" s="137">
        <f>'Monthly Data'!BC113</f>
        <v>112</v>
      </c>
      <c r="G113" s="137">
        <f>'Monthly Data'!BJ113</f>
        <v>0</v>
      </c>
      <c r="H113" s="137">
        <f>'Monthly Data'!BO113</f>
        <v>0</v>
      </c>
      <c r="I113" s="137">
        <f>'Monthly Data'!BS113</f>
        <v>30</v>
      </c>
      <c r="K113" s="137">
        <f>'Large Use OLS Model'!$B$5</f>
        <v>-132518743.630743</v>
      </c>
      <c r="L113" s="137">
        <f ca="1">'Large Use OLS Model'!$B$6*D113</f>
        <v>74094.100458914792</v>
      </c>
      <c r="M113" s="137">
        <f>'Large Use OLS Model'!$B$7*E113</f>
        <v>149757300.9965494</v>
      </c>
      <c r="N113" s="137">
        <f>'Large Use OLS Model'!$B$8*F113</f>
        <v>-13168971.851981232</v>
      </c>
      <c r="O113" s="137">
        <f>'Large Use OLS Model'!$B$9*G113</f>
        <v>0</v>
      </c>
      <c r="P113" s="137">
        <f>'Large Use OLS Model'!$B$10*H113</f>
        <v>0</v>
      </c>
      <c r="Q113" s="137">
        <f>'Large Use OLS Model'!$B$11*I113</f>
        <v>21100582.520093188</v>
      </c>
      <c r="R113">
        <f t="shared" ca="1" si="8"/>
        <v>25244262.134377278</v>
      </c>
    </row>
    <row r="114" spans="1:18">
      <c r="A114" s="28">
        <v>42856</v>
      </c>
      <c r="B114">
        <f t="shared" si="5"/>
        <v>2017</v>
      </c>
      <c r="C114" s="137">
        <f ca="1">'Monthly Data'!Z114</f>
        <v>25751167.427536149</v>
      </c>
      <c r="D114" s="137">
        <f t="shared" ca="1" si="7"/>
        <v>41.839999999999996</v>
      </c>
      <c r="E114" s="133">
        <f>'Monthly Data'!AZ114</f>
        <v>7076.2</v>
      </c>
      <c r="F114" s="137">
        <f>'Monthly Data'!BC114</f>
        <v>113</v>
      </c>
      <c r="G114" s="137">
        <f>'Monthly Data'!BJ114</f>
        <v>0</v>
      </c>
      <c r="H114" s="137">
        <f>'Monthly Data'!BO114</f>
        <v>0</v>
      </c>
      <c r="I114" s="137">
        <f>'Monthly Data'!BS114</f>
        <v>31</v>
      </c>
      <c r="K114" s="137">
        <f>'Large Use OLS Model'!$B$5</f>
        <v>-132518743.630743</v>
      </c>
      <c r="L114" s="137">
        <f ca="1">'Large Use OLS Model'!$B$6*D114</f>
        <v>1115142.8644607896</v>
      </c>
      <c r="M114" s="137">
        <f>'Large Use OLS Model'!$B$7*E114</f>
        <v>149820818.48552039</v>
      </c>
      <c r="N114" s="137">
        <f>'Large Use OLS Model'!$B$8*F114</f>
        <v>-13286551.957802493</v>
      </c>
      <c r="O114" s="137">
        <f>'Large Use OLS Model'!$B$9*G114</f>
        <v>0</v>
      </c>
      <c r="P114" s="137">
        <f>'Large Use OLS Model'!$B$10*H114</f>
        <v>0</v>
      </c>
      <c r="Q114" s="137">
        <f>'Large Use OLS Model'!$B$11*I114</f>
        <v>21803935.270762961</v>
      </c>
      <c r="R114">
        <f t="shared" ca="1" si="8"/>
        <v>26934601.03219866</v>
      </c>
    </row>
    <row r="115" spans="1:18">
      <c r="A115" s="28">
        <v>42887</v>
      </c>
      <c r="B115">
        <f t="shared" si="5"/>
        <v>2017</v>
      </c>
      <c r="C115" s="137">
        <f ca="1">'Monthly Data'!Z115</f>
        <v>28230853.497536149</v>
      </c>
      <c r="D115" s="137">
        <f t="shared" ca="1" si="7"/>
        <v>117.03999999999996</v>
      </c>
      <c r="E115" s="133">
        <f>'Monthly Data'!AZ115</f>
        <v>7082.2</v>
      </c>
      <c r="F115" s="137">
        <f>'Monthly Data'!BC115</f>
        <v>114</v>
      </c>
      <c r="G115" s="137">
        <f>'Monthly Data'!BJ115</f>
        <v>0</v>
      </c>
      <c r="H115" s="137">
        <f>'Monthly Data'!BO115</f>
        <v>0</v>
      </c>
      <c r="I115" s="137">
        <f>'Monthly Data'!BS115</f>
        <v>30</v>
      </c>
      <c r="K115" s="137">
        <f>'Large Use OLS Model'!$B$5</f>
        <v>-132518743.630743</v>
      </c>
      <c r="L115" s="137">
        <f ca="1">'Large Use OLS Model'!$B$6*D115</f>
        <v>3119414.9344285559</v>
      </c>
      <c r="M115" s="137">
        <f>'Large Use OLS Model'!$B$7*E115</f>
        <v>149947853.46346238</v>
      </c>
      <c r="N115" s="137">
        <f>'Large Use OLS Model'!$B$8*F115</f>
        <v>-13404132.063623752</v>
      </c>
      <c r="O115" s="137">
        <f>'Large Use OLS Model'!$B$9*G115</f>
        <v>0</v>
      </c>
      <c r="P115" s="137">
        <f>'Large Use OLS Model'!$B$10*H115</f>
        <v>0</v>
      </c>
      <c r="Q115" s="137">
        <f>'Large Use OLS Model'!$B$11*I115</f>
        <v>21100582.520093188</v>
      </c>
      <c r="R115">
        <f t="shared" ca="1" si="8"/>
        <v>28244975.223617379</v>
      </c>
    </row>
    <row r="116" spans="1:18">
      <c r="A116" s="28">
        <v>42917</v>
      </c>
      <c r="B116">
        <f t="shared" si="5"/>
        <v>2017</v>
      </c>
      <c r="C116" s="137">
        <f ca="1">'Monthly Data'!Z116</f>
        <v>29806897.697536148</v>
      </c>
      <c r="D116" s="137">
        <f t="shared" ca="1" si="7"/>
        <v>183.26</v>
      </c>
      <c r="E116" s="133">
        <f>'Monthly Data'!AZ116</f>
        <v>7098</v>
      </c>
      <c r="F116" s="137">
        <f>'Monthly Data'!BC116</f>
        <v>115</v>
      </c>
      <c r="G116" s="137">
        <f>'Monthly Data'!BJ116</f>
        <v>1</v>
      </c>
      <c r="H116" s="137">
        <f>'Monthly Data'!BO116</f>
        <v>0</v>
      </c>
      <c r="I116" s="137">
        <f>'Monthly Data'!BS116</f>
        <v>31</v>
      </c>
      <c r="K116" s="137">
        <f>'Large Use OLS Model'!$B$5</f>
        <v>-132518743.630743</v>
      </c>
      <c r="L116" s="137">
        <f ca="1">'Large Use OLS Model'!$B$6*D116</f>
        <v>4884347.0683815563</v>
      </c>
      <c r="M116" s="137">
        <f>'Large Use OLS Model'!$B$7*E116</f>
        <v>150282378.90537629</v>
      </c>
      <c r="N116" s="137">
        <f>'Large Use OLS Model'!$B$8*F116</f>
        <v>-13521712.169445014</v>
      </c>
      <c r="O116" s="137">
        <f>'Large Use OLS Model'!$B$9*G116</f>
        <v>-1709094.1435138399</v>
      </c>
      <c r="P116" s="137">
        <f>'Large Use OLS Model'!$B$10*H116</f>
        <v>0</v>
      </c>
      <c r="Q116" s="137">
        <f>'Large Use OLS Model'!$B$11*I116</f>
        <v>21803935.270762961</v>
      </c>
      <c r="R116">
        <f t="shared" ca="1" si="8"/>
        <v>29221111.300818957</v>
      </c>
    </row>
    <row r="117" spans="1:18">
      <c r="A117" s="28">
        <v>42948</v>
      </c>
      <c r="B117">
        <f t="shared" si="5"/>
        <v>2017</v>
      </c>
      <c r="C117" s="137">
        <f ca="1">'Monthly Data'!Z117</f>
        <v>28084142.757536147</v>
      </c>
      <c r="D117" s="137">
        <f t="shared" ca="1" si="7"/>
        <v>152.91000000000003</v>
      </c>
      <c r="E117" s="133">
        <f>'Monthly Data'!AZ117</f>
        <v>7118.8</v>
      </c>
      <c r="F117" s="137">
        <f>'Monthly Data'!BC117</f>
        <v>116</v>
      </c>
      <c r="G117" s="137">
        <f>'Monthly Data'!BJ117</f>
        <v>0</v>
      </c>
      <c r="H117" s="137">
        <f>'Monthly Data'!BO117</f>
        <v>0</v>
      </c>
      <c r="I117" s="137">
        <f>'Monthly Data'!BS117</f>
        <v>31</v>
      </c>
      <c r="K117" s="137">
        <f>'Large Use OLS Model'!$B$5</f>
        <v>-132518743.630743</v>
      </c>
      <c r="L117" s="137">
        <f ca="1">'Large Use OLS Model'!$B$6*D117</f>
        <v>4075442.0507815336</v>
      </c>
      <c r="M117" s="137">
        <f>'Large Use OLS Model'!$B$7*E117</f>
        <v>150722766.82890853</v>
      </c>
      <c r="N117" s="137">
        <f>'Large Use OLS Model'!$B$8*F117</f>
        <v>-13639292.275266275</v>
      </c>
      <c r="O117" s="137">
        <f>'Large Use OLS Model'!$B$9*G117</f>
        <v>0</v>
      </c>
      <c r="P117" s="137">
        <f>'Large Use OLS Model'!$B$10*H117</f>
        <v>0</v>
      </c>
      <c r="Q117" s="137">
        <f>'Large Use OLS Model'!$B$11*I117</f>
        <v>21803935.270762961</v>
      </c>
      <c r="R117">
        <f t="shared" ca="1" si="8"/>
        <v>30444108.244443756</v>
      </c>
    </row>
    <row r="118" spans="1:18">
      <c r="A118" s="28">
        <v>42979</v>
      </c>
      <c r="B118">
        <f t="shared" si="5"/>
        <v>2017</v>
      </c>
      <c r="C118" s="137">
        <f ca="1">'Monthly Data'!Z118</f>
        <v>27096573.647536147</v>
      </c>
      <c r="D118" s="137">
        <f t="shared" ca="1" si="7"/>
        <v>67.679999999999993</v>
      </c>
      <c r="E118" s="133">
        <f>'Monthly Data'!AZ118</f>
        <v>7148.9</v>
      </c>
      <c r="F118" s="137">
        <f>'Monthly Data'!BC118</f>
        <v>117</v>
      </c>
      <c r="G118" s="137">
        <f>'Monthly Data'!BJ118</f>
        <v>0</v>
      </c>
      <c r="H118" s="137">
        <f>'Monthly Data'!BO118</f>
        <v>0</v>
      </c>
      <c r="I118" s="137">
        <f>'Monthly Data'!BS118</f>
        <v>30</v>
      </c>
      <c r="K118" s="137">
        <f>'Large Use OLS Model'!$B$5</f>
        <v>-132518743.630743</v>
      </c>
      <c r="L118" s="137">
        <f ca="1">'Large Use OLS Model'!$B$6*D118</f>
        <v>1803844.8629709904</v>
      </c>
      <c r="M118" s="137">
        <f>'Large Use OLS Model'!$B$7*E118</f>
        <v>151360058.96825084</v>
      </c>
      <c r="N118" s="137">
        <f>'Large Use OLS Model'!$B$8*F118</f>
        <v>-13756872.381087536</v>
      </c>
      <c r="O118" s="137">
        <f>'Large Use OLS Model'!$B$9*G118</f>
        <v>0</v>
      </c>
      <c r="P118" s="137">
        <f>'Large Use OLS Model'!$B$10*H118</f>
        <v>0</v>
      </c>
      <c r="Q118" s="137">
        <f>'Large Use OLS Model'!$B$11*I118</f>
        <v>21100582.520093188</v>
      </c>
      <c r="R118">
        <f t="shared" ca="1" si="8"/>
        <v>27988870.33948449</v>
      </c>
    </row>
    <row r="119" spans="1:18">
      <c r="A119" s="28">
        <v>43009</v>
      </c>
      <c r="B119">
        <f t="shared" ref="B119:B145" si="9">YEAR(A119)</f>
        <v>2017</v>
      </c>
      <c r="C119" s="137">
        <f ca="1">'Monthly Data'!Z119</f>
        <v>26885972.587536149</v>
      </c>
      <c r="D119" s="137">
        <f t="shared" ca="1" si="7"/>
        <v>8.6</v>
      </c>
      <c r="E119" s="133">
        <f>'Monthly Data'!AZ119</f>
        <v>7168.4</v>
      </c>
      <c r="F119" s="137">
        <f>'Monthly Data'!BC119</f>
        <v>118</v>
      </c>
      <c r="G119" s="137">
        <f>'Monthly Data'!BJ119</f>
        <v>0</v>
      </c>
      <c r="H119" s="137">
        <f>'Monthly Data'!BO119</f>
        <v>0</v>
      </c>
      <c r="I119" s="137">
        <f>'Monthly Data'!BS119</f>
        <v>31</v>
      </c>
      <c r="K119" s="137">
        <f>'Large Use OLS Model'!$B$5</f>
        <v>-132518743.630743</v>
      </c>
      <c r="L119" s="137">
        <f ca="1">'Large Use OLS Model'!$B$6*D119</f>
        <v>229211.96544844145</v>
      </c>
      <c r="M119" s="137">
        <f>'Large Use OLS Model'!$B$7*E119</f>
        <v>151772922.64656231</v>
      </c>
      <c r="N119" s="137">
        <f>'Large Use OLS Model'!$B$8*F119</f>
        <v>-13874452.486908797</v>
      </c>
      <c r="O119" s="137">
        <f>'Large Use OLS Model'!$B$9*G119</f>
        <v>0</v>
      </c>
      <c r="P119" s="137">
        <f>'Large Use OLS Model'!$B$10*H119</f>
        <v>0</v>
      </c>
      <c r="Q119" s="137">
        <f>'Large Use OLS Model'!$B$11*I119</f>
        <v>21803935.270762961</v>
      </c>
      <c r="R119">
        <f t="shared" ca="1" si="8"/>
        <v>27412873.765121914</v>
      </c>
    </row>
    <row r="120" spans="1:18">
      <c r="A120" s="28">
        <v>43040</v>
      </c>
      <c r="B120">
        <f t="shared" si="9"/>
        <v>2017</v>
      </c>
      <c r="C120" s="137">
        <f ca="1">'Monthly Data'!Z120</f>
        <v>24700471.057536148</v>
      </c>
      <c r="D120" s="137">
        <f t="shared" ca="1" si="7"/>
        <v>0.05</v>
      </c>
      <c r="E120" s="133">
        <f>'Monthly Data'!AZ120</f>
        <v>7192.2</v>
      </c>
      <c r="F120" s="137">
        <f>'Monthly Data'!BC120</f>
        <v>119</v>
      </c>
      <c r="G120" s="137">
        <f>'Monthly Data'!BJ120</f>
        <v>0</v>
      </c>
      <c r="H120" s="137">
        <f>'Monthly Data'!BO120</f>
        <v>0</v>
      </c>
      <c r="I120" s="137">
        <f>'Monthly Data'!BS120</f>
        <v>30</v>
      </c>
      <c r="K120" s="137">
        <f>'Large Use OLS Model'!$B$5</f>
        <v>-132518743.630743</v>
      </c>
      <c r="L120" s="137">
        <f ca="1">'Large Use OLS Model'!$B$6*D120</f>
        <v>1332.6277060955899</v>
      </c>
      <c r="M120" s="137">
        <f>'Large Use OLS Model'!$B$7*E120</f>
        <v>152276828.05906555</v>
      </c>
      <c r="N120" s="137">
        <f>'Large Use OLS Model'!$B$8*F120</f>
        <v>-13992032.592730058</v>
      </c>
      <c r="O120" s="137">
        <f>'Large Use OLS Model'!$B$9*G120</f>
        <v>0</v>
      </c>
      <c r="P120" s="137">
        <f>'Large Use OLS Model'!$B$10*H120</f>
        <v>0</v>
      </c>
      <c r="Q120" s="137">
        <f>'Large Use OLS Model'!$B$11*I120</f>
        <v>21100582.520093188</v>
      </c>
      <c r="R120">
        <f t="shared" ca="1" si="8"/>
        <v>26867966.983391777</v>
      </c>
    </row>
    <row r="121" spans="1:18">
      <c r="A121" s="28">
        <v>43070</v>
      </c>
      <c r="B121">
        <f t="shared" si="9"/>
        <v>2017</v>
      </c>
      <c r="C121" s="137">
        <f ca="1">'Monthly Data'!Z121</f>
        <v>23760465.877536148</v>
      </c>
      <c r="D121" s="137">
        <f t="shared" ca="1" si="7"/>
        <v>0</v>
      </c>
      <c r="E121" s="133">
        <f>'Monthly Data'!AZ121</f>
        <v>7207.4</v>
      </c>
      <c r="F121" s="137">
        <f>'Monthly Data'!BC121</f>
        <v>120</v>
      </c>
      <c r="G121" s="137">
        <f>'Monthly Data'!BJ121</f>
        <v>0</v>
      </c>
      <c r="H121" s="137">
        <f>'Monthly Data'!BO121</f>
        <v>1</v>
      </c>
      <c r="I121" s="137">
        <f>'Monthly Data'!BS121</f>
        <v>31</v>
      </c>
      <c r="K121" s="137">
        <f>'Large Use OLS Model'!$B$5</f>
        <v>-132518743.630743</v>
      </c>
      <c r="L121" s="137">
        <f ca="1">'Large Use OLS Model'!$B$6*D121</f>
        <v>0</v>
      </c>
      <c r="M121" s="137">
        <f>'Large Use OLS Model'!$B$7*E121</f>
        <v>152598650.00318527</v>
      </c>
      <c r="N121" s="137">
        <f>'Large Use OLS Model'!$B$8*F121</f>
        <v>-14109612.69855132</v>
      </c>
      <c r="O121" s="137">
        <f>'Large Use OLS Model'!$B$9*G121</f>
        <v>0</v>
      </c>
      <c r="P121" s="137">
        <f>'Large Use OLS Model'!$B$10*H121</f>
        <v>-2274931.99285133</v>
      </c>
      <c r="Q121" s="137">
        <f>'Large Use OLS Model'!$B$11*I121</f>
        <v>21803935.270762961</v>
      </c>
      <c r="R121">
        <f t="shared" ca="1" si="8"/>
        <v>25499296.951802589</v>
      </c>
    </row>
    <row r="122" spans="1:18">
      <c r="A122" s="28">
        <v>43101</v>
      </c>
      <c r="B122">
        <f t="shared" si="9"/>
        <v>2018</v>
      </c>
      <c r="D122" s="137">
        <f t="shared" ca="1" si="7"/>
        <v>0</v>
      </c>
      <c r="E122" s="133">
        <f>E110*(1+Employment!$K$3)</f>
        <v>7149.6511</v>
      </c>
      <c r="F122" s="137">
        <f>F121+1</f>
        <v>121</v>
      </c>
      <c r="G122" s="137">
        <f t="shared" ref="G122:H122" si="10">G74</f>
        <v>0</v>
      </c>
      <c r="H122" s="137">
        <f t="shared" si="10"/>
        <v>0</v>
      </c>
      <c r="I122" s="137">
        <f>I74</f>
        <v>31</v>
      </c>
      <c r="K122" s="137">
        <f>'Large Use OLS Model'!$B$5</f>
        <v>-132518743.630743</v>
      </c>
      <c r="L122" s="137">
        <f ca="1">'Large Use OLS Model'!$B$6*D122</f>
        <v>0</v>
      </c>
      <c r="M122" s="137">
        <f>'Large Use OLS Model'!$B$7*E122</f>
        <v>151375961.63023955</v>
      </c>
      <c r="N122" s="137">
        <f>'Large Use OLS Model'!$B$8*F122</f>
        <v>-14227192.804372581</v>
      </c>
      <c r="O122" s="137">
        <f>'Large Use OLS Model'!$B$9*G122</f>
        <v>0</v>
      </c>
      <c r="P122" s="137">
        <f>'Large Use OLS Model'!$B$10*H122</f>
        <v>0</v>
      </c>
      <c r="Q122" s="137">
        <f>'Large Use OLS Model'!$B$11*I122</f>
        <v>21803935.270762961</v>
      </c>
      <c r="R122">
        <f t="shared" ca="1" si="8"/>
        <v>26433960.465886928</v>
      </c>
    </row>
    <row r="123" spans="1:18">
      <c r="A123" s="28">
        <v>43132</v>
      </c>
      <c r="B123">
        <f t="shared" si="9"/>
        <v>2018</v>
      </c>
      <c r="D123" s="137">
        <f t="shared" ca="1" si="7"/>
        <v>0</v>
      </c>
      <c r="E123" s="133">
        <f>E111*(1+Employment!$K$3)</f>
        <v>7163.1406250000009</v>
      </c>
      <c r="F123" s="137">
        <f t="shared" ref="F123:F157" si="11">F122+1</f>
        <v>122</v>
      </c>
      <c r="G123" s="137">
        <f t="shared" ref="G123:I123" si="12">G75</f>
        <v>0</v>
      </c>
      <c r="H123" s="137">
        <f t="shared" si="12"/>
        <v>0</v>
      </c>
      <c r="I123" s="137">
        <f t="shared" si="12"/>
        <v>28</v>
      </c>
      <c r="K123" s="137">
        <f>'Large Use OLS Model'!$B$5</f>
        <v>-132518743.630743</v>
      </c>
      <c r="L123" s="137">
        <f ca="1">'Large Use OLS Model'!$B$6*D123</f>
        <v>0</v>
      </c>
      <c r="M123" s="137">
        <f>'Large Use OLS Model'!$B$7*E123</f>
        <v>151661568.54871008</v>
      </c>
      <c r="N123" s="137">
        <f>'Large Use OLS Model'!$B$8*F123</f>
        <v>-14344772.910193842</v>
      </c>
      <c r="O123" s="137">
        <f>'Large Use OLS Model'!$B$9*G123</f>
        <v>0</v>
      </c>
      <c r="P123" s="137">
        <f>'Large Use OLS Model'!$B$10*H123</f>
        <v>0</v>
      </c>
      <c r="Q123" s="137">
        <f>'Large Use OLS Model'!$B$11*I123</f>
        <v>19693877.018753644</v>
      </c>
      <c r="R123">
        <f t="shared" ca="1" si="8"/>
        <v>24491929.026526883</v>
      </c>
    </row>
    <row r="124" spans="1:18">
      <c r="A124" s="28">
        <v>43160</v>
      </c>
      <c r="B124">
        <f t="shared" si="9"/>
        <v>2018</v>
      </c>
      <c r="D124" s="137">
        <f t="shared" ca="1" si="7"/>
        <v>0.48</v>
      </c>
      <c r="E124" s="133">
        <f>E112*(1+Employment!$K$3)</f>
        <v>7171.7617500000006</v>
      </c>
      <c r="F124" s="137">
        <f t="shared" si="11"/>
        <v>123</v>
      </c>
      <c r="G124" s="137">
        <f t="shared" ref="G124:I124" si="13">G76</f>
        <v>0</v>
      </c>
      <c r="H124" s="137">
        <f t="shared" si="13"/>
        <v>0</v>
      </c>
      <c r="I124" s="137">
        <f t="shared" si="13"/>
        <v>31</v>
      </c>
      <c r="K124" s="137">
        <f>'Large Use OLS Model'!$B$5</f>
        <v>-132518743.630743</v>
      </c>
      <c r="L124" s="137">
        <f ca="1">'Large Use OLS Model'!$B$6*D124</f>
        <v>12793.225978517663</v>
      </c>
      <c r="M124" s="137">
        <f>'Large Use OLS Model'!$B$7*E124</f>
        <v>151844099.28607842</v>
      </c>
      <c r="N124" s="137">
        <f>'Large Use OLS Model'!$B$8*F124</f>
        <v>-14462353.016015103</v>
      </c>
      <c r="O124" s="137">
        <f>'Large Use OLS Model'!$B$9*G124</f>
        <v>0</v>
      </c>
      <c r="P124" s="137">
        <f>'Large Use OLS Model'!$B$10*H124</f>
        <v>0</v>
      </c>
      <c r="Q124" s="137">
        <f>'Large Use OLS Model'!$B$11*I124</f>
        <v>21803935.270762961</v>
      </c>
      <c r="R124">
        <f t="shared" ca="1" si="8"/>
        <v>26679731.13606181</v>
      </c>
    </row>
    <row r="125" spans="1:18">
      <c r="A125" s="28">
        <v>43191</v>
      </c>
      <c r="B125">
        <f t="shared" si="9"/>
        <v>2018</v>
      </c>
      <c r="D125" s="137">
        <f t="shared" ca="1" si="7"/>
        <v>2.78</v>
      </c>
      <c r="E125" s="133">
        <f>E113*(1+Employment!$K$3)</f>
        <v>7173.9931000000006</v>
      </c>
      <c r="F125" s="137">
        <f t="shared" si="11"/>
        <v>124</v>
      </c>
      <c r="G125" s="137">
        <f t="shared" ref="G125:I125" si="14">G77</f>
        <v>0</v>
      </c>
      <c r="H125" s="137">
        <f t="shared" si="14"/>
        <v>0</v>
      </c>
      <c r="I125" s="137">
        <f t="shared" si="14"/>
        <v>30</v>
      </c>
      <c r="K125" s="137">
        <f>'Large Use OLS Model'!$B$5</f>
        <v>-132518743.630743</v>
      </c>
      <c r="L125" s="137">
        <f ca="1">'Large Use OLS Model'!$B$6*D125</f>
        <v>74094.100458914792</v>
      </c>
      <c r="M125" s="137">
        <f>'Large Use OLS Model'!$B$7*E125</f>
        <v>151891342.53575024</v>
      </c>
      <c r="N125" s="137">
        <f>'Large Use OLS Model'!$B$8*F125</f>
        <v>-14579933.121836362</v>
      </c>
      <c r="O125" s="137">
        <f>'Large Use OLS Model'!$B$9*G125</f>
        <v>0</v>
      </c>
      <c r="P125" s="137">
        <f>'Large Use OLS Model'!$B$10*H125</f>
        <v>0</v>
      </c>
      <c r="Q125" s="137">
        <f>'Large Use OLS Model'!$B$11*I125</f>
        <v>21100582.520093188</v>
      </c>
      <c r="R125">
        <f t="shared" ca="1" si="8"/>
        <v>25967342.403722987</v>
      </c>
    </row>
    <row r="126" spans="1:18">
      <c r="A126" s="28">
        <v>43221</v>
      </c>
      <c r="B126">
        <f t="shared" si="9"/>
        <v>2018</v>
      </c>
      <c r="D126" s="137">
        <f t="shared" ca="1" si="7"/>
        <v>41.839999999999996</v>
      </c>
      <c r="E126" s="133">
        <f>E114*(1+Employment!$K$3)</f>
        <v>7177.0358500000002</v>
      </c>
      <c r="F126" s="137">
        <f t="shared" si="11"/>
        <v>125</v>
      </c>
      <c r="G126" s="137">
        <f t="shared" ref="G126:I126" si="15">G78</f>
        <v>0</v>
      </c>
      <c r="H126" s="137">
        <f t="shared" si="15"/>
        <v>0</v>
      </c>
      <c r="I126" s="137">
        <f t="shared" si="15"/>
        <v>31</v>
      </c>
      <c r="K126" s="137">
        <f>'Large Use OLS Model'!$B$5</f>
        <v>-132518743.630743</v>
      </c>
      <c r="L126" s="137">
        <f ca="1">'Large Use OLS Model'!$B$6*D126</f>
        <v>1115142.8644607896</v>
      </c>
      <c r="M126" s="137">
        <f>'Large Use OLS Model'!$B$7*E126</f>
        <v>151955765.14893904</v>
      </c>
      <c r="N126" s="137">
        <f>'Large Use OLS Model'!$B$8*F126</f>
        <v>-14697513.227657624</v>
      </c>
      <c r="O126" s="137">
        <f>'Large Use OLS Model'!$B$9*G126</f>
        <v>0</v>
      </c>
      <c r="P126" s="137">
        <f>'Large Use OLS Model'!$B$10*H126</f>
        <v>0</v>
      </c>
      <c r="Q126" s="137">
        <f>'Large Use OLS Model'!$B$11*I126</f>
        <v>21803935.270762961</v>
      </c>
      <c r="R126">
        <f t="shared" ca="1" si="8"/>
        <v>27658586.42576218</v>
      </c>
    </row>
    <row r="127" spans="1:18">
      <c r="A127" s="28">
        <v>43252</v>
      </c>
      <c r="B127">
        <f t="shared" si="9"/>
        <v>2018</v>
      </c>
      <c r="D127" s="137">
        <f t="shared" ca="1" si="7"/>
        <v>117.03999999999996</v>
      </c>
      <c r="E127" s="133">
        <f>E115*(1+Employment!$K$3)</f>
        <v>7183.1213500000003</v>
      </c>
      <c r="F127" s="137">
        <f t="shared" si="11"/>
        <v>126</v>
      </c>
      <c r="G127" s="137">
        <f t="shared" ref="G127:I127" si="16">G79</f>
        <v>0</v>
      </c>
      <c r="H127" s="137">
        <f t="shared" si="16"/>
        <v>0</v>
      </c>
      <c r="I127" s="137">
        <f t="shared" si="16"/>
        <v>30</v>
      </c>
      <c r="K127" s="137">
        <f>'Large Use OLS Model'!$B$5</f>
        <v>-132518743.630743</v>
      </c>
      <c r="L127" s="137">
        <f ca="1">'Large Use OLS Model'!$B$6*D127</f>
        <v>3119414.9344285559</v>
      </c>
      <c r="M127" s="137">
        <f>'Large Use OLS Model'!$B$7*E127</f>
        <v>152084610.37531671</v>
      </c>
      <c r="N127" s="137">
        <f>'Large Use OLS Model'!$B$8*F127</f>
        <v>-14815093.333478885</v>
      </c>
      <c r="O127" s="137">
        <f>'Large Use OLS Model'!$B$9*G127</f>
        <v>0</v>
      </c>
      <c r="P127" s="137">
        <f>'Large Use OLS Model'!$B$10*H127</f>
        <v>0</v>
      </c>
      <c r="Q127" s="137">
        <f>'Large Use OLS Model'!$B$11*I127</f>
        <v>21100582.520093188</v>
      </c>
      <c r="R127">
        <f t="shared" ca="1" si="8"/>
        <v>28970770.865616575</v>
      </c>
    </row>
    <row r="128" spans="1:18">
      <c r="A128" s="28">
        <v>43282</v>
      </c>
      <c r="B128">
        <f t="shared" si="9"/>
        <v>2018</v>
      </c>
      <c r="D128" s="137">
        <f t="shared" ca="1" si="7"/>
        <v>183.26</v>
      </c>
      <c r="E128" s="133">
        <f>E116*(1+Employment!$K$3)</f>
        <v>7199.1465000000007</v>
      </c>
      <c r="F128" s="137">
        <f t="shared" si="11"/>
        <v>127</v>
      </c>
      <c r="G128" s="137">
        <f t="shared" ref="G128:I128" si="17">G80</f>
        <v>1</v>
      </c>
      <c r="H128" s="137">
        <f t="shared" si="17"/>
        <v>0</v>
      </c>
      <c r="I128" s="137">
        <f t="shared" si="17"/>
        <v>31</v>
      </c>
      <c r="K128" s="137">
        <f>'Large Use OLS Model'!$B$5</f>
        <v>-132518743.630743</v>
      </c>
      <c r="L128" s="137">
        <f ca="1">'Large Use OLS Model'!$B$6*D128</f>
        <v>4884347.0683815563</v>
      </c>
      <c r="M128" s="137">
        <f>'Large Use OLS Model'!$B$7*E128</f>
        <v>152423902.80477792</v>
      </c>
      <c r="N128" s="137">
        <f>'Large Use OLS Model'!$B$8*F128</f>
        <v>-14932673.439300146</v>
      </c>
      <c r="O128" s="137">
        <f>'Large Use OLS Model'!$B$9*G128</f>
        <v>-1709094.1435138399</v>
      </c>
      <c r="P128" s="137">
        <f>'Large Use OLS Model'!$B$10*H128</f>
        <v>0</v>
      </c>
      <c r="Q128" s="137">
        <f>'Large Use OLS Model'!$B$11*I128</f>
        <v>21803935.270762961</v>
      </c>
      <c r="R128">
        <f t="shared" ca="1" si="8"/>
        <v>29951673.930365462</v>
      </c>
    </row>
    <row r="129" spans="1:18">
      <c r="A129" s="28">
        <v>43313</v>
      </c>
      <c r="B129">
        <f t="shared" si="9"/>
        <v>2018</v>
      </c>
      <c r="D129" s="137">
        <f t="shared" ca="1" si="7"/>
        <v>152.91000000000003</v>
      </c>
      <c r="E129" s="133">
        <f>E117*(1+Employment!$K$3)</f>
        <v>7220.2429000000011</v>
      </c>
      <c r="F129" s="137">
        <f t="shared" si="11"/>
        <v>128</v>
      </c>
      <c r="G129" s="137">
        <f t="shared" ref="G129:I129" si="18">G81</f>
        <v>0</v>
      </c>
      <c r="H129" s="137">
        <f t="shared" si="18"/>
        <v>0</v>
      </c>
      <c r="I129" s="137">
        <f t="shared" si="18"/>
        <v>31</v>
      </c>
      <c r="K129" s="137">
        <f>'Large Use OLS Model'!$B$5</f>
        <v>-132518743.630743</v>
      </c>
      <c r="L129" s="137">
        <f ca="1">'Large Use OLS Model'!$B$6*D129</f>
        <v>4075442.0507815336</v>
      </c>
      <c r="M129" s="137">
        <f>'Large Use OLS Model'!$B$7*E129</f>
        <v>152870566.25622049</v>
      </c>
      <c r="N129" s="137">
        <f>'Large Use OLS Model'!$B$8*F129</f>
        <v>-15050253.545121407</v>
      </c>
      <c r="O129" s="137">
        <f>'Large Use OLS Model'!$B$9*G129</f>
        <v>0</v>
      </c>
      <c r="P129" s="137">
        <f>'Large Use OLS Model'!$B$10*H129</f>
        <v>0</v>
      </c>
      <c r="Q129" s="137">
        <f>'Large Use OLS Model'!$B$11*I129</f>
        <v>21803935.270762961</v>
      </c>
      <c r="R129">
        <f t="shared" ca="1" si="8"/>
        <v>31180946.401900582</v>
      </c>
    </row>
    <row r="130" spans="1:18">
      <c r="A130" s="28">
        <v>43344</v>
      </c>
      <c r="B130">
        <f t="shared" si="9"/>
        <v>2018</v>
      </c>
      <c r="D130" s="137">
        <f t="shared" ca="1" si="7"/>
        <v>67.679999999999993</v>
      </c>
      <c r="E130" s="133">
        <f>E118*(1+Employment!$K$3)</f>
        <v>7250.7718250000007</v>
      </c>
      <c r="F130" s="137">
        <f t="shared" si="11"/>
        <v>129</v>
      </c>
      <c r="G130" s="137">
        <f t="shared" ref="G130:I130" si="19">G82</f>
        <v>0</v>
      </c>
      <c r="H130" s="137">
        <f t="shared" si="19"/>
        <v>0</v>
      </c>
      <c r="I130" s="137">
        <f t="shared" si="19"/>
        <v>30</v>
      </c>
      <c r="K130" s="137">
        <f>'Large Use OLS Model'!$B$5</f>
        <v>-132518743.630743</v>
      </c>
      <c r="L130" s="137">
        <f ca="1">'Large Use OLS Model'!$B$6*D130</f>
        <v>1803844.8629709904</v>
      </c>
      <c r="M130" s="137">
        <f>'Large Use OLS Model'!$B$7*E130</f>
        <v>153516939.80854845</v>
      </c>
      <c r="N130" s="137">
        <f>'Large Use OLS Model'!$B$8*F130</f>
        <v>-15167833.650942668</v>
      </c>
      <c r="O130" s="137">
        <f>'Large Use OLS Model'!$B$9*G130</f>
        <v>0</v>
      </c>
      <c r="P130" s="137">
        <f>'Large Use OLS Model'!$B$10*H130</f>
        <v>0</v>
      </c>
      <c r="Q130" s="137">
        <f>'Large Use OLS Model'!$B$11*I130</f>
        <v>21100582.520093188</v>
      </c>
      <c r="R130">
        <f t="shared" ref="R130:R145" ca="1" si="20">SUM(K130:Q130)</f>
        <v>28734789.909926966</v>
      </c>
    </row>
    <row r="131" spans="1:18">
      <c r="A131" s="28">
        <v>43374</v>
      </c>
      <c r="B131">
        <f t="shared" si="9"/>
        <v>2018</v>
      </c>
      <c r="D131" s="137">
        <f t="shared" ca="1" si="7"/>
        <v>8.6</v>
      </c>
      <c r="E131" s="133">
        <f>E119*(1+Employment!$K$3)</f>
        <v>7270.5497000000005</v>
      </c>
      <c r="F131" s="137">
        <f t="shared" si="11"/>
        <v>130</v>
      </c>
      <c r="G131" s="137">
        <f t="shared" ref="G131:I131" si="21">G83</f>
        <v>0</v>
      </c>
      <c r="H131" s="137">
        <f t="shared" si="21"/>
        <v>0</v>
      </c>
      <c r="I131" s="137">
        <f t="shared" si="21"/>
        <v>31</v>
      </c>
      <c r="K131" s="137">
        <f>'Large Use OLS Model'!$B$5</f>
        <v>-132518743.630743</v>
      </c>
      <c r="L131" s="137">
        <f ca="1">'Large Use OLS Model'!$B$6*D131</f>
        <v>229211.96544844145</v>
      </c>
      <c r="M131" s="137">
        <f>'Large Use OLS Model'!$B$7*E131</f>
        <v>153935686.79427585</v>
      </c>
      <c r="N131" s="137">
        <f>'Large Use OLS Model'!$B$8*F131</f>
        <v>-15285413.75676393</v>
      </c>
      <c r="O131" s="137">
        <f>'Large Use OLS Model'!$B$9*G131</f>
        <v>0</v>
      </c>
      <c r="P131" s="137">
        <f>'Large Use OLS Model'!$B$10*H131</f>
        <v>0</v>
      </c>
      <c r="Q131" s="137">
        <f>'Large Use OLS Model'!$B$11*I131</f>
        <v>21803935.270762961</v>
      </c>
      <c r="R131">
        <f t="shared" ca="1" si="20"/>
        <v>28164676.642980322</v>
      </c>
    </row>
    <row r="132" spans="1:18">
      <c r="A132" s="28">
        <v>43405</v>
      </c>
      <c r="B132">
        <f t="shared" si="9"/>
        <v>2018</v>
      </c>
      <c r="D132" s="137">
        <f t="shared" ca="1" si="7"/>
        <v>0.05</v>
      </c>
      <c r="E132" s="133">
        <f>E120*(1+Employment!$K$3)</f>
        <v>7294.6888500000005</v>
      </c>
      <c r="F132" s="137">
        <f t="shared" si="11"/>
        <v>131</v>
      </c>
      <c r="G132" s="137">
        <f t="shared" ref="G132:I132" si="22">G84</f>
        <v>0</v>
      </c>
      <c r="H132" s="137">
        <f t="shared" si="22"/>
        <v>0</v>
      </c>
      <c r="I132" s="137">
        <f t="shared" si="22"/>
        <v>30</v>
      </c>
      <c r="K132" s="137">
        <f>'Large Use OLS Model'!$B$5</f>
        <v>-132518743.630743</v>
      </c>
      <c r="L132" s="137">
        <f ca="1">'Large Use OLS Model'!$B$6*D132</f>
        <v>1332.6277060955899</v>
      </c>
      <c r="M132" s="137">
        <f>'Large Use OLS Model'!$B$7*E132</f>
        <v>154446772.85890725</v>
      </c>
      <c r="N132" s="137">
        <f>'Large Use OLS Model'!$B$8*F132</f>
        <v>-15402993.862585191</v>
      </c>
      <c r="O132" s="137">
        <f>'Large Use OLS Model'!$B$9*G132</f>
        <v>0</v>
      </c>
      <c r="P132" s="137">
        <f>'Large Use OLS Model'!$B$10*H132</f>
        <v>0</v>
      </c>
      <c r="Q132" s="137">
        <f>'Large Use OLS Model'!$B$11*I132</f>
        <v>21100582.520093188</v>
      </c>
      <c r="R132">
        <f t="shared" ca="1" si="20"/>
        <v>27626950.513378348</v>
      </c>
    </row>
    <row r="133" spans="1:18">
      <c r="A133" s="28">
        <v>43435</v>
      </c>
      <c r="B133">
        <f t="shared" si="9"/>
        <v>2018</v>
      </c>
      <c r="D133" s="137">
        <f t="shared" ca="1" si="7"/>
        <v>0</v>
      </c>
      <c r="E133" s="133">
        <f>E121*(1+Employment!$K$3)</f>
        <v>7310.10545</v>
      </c>
      <c r="F133" s="137">
        <f t="shared" si="11"/>
        <v>132</v>
      </c>
      <c r="G133" s="137">
        <f t="shared" ref="G133:I133" si="23">G85</f>
        <v>0</v>
      </c>
      <c r="H133" s="137">
        <f t="shared" si="23"/>
        <v>1</v>
      </c>
      <c r="I133" s="137">
        <f t="shared" si="23"/>
        <v>31</v>
      </c>
      <c r="K133" s="137">
        <f>'Large Use OLS Model'!$B$5</f>
        <v>-132518743.630743</v>
      </c>
      <c r="L133" s="137">
        <f ca="1">'Large Use OLS Model'!$B$6*D133</f>
        <v>0</v>
      </c>
      <c r="M133" s="137">
        <f>'Large Use OLS Model'!$B$7*E133</f>
        <v>154773180.76573065</v>
      </c>
      <c r="N133" s="137">
        <f>'Large Use OLS Model'!$B$8*F133</f>
        <v>-15520573.968406452</v>
      </c>
      <c r="O133" s="137">
        <f>'Large Use OLS Model'!$B$9*G133</f>
        <v>0</v>
      </c>
      <c r="P133" s="137">
        <f>'Large Use OLS Model'!$B$10*H133</f>
        <v>-2274931.99285133</v>
      </c>
      <c r="Q133" s="137">
        <f>'Large Use OLS Model'!$B$11*I133</f>
        <v>21803935.270762961</v>
      </c>
      <c r="R133">
        <f t="shared" ca="1" si="20"/>
        <v>26262866.444492832</v>
      </c>
    </row>
    <row r="134" spans="1:18">
      <c r="A134" s="28">
        <v>43466</v>
      </c>
      <c r="B134">
        <f t="shared" si="9"/>
        <v>2019</v>
      </c>
      <c r="D134" s="137">
        <f t="shared" ca="1" si="7"/>
        <v>0</v>
      </c>
      <c r="E134" s="133">
        <f>E122*(1+Employment!$K$4)</f>
        <v>7213.9979598999989</v>
      </c>
      <c r="F134" s="137">
        <f t="shared" si="11"/>
        <v>133</v>
      </c>
      <c r="G134" s="137">
        <f t="shared" ref="G134:I134" si="24">G86</f>
        <v>0</v>
      </c>
      <c r="H134" s="137">
        <f t="shared" si="24"/>
        <v>0</v>
      </c>
      <c r="I134" s="137">
        <f t="shared" si="24"/>
        <v>31</v>
      </c>
      <c r="K134" s="137">
        <f>'Large Use OLS Model'!$B$5</f>
        <v>-132518743.630743</v>
      </c>
      <c r="L134" s="137">
        <f ca="1">'Large Use OLS Model'!$B$6*D134</f>
        <v>0</v>
      </c>
      <c r="M134" s="137">
        <f>'Large Use OLS Model'!$B$7*E134</f>
        <v>152738345.28491169</v>
      </c>
      <c r="N134" s="137">
        <f>'Large Use OLS Model'!$B$8*F134</f>
        <v>-15638154.074227711</v>
      </c>
      <c r="O134" s="137">
        <f>'Large Use OLS Model'!$B$9*G134</f>
        <v>0</v>
      </c>
      <c r="P134" s="137">
        <f>'Large Use OLS Model'!$B$10*H134</f>
        <v>0</v>
      </c>
      <c r="Q134" s="137">
        <f>'Large Use OLS Model'!$B$11*I134</f>
        <v>21803935.270762961</v>
      </c>
      <c r="R134">
        <f t="shared" ca="1" si="20"/>
        <v>26385382.850703947</v>
      </c>
    </row>
    <row r="135" spans="1:18">
      <c r="A135" s="28">
        <v>43497</v>
      </c>
      <c r="B135">
        <f t="shared" si="9"/>
        <v>2019</v>
      </c>
      <c r="D135" s="137">
        <f t="shared" ca="1" si="7"/>
        <v>0</v>
      </c>
      <c r="E135" s="133">
        <f>E123*(1+Employment!$K$4)</f>
        <v>7227.6088906249997</v>
      </c>
      <c r="F135" s="137">
        <f t="shared" si="11"/>
        <v>134</v>
      </c>
      <c r="G135" s="137">
        <f t="shared" ref="G135:I135" si="25">G87</f>
        <v>0</v>
      </c>
      <c r="H135" s="137">
        <f t="shared" si="25"/>
        <v>0</v>
      </c>
      <c r="I135" s="137">
        <f t="shared" si="25"/>
        <v>28</v>
      </c>
      <c r="K135" s="137">
        <f>'Large Use OLS Model'!$B$5</f>
        <v>-132518743.630743</v>
      </c>
      <c r="L135" s="137">
        <f ca="1">'Large Use OLS Model'!$B$6*D135</f>
        <v>0</v>
      </c>
      <c r="M135" s="137">
        <f>'Large Use OLS Model'!$B$7*E135</f>
        <v>153026522.66564843</v>
      </c>
      <c r="N135" s="137">
        <f>'Large Use OLS Model'!$B$8*F135</f>
        <v>-15755734.180048972</v>
      </c>
      <c r="O135" s="137">
        <f>'Large Use OLS Model'!$B$9*G135</f>
        <v>0</v>
      </c>
      <c r="P135" s="137">
        <f>'Large Use OLS Model'!$B$10*H135</f>
        <v>0</v>
      </c>
      <c r="Q135" s="137">
        <f>'Large Use OLS Model'!$B$11*I135</f>
        <v>19693877.018753644</v>
      </c>
      <c r="R135">
        <f t="shared" ca="1" si="20"/>
        <v>24445921.873610105</v>
      </c>
    </row>
    <row r="136" spans="1:18">
      <c r="A136" s="28">
        <v>43525</v>
      </c>
      <c r="B136">
        <f t="shared" si="9"/>
        <v>2019</v>
      </c>
      <c r="D136" s="137">
        <f t="shared" ca="1" si="7"/>
        <v>0.48</v>
      </c>
      <c r="E136" s="133">
        <f>E124*(1+Employment!$K$4)</f>
        <v>7236.3076057500002</v>
      </c>
      <c r="F136" s="137">
        <f t="shared" si="11"/>
        <v>135</v>
      </c>
      <c r="G136" s="137">
        <f t="shared" ref="G136:I136" si="26">G88</f>
        <v>0</v>
      </c>
      <c r="H136" s="137">
        <f t="shared" si="26"/>
        <v>0</v>
      </c>
      <c r="I136" s="137">
        <f t="shared" si="26"/>
        <v>31</v>
      </c>
      <c r="K136" s="137">
        <f>'Large Use OLS Model'!$B$5</f>
        <v>-132518743.630743</v>
      </c>
      <c r="L136" s="137">
        <f ca="1">'Large Use OLS Model'!$B$6*D136</f>
        <v>12793.225978517663</v>
      </c>
      <c r="M136" s="137">
        <f>'Large Use OLS Model'!$B$7*E136</f>
        <v>153210696.17965311</v>
      </c>
      <c r="N136" s="137">
        <f>'Large Use OLS Model'!$B$8*F136</f>
        <v>-15873314.285870234</v>
      </c>
      <c r="O136" s="137">
        <f>'Large Use OLS Model'!$B$9*G136</f>
        <v>0</v>
      </c>
      <c r="P136" s="137">
        <f>'Large Use OLS Model'!$B$10*H136</f>
        <v>0</v>
      </c>
      <c r="Q136" s="137">
        <f>'Large Use OLS Model'!$B$11*I136</f>
        <v>21803935.270762961</v>
      </c>
      <c r="R136">
        <f t="shared" ca="1" si="20"/>
        <v>26635366.759781361</v>
      </c>
    </row>
    <row r="137" spans="1:18">
      <c r="A137" s="28">
        <v>43556</v>
      </c>
      <c r="B137">
        <f t="shared" si="9"/>
        <v>2019</v>
      </c>
      <c r="D137" s="137">
        <f t="shared" ca="1" si="7"/>
        <v>2.78</v>
      </c>
      <c r="E137" s="133">
        <f>E125*(1+Employment!$K$4)</f>
        <v>7238.5590378999996</v>
      </c>
      <c r="F137" s="137">
        <f t="shared" si="11"/>
        <v>136</v>
      </c>
      <c r="G137" s="137">
        <f t="shared" ref="G137:I137" si="27">G89</f>
        <v>0</v>
      </c>
      <c r="H137" s="137">
        <f t="shared" si="27"/>
        <v>0</v>
      </c>
      <c r="I137" s="137">
        <f t="shared" si="27"/>
        <v>30</v>
      </c>
      <c r="K137" s="137">
        <f>'Large Use OLS Model'!$B$5</f>
        <v>-132518743.630743</v>
      </c>
      <c r="L137" s="137">
        <f ca="1">'Large Use OLS Model'!$B$6*D137</f>
        <v>74094.100458914792</v>
      </c>
      <c r="M137" s="137">
        <f>'Large Use OLS Model'!$B$7*E137</f>
        <v>153258364.61857197</v>
      </c>
      <c r="N137" s="137">
        <f>'Large Use OLS Model'!$B$8*F137</f>
        <v>-15990894.391691495</v>
      </c>
      <c r="O137" s="137">
        <f>'Large Use OLS Model'!$B$9*G137</f>
        <v>0</v>
      </c>
      <c r="P137" s="137">
        <f>'Large Use OLS Model'!$B$10*H137</f>
        <v>0</v>
      </c>
      <c r="Q137" s="137">
        <f>'Large Use OLS Model'!$B$11*I137</f>
        <v>21100582.520093188</v>
      </c>
      <c r="R137">
        <f t="shared" ca="1" si="20"/>
        <v>25923403.216689583</v>
      </c>
    </row>
    <row r="138" spans="1:18">
      <c r="A138" s="28">
        <v>43586</v>
      </c>
      <c r="B138">
        <f t="shared" si="9"/>
        <v>2019</v>
      </c>
      <c r="D138" s="137">
        <f t="shared" ca="1" si="7"/>
        <v>41.839999999999996</v>
      </c>
      <c r="E138" s="133">
        <f>E126*(1+Employment!$K$4)</f>
        <v>7241.6291726499994</v>
      </c>
      <c r="F138" s="137">
        <f t="shared" si="11"/>
        <v>137</v>
      </c>
      <c r="G138" s="137">
        <f t="shared" ref="G138:I138" si="28">G90</f>
        <v>0</v>
      </c>
      <c r="H138" s="137">
        <f t="shared" si="28"/>
        <v>0</v>
      </c>
      <c r="I138" s="137">
        <f t="shared" si="28"/>
        <v>31</v>
      </c>
      <c r="K138" s="137">
        <f>'Large Use OLS Model'!$B$5</f>
        <v>-132518743.630743</v>
      </c>
      <c r="L138" s="137">
        <f ca="1">'Large Use OLS Model'!$B$6*D138</f>
        <v>1115142.8644607896</v>
      </c>
      <c r="M138" s="137">
        <f>'Large Use OLS Model'!$B$7*E138</f>
        <v>153323367.03527948</v>
      </c>
      <c r="N138" s="137">
        <f>'Large Use OLS Model'!$B$8*F138</f>
        <v>-16108474.497512756</v>
      </c>
      <c r="O138" s="137">
        <f>'Large Use OLS Model'!$B$9*G138</f>
        <v>0</v>
      </c>
      <c r="P138" s="137">
        <f>'Large Use OLS Model'!$B$10*H138</f>
        <v>0</v>
      </c>
      <c r="Q138" s="137">
        <f>'Large Use OLS Model'!$B$11*I138</f>
        <v>21803935.270762961</v>
      </c>
      <c r="R138">
        <f t="shared" ca="1" si="20"/>
        <v>27615227.042247489</v>
      </c>
    </row>
    <row r="139" spans="1:18">
      <c r="A139" s="28">
        <v>43617</v>
      </c>
      <c r="B139">
        <f t="shared" si="9"/>
        <v>2019</v>
      </c>
      <c r="D139" s="137">
        <f t="shared" ca="1" si="7"/>
        <v>117.03999999999996</v>
      </c>
      <c r="E139" s="133">
        <f>E127*(1+Employment!$K$4)</f>
        <v>7247.76944215</v>
      </c>
      <c r="F139" s="137">
        <f t="shared" si="11"/>
        <v>138</v>
      </c>
      <c r="G139" s="137">
        <f t="shared" ref="G139:I139" si="29">G91</f>
        <v>0</v>
      </c>
      <c r="H139" s="137">
        <f t="shared" si="29"/>
        <v>0</v>
      </c>
      <c r="I139" s="137">
        <f t="shared" si="29"/>
        <v>30</v>
      </c>
      <c r="K139" s="137">
        <f>'Large Use OLS Model'!$B$5</f>
        <v>-132518743.630743</v>
      </c>
      <c r="L139" s="137">
        <f ca="1">'Large Use OLS Model'!$B$6*D139</f>
        <v>3119414.9344285559</v>
      </c>
      <c r="M139" s="137">
        <f>'Large Use OLS Model'!$B$7*E139</f>
        <v>153453371.86869457</v>
      </c>
      <c r="N139" s="137">
        <f>'Large Use OLS Model'!$B$8*F139</f>
        <v>-16226054.603334017</v>
      </c>
      <c r="O139" s="137">
        <f>'Large Use OLS Model'!$B$9*G139</f>
        <v>0</v>
      </c>
      <c r="P139" s="137">
        <f>'Large Use OLS Model'!$B$10*H139</f>
        <v>0</v>
      </c>
      <c r="Q139" s="137">
        <f>'Large Use OLS Model'!$B$11*I139</f>
        <v>21100582.520093188</v>
      </c>
      <c r="R139">
        <f t="shared" ca="1" si="20"/>
        <v>28928571.089139305</v>
      </c>
    </row>
    <row r="140" spans="1:18">
      <c r="A140" s="28">
        <v>43647</v>
      </c>
      <c r="B140">
        <f t="shared" si="9"/>
        <v>2019</v>
      </c>
      <c r="D140" s="137">
        <f t="shared" ca="1" si="7"/>
        <v>183.26</v>
      </c>
      <c r="E140" s="133">
        <f>E128*(1+Employment!$K$4)</f>
        <v>7263.9388184999998</v>
      </c>
      <c r="F140" s="137">
        <f t="shared" si="11"/>
        <v>139</v>
      </c>
      <c r="G140" s="137">
        <f t="shared" ref="G140:I140" si="30">G92</f>
        <v>1</v>
      </c>
      <c r="H140" s="137">
        <f t="shared" si="30"/>
        <v>0</v>
      </c>
      <c r="I140" s="137">
        <f t="shared" si="30"/>
        <v>31</v>
      </c>
      <c r="K140" s="137">
        <f>'Large Use OLS Model'!$B$5</f>
        <v>-132518743.630743</v>
      </c>
      <c r="L140" s="137">
        <f ca="1">'Large Use OLS Model'!$B$6*D140</f>
        <v>4884347.0683815563</v>
      </c>
      <c r="M140" s="137">
        <f>'Large Use OLS Model'!$B$7*E140</f>
        <v>153795717.9300209</v>
      </c>
      <c r="N140" s="137">
        <f>'Large Use OLS Model'!$B$8*F140</f>
        <v>-16343634.709155278</v>
      </c>
      <c r="O140" s="137">
        <f>'Large Use OLS Model'!$B$9*G140</f>
        <v>-1709094.1435138399</v>
      </c>
      <c r="P140" s="137">
        <f>'Large Use OLS Model'!$B$10*H140</f>
        <v>0</v>
      </c>
      <c r="Q140" s="137">
        <f>'Large Use OLS Model'!$B$11*I140</f>
        <v>21803935.270762961</v>
      </c>
      <c r="R140">
        <f t="shared" ca="1" si="20"/>
        <v>29912527.78575331</v>
      </c>
    </row>
    <row r="141" spans="1:18">
      <c r="A141" s="28">
        <v>43678</v>
      </c>
      <c r="B141">
        <f t="shared" si="9"/>
        <v>2019</v>
      </c>
      <c r="D141" s="137">
        <f t="shared" ca="1" si="7"/>
        <v>152.91000000000003</v>
      </c>
      <c r="E141" s="133">
        <f>E129*(1+Employment!$K$4)</f>
        <v>7285.2250861000002</v>
      </c>
      <c r="F141" s="137">
        <f t="shared" si="11"/>
        <v>140</v>
      </c>
      <c r="G141" s="137">
        <f t="shared" ref="G141:I141" si="31">G93</f>
        <v>0</v>
      </c>
      <c r="H141" s="137">
        <f t="shared" si="31"/>
        <v>0</v>
      </c>
      <c r="I141" s="137">
        <f t="shared" si="31"/>
        <v>31</v>
      </c>
      <c r="K141" s="137">
        <f>'Large Use OLS Model'!$B$5</f>
        <v>-132518743.630743</v>
      </c>
      <c r="L141" s="137">
        <f ca="1">'Large Use OLS Model'!$B$6*D141</f>
        <v>4075442.0507815336</v>
      </c>
      <c r="M141" s="137">
        <f>'Large Use OLS Model'!$B$7*E141</f>
        <v>154246401.35252646</v>
      </c>
      <c r="N141" s="137">
        <f>'Large Use OLS Model'!$B$8*F141</f>
        <v>-16461214.814976539</v>
      </c>
      <c r="O141" s="137">
        <f>'Large Use OLS Model'!$B$9*G141</f>
        <v>0</v>
      </c>
      <c r="P141" s="137">
        <f>'Large Use OLS Model'!$B$10*H141</f>
        <v>0</v>
      </c>
      <c r="Q141" s="137">
        <f>'Large Use OLS Model'!$B$11*I141</f>
        <v>21803935.270762961</v>
      </c>
      <c r="R141">
        <f t="shared" ca="1" si="20"/>
        <v>31145820.228351414</v>
      </c>
    </row>
    <row r="142" spans="1:18">
      <c r="A142" s="28">
        <v>43709</v>
      </c>
      <c r="B142">
        <f t="shared" si="9"/>
        <v>2019</v>
      </c>
      <c r="D142" s="137">
        <f t="shared" ref="D142:D157" ca="1" si="32">D130</f>
        <v>67.679999999999993</v>
      </c>
      <c r="E142" s="133">
        <f>E130*(1+Employment!$K$4)</f>
        <v>7316.0287714249998</v>
      </c>
      <c r="F142" s="137">
        <f t="shared" si="11"/>
        <v>141</v>
      </c>
      <c r="G142" s="137">
        <f t="shared" ref="G142:I142" si="33">G94</f>
        <v>0</v>
      </c>
      <c r="H142" s="137">
        <f t="shared" si="33"/>
        <v>0</v>
      </c>
      <c r="I142" s="137">
        <f t="shared" si="33"/>
        <v>30</v>
      </c>
      <c r="K142" s="137">
        <f>'Large Use OLS Model'!$B$5</f>
        <v>-132518743.630743</v>
      </c>
      <c r="L142" s="137">
        <f ca="1">'Large Use OLS Model'!$B$6*D142</f>
        <v>1803844.8629709904</v>
      </c>
      <c r="M142" s="137">
        <f>'Large Use OLS Model'!$B$7*E142</f>
        <v>154898592.26682535</v>
      </c>
      <c r="N142" s="137">
        <f>'Large Use OLS Model'!$B$8*F142</f>
        <v>-16578794.920797801</v>
      </c>
      <c r="O142" s="137">
        <f>'Large Use OLS Model'!$B$9*G142</f>
        <v>0</v>
      </c>
      <c r="P142" s="137">
        <f>'Large Use OLS Model'!$B$10*H142</f>
        <v>0</v>
      </c>
      <c r="Q142" s="137">
        <f>'Large Use OLS Model'!$B$11*I142</f>
        <v>21100582.520093188</v>
      </c>
      <c r="R142">
        <f t="shared" ca="1" si="20"/>
        <v>28705481.098348729</v>
      </c>
    </row>
    <row r="143" spans="1:18">
      <c r="A143" s="28">
        <v>43739</v>
      </c>
      <c r="B143">
        <f t="shared" si="9"/>
        <v>2019</v>
      </c>
      <c r="D143" s="137">
        <f t="shared" ca="1" si="32"/>
        <v>8.6</v>
      </c>
      <c r="E143" s="133">
        <f>E131*(1+Employment!$K$4)</f>
        <v>7335.9846472999998</v>
      </c>
      <c r="F143" s="137">
        <f t="shared" si="11"/>
        <v>142</v>
      </c>
      <c r="G143" s="137">
        <f t="shared" ref="G143:I143" si="34">G95</f>
        <v>0</v>
      </c>
      <c r="H143" s="137">
        <f t="shared" si="34"/>
        <v>0</v>
      </c>
      <c r="I143" s="137">
        <f t="shared" si="34"/>
        <v>31</v>
      </c>
      <c r="K143" s="137">
        <f>'Large Use OLS Model'!$B$5</f>
        <v>-132518743.630743</v>
      </c>
      <c r="L143" s="137">
        <f ca="1">'Large Use OLS Model'!$B$6*D143</f>
        <v>229211.96544844145</v>
      </c>
      <c r="M143" s="137">
        <f>'Large Use OLS Model'!$B$7*E143</f>
        <v>155321107.97542432</v>
      </c>
      <c r="N143" s="137">
        <f>'Large Use OLS Model'!$B$8*F143</f>
        <v>-16696375.026619062</v>
      </c>
      <c r="O143" s="137">
        <f>'Large Use OLS Model'!$B$9*G143</f>
        <v>0</v>
      </c>
      <c r="P143" s="137">
        <f>'Large Use OLS Model'!$B$10*H143</f>
        <v>0</v>
      </c>
      <c r="Q143" s="137">
        <f>'Large Use OLS Model'!$B$11*I143</f>
        <v>21803935.270762961</v>
      </c>
      <c r="R143">
        <f t="shared" ca="1" si="20"/>
        <v>28139136.554273661</v>
      </c>
    </row>
    <row r="144" spans="1:18">
      <c r="A144" s="28">
        <v>43770</v>
      </c>
      <c r="B144">
        <f t="shared" si="9"/>
        <v>2019</v>
      </c>
      <c r="D144" s="137">
        <f t="shared" ca="1" si="32"/>
        <v>0.05</v>
      </c>
      <c r="E144" s="133">
        <f>E132*(1+Employment!$K$4)</f>
        <v>7360.3410496500001</v>
      </c>
      <c r="F144" s="137">
        <f t="shared" si="11"/>
        <v>143</v>
      </c>
      <c r="G144" s="137">
        <f t="shared" ref="G144:I144" si="35">G96</f>
        <v>0</v>
      </c>
      <c r="H144" s="137">
        <f t="shared" si="35"/>
        <v>0</v>
      </c>
      <c r="I144" s="137">
        <f t="shared" si="35"/>
        <v>30</v>
      </c>
      <c r="K144" s="137">
        <f>'Large Use OLS Model'!$B$5</f>
        <v>-132518743.630743</v>
      </c>
      <c r="L144" s="137">
        <f ca="1">'Large Use OLS Model'!$B$6*D144</f>
        <v>1332.6277060955899</v>
      </c>
      <c r="M144" s="137">
        <f>'Large Use OLS Model'!$B$7*E144</f>
        <v>155836793.81463742</v>
      </c>
      <c r="N144" s="137">
        <f>'Large Use OLS Model'!$B$8*F144</f>
        <v>-16813955.132440321</v>
      </c>
      <c r="O144" s="137">
        <f>'Large Use OLS Model'!$B$9*G144</f>
        <v>0</v>
      </c>
      <c r="P144" s="137">
        <f>'Large Use OLS Model'!$B$10*H144</f>
        <v>0</v>
      </c>
      <c r="Q144" s="137">
        <f>'Large Use OLS Model'!$B$11*I144</f>
        <v>21100582.520093188</v>
      </c>
      <c r="R144">
        <f t="shared" ca="1" si="20"/>
        <v>27606010.199253388</v>
      </c>
    </row>
    <row r="145" spans="1:18">
      <c r="A145" s="28">
        <v>43800</v>
      </c>
      <c r="B145">
        <f t="shared" si="9"/>
        <v>2019</v>
      </c>
      <c r="D145" s="137">
        <f t="shared" ca="1" si="32"/>
        <v>0</v>
      </c>
      <c r="E145" s="133">
        <f>E133*(1+Employment!$K$4)</f>
        <v>7375.8963990499997</v>
      </c>
      <c r="F145" s="137">
        <f t="shared" si="11"/>
        <v>144</v>
      </c>
      <c r="G145" s="137">
        <f t="shared" ref="G145:I145" si="36">G97</f>
        <v>0</v>
      </c>
      <c r="H145" s="137">
        <f t="shared" si="36"/>
        <v>1</v>
      </c>
      <c r="I145" s="137">
        <f t="shared" si="36"/>
        <v>31</v>
      </c>
      <c r="K145" s="137">
        <f>'Large Use OLS Model'!$B$5</f>
        <v>-132518743.630743</v>
      </c>
      <c r="L145" s="137">
        <f ca="1">'Large Use OLS Model'!$B$6*D145</f>
        <v>0</v>
      </c>
      <c r="M145" s="137">
        <f>'Large Use OLS Model'!$B$7*E145</f>
        <v>156166139.39262223</v>
      </c>
      <c r="N145" s="137">
        <f>'Large Use OLS Model'!$B$8*F145</f>
        <v>-16931535.238261584</v>
      </c>
      <c r="O145" s="137">
        <f>'Large Use OLS Model'!$B$9*G145</f>
        <v>0</v>
      </c>
      <c r="P145" s="137">
        <f>'Large Use OLS Model'!$B$10*H145</f>
        <v>-2274931.99285133</v>
      </c>
      <c r="Q145" s="137">
        <f>'Large Use OLS Model'!$B$11*I145</f>
        <v>21803935.270762961</v>
      </c>
      <c r="R145">
        <f t="shared" ca="1" si="20"/>
        <v>26244863.801529281</v>
      </c>
    </row>
    <row r="146" spans="1:18">
      <c r="A146" s="138">
        <v>43831</v>
      </c>
      <c r="B146" s="137">
        <f t="shared" ref="B146:B157" si="37">YEAR(A146)</f>
        <v>2020</v>
      </c>
      <c r="C146" s="137"/>
      <c r="D146" s="137">
        <f t="shared" ca="1" si="32"/>
        <v>0</v>
      </c>
      <c r="E146" s="133">
        <f>E134*(1+Employment!$K$5)</f>
        <v>7264.4959456192983</v>
      </c>
      <c r="F146" s="137">
        <f t="shared" si="11"/>
        <v>145</v>
      </c>
      <c r="G146" s="137">
        <f t="shared" ref="G146:I146" si="38">G98</f>
        <v>0</v>
      </c>
      <c r="H146" s="137">
        <f t="shared" si="38"/>
        <v>0</v>
      </c>
      <c r="I146" s="137">
        <f t="shared" si="38"/>
        <v>31</v>
      </c>
      <c r="J146" s="137"/>
      <c r="K146" s="137">
        <f>'Large Use OLS Model'!$B$5</f>
        <v>-132518743.630743</v>
      </c>
      <c r="L146" s="137">
        <f ca="1">'Large Use OLS Model'!$B$6*D146</f>
        <v>0</v>
      </c>
      <c r="M146" s="137">
        <f>'Large Use OLS Model'!$B$7*E146</f>
        <v>153807513.70190606</v>
      </c>
      <c r="N146" s="137">
        <f>'Large Use OLS Model'!$B$8*F146</f>
        <v>-17049115.344082844</v>
      </c>
      <c r="O146" s="137">
        <f>'Large Use OLS Model'!$B$9*G146</f>
        <v>0</v>
      </c>
      <c r="P146" s="137">
        <f>'Large Use OLS Model'!$B$10*H146</f>
        <v>0</v>
      </c>
      <c r="Q146" s="137">
        <f>'Large Use OLS Model'!$B$11*I146</f>
        <v>21803935.270762961</v>
      </c>
      <c r="R146" s="137">
        <f t="shared" ref="R146:R157" ca="1" si="39">SUM(K146:Q146)</f>
        <v>26043589.997843176</v>
      </c>
    </row>
    <row r="147" spans="1:18">
      <c r="A147" s="138">
        <v>43862</v>
      </c>
      <c r="B147" s="137">
        <f t="shared" si="37"/>
        <v>2020</v>
      </c>
      <c r="C147" s="137"/>
      <c r="D147" s="137">
        <f t="shared" ca="1" si="32"/>
        <v>0</v>
      </c>
      <c r="E147" s="133">
        <f>E135*(1+Employment!$K$5)</f>
        <v>7278.2021528593741</v>
      </c>
      <c r="F147" s="137">
        <f t="shared" si="11"/>
        <v>146</v>
      </c>
      <c r="G147" s="137">
        <f t="shared" ref="G147:I147" si="40">G99</f>
        <v>0</v>
      </c>
      <c r="H147" s="137">
        <f t="shared" si="40"/>
        <v>0</v>
      </c>
      <c r="I147" s="137">
        <f t="shared" si="40"/>
        <v>29</v>
      </c>
      <c r="J147" s="137"/>
      <c r="K147" s="137">
        <f>'Large Use OLS Model'!$B$5</f>
        <v>-132518743.630743</v>
      </c>
      <c r="L147" s="137">
        <f ca="1">'Large Use OLS Model'!$B$6*D147</f>
        <v>0</v>
      </c>
      <c r="M147" s="137">
        <f>'Large Use OLS Model'!$B$7*E147</f>
        <v>154097708.32430795</v>
      </c>
      <c r="N147" s="137">
        <f>'Large Use OLS Model'!$B$8*F147</f>
        <v>-17166695.449904107</v>
      </c>
      <c r="O147" s="137">
        <f>'Large Use OLS Model'!$B$9*G147</f>
        <v>0</v>
      </c>
      <c r="P147" s="137">
        <f>'Large Use OLS Model'!$B$10*H147</f>
        <v>0</v>
      </c>
      <c r="Q147" s="137">
        <f>'Large Use OLS Model'!$B$11*I147</f>
        <v>20397229.769423418</v>
      </c>
      <c r="R147" s="137">
        <f t="shared" ca="1" si="39"/>
        <v>24809499.013084263</v>
      </c>
    </row>
    <row r="148" spans="1:18">
      <c r="A148" s="138">
        <v>43891</v>
      </c>
      <c r="B148" s="137">
        <f t="shared" si="37"/>
        <v>2020</v>
      </c>
      <c r="C148" s="137"/>
      <c r="D148" s="137">
        <f t="shared" ca="1" si="32"/>
        <v>0.48</v>
      </c>
      <c r="E148" s="133">
        <f>E136*(1+Employment!$K$5)</f>
        <v>7286.9617589902491</v>
      </c>
      <c r="F148" s="137">
        <f t="shared" si="11"/>
        <v>147</v>
      </c>
      <c r="G148" s="137">
        <f t="shared" ref="G148:I148" si="41">G100</f>
        <v>0</v>
      </c>
      <c r="H148" s="137">
        <f t="shared" si="41"/>
        <v>0</v>
      </c>
      <c r="I148" s="137">
        <f t="shared" si="41"/>
        <v>31</v>
      </c>
      <c r="J148" s="137"/>
      <c r="K148" s="137">
        <f>'Large Use OLS Model'!$B$5</f>
        <v>-132518743.630743</v>
      </c>
      <c r="L148" s="137">
        <f ca="1">'Large Use OLS Model'!$B$6*D148</f>
        <v>12793.225978517663</v>
      </c>
      <c r="M148" s="137">
        <f>'Large Use OLS Model'!$B$7*E148</f>
        <v>154283171.05291066</v>
      </c>
      <c r="N148" s="137">
        <f>'Large Use OLS Model'!$B$8*F148</f>
        <v>-17284275.555725366</v>
      </c>
      <c r="O148" s="137">
        <f>'Large Use OLS Model'!$B$9*G148</f>
        <v>0</v>
      </c>
      <c r="P148" s="137">
        <f>'Large Use OLS Model'!$B$10*H148</f>
        <v>0</v>
      </c>
      <c r="Q148" s="137">
        <f>'Large Use OLS Model'!$B$11*I148</f>
        <v>21803935.270762961</v>
      </c>
      <c r="R148" s="137">
        <f t="shared" ca="1" si="39"/>
        <v>26296880.363183778</v>
      </c>
    </row>
    <row r="149" spans="1:18">
      <c r="A149" s="138">
        <v>43922</v>
      </c>
      <c r="B149" s="137">
        <f t="shared" si="37"/>
        <v>2020</v>
      </c>
      <c r="C149" s="137"/>
      <c r="D149" s="137">
        <f t="shared" ca="1" si="32"/>
        <v>2.78</v>
      </c>
      <c r="E149" s="133">
        <f>E137*(1+Employment!$K$5)</f>
        <v>7289.2289511652989</v>
      </c>
      <c r="F149" s="137">
        <f t="shared" si="11"/>
        <v>148</v>
      </c>
      <c r="G149" s="137">
        <f t="shared" ref="G149:I149" si="42">G101</f>
        <v>0</v>
      </c>
      <c r="H149" s="137">
        <f t="shared" si="42"/>
        <v>0</v>
      </c>
      <c r="I149" s="137">
        <f t="shared" si="42"/>
        <v>30</v>
      </c>
      <c r="J149" s="137"/>
      <c r="K149" s="137">
        <f>'Large Use OLS Model'!$B$5</f>
        <v>-132518743.630743</v>
      </c>
      <c r="L149" s="137">
        <f ca="1">'Large Use OLS Model'!$B$6*D149</f>
        <v>74094.100458914792</v>
      </c>
      <c r="M149" s="137">
        <f>'Large Use OLS Model'!$B$7*E149</f>
        <v>154331173.17090195</v>
      </c>
      <c r="N149" s="137">
        <f>'Large Use OLS Model'!$B$8*F149</f>
        <v>-17401855.661546625</v>
      </c>
      <c r="O149" s="137">
        <f>'Large Use OLS Model'!$B$9*G149</f>
        <v>0</v>
      </c>
      <c r="P149" s="137">
        <f>'Large Use OLS Model'!$B$10*H149</f>
        <v>0</v>
      </c>
      <c r="Q149" s="137">
        <f>'Large Use OLS Model'!$B$11*I149</f>
        <v>21100582.520093188</v>
      </c>
      <c r="R149" s="137">
        <f t="shared" ca="1" si="39"/>
        <v>25585250.49916444</v>
      </c>
    </row>
    <row r="150" spans="1:18">
      <c r="A150" s="138">
        <v>43952</v>
      </c>
      <c r="B150" s="137">
        <f t="shared" si="37"/>
        <v>2020</v>
      </c>
      <c r="C150" s="137"/>
      <c r="D150" s="137">
        <f t="shared" ca="1" si="32"/>
        <v>41.839999999999996</v>
      </c>
      <c r="E150" s="133">
        <f>E138*(1+Employment!$K$5)</f>
        <v>7292.3205768585485</v>
      </c>
      <c r="F150" s="137">
        <f t="shared" si="11"/>
        <v>149</v>
      </c>
      <c r="G150" s="137">
        <f t="shared" ref="G150:I150" si="43">G102</f>
        <v>0</v>
      </c>
      <c r="H150" s="137">
        <f t="shared" si="43"/>
        <v>0</v>
      </c>
      <c r="I150" s="137">
        <f t="shared" si="43"/>
        <v>31</v>
      </c>
      <c r="J150" s="137"/>
      <c r="K150" s="137">
        <f>'Large Use OLS Model'!$B$5</f>
        <v>-132518743.630743</v>
      </c>
      <c r="L150" s="137">
        <f ca="1">'Large Use OLS Model'!$B$6*D150</f>
        <v>1115142.8644607896</v>
      </c>
      <c r="M150" s="137">
        <f>'Large Use OLS Model'!$B$7*E150</f>
        <v>154396630.60452643</v>
      </c>
      <c r="N150" s="137">
        <f>'Large Use OLS Model'!$B$8*F150</f>
        <v>-17519435.767367888</v>
      </c>
      <c r="O150" s="137">
        <f>'Large Use OLS Model'!$B$9*G150</f>
        <v>0</v>
      </c>
      <c r="P150" s="137">
        <f>'Large Use OLS Model'!$B$10*H150</f>
        <v>0</v>
      </c>
      <c r="Q150" s="137">
        <f>'Large Use OLS Model'!$B$11*I150</f>
        <v>21803935.270762961</v>
      </c>
      <c r="R150" s="137">
        <f t="shared" ca="1" si="39"/>
        <v>27277529.341639303</v>
      </c>
    </row>
    <row r="151" spans="1:18">
      <c r="A151" s="138">
        <v>43983</v>
      </c>
      <c r="B151" s="137">
        <f t="shared" si="37"/>
        <v>2020</v>
      </c>
      <c r="C151" s="137"/>
      <c r="D151" s="137">
        <f t="shared" ca="1" si="32"/>
        <v>117.03999999999996</v>
      </c>
      <c r="E151" s="133">
        <f>E139*(1+Employment!$K$5)</f>
        <v>7298.5038282450496</v>
      </c>
      <c r="F151" s="137">
        <f t="shared" si="11"/>
        <v>150</v>
      </c>
      <c r="G151" s="137">
        <f t="shared" ref="G151:I151" si="44">G103</f>
        <v>0</v>
      </c>
      <c r="H151" s="137">
        <f t="shared" si="44"/>
        <v>0</v>
      </c>
      <c r="I151" s="137">
        <f t="shared" si="44"/>
        <v>30</v>
      </c>
      <c r="J151" s="137"/>
      <c r="K151" s="137">
        <f>'Large Use OLS Model'!$B$5</f>
        <v>-132518743.630743</v>
      </c>
      <c r="L151" s="137">
        <f ca="1">'Large Use OLS Model'!$B$6*D151</f>
        <v>3119414.9344285559</v>
      </c>
      <c r="M151" s="137">
        <f>'Large Use OLS Model'!$B$7*E151</f>
        <v>154527545.47177541</v>
      </c>
      <c r="N151" s="137">
        <f>'Large Use OLS Model'!$B$8*F151</f>
        <v>-17637015.873189148</v>
      </c>
      <c r="O151" s="137">
        <f>'Large Use OLS Model'!$B$9*G151</f>
        <v>0</v>
      </c>
      <c r="P151" s="137">
        <f>'Large Use OLS Model'!$B$10*H151</f>
        <v>0</v>
      </c>
      <c r="Q151" s="137">
        <f>'Large Use OLS Model'!$B$11*I151</f>
        <v>21100582.520093188</v>
      </c>
      <c r="R151" s="137">
        <f t="shared" ca="1" si="39"/>
        <v>28591783.422365014</v>
      </c>
    </row>
    <row r="152" spans="1:18">
      <c r="A152" s="138">
        <v>44013</v>
      </c>
      <c r="B152" s="137">
        <f t="shared" si="37"/>
        <v>2020</v>
      </c>
      <c r="C152" s="137"/>
      <c r="D152" s="137">
        <f t="shared" ca="1" si="32"/>
        <v>183.26</v>
      </c>
      <c r="E152" s="133">
        <f>E140*(1+Employment!$K$5)</f>
        <v>7314.7863902294994</v>
      </c>
      <c r="F152" s="137">
        <f t="shared" si="11"/>
        <v>151</v>
      </c>
      <c r="G152" s="137">
        <f t="shared" ref="G152:I152" si="45">G104</f>
        <v>1</v>
      </c>
      <c r="H152" s="137">
        <f t="shared" si="45"/>
        <v>0</v>
      </c>
      <c r="I152" s="137">
        <f t="shared" si="45"/>
        <v>31</v>
      </c>
      <c r="J152" s="137"/>
      <c r="K152" s="137">
        <f>'Large Use OLS Model'!$B$5</f>
        <v>-132518743.630743</v>
      </c>
      <c r="L152" s="137">
        <f ca="1">'Large Use OLS Model'!$B$6*D152</f>
        <v>4884347.0683815563</v>
      </c>
      <c r="M152" s="137">
        <f>'Large Use OLS Model'!$B$7*E152</f>
        <v>154872287.95553103</v>
      </c>
      <c r="N152" s="137">
        <f>'Large Use OLS Model'!$B$8*F152</f>
        <v>-17754595.979010411</v>
      </c>
      <c r="O152" s="137">
        <f>'Large Use OLS Model'!$B$9*G152</f>
        <v>-1709094.1435138399</v>
      </c>
      <c r="P152" s="137">
        <f>'Large Use OLS Model'!$B$10*H152</f>
        <v>0</v>
      </c>
      <c r="Q152" s="137">
        <f>'Large Use OLS Model'!$B$11*I152</f>
        <v>21803935.270762961</v>
      </c>
      <c r="R152" s="137">
        <f t="shared" ca="1" si="39"/>
        <v>29578136.541408308</v>
      </c>
    </row>
    <row r="153" spans="1:18">
      <c r="A153" s="138">
        <v>44044</v>
      </c>
      <c r="B153" s="137">
        <f t="shared" si="37"/>
        <v>2020</v>
      </c>
      <c r="C153" s="137"/>
      <c r="D153" s="137">
        <f t="shared" ca="1" si="32"/>
        <v>152.91000000000003</v>
      </c>
      <c r="E153" s="133">
        <f>E141*(1+Employment!$K$5)</f>
        <v>7336.2216617026997</v>
      </c>
      <c r="F153" s="137">
        <f t="shared" si="11"/>
        <v>152</v>
      </c>
      <c r="G153" s="137">
        <f t="shared" ref="G153:I153" si="46">G105</f>
        <v>0</v>
      </c>
      <c r="H153" s="137">
        <f t="shared" si="46"/>
        <v>0</v>
      </c>
      <c r="I153" s="137">
        <f t="shared" si="46"/>
        <v>31</v>
      </c>
      <c r="J153" s="137"/>
      <c r="K153" s="137">
        <f>'Large Use OLS Model'!$B$5</f>
        <v>-132518743.630743</v>
      </c>
      <c r="L153" s="137">
        <f ca="1">'Large Use OLS Model'!$B$6*D153</f>
        <v>4075442.0507815336</v>
      </c>
      <c r="M153" s="137">
        <f>'Large Use OLS Model'!$B$7*E153</f>
        <v>155326126.16199413</v>
      </c>
      <c r="N153" s="137">
        <f>'Large Use OLS Model'!$B$8*F153</f>
        <v>-17872176.08483167</v>
      </c>
      <c r="O153" s="137">
        <f>'Large Use OLS Model'!$B$9*G153</f>
        <v>0</v>
      </c>
      <c r="P153" s="137">
        <f>'Large Use OLS Model'!$B$10*H153</f>
        <v>0</v>
      </c>
      <c r="Q153" s="137">
        <f>'Large Use OLS Model'!$B$11*I153</f>
        <v>21803935.270762961</v>
      </c>
      <c r="R153" s="137">
        <f t="shared" ca="1" si="39"/>
        <v>30814583.767963957</v>
      </c>
    </row>
    <row r="154" spans="1:18">
      <c r="A154" s="138">
        <v>44075</v>
      </c>
      <c r="B154" s="137">
        <f t="shared" si="37"/>
        <v>2020</v>
      </c>
      <c r="C154" s="137"/>
      <c r="D154" s="137">
        <f t="shared" ca="1" si="32"/>
        <v>67.679999999999993</v>
      </c>
      <c r="E154" s="133">
        <f>E142*(1+Employment!$K$5)</f>
        <v>7367.2409728249741</v>
      </c>
      <c r="F154" s="137">
        <f t="shared" si="11"/>
        <v>153</v>
      </c>
      <c r="G154" s="137">
        <f t="shared" ref="G154:I154" si="47">G106</f>
        <v>0</v>
      </c>
      <c r="H154" s="137">
        <f t="shared" si="47"/>
        <v>0</v>
      </c>
      <c r="I154" s="137">
        <f t="shared" si="47"/>
        <v>30</v>
      </c>
      <c r="J154" s="137"/>
      <c r="K154" s="137">
        <f>'Large Use OLS Model'!$B$5</f>
        <v>-132518743.630743</v>
      </c>
      <c r="L154" s="137">
        <f ca="1">'Large Use OLS Model'!$B$6*D154</f>
        <v>1803844.8629709904</v>
      </c>
      <c r="M154" s="137">
        <f>'Large Use OLS Model'!$B$7*E154</f>
        <v>155982882.41269311</v>
      </c>
      <c r="N154" s="137">
        <f>'Large Use OLS Model'!$B$8*F154</f>
        <v>-17989756.190652933</v>
      </c>
      <c r="O154" s="137">
        <f>'Large Use OLS Model'!$B$9*G154</f>
        <v>0</v>
      </c>
      <c r="P154" s="137">
        <f>'Large Use OLS Model'!$B$10*H154</f>
        <v>0</v>
      </c>
      <c r="Q154" s="137">
        <f>'Large Use OLS Model'!$B$11*I154</f>
        <v>21100582.520093188</v>
      </c>
      <c r="R154" s="137">
        <f t="shared" ca="1" si="39"/>
        <v>28378809.974361364</v>
      </c>
    </row>
    <row r="155" spans="1:18">
      <c r="A155" s="138">
        <v>44105</v>
      </c>
      <c r="B155" s="137">
        <f t="shared" si="37"/>
        <v>2020</v>
      </c>
      <c r="C155" s="137"/>
      <c r="D155" s="137">
        <f t="shared" ca="1" si="32"/>
        <v>8.6</v>
      </c>
      <c r="E155" s="133">
        <f>E143*(1+Employment!$K$5)</f>
        <v>7387.3365398310989</v>
      </c>
      <c r="F155" s="137">
        <f t="shared" si="11"/>
        <v>154</v>
      </c>
      <c r="G155" s="137">
        <f t="shared" ref="G155:I155" si="48">G107</f>
        <v>0</v>
      </c>
      <c r="H155" s="137">
        <f t="shared" si="48"/>
        <v>0</v>
      </c>
      <c r="I155" s="137">
        <f t="shared" si="48"/>
        <v>31</v>
      </c>
      <c r="J155" s="137"/>
      <c r="K155" s="137">
        <f>'Large Use OLS Model'!$B$5</f>
        <v>-132518743.630743</v>
      </c>
      <c r="L155" s="137">
        <f ca="1">'Large Use OLS Model'!$B$6*D155</f>
        <v>229211.96544844145</v>
      </c>
      <c r="M155" s="137">
        <f>'Large Use OLS Model'!$B$7*E155</f>
        <v>156408355.73125225</v>
      </c>
      <c r="N155" s="137">
        <f>'Large Use OLS Model'!$B$8*F155</f>
        <v>-18107336.296474192</v>
      </c>
      <c r="O155" s="137">
        <f>'Large Use OLS Model'!$B$9*G155</f>
        <v>0</v>
      </c>
      <c r="P155" s="137">
        <f>'Large Use OLS Model'!$B$10*H155</f>
        <v>0</v>
      </c>
      <c r="Q155" s="137">
        <f>'Large Use OLS Model'!$B$11*I155</f>
        <v>21803935.270762961</v>
      </c>
      <c r="R155" s="137">
        <f t="shared" ca="1" si="39"/>
        <v>27815423.040246464</v>
      </c>
    </row>
    <row r="156" spans="1:18">
      <c r="A156" s="138">
        <v>44136</v>
      </c>
      <c r="B156" s="137">
        <f t="shared" si="37"/>
        <v>2020</v>
      </c>
      <c r="C156" s="137"/>
      <c r="D156" s="137">
        <f t="shared" ca="1" si="32"/>
        <v>0.05</v>
      </c>
      <c r="E156" s="133">
        <f>E144*(1+Employment!$K$5)</f>
        <v>7411.8634369975489</v>
      </c>
      <c r="F156" s="137">
        <f t="shared" si="11"/>
        <v>155</v>
      </c>
      <c r="G156" s="137">
        <f t="shared" ref="G156:I156" si="49">G108</f>
        <v>0</v>
      </c>
      <c r="H156" s="137">
        <f t="shared" si="49"/>
        <v>0</v>
      </c>
      <c r="I156" s="137">
        <f t="shared" si="49"/>
        <v>30</v>
      </c>
      <c r="J156" s="137"/>
      <c r="K156" s="137">
        <f>'Large Use OLS Model'!$B$5</f>
        <v>-132518743.630743</v>
      </c>
      <c r="L156" s="137">
        <f ca="1">'Large Use OLS Model'!$B$6*D156</f>
        <v>1332.6277060955899</v>
      </c>
      <c r="M156" s="137">
        <f>'Large Use OLS Model'!$B$7*E156</f>
        <v>156927651.37133986</v>
      </c>
      <c r="N156" s="137">
        <f>'Large Use OLS Model'!$B$8*F156</f>
        <v>-18224916.402295455</v>
      </c>
      <c r="O156" s="137">
        <f>'Large Use OLS Model'!$B$9*G156</f>
        <v>0</v>
      </c>
      <c r="P156" s="137">
        <f>'Large Use OLS Model'!$B$10*H156</f>
        <v>0</v>
      </c>
      <c r="Q156" s="137">
        <f>'Large Use OLS Model'!$B$11*I156</f>
        <v>21100582.520093188</v>
      </c>
      <c r="R156" s="137">
        <f t="shared" ca="1" si="39"/>
        <v>27285906.486100689</v>
      </c>
    </row>
    <row r="157" spans="1:18">
      <c r="A157" s="138">
        <v>44166</v>
      </c>
      <c r="B157" s="137">
        <f t="shared" si="37"/>
        <v>2020</v>
      </c>
      <c r="C157" s="137"/>
      <c r="D157" s="137">
        <f t="shared" ca="1" si="32"/>
        <v>0</v>
      </c>
      <c r="E157" s="133">
        <f>E145*(1+Employment!$K$5)</f>
        <v>7427.5276738433486</v>
      </c>
      <c r="F157" s="137">
        <f t="shared" si="11"/>
        <v>156</v>
      </c>
      <c r="G157" s="137">
        <f t="shared" ref="G157:I157" si="50">G109</f>
        <v>0</v>
      </c>
      <c r="H157" s="137">
        <f t="shared" si="50"/>
        <v>1</v>
      </c>
      <c r="I157" s="137">
        <f t="shared" si="50"/>
        <v>31</v>
      </c>
      <c r="J157" s="137"/>
      <c r="K157" s="137">
        <f>'Large Use OLS Model'!$B$5</f>
        <v>-132518743.630743</v>
      </c>
      <c r="L157" s="137">
        <f ca="1">'Large Use OLS Model'!$B$6*D157</f>
        <v>0</v>
      </c>
      <c r="M157" s="137">
        <f>'Large Use OLS Model'!$B$7*E157</f>
        <v>157259302.36837056</v>
      </c>
      <c r="N157" s="137">
        <f>'Large Use OLS Model'!$B$8*F157</f>
        <v>-18342496.508116715</v>
      </c>
      <c r="O157" s="137">
        <f>'Large Use OLS Model'!$B$9*G157</f>
        <v>0</v>
      </c>
      <c r="P157" s="137">
        <f>'Large Use OLS Model'!$B$10*H157</f>
        <v>-2274931.99285133</v>
      </c>
      <c r="Q157" s="137">
        <f>'Large Use OLS Model'!$B$11*I157</f>
        <v>21803935.270762961</v>
      </c>
      <c r="R157" s="137">
        <f t="shared" ca="1" si="39"/>
        <v>25927065.507422484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/>
  <dimension ref="B1:AQ32"/>
  <sheetViews>
    <sheetView workbookViewId="0">
      <selection activeCell="M26" sqref="M26"/>
    </sheetView>
  </sheetViews>
  <sheetFormatPr defaultColWidth="9.1640625" defaultRowHeight="12.75"/>
  <cols>
    <col min="1" max="1" width="3.33203125" style="9" customWidth="1"/>
    <col min="2" max="2" width="6" style="9" customWidth="1"/>
    <col min="3" max="3" width="11.5" style="9" customWidth="1"/>
    <col min="4" max="4" width="10.1640625" style="9" customWidth="1"/>
    <col min="5" max="5" width="3.33203125" style="9" customWidth="1"/>
    <col min="6" max="6" width="5.83203125" style="9" customWidth="1"/>
    <col min="7" max="7" width="9.6640625" style="9" bestFit="1" customWidth="1"/>
    <col min="8" max="8" width="10.1640625" style="9" customWidth="1"/>
    <col min="9" max="9" width="3.33203125" style="9" customWidth="1"/>
    <col min="10" max="10" width="7.5" style="9" customWidth="1"/>
    <col min="11" max="11" width="9.6640625" style="9" bestFit="1" customWidth="1"/>
    <col min="12" max="12" width="10.1640625" style="9" customWidth="1"/>
    <col min="13" max="13" width="3.33203125" style="9" customWidth="1"/>
    <col min="14" max="14" width="6.33203125" style="9" customWidth="1"/>
    <col min="15" max="15" width="9.6640625" style="9" bestFit="1" customWidth="1"/>
    <col min="16" max="16" width="10.1640625" style="9" customWidth="1"/>
    <col min="17" max="17" width="3.33203125" style="9" customWidth="1"/>
    <col min="18" max="18" width="5.6640625" style="9" customWidth="1"/>
    <col min="19" max="19" width="9.6640625" style="9" bestFit="1" customWidth="1"/>
    <col min="20" max="20" width="10.1640625" style="9" customWidth="1"/>
    <col min="21" max="21" width="3.33203125" style="9" customWidth="1"/>
    <col min="22" max="22" width="6.33203125" style="9" customWidth="1"/>
    <col min="23" max="23" width="9.33203125" style="9" customWidth="1"/>
    <col min="24" max="24" width="10.1640625" style="9" customWidth="1"/>
    <col min="25" max="25" width="3.33203125" style="9" customWidth="1"/>
    <col min="26" max="26" width="5.6640625" style="9" customWidth="1"/>
    <col min="27" max="27" width="11.1640625" style="9" bestFit="1" customWidth="1"/>
    <col min="28" max="28" width="10.1640625" style="9" customWidth="1"/>
    <col min="29" max="29" width="3.33203125" style="9" customWidth="1"/>
    <col min="30" max="30" width="10.1640625" style="9" bestFit="1" customWidth="1"/>
    <col min="31" max="31" width="7.83203125" style="9" customWidth="1"/>
    <col min="32" max="32" width="10.1640625" style="9" customWidth="1"/>
    <col min="33" max="33" width="3.33203125" style="9" customWidth="1"/>
    <col min="34" max="34" width="11.83203125" style="9" bestFit="1" customWidth="1"/>
    <col min="35" max="35" width="11.1640625" style="9" bestFit="1" customWidth="1"/>
    <col min="36" max="36" width="10.1640625" style="9" customWidth="1"/>
    <col min="37" max="38" width="9.1640625" style="9"/>
    <col min="39" max="39" width="13.1640625" style="9" customWidth="1"/>
    <col min="40" max="40" width="10.33203125" style="9" customWidth="1"/>
    <col min="41" max="16384" width="9.1640625" style="9"/>
  </cols>
  <sheetData>
    <row r="1" spans="2:43" ht="13.15" customHeight="1">
      <c r="N1" s="78"/>
    </row>
    <row r="2" spans="2:43" ht="13.15" customHeight="1">
      <c r="B2" s="226" t="s">
        <v>138</v>
      </c>
      <c r="C2" s="226"/>
      <c r="D2" s="225" t="s">
        <v>139</v>
      </c>
      <c r="F2" s="226" t="s">
        <v>140</v>
      </c>
      <c r="G2" s="226"/>
      <c r="H2" s="225" t="s">
        <v>139</v>
      </c>
      <c r="J2" s="226" t="s">
        <v>141</v>
      </c>
      <c r="K2" s="226"/>
      <c r="L2" s="225" t="s">
        <v>139</v>
      </c>
      <c r="N2" s="226" t="s">
        <v>142</v>
      </c>
      <c r="O2" s="226"/>
      <c r="P2" s="225" t="s">
        <v>139</v>
      </c>
      <c r="R2" s="226" t="s">
        <v>143</v>
      </c>
      <c r="S2" s="226"/>
      <c r="T2" s="225" t="s">
        <v>139</v>
      </c>
      <c r="V2" s="226" t="s">
        <v>188</v>
      </c>
      <c r="W2" s="226"/>
      <c r="X2" s="225" t="s">
        <v>139</v>
      </c>
      <c r="Z2" s="226" t="s">
        <v>189</v>
      </c>
      <c r="AA2" s="226"/>
      <c r="AB2" s="225" t="s">
        <v>139</v>
      </c>
      <c r="AD2" s="9" t="s">
        <v>146</v>
      </c>
      <c r="AE2" s="225" t="s">
        <v>147</v>
      </c>
      <c r="AF2" s="225" t="s">
        <v>139</v>
      </c>
      <c r="AH2" s="78" t="s">
        <v>145</v>
      </c>
      <c r="AI2" s="225" t="s">
        <v>149</v>
      </c>
      <c r="AJ2" s="225" t="s">
        <v>139</v>
      </c>
      <c r="AL2" s="78" t="s">
        <v>144</v>
      </c>
      <c r="AM2" s="225" t="s">
        <v>149</v>
      </c>
      <c r="AN2" s="225" t="s">
        <v>139</v>
      </c>
    </row>
    <row r="3" spans="2:43" ht="13.15" customHeight="1">
      <c r="B3" s="7" t="s">
        <v>126</v>
      </c>
      <c r="C3" s="7" t="s">
        <v>148</v>
      </c>
      <c r="D3" s="225"/>
      <c r="F3" s="7" t="s">
        <v>126</v>
      </c>
      <c r="G3" s="7" t="s">
        <v>148</v>
      </c>
      <c r="H3" s="225"/>
      <c r="J3" s="7" t="s">
        <v>126</v>
      </c>
      <c r="K3" s="7" t="s">
        <v>148</v>
      </c>
      <c r="L3" s="225"/>
      <c r="N3" s="7" t="s">
        <v>126</v>
      </c>
      <c r="O3" s="78" t="s">
        <v>148</v>
      </c>
      <c r="P3" s="225"/>
      <c r="R3" s="7" t="s">
        <v>126</v>
      </c>
      <c r="S3" s="7" t="s">
        <v>148</v>
      </c>
      <c r="T3" s="225"/>
      <c r="V3" s="7" t="s">
        <v>126</v>
      </c>
      <c r="W3" s="7" t="s">
        <v>149</v>
      </c>
      <c r="X3" s="225"/>
      <c r="Z3" s="7" t="s">
        <v>126</v>
      </c>
      <c r="AA3" s="7" t="s">
        <v>149</v>
      </c>
      <c r="AB3" s="225"/>
      <c r="AD3" s="7" t="s">
        <v>126</v>
      </c>
      <c r="AE3" s="225"/>
      <c r="AF3" s="225"/>
      <c r="AH3" s="7" t="s">
        <v>126</v>
      </c>
      <c r="AI3" s="225"/>
      <c r="AJ3" s="225"/>
      <c r="AL3" s="7" t="s">
        <v>126</v>
      </c>
      <c r="AM3" s="225"/>
      <c r="AN3" s="225"/>
    </row>
    <row r="4" spans="2:43">
      <c r="B4" s="9">
        <v>2007</v>
      </c>
      <c r="C4" s="37">
        <f>AVERAGE('Customer Data'!$B$5:$B$14)</f>
        <v>76524</v>
      </c>
      <c r="D4" s="38"/>
      <c r="F4" s="9">
        <v>2007</v>
      </c>
      <c r="G4" s="37">
        <f>AVERAGE('Customer Data'!$C$5:$C$14)</f>
        <v>7081.5</v>
      </c>
      <c r="H4" s="38"/>
      <c r="J4" s="9">
        <v>2007</v>
      </c>
      <c r="K4" s="37">
        <f>AVERAGE('Customer Data'!$D$5:$D$14)</f>
        <v>1187.75</v>
      </c>
      <c r="L4" s="38"/>
      <c r="N4" s="9">
        <v>2007</v>
      </c>
      <c r="O4" s="37">
        <f>AVERAGE('Customer Data'!$E$5:$E$14)</f>
        <v>3</v>
      </c>
      <c r="P4" s="38"/>
      <c r="R4" s="9">
        <v>2007</v>
      </c>
      <c r="S4" s="37">
        <f>AVERAGE('Customer Data'!$F$5:$F$14)</f>
        <v>6</v>
      </c>
      <c r="T4" s="38"/>
      <c r="V4" s="9">
        <v>2007</v>
      </c>
      <c r="W4" s="37">
        <f>AVERAGE('Customer Data'!$G$5:$G$14)</f>
        <v>3</v>
      </c>
      <c r="X4" s="38"/>
      <c r="Z4" s="9">
        <v>2007</v>
      </c>
      <c r="AA4" s="37">
        <f>AVERAGE('Customer Data'!$H$5:$H$14)</f>
        <v>1</v>
      </c>
      <c r="AB4" s="38"/>
      <c r="AD4" s="9">
        <v>2007</v>
      </c>
      <c r="AE4" s="37"/>
      <c r="AF4" s="38"/>
      <c r="AH4" s="9">
        <v>2007</v>
      </c>
      <c r="AI4" s="37"/>
      <c r="AJ4" s="38"/>
      <c r="AL4" s="9">
        <v>2007</v>
      </c>
      <c r="AM4" s="37"/>
      <c r="AN4" s="38"/>
    </row>
    <row r="5" spans="2:43">
      <c r="B5" s="9">
        <f>B4+1</f>
        <v>2008</v>
      </c>
      <c r="C5" s="37">
        <f>AVERAGE('Customer Data'!$B$17:$B$26)</f>
        <v>76487.25</v>
      </c>
      <c r="D5" s="62">
        <f>C5/C4</f>
        <v>0.99951975850713504</v>
      </c>
      <c r="E5" s="79"/>
      <c r="F5" s="9">
        <f>F4+1</f>
        <v>2008</v>
      </c>
      <c r="G5" s="37">
        <f>AVERAGE('Customer Data'!$C$17:$C$26)</f>
        <v>7042.75</v>
      </c>
      <c r="H5" s="62">
        <f>G5/G4</f>
        <v>0.99452799548118331</v>
      </c>
      <c r="I5" s="79"/>
      <c r="J5" s="9">
        <f>J4+1</f>
        <v>2008</v>
      </c>
      <c r="K5" s="37">
        <f>AVERAGE('Customer Data'!$D$17:$D$26)</f>
        <v>1194.75</v>
      </c>
      <c r="L5" s="62">
        <f>K5/K4</f>
        <v>1.005893496106083</v>
      </c>
      <c r="M5" s="79"/>
      <c r="N5" s="9">
        <f>N4+1</f>
        <v>2008</v>
      </c>
      <c r="O5" s="37">
        <f>AVERAGE('Customer Data'!$E$17:$E$26)</f>
        <v>3</v>
      </c>
      <c r="P5" s="62">
        <f>O5/O4</f>
        <v>1</v>
      </c>
      <c r="Q5" s="79"/>
      <c r="R5" s="9">
        <f>R4+1</f>
        <v>2008</v>
      </c>
      <c r="S5" s="37">
        <f>AVERAGE('Customer Data'!$F$17:$F$26)</f>
        <v>6</v>
      </c>
      <c r="T5" s="62">
        <f>S5/S4</f>
        <v>1</v>
      </c>
      <c r="V5" s="9">
        <f>V4+1</f>
        <v>2008</v>
      </c>
      <c r="W5" s="37">
        <f>AVERAGE('Customer Data'!$G$17:$G$26)</f>
        <v>3</v>
      </c>
      <c r="X5" s="62">
        <f>W5/W4</f>
        <v>1</v>
      </c>
      <c r="Z5" s="9">
        <f>Z4+1</f>
        <v>2008</v>
      </c>
      <c r="AA5" s="37">
        <f>AVERAGE('Customer Data'!$H$17:$H$26)</f>
        <v>1</v>
      </c>
      <c r="AB5" s="62">
        <f>AA5/AA4</f>
        <v>1</v>
      </c>
      <c r="AD5" s="9">
        <f>AD4+1</f>
        <v>2008</v>
      </c>
      <c r="AE5" s="37">
        <f>AVERAGE('Customer Data'!$I$14:$I$26)</f>
        <v>23402.5</v>
      </c>
      <c r="AF5" s="62"/>
      <c r="AH5" s="9">
        <f>AH4+1</f>
        <v>2008</v>
      </c>
      <c r="AI5" s="37">
        <f>AVERAGE('Customer Data'!$J$14:$J$26)</f>
        <v>703</v>
      </c>
      <c r="AJ5" s="62"/>
      <c r="AL5" s="9">
        <f>AL4+1</f>
        <v>2008</v>
      </c>
      <c r="AM5" s="37">
        <f>AVERAGE('Customer Data'!$K$14:$K$26)</f>
        <v>756.5</v>
      </c>
      <c r="AN5" s="62"/>
    </row>
    <row r="6" spans="2:43">
      <c r="B6" s="9">
        <f t="shared" ref="B6:B17" si="0">B5+1</f>
        <v>2009</v>
      </c>
      <c r="C6" s="37">
        <f>AVERAGE('Customer Data'!$B$29:$B$38)</f>
        <v>76419</v>
      </c>
      <c r="D6" s="62">
        <f t="shared" ref="D6:D14" si="1">C6/C5</f>
        <v>0.99910769441965819</v>
      </c>
      <c r="E6" s="79"/>
      <c r="F6" s="9">
        <f t="shared" ref="F6:F17" si="2">F5+1</f>
        <v>2009</v>
      </c>
      <c r="G6" s="37">
        <f>AVERAGE('Customer Data'!$C$29:$C$38)</f>
        <v>6970.25</v>
      </c>
      <c r="H6" s="62">
        <f t="shared" ref="H6:H14" si="3">G6/G5</f>
        <v>0.98970572574633486</v>
      </c>
      <c r="I6" s="79"/>
      <c r="J6" s="9">
        <f t="shared" ref="J6:J17" si="4">J5+1</f>
        <v>2009</v>
      </c>
      <c r="K6" s="37">
        <f>AVERAGE('Customer Data'!$D$29:$D$38)</f>
        <v>1175.5</v>
      </c>
      <c r="L6" s="62">
        <f t="shared" ref="L6:L14" si="5">K6/K5</f>
        <v>0.98388784264490481</v>
      </c>
      <c r="M6" s="79"/>
      <c r="N6" s="9">
        <f t="shared" ref="N6:N17" si="6">N5+1</f>
        <v>2009</v>
      </c>
      <c r="O6" s="37">
        <f>AVERAGE('Customer Data'!$E$29:$E$38)</f>
        <v>3</v>
      </c>
      <c r="P6" s="62">
        <f t="shared" ref="P6:P14" si="7">O6/O5</f>
        <v>1</v>
      </c>
      <c r="Q6" s="79"/>
      <c r="R6" s="9">
        <f t="shared" ref="R6:R17" si="8">R5+1</f>
        <v>2009</v>
      </c>
      <c r="S6" s="37">
        <f>AVERAGE('Customer Data'!$F$29:$F$38)</f>
        <v>6</v>
      </c>
      <c r="T6" s="62">
        <f t="shared" ref="T6:T14" si="9">S6/S5</f>
        <v>1</v>
      </c>
      <c r="V6" s="9">
        <f t="shared" ref="V6:V17" si="10">V5+1</f>
        <v>2009</v>
      </c>
      <c r="W6" s="37">
        <f>AVERAGE('Customer Data'!$G$29:$G$38)</f>
        <v>3</v>
      </c>
      <c r="X6" s="62">
        <f t="shared" ref="X6:X14" si="11">W6/W5</f>
        <v>1</v>
      </c>
      <c r="Z6" s="9">
        <f t="shared" ref="Z6:Z17" si="12">Z5+1</f>
        <v>2009</v>
      </c>
      <c r="AA6" s="37">
        <f>AVERAGE('Customer Data'!$H$29:$H$38)</f>
        <v>1</v>
      </c>
      <c r="AB6" s="62">
        <f t="shared" ref="AB6:AB14" si="13">AA6/AA5</f>
        <v>1</v>
      </c>
      <c r="AD6" s="9">
        <f t="shared" ref="AD6:AD17" si="14">AD5+1</f>
        <v>2009</v>
      </c>
      <c r="AE6" s="37">
        <f>AVERAGE('Customer Data'!$I$26:$I$38)</f>
        <v>23421</v>
      </c>
      <c r="AF6" s="62">
        <f t="shared" ref="AF6:AF14" si="15">AE6/AE5</f>
        <v>1.0007905138339921</v>
      </c>
      <c r="AH6" s="9">
        <f t="shared" ref="AH6:AH17" si="16">AH5+1</f>
        <v>2009</v>
      </c>
      <c r="AI6" s="37">
        <f>AVERAGE('Customer Data'!$J$26:$J$38)</f>
        <v>668.5</v>
      </c>
      <c r="AJ6" s="62">
        <f t="shared" ref="AJ6:AJ14" si="17">AI6/AI5</f>
        <v>0.95092460881934571</v>
      </c>
      <c r="AL6" s="9">
        <f t="shared" ref="AL6:AL17" si="18">AL5+1</f>
        <v>2009</v>
      </c>
      <c r="AM6" s="37">
        <f>AVERAGE('Customer Data'!$K$26:$K$38)</f>
        <v>762.5</v>
      </c>
      <c r="AN6" s="62">
        <f t="shared" ref="AN6:AN14" si="19">AM6/AM5</f>
        <v>1.0079312623925976</v>
      </c>
    </row>
    <row r="7" spans="2:43">
      <c r="B7" s="9">
        <f t="shared" si="0"/>
        <v>2010</v>
      </c>
      <c r="C7" s="37">
        <f>AVERAGE('Customer Data'!$B$41:$B$50)</f>
        <v>76604.75</v>
      </c>
      <c r="D7" s="62">
        <f t="shared" si="1"/>
        <v>1.0024306782344705</v>
      </c>
      <c r="E7" s="79"/>
      <c r="F7" s="9">
        <f t="shared" si="2"/>
        <v>2010</v>
      </c>
      <c r="G7" s="37">
        <f>AVERAGE('Customer Data'!$C$41:$C$50)</f>
        <v>6948</v>
      </c>
      <c r="H7" s="62">
        <f t="shared" si="3"/>
        <v>0.99680786198486426</v>
      </c>
      <c r="I7" s="79"/>
      <c r="J7" s="9">
        <f t="shared" si="4"/>
        <v>2010</v>
      </c>
      <c r="K7" s="37">
        <f>AVERAGE('Customer Data'!$D$41:$D$50)</f>
        <v>1188.5</v>
      </c>
      <c r="L7" s="62">
        <f t="shared" si="5"/>
        <v>1.011059123777116</v>
      </c>
      <c r="M7" s="79"/>
      <c r="N7" s="9">
        <f t="shared" si="6"/>
        <v>2010</v>
      </c>
      <c r="O7" s="37">
        <f>AVERAGE('Customer Data'!$E$41:$E$50)</f>
        <v>3</v>
      </c>
      <c r="P7" s="62">
        <f t="shared" si="7"/>
        <v>1</v>
      </c>
      <c r="Q7" s="79"/>
      <c r="R7" s="9">
        <f t="shared" si="8"/>
        <v>2010</v>
      </c>
      <c r="S7" s="37">
        <f>AVERAGE('Customer Data'!$F$41:$F$50)</f>
        <v>6</v>
      </c>
      <c r="T7" s="62">
        <f t="shared" si="9"/>
        <v>1</v>
      </c>
      <c r="V7" s="9">
        <f t="shared" si="10"/>
        <v>2010</v>
      </c>
      <c r="W7" s="37">
        <f>AVERAGE('Customer Data'!$G$41:$G$50)</f>
        <v>3</v>
      </c>
      <c r="X7" s="62">
        <f t="shared" si="11"/>
        <v>1</v>
      </c>
      <c r="Z7" s="9">
        <f t="shared" si="12"/>
        <v>2010</v>
      </c>
      <c r="AA7" s="37">
        <f>AVERAGE('Customer Data'!$H$41:$H$50)</f>
        <v>1</v>
      </c>
      <c r="AB7" s="62">
        <f t="shared" si="13"/>
        <v>1</v>
      </c>
      <c r="AD7" s="9">
        <f t="shared" si="14"/>
        <v>2010</v>
      </c>
      <c r="AE7" s="37">
        <f>AVERAGE('Customer Data'!$I$41:$I$50)</f>
        <v>23436.25</v>
      </c>
      <c r="AF7" s="62">
        <f t="shared" si="15"/>
        <v>1.000651125058708</v>
      </c>
      <c r="AH7" s="9">
        <f t="shared" si="16"/>
        <v>2010</v>
      </c>
      <c r="AI7" s="37">
        <f>AVERAGE('Customer Data'!$J$41:$J$50)</f>
        <v>666.5</v>
      </c>
      <c r="AJ7" s="62">
        <f t="shared" si="17"/>
        <v>0.9970082273747195</v>
      </c>
      <c r="AL7" s="9">
        <f t="shared" si="18"/>
        <v>2010</v>
      </c>
      <c r="AM7" s="37">
        <f>AVERAGE('Customer Data'!$K$41:$K$50)</f>
        <v>769.75</v>
      </c>
      <c r="AN7" s="62">
        <f t="shared" si="19"/>
        <v>1.0095081967213115</v>
      </c>
    </row>
    <row r="8" spans="2:43">
      <c r="B8" s="9">
        <f t="shared" si="0"/>
        <v>2011</v>
      </c>
      <c r="C8" s="37">
        <f>AVERAGE('Customer Data'!$B$53:$B$62)</f>
        <v>76747</v>
      </c>
      <c r="D8" s="62">
        <f t="shared" si="1"/>
        <v>1.0018569344590251</v>
      </c>
      <c r="E8" s="79"/>
      <c r="F8" s="9">
        <f t="shared" si="2"/>
        <v>2011</v>
      </c>
      <c r="G8" s="37">
        <f>AVERAGE('Customer Data'!$C$53:$C$62)</f>
        <v>6929</v>
      </c>
      <c r="H8" s="62">
        <f t="shared" si="3"/>
        <v>0.99726540011514109</v>
      </c>
      <c r="I8" s="79"/>
      <c r="J8" s="9">
        <f t="shared" si="4"/>
        <v>2011</v>
      </c>
      <c r="K8" s="37">
        <f>AVERAGE('Customer Data'!$D$53:$D$62)</f>
        <v>1195</v>
      </c>
      <c r="L8" s="62">
        <f t="shared" si="5"/>
        <v>1.0054690786705931</v>
      </c>
      <c r="M8" s="79"/>
      <c r="N8" s="9">
        <f t="shared" si="6"/>
        <v>2011</v>
      </c>
      <c r="O8" s="37">
        <f>AVERAGE('Customer Data'!$E$53:$E$62)</f>
        <v>3</v>
      </c>
      <c r="P8" s="62">
        <f t="shared" si="7"/>
        <v>1</v>
      </c>
      <c r="Q8" s="79"/>
      <c r="R8" s="9">
        <f t="shared" si="8"/>
        <v>2011</v>
      </c>
      <c r="S8" s="37">
        <f>AVERAGE('Customer Data'!$F$53:$F$62)</f>
        <v>6</v>
      </c>
      <c r="T8" s="62">
        <f t="shared" si="9"/>
        <v>1</v>
      </c>
      <c r="V8" s="9">
        <f t="shared" si="10"/>
        <v>2011</v>
      </c>
      <c r="W8" s="37">
        <f>AVERAGE('Customer Data'!$G$53:$G$62)</f>
        <v>3</v>
      </c>
      <c r="X8" s="62">
        <f t="shared" si="11"/>
        <v>1</v>
      </c>
      <c r="Z8" s="9">
        <f t="shared" si="12"/>
        <v>2011</v>
      </c>
      <c r="AA8" s="37">
        <f>AVERAGE('Customer Data'!$H$53:$H$62)</f>
        <v>1</v>
      </c>
      <c r="AB8" s="62">
        <f t="shared" si="13"/>
        <v>1</v>
      </c>
      <c r="AD8" s="9">
        <f t="shared" si="14"/>
        <v>2011</v>
      </c>
      <c r="AE8" s="37">
        <f>AVERAGE('Customer Data'!$I$53:$I$62)</f>
        <v>23411</v>
      </c>
      <c r="AF8" s="62">
        <f t="shared" si="15"/>
        <v>0.99892260920582432</v>
      </c>
      <c r="AH8" s="9">
        <f t="shared" si="16"/>
        <v>2011</v>
      </c>
      <c r="AI8" s="37">
        <f>AVERAGE('Customer Data'!$J$53:$J$62)</f>
        <v>662</v>
      </c>
      <c r="AJ8" s="62">
        <f t="shared" si="17"/>
        <v>0.99324831207801956</v>
      </c>
      <c r="AL8" s="9">
        <f t="shared" si="18"/>
        <v>2011</v>
      </c>
      <c r="AM8" s="37">
        <f>AVERAGE('Customer Data'!$K$53:$K$62)</f>
        <v>792.75</v>
      </c>
      <c r="AN8" s="62">
        <f t="shared" si="19"/>
        <v>1.0298798311139981</v>
      </c>
    </row>
    <row r="9" spans="2:43" s="30" customFormat="1">
      <c r="B9" s="9">
        <f t="shared" si="0"/>
        <v>2012</v>
      </c>
      <c r="C9" s="37">
        <f>AVERAGE('Customer Data'!$B$65:$B$74)</f>
        <v>77099</v>
      </c>
      <c r="D9" s="62">
        <f t="shared" si="1"/>
        <v>1.0045864984950552</v>
      </c>
      <c r="F9" s="9">
        <f t="shared" si="2"/>
        <v>2012</v>
      </c>
      <c r="G9" s="37">
        <f>AVERAGE('Customer Data'!$C$65:$C$74)</f>
        <v>6922</v>
      </c>
      <c r="H9" s="62">
        <f t="shared" si="3"/>
        <v>0.99898975321114158</v>
      </c>
      <c r="J9" s="9">
        <f t="shared" si="4"/>
        <v>2012</v>
      </c>
      <c r="K9" s="37">
        <f>AVERAGE('Customer Data'!$D$65:$D$74)</f>
        <v>1179.25</v>
      </c>
      <c r="L9" s="62">
        <f t="shared" si="5"/>
        <v>0.98682008368200835</v>
      </c>
      <c r="N9" s="9">
        <f t="shared" si="6"/>
        <v>2012</v>
      </c>
      <c r="O9" s="37">
        <f>AVERAGE('Customer Data'!$E$65:$E$74)</f>
        <v>3</v>
      </c>
      <c r="P9" s="62">
        <f t="shared" si="7"/>
        <v>1</v>
      </c>
      <c r="R9" s="9">
        <f t="shared" si="8"/>
        <v>2012</v>
      </c>
      <c r="S9" s="37">
        <f>AVERAGE('Customer Data'!$F$65:$F$74)</f>
        <v>6</v>
      </c>
      <c r="T9" s="62">
        <f t="shared" si="9"/>
        <v>1</v>
      </c>
      <c r="V9" s="9">
        <f t="shared" si="10"/>
        <v>2012</v>
      </c>
      <c r="W9" s="37">
        <f>AVERAGE('Customer Data'!$G$65:$G$74)</f>
        <v>2.5</v>
      </c>
      <c r="X9" s="62">
        <f>W9/W8</f>
        <v>0.83333333333333337</v>
      </c>
      <c r="Z9" s="9">
        <f t="shared" si="12"/>
        <v>2012</v>
      </c>
      <c r="AA9" s="37">
        <f>AVERAGE('Customer Data'!$H$65:$H$74)</f>
        <v>1</v>
      </c>
      <c r="AB9" s="62">
        <f t="shared" si="13"/>
        <v>1</v>
      </c>
      <c r="AD9" s="9">
        <f t="shared" si="14"/>
        <v>2012</v>
      </c>
      <c r="AE9" s="37">
        <f>AVERAGE('Customer Data'!$I$65:$I$74)</f>
        <v>23358</v>
      </c>
      <c r="AF9" s="62">
        <f t="shared" si="15"/>
        <v>0.99773610695826753</v>
      </c>
      <c r="AH9" s="9">
        <f t="shared" si="16"/>
        <v>2012</v>
      </c>
      <c r="AI9" s="37">
        <f>AVERAGE('Customer Data'!$J$65:$J$74)</f>
        <v>660.5</v>
      </c>
      <c r="AJ9" s="62">
        <f t="shared" si="17"/>
        <v>0.99773413897280971</v>
      </c>
      <c r="AL9" s="9">
        <f t="shared" si="18"/>
        <v>2012</v>
      </c>
      <c r="AM9" s="37">
        <f>AVERAGE('Customer Data'!$K$65:$K$74)</f>
        <v>794</v>
      </c>
      <c r="AN9" s="62">
        <f t="shared" si="19"/>
        <v>1.00157678965626</v>
      </c>
    </row>
    <row r="10" spans="2:43" s="30" customFormat="1">
      <c r="B10" s="9">
        <f t="shared" si="0"/>
        <v>2013</v>
      </c>
      <c r="C10" s="37">
        <f>AVERAGE('Customer Data'!$B$77:$B$86)</f>
        <v>77452.25</v>
      </c>
      <c r="D10" s="62">
        <f t="shared" si="1"/>
        <v>1.0045817714886056</v>
      </c>
      <c r="F10" s="9">
        <f t="shared" si="2"/>
        <v>2013</v>
      </c>
      <c r="G10" s="37">
        <f>AVERAGE('Customer Data'!$C$77:$C$86)</f>
        <v>6945.5</v>
      </c>
      <c r="H10" s="62">
        <f t="shared" si="3"/>
        <v>1.0033949725512858</v>
      </c>
      <c r="J10" s="9">
        <f t="shared" si="4"/>
        <v>2013</v>
      </c>
      <c r="K10" s="37">
        <f>AVERAGE('Customer Data'!$D$77:$D$86)</f>
        <v>1179.25</v>
      </c>
      <c r="L10" s="62">
        <f t="shared" si="5"/>
        <v>1</v>
      </c>
      <c r="N10" s="9">
        <f t="shared" si="6"/>
        <v>2013</v>
      </c>
      <c r="O10" s="37">
        <f>AVERAGE('Customer Data'!$E$77:$E$86)</f>
        <v>3</v>
      </c>
      <c r="P10" s="62">
        <f t="shared" si="7"/>
        <v>1</v>
      </c>
      <c r="R10" s="9">
        <f t="shared" si="8"/>
        <v>2013</v>
      </c>
      <c r="S10" s="37">
        <f>AVERAGE('Customer Data'!$F$77:$F$86)</f>
        <v>6</v>
      </c>
      <c r="T10" s="62">
        <f t="shared" si="9"/>
        <v>1</v>
      </c>
      <c r="V10" s="9">
        <f t="shared" si="10"/>
        <v>2013</v>
      </c>
      <c r="W10" s="37">
        <f>AVERAGE('Customer Data'!$G$77:$G$86)</f>
        <v>2</v>
      </c>
      <c r="X10" s="62">
        <f t="shared" si="11"/>
        <v>0.8</v>
      </c>
      <c r="Z10" s="9">
        <f t="shared" si="12"/>
        <v>2013</v>
      </c>
      <c r="AA10" s="37">
        <f>AVERAGE('Customer Data'!$H$77:$H$86)</f>
        <v>1</v>
      </c>
      <c r="AB10" s="62">
        <f t="shared" si="13"/>
        <v>1</v>
      </c>
      <c r="AD10" s="9">
        <f t="shared" si="14"/>
        <v>2013</v>
      </c>
      <c r="AE10" s="37">
        <f>AVERAGE('Customer Data'!$I$77:$I$86)</f>
        <v>23385.5</v>
      </c>
      <c r="AF10" s="62">
        <f t="shared" si="15"/>
        <v>1.001177326825927</v>
      </c>
      <c r="AH10" s="9">
        <f t="shared" si="16"/>
        <v>2013</v>
      </c>
      <c r="AI10" s="37">
        <f>AVERAGE('Customer Data'!$J$77:$J$86)</f>
        <v>641.25</v>
      </c>
      <c r="AJ10" s="62">
        <f t="shared" si="17"/>
        <v>0.97085541256623775</v>
      </c>
      <c r="AL10" s="9">
        <f t="shared" si="18"/>
        <v>2013</v>
      </c>
      <c r="AM10" s="37">
        <f>AVERAGE('Customer Data'!$K$77:$K$86)</f>
        <v>789.5</v>
      </c>
      <c r="AN10" s="62">
        <f t="shared" si="19"/>
        <v>0.99433249370277077</v>
      </c>
    </row>
    <row r="11" spans="2:43" s="30" customFormat="1">
      <c r="B11" s="9">
        <f t="shared" si="0"/>
        <v>2014</v>
      </c>
      <c r="C11" s="37">
        <f>AVERAGE('Customer Data'!$B$89:$B$98)</f>
        <v>77949.5</v>
      </c>
      <c r="D11" s="62">
        <f t="shared" si="1"/>
        <v>1.00642008463279</v>
      </c>
      <c r="F11" s="9">
        <f t="shared" si="2"/>
        <v>2014</v>
      </c>
      <c r="G11" s="37">
        <f>AVERAGE('Customer Data'!$C$89:$C$98)</f>
        <v>7014</v>
      </c>
      <c r="H11" s="62">
        <f t="shared" si="3"/>
        <v>1.0098625008998632</v>
      </c>
      <c r="J11" s="9">
        <f t="shared" si="4"/>
        <v>2014</v>
      </c>
      <c r="K11" s="37">
        <f>AVERAGE('Customer Data'!$D$89:$D$98)</f>
        <v>1209.25</v>
      </c>
      <c r="L11" s="62">
        <f t="shared" si="5"/>
        <v>1.0254398982404069</v>
      </c>
      <c r="N11" s="9">
        <f t="shared" si="6"/>
        <v>2014</v>
      </c>
      <c r="O11" s="37">
        <f>AVERAGE('Customer Data'!$E$89:$E$98)</f>
        <v>3</v>
      </c>
      <c r="P11" s="62">
        <f t="shared" si="7"/>
        <v>1</v>
      </c>
      <c r="R11" s="9">
        <f t="shared" si="8"/>
        <v>2014</v>
      </c>
      <c r="S11" s="37">
        <f>AVERAGE('Customer Data'!$F$89:$F$98)</f>
        <v>6</v>
      </c>
      <c r="T11" s="62">
        <f t="shared" si="9"/>
        <v>1</v>
      </c>
      <c r="V11" s="9">
        <f t="shared" si="10"/>
        <v>2014</v>
      </c>
      <c r="W11" s="37">
        <f>AVERAGE('Customer Data'!$G$89:$G$98)</f>
        <v>2</v>
      </c>
      <c r="X11" s="62">
        <f t="shared" si="11"/>
        <v>1</v>
      </c>
      <c r="Z11" s="9">
        <f t="shared" si="12"/>
        <v>2014</v>
      </c>
      <c r="AA11" s="37">
        <f>AVERAGE('Customer Data'!$H$89:$H$98)</f>
        <v>1</v>
      </c>
      <c r="AB11" s="62">
        <f t="shared" si="13"/>
        <v>1</v>
      </c>
      <c r="AD11" s="9">
        <f t="shared" si="14"/>
        <v>2014</v>
      </c>
      <c r="AE11" s="37">
        <f>AVERAGE('Customer Data'!$I$89:$I$98)</f>
        <v>23459.5</v>
      </c>
      <c r="AF11" s="62">
        <f t="shared" si="15"/>
        <v>1.0031643539800303</v>
      </c>
      <c r="AH11" s="9">
        <f t="shared" si="16"/>
        <v>2014</v>
      </c>
      <c r="AI11" s="37">
        <f>AVERAGE('Customer Data'!$J$89:$J$98)</f>
        <v>631.25</v>
      </c>
      <c r="AJ11" s="62">
        <f t="shared" si="17"/>
        <v>0.98440545808966862</v>
      </c>
      <c r="AL11" s="9">
        <f t="shared" si="18"/>
        <v>2014</v>
      </c>
      <c r="AM11" s="37">
        <f>AVERAGE('Customer Data'!$K$89:$K$98)</f>
        <v>783</v>
      </c>
      <c r="AN11" s="62">
        <f t="shared" si="19"/>
        <v>0.99176694110196328</v>
      </c>
    </row>
    <row r="12" spans="2:43" s="30" customFormat="1">
      <c r="B12" s="9">
        <f t="shared" si="0"/>
        <v>2015</v>
      </c>
      <c r="C12" s="37">
        <f>AVERAGE('Customer Data'!$B$101:$B$110)</f>
        <v>78320.5</v>
      </c>
      <c r="D12" s="62">
        <f t="shared" si="1"/>
        <v>1.0047594917222047</v>
      </c>
      <c r="F12" s="9">
        <f t="shared" si="2"/>
        <v>2015</v>
      </c>
      <c r="G12" s="37">
        <f>AVERAGE('Customer Data'!$C$101:$C$110)</f>
        <v>7054.5</v>
      </c>
      <c r="H12" s="62">
        <f t="shared" si="3"/>
        <v>1.0057741659538066</v>
      </c>
      <c r="J12" s="9">
        <f t="shared" si="4"/>
        <v>2015</v>
      </c>
      <c r="K12" s="37">
        <f>AVERAGE('Customer Data'!$D$101:$D$110)</f>
        <v>1228.75</v>
      </c>
      <c r="L12" s="62">
        <f t="shared" si="5"/>
        <v>1.0161256977465372</v>
      </c>
      <c r="N12" s="9">
        <f t="shared" si="6"/>
        <v>2015</v>
      </c>
      <c r="O12" s="37">
        <f>AVERAGE('Customer Data'!$E$101:$E$110)</f>
        <v>3</v>
      </c>
      <c r="P12" s="62">
        <f t="shared" si="7"/>
        <v>1</v>
      </c>
      <c r="R12" s="9">
        <f t="shared" si="8"/>
        <v>2015</v>
      </c>
      <c r="S12" s="37">
        <f>AVERAGE('Customer Data'!$F$101:$F$110)</f>
        <v>6</v>
      </c>
      <c r="T12" s="62">
        <f t="shared" si="9"/>
        <v>1</v>
      </c>
      <c r="V12" s="9">
        <f t="shared" si="10"/>
        <v>2015</v>
      </c>
      <c r="W12" s="37">
        <f>AVERAGE('Customer Data'!$G$101:$G$110)</f>
        <v>2</v>
      </c>
      <c r="X12" s="62">
        <f t="shared" si="11"/>
        <v>1</v>
      </c>
      <c r="Z12" s="9">
        <f t="shared" si="12"/>
        <v>2015</v>
      </c>
      <c r="AA12" s="37">
        <f>AVERAGE('Customer Data'!$H$101:$H$110)</f>
        <v>1</v>
      </c>
      <c r="AB12" s="62">
        <f t="shared" si="13"/>
        <v>1</v>
      </c>
      <c r="AD12" s="9">
        <f t="shared" si="14"/>
        <v>2015</v>
      </c>
      <c r="AE12" s="37">
        <f>AVERAGE('Customer Data'!$I$101:$I$110)</f>
        <v>23495.25</v>
      </c>
      <c r="AF12" s="62">
        <f t="shared" si="15"/>
        <v>1.0015239028964811</v>
      </c>
      <c r="AH12" s="9">
        <f t="shared" si="16"/>
        <v>2015</v>
      </c>
      <c r="AI12" s="37">
        <f>AVERAGE('Customer Data'!$J$101:$J$110)</f>
        <v>615.75</v>
      </c>
      <c r="AJ12" s="62">
        <f t="shared" si="17"/>
        <v>0.97544554455445542</v>
      </c>
      <c r="AL12" s="9">
        <f t="shared" si="18"/>
        <v>2015</v>
      </c>
      <c r="AM12" s="37">
        <f>AVERAGE('Customer Data'!$K$101:$K$110)</f>
        <v>780</v>
      </c>
      <c r="AN12" s="62">
        <f t="shared" si="19"/>
        <v>0.99616858237547889</v>
      </c>
    </row>
    <row r="13" spans="2:43" s="30" customFormat="1">
      <c r="B13" s="9">
        <f t="shared" si="0"/>
        <v>2016</v>
      </c>
      <c r="C13" s="37">
        <f>AVERAGE('Customer Data'!$B$113:$B$122)</f>
        <v>78812</v>
      </c>
      <c r="D13" s="62">
        <f t="shared" si="1"/>
        <v>1.0062754961983134</v>
      </c>
      <c r="F13" s="9">
        <f t="shared" si="2"/>
        <v>2016</v>
      </c>
      <c r="G13" s="37">
        <f>AVERAGE('Customer Data'!$C$113:$C$122)</f>
        <v>7079.5</v>
      </c>
      <c r="H13" s="62">
        <f t="shared" si="3"/>
        <v>1.0035438372669927</v>
      </c>
      <c r="J13" s="9">
        <f t="shared" si="4"/>
        <v>2016</v>
      </c>
      <c r="K13" s="37">
        <f>AVERAGE('Customer Data'!$D$113:$D$122)</f>
        <v>1245</v>
      </c>
      <c r="L13" s="62">
        <f t="shared" si="5"/>
        <v>1.0132248219735505</v>
      </c>
      <c r="N13" s="9">
        <f t="shared" si="6"/>
        <v>2016</v>
      </c>
      <c r="O13" s="37">
        <f>AVERAGE('Customer Data'!$E$113:$E$122)</f>
        <v>3</v>
      </c>
      <c r="P13" s="62">
        <f t="shared" si="7"/>
        <v>1</v>
      </c>
      <c r="R13" s="9">
        <f t="shared" si="8"/>
        <v>2016</v>
      </c>
      <c r="S13" s="37">
        <f>AVERAGE('Customer Data'!$F$113:$F$122)</f>
        <v>6</v>
      </c>
      <c r="T13" s="62">
        <f t="shared" si="9"/>
        <v>1</v>
      </c>
      <c r="V13" s="9">
        <f t="shared" si="10"/>
        <v>2016</v>
      </c>
      <c r="W13" s="37">
        <f>AVERAGE('Customer Data'!$G$113:$G$122)</f>
        <v>2</v>
      </c>
      <c r="X13" s="62">
        <f t="shared" si="11"/>
        <v>1</v>
      </c>
      <c r="Z13" s="9">
        <f t="shared" si="12"/>
        <v>2016</v>
      </c>
      <c r="AA13" s="37">
        <f>AVERAGE('Customer Data'!$H$113:$H$122)</f>
        <v>1</v>
      </c>
      <c r="AB13" s="62">
        <f t="shared" si="13"/>
        <v>1</v>
      </c>
      <c r="AD13" s="9">
        <f t="shared" si="14"/>
        <v>2016</v>
      </c>
      <c r="AE13" s="37">
        <f>AVERAGE('Customer Data'!$I$113:$I$122)</f>
        <v>23517.5</v>
      </c>
      <c r="AF13" s="62">
        <f t="shared" si="15"/>
        <v>1.0009469999255169</v>
      </c>
      <c r="AH13" s="9">
        <f t="shared" si="16"/>
        <v>2016</v>
      </c>
      <c r="AI13" s="37">
        <f>AVERAGE('Customer Data'!$J$113:$J$122)</f>
        <v>602</v>
      </c>
      <c r="AJ13" s="62">
        <f t="shared" si="17"/>
        <v>0.977669508729192</v>
      </c>
      <c r="AL13" s="9">
        <f t="shared" si="18"/>
        <v>2016</v>
      </c>
      <c r="AM13" s="37">
        <f>AVERAGE('Customer Data'!$K$113:$K$122)</f>
        <v>781</v>
      </c>
      <c r="AN13" s="62">
        <f t="shared" si="19"/>
        <v>1.0012820512820513</v>
      </c>
      <c r="AP13" s="125" t="s">
        <v>262</v>
      </c>
    </row>
    <row r="14" spans="2:43" s="30" customFormat="1">
      <c r="B14" s="125">
        <f t="shared" si="0"/>
        <v>2017</v>
      </c>
      <c r="C14" s="37">
        <f>AVERAGE('Customer Data'!B123:B134)</f>
        <v>79324.5</v>
      </c>
      <c r="D14" s="102">
        <f t="shared" si="1"/>
        <v>1.0065028168299244</v>
      </c>
      <c r="F14" s="125">
        <f t="shared" si="2"/>
        <v>2017</v>
      </c>
      <c r="G14" s="37">
        <f>AVERAGE('Customer Data'!C123:C134)</f>
        <v>7108.75</v>
      </c>
      <c r="H14" s="102">
        <f t="shared" si="3"/>
        <v>1.0041316477152342</v>
      </c>
      <c r="J14" s="125">
        <f t="shared" si="4"/>
        <v>2017</v>
      </c>
      <c r="K14" s="37">
        <f>AVERAGE('Customer Data'!D123:D134)</f>
        <v>1251.25</v>
      </c>
      <c r="L14" s="102">
        <f t="shared" si="5"/>
        <v>1.0050200803212852</v>
      </c>
      <c r="N14" s="125">
        <f t="shared" si="6"/>
        <v>2017</v>
      </c>
      <c r="O14" s="37">
        <f>AVERAGE('Customer Data'!E123:E134)</f>
        <v>3</v>
      </c>
      <c r="P14" s="102">
        <f t="shared" si="7"/>
        <v>1</v>
      </c>
      <c r="R14" s="125">
        <f t="shared" si="8"/>
        <v>2017</v>
      </c>
      <c r="S14" s="37">
        <f>AVERAGE('Customer Data'!F123:F134)</f>
        <v>6</v>
      </c>
      <c r="T14" s="102">
        <f t="shared" si="9"/>
        <v>1</v>
      </c>
      <c r="V14" s="30">
        <f t="shared" si="10"/>
        <v>2017</v>
      </c>
      <c r="W14" s="37">
        <f>AVERAGE('Customer Data'!G123:G134)</f>
        <v>2</v>
      </c>
      <c r="X14" s="102">
        <f t="shared" si="11"/>
        <v>1</v>
      </c>
      <c r="Z14" s="125">
        <f t="shared" si="12"/>
        <v>2017</v>
      </c>
      <c r="AA14" s="37">
        <f>AVERAGE('Customer Data'!H123:H134)</f>
        <v>1</v>
      </c>
      <c r="AB14" s="102">
        <f t="shared" si="13"/>
        <v>1</v>
      </c>
      <c r="AD14" s="7" t="s">
        <v>264</v>
      </c>
      <c r="AE14" s="37">
        <f>AVERAGE('Customer Data'!I123:I134)</f>
        <v>24143.5</v>
      </c>
      <c r="AF14" s="62">
        <f t="shared" si="15"/>
        <v>1.0266184756032741</v>
      </c>
      <c r="AH14" s="125">
        <f t="shared" si="16"/>
        <v>2017</v>
      </c>
      <c r="AI14" s="37">
        <f>AVERAGE('Customer Data'!J123:J134)</f>
        <v>554.25</v>
      </c>
      <c r="AJ14" s="102">
        <f t="shared" si="17"/>
        <v>0.92068106312292364</v>
      </c>
      <c r="AL14" s="125">
        <f t="shared" si="18"/>
        <v>2017</v>
      </c>
      <c r="AM14" s="37">
        <f>AVERAGE('Customer Data'!K123:K134)</f>
        <v>769</v>
      </c>
      <c r="AN14" s="102">
        <f t="shared" si="19"/>
        <v>0.98463508322663251</v>
      </c>
      <c r="AP14" s="37">
        <f>'Customer Data'!K134</f>
        <v>730</v>
      </c>
      <c r="AQ14" s="125">
        <f>AP14/AM13</f>
        <v>0.93469910371318821</v>
      </c>
    </row>
    <row r="15" spans="2:43" s="30" customFormat="1">
      <c r="B15" s="30">
        <f t="shared" si="0"/>
        <v>2018</v>
      </c>
      <c r="C15" s="34">
        <f>C14*D15</f>
        <v>79646.176495143533</v>
      </c>
      <c r="D15" s="103">
        <f>GEOMEAN(D6:D14)</f>
        <v>1.0040551972611682</v>
      </c>
      <c r="F15" s="30">
        <f t="shared" si="2"/>
        <v>2018</v>
      </c>
      <c r="G15" s="34">
        <f>G14*H15</f>
        <v>7116.1214073176789</v>
      </c>
      <c r="H15" s="103">
        <f>GEOMEAN(H6:H14)</f>
        <v>1.0010369484533397</v>
      </c>
      <c r="J15" s="30">
        <f t="shared" si="4"/>
        <v>2018</v>
      </c>
      <c r="K15" s="34">
        <f>K14*L15</f>
        <v>1257.6904489727563</v>
      </c>
      <c r="L15" s="103">
        <f>GEOMEAN(L6:L14)</f>
        <v>1.0051472119662388</v>
      </c>
      <c r="N15" s="30">
        <f t="shared" si="6"/>
        <v>2018</v>
      </c>
      <c r="O15" s="34">
        <f>O14*P15</f>
        <v>3</v>
      </c>
      <c r="P15" s="103">
        <f>GEOMEAN(P6:P14)</f>
        <v>1</v>
      </c>
      <c r="R15" s="30">
        <f t="shared" si="8"/>
        <v>2018</v>
      </c>
      <c r="S15" s="34">
        <f>S14*T15</f>
        <v>6</v>
      </c>
      <c r="T15" s="103">
        <f>GEOMEAN(T6:T14)</f>
        <v>1</v>
      </c>
      <c r="V15" s="30">
        <f t="shared" si="10"/>
        <v>2018</v>
      </c>
      <c r="W15" s="34">
        <f>W14*X15</f>
        <v>2</v>
      </c>
      <c r="X15" s="103">
        <v>1</v>
      </c>
      <c r="Z15" s="30">
        <f t="shared" si="12"/>
        <v>2018</v>
      </c>
      <c r="AA15" s="34">
        <f>AA14*AB15</f>
        <v>1</v>
      </c>
      <c r="AB15" s="103">
        <f>GEOMEAN(AB6:AB14)</f>
        <v>1</v>
      </c>
      <c r="AD15" s="30">
        <v>2018</v>
      </c>
      <c r="AE15" s="34">
        <f>AE14*AF15</f>
        <v>24158.298374259972</v>
      </c>
      <c r="AF15" s="212">
        <f>GEOMEAN(AF6:AF13)</f>
        <v>1.0006129340924046</v>
      </c>
      <c r="AH15" s="30">
        <f t="shared" si="16"/>
        <v>2018</v>
      </c>
      <c r="AI15" s="34">
        <f>AI14*AJ15</f>
        <v>539.80079697920598</v>
      </c>
      <c r="AJ15" s="103">
        <f>GEOMEAN(AJ6:AJ14)</f>
        <v>0.97393017046315922</v>
      </c>
      <c r="AL15" s="30">
        <f t="shared" si="18"/>
        <v>2018</v>
      </c>
      <c r="AM15" s="131">
        <f>AP14*AN15</f>
        <v>727.11346208154532</v>
      </c>
      <c r="AN15" s="212">
        <f>GEOMEAN(AN6:AN13,AQ14)</f>
        <v>0.99604583846787031</v>
      </c>
    </row>
    <row r="16" spans="2:43">
      <c r="B16" s="30">
        <f t="shared" si="0"/>
        <v>2019</v>
      </c>
      <c r="C16" s="34">
        <f>C15*D16</f>
        <v>79969.157451929161</v>
      </c>
      <c r="D16" s="32">
        <f>D15</f>
        <v>1.0040551972611682</v>
      </c>
      <c r="E16" s="30"/>
      <c r="F16" s="30">
        <f t="shared" si="2"/>
        <v>2019</v>
      </c>
      <c r="G16" s="34">
        <f>G15*H16</f>
        <v>7123.5004584047747</v>
      </c>
      <c r="H16" s="32">
        <f>H15</f>
        <v>1.0010369484533397</v>
      </c>
      <c r="I16" s="30"/>
      <c r="J16" s="30">
        <f t="shared" si="4"/>
        <v>2019</v>
      </c>
      <c r="K16" s="34">
        <f>K15*L16</f>
        <v>1264.1640483015331</v>
      </c>
      <c r="L16" s="32">
        <f>L15</f>
        <v>1.0051472119662388</v>
      </c>
      <c r="M16" s="30"/>
      <c r="N16" s="30">
        <f t="shared" si="6"/>
        <v>2019</v>
      </c>
      <c r="O16" s="34">
        <f>O15*P16</f>
        <v>3</v>
      </c>
      <c r="P16" s="32">
        <f>P15</f>
        <v>1</v>
      </c>
      <c r="Q16" s="30"/>
      <c r="R16" s="30">
        <f t="shared" si="8"/>
        <v>2019</v>
      </c>
      <c r="S16" s="34">
        <f>S15*T16</f>
        <v>6</v>
      </c>
      <c r="T16" s="32">
        <f>T15</f>
        <v>1</v>
      </c>
      <c r="U16" s="30"/>
      <c r="V16" s="30">
        <f t="shared" si="10"/>
        <v>2019</v>
      </c>
      <c r="W16" s="34">
        <f>W15*X16</f>
        <v>2</v>
      </c>
      <c r="X16" s="32">
        <f>X15</f>
        <v>1</v>
      </c>
      <c r="Y16" s="30"/>
      <c r="Z16" s="30">
        <f t="shared" si="12"/>
        <v>2019</v>
      </c>
      <c r="AA16" s="34">
        <f>AA15*AB16</f>
        <v>1</v>
      </c>
      <c r="AB16" s="32">
        <f>AB15</f>
        <v>1</v>
      </c>
      <c r="AC16" s="30"/>
      <c r="AD16" s="30">
        <f t="shared" si="14"/>
        <v>2019</v>
      </c>
      <c r="AE16" s="34">
        <f>AE15*AF16</f>
        <v>24173.105818948039</v>
      </c>
      <c r="AF16" s="32">
        <f>AF15</f>
        <v>1.0006129340924046</v>
      </c>
      <c r="AG16" s="30"/>
      <c r="AH16" s="30">
        <f t="shared" si="16"/>
        <v>2019</v>
      </c>
      <c r="AI16" s="34">
        <f>AI15*AJ16</f>
        <v>525.72828221810732</v>
      </c>
      <c r="AJ16" s="32">
        <f>AJ15</f>
        <v>0.97393017046315922</v>
      </c>
      <c r="AK16" s="30"/>
      <c r="AL16" s="30">
        <f t="shared" si="18"/>
        <v>2019</v>
      </c>
      <c r="AM16" s="131">
        <f>AM15*AN15</f>
        <v>724.23833800028888</v>
      </c>
      <c r="AN16" s="32">
        <f>AN15</f>
        <v>0.99604583846787031</v>
      </c>
    </row>
    <row r="17" spans="2:40">
      <c r="B17" s="30">
        <f t="shared" si="0"/>
        <v>2020</v>
      </c>
      <c r="C17" s="34">
        <f>C16*D17</f>
        <v>80293.448160206157</v>
      </c>
      <c r="D17" s="103">
        <f>D16</f>
        <v>1.0040551972611682</v>
      </c>
      <c r="E17" s="30"/>
      <c r="F17" s="30">
        <f t="shared" si="2"/>
        <v>2020</v>
      </c>
      <c r="G17" s="34">
        <f>G16*H17</f>
        <v>7130.887161187482</v>
      </c>
      <c r="H17" s="103">
        <f>H16</f>
        <v>1.0010369484533397</v>
      </c>
      <c r="I17" s="30"/>
      <c r="J17" s="30">
        <f t="shared" si="4"/>
        <v>2020</v>
      </c>
      <c r="K17" s="34">
        <f>K16*L17</f>
        <v>1270.6709686182396</v>
      </c>
      <c r="L17" s="103">
        <f>L16</f>
        <v>1.0051472119662388</v>
      </c>
      <c r="M17" s="30"/>
      <c r="N17" s="30">
        <f t="shared" si="6"/>
        <v>2020</v>
      </c>
      <c r="O17" s="34">
        <f>O16*P17</f>
        <v>3</v>
      </c>
      <c r="P17" s="103">
        <f>P16</f>
        <v>1</v>
      </c>
      <c r="Q17" s="30"/>
      <c r="R17" s="30">
        <f t="shared" si="8"/>
        <v>2020</v>
      </c>
      <c r="S17" s="34">
        <f>S16*T17</f>
        <v>6</v>
      </c>
      <c r="T17" s="103">
        <f>T16</f>
        <v>1</v>
      </c>
      <c r="U17" s="30"/>
      <c r="V17" s="30">
        <f t="shared" si="10"/>
        <v>2020</v>
      </c>
      <c r="W17" s="34">
        <f>W16*X17</f>
        <v>2</v>
      </c>
      <c r="X17" s="103">
        <f>X16</f>
        <v>1</v>
      </c>
      <c r="Y17" s="30"/>
      <c r="Z17" s="30">
        <f t="shared" si="12"/>
        <v>2020</v>
      </c>
      <c r="AA17" s="34">
        <f>AA16*AB17</f>
        <v>1</v>
      </c>
      <c r="AB17" s="103">
        <f>AB16</f>
        <v>1</v>
      </c>
      <c r="AC17" s="30"/>
      <c r="AD17" s="30">
        <f t="shared" si="14"/>
        <v>2020</v>
      </c>
      <c r="AE17" s="34">
        <f>AE16*AF17</f>
        <v>24187.922339623776</v>
      </c>
      <c r="AF17" s="103">
        <f>AF16</f>
        <v>1.0006129340924046</v>
      </c>
      <c r="AG17" s="30"/>
      <c r="AH17" s="30">
        <f t="shared" si="16"/>
        <v>2020</v>
      </c>
      <c r="AI17" s="34">
        <f>AI16*AJ17</f>
        <v>512.02263551798512</v>
      </c>
      <c r="AJ17" s="103">
        <f>AJ16</f>
        <v>0.97393017046315922</v>
      </c>
      <c r="AK17" s="30"/>
      <c r="AL17" s="30">
        <f t="shared" si="18"/>
        <v>2020</v>
      </c>
      <c r="AM17" s="131">
        <f>AM16*AN16</f>
        <v>721.37458262407461</v>
      </c>
      <c r="AN17" s="103">
        <f>AN16</f>
        <v>0.99604583846787031</v>
      </c>
    </row>
    <row r="19" spans="2:40" ht="12.75" customHeight="1">
      <c r="AD19" s="224" t="s">
        <v>263</v>
      </c>
      <c r="AE19" s="224"/>
      <c r="AF19" s="224"/>
      <c r="AL19" s="224" t="s">
        <v>265</v>
      </c>
      <c r="AM19" s="224"/>
      <c r="AN19" s="224"/>
    </row>
    <row r="20" spans="2:40">
      <c r="G20" s="37"/>
      <c r="AD20" s="224"/>
      <c r="AE20" s="224"/>
      <c r="AF20" s="224"/>
      <c r="AL20" s="224"/>
      <c r="AM20" s="224"/>
      <c r="AN20" s="224"/>
    </row>
    <row r="21" spans="2:40">
      <c r="G21" s="37"/>
      <c r="H21" s="102"/>
      <c r="AD21" s="224"/>
      <c r="AE21" s="224"/>
      <c r="AF21" s="224"/>
      <c r="AL21" s="224"/>
      <c r="AM21" s="224"/>
      <c r="AN21" s="224"/>
    </row>
    <row r="22" spans="2:40">
      <c r="G22" s="37"/>
      <c r="H22" s="102"/>
      <c r="AD22" s="224"/>
      <c r="AE22" s="224"/>
      <c r="AF22" s="224"/>
      <c r="AL22" s="224"/>
      <c r="AM22" s="224"/>
      <c r="AN22" s="224"/>
    </row>
    <row r="23" spans="2:40">
      <c r="G23" s="37"/>
      <c r="H23" s="102"/>
    </row>
    <row r="24" spans="2:40">
      <c r="G24" s="37"/>
      <c r="H24" s="102"/>
    </row>
    <row r="25" spans="2:40">
      <c r="G25" s="37"/>
      <c r="H25" s="102"/>
    </row>
    <row r="26" spans="2:40">
      <c r="G26" s="37"/>
      <c r="H26" s="102"/>
    </row>
    <row r="27" spans="2:40">
      <c r="G27" s="37"/>
      <c r="H27" s="102"/>
    </row>
    <row r="28" spans="2:40">
      <c r="G28" s="37"/>
      <c r="H28" s="102"/>
    </row>
    <row r="29" spans="2:40">
      <c r="G29" s="37"/>
      <c r="H29" s="102"/>
    </row>
    <row r="30" spans="2:40">
      <c r="G30" s="37"/>
      <c r="H30" s="239"/>
      <c r="K30" s="37"/>
    </row>
    <row r="31" spans="2:40">
      <c r="G31" s="37"/>
      <c r="H31" s="239"/>
      <c r="K31" s="37"/>
    </row>
    <row r="32" spans="2:40">
      <c r="G32" s="37"/>
      <c r="H32" s="239"/>
      <c r="K32" s="37"/>
    </row>
  </sheetData>
  <mergeCells count="22">
    <mergeCell ref="AI2:AI3"/>
    <mergeCell ref="X2:X3"/>
    <mergeCell ref="Z2:AA2"/>
    <mergeCell ref="AB2:AB3"/>
    <mergeCell ref="AE2:AE3"/>
    <mergeCell ref="AF2:AF3"/>
    <mergeCell ref="AD19:AF22"/>
    <mergeCell ref="AL19:AN22"/>
    <mergeCell ref="L2:L3"/>
    <mergeCell ref="B2:C2"/>
    <mergeCell ref="D2:D3"/>
    <mergeCell ref="F2:G2"/>
    <mergeCell ref="H2:H3"/>
    <mergeCell ref="J2:K2"/>
    <mergeCell ref="AM2:AM3"/>
    <mergeCell ref="AN2:AN3"/>
    <mergeCell ref="AJ2:AJ3"/>
    <mergeCell ref="N2:O2"/>
    <mergeCell ref="P2:P3"/>
    <mergeCell ref="R2:S2"/>
    <mergeCell ref="T2:T3"/>
    <mergeCell ref="V2:W2"/>
  </mergeCells>
  <pageMargins left="0.7" right="0.7" top="0.75" bottom="0.75" header="0.3" footer="0.3"/>
  <pageSetup paperSize="9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CC48"/>
  <sheetViews>
    <sheetView topLeftCell="AR1" workbookViewId="0">
      <selection activeCell="L37" sqref="L37"/>
    </sheetView>
  </sheetViews>
  <sheetFormatPr defaultColWidth="9.1640625" defaultRowHeight="12.75"/>
  <cols>
    <col min="1" max="1" width="17" style="45" bestFit="1" customWidth="1"/>
    <col min="2" max="2" width="5.83203125" style="45" bestFit="1" customWidth="1"/>
    <col min="3" max="3" width="13" style="45" customWidth="1"/>
    <col min="4" max="4" width="19.6640625" style="45" customWidth="1"/>
    <col min="5" max="5" width="16.33203125" style="45" bestFit="1" customWidth="1"/>
    <col min="6" max="6" width="1.6640625" style="45" customWidth="1"/>
    <col min="7" max="7" width="15.5" style="45" customWidth="1"/>
    <col min="8" max="8" width="11.83203125" style="45" customWidth="1"/>
    <col min="9" max="9" width="13" style="45" bestFit="1" customWidth="1"/>
    <col min="10" max="10" width="3.83203125" style="45" customWidth="1"/>
    <col min="11" max="11" width="9" style="45" customWidth="1"/>
    <col min="12" max="12" width="16.5" style="45" customWidth="1"/>
    <col min="13" max="13" width="16" style="45" customWidth="1"/>
    <col min="14" max="14" width="16.5" style="45" customWidth="1"/>
    <col min="15" max="15" width="2.6640625" style="45" customWidth="1"/>
    <col min="16" max="16" width="17.6640625" style="45" customWidth="1"/>
    <col min="17" max="17" width="15.83203125" style="45" customWidth="1"/>
    <col min="18" max="18" width="13" style="45" customWidth="1"/>
    <col min="19" max="19" width="3.83203125" style="45" customWidth="1"/>
    <col min="20" max="20" width="5.83203125" style="45" bestFit="1" customWidth="1"/>
    <col min="21" max="21" width="15.6640625" style="45" customWidth="1"/>
    <col min="22" max="22" width="15.83203125" style="45" customWidth="1"/>
    <col min="23" max="23" width="17" style="45" customWidth="1"/>
    <col min="24" max="24" width="1.5" style="45" customWidth="1"/>
    <col min="25" max="25" width="20.33203125" style="45" customWidth="1"/>
    <col min="26" max="26" width="15.83203125" style="45" customWidth="1"/>
    <col min="27" max="27" width="14.33203125" style="45" customWidth="1"/>
    <col min="28" max="28" width="6.5" style="45" customWidth="1"/>
    <col min="29" max="29" width="5.83203125" style="45" bestFit="1" customWidth="1"/>
    <col min="30" max="30" width="17" style="45" customWidth="1"/>
    <col min="31" max="31" width="16" style="45" customWidth="1"/>
    <col min="32" max="32" width="17" style="45" customWidth="1"/>
    <col min="33" max="33" width="1.5" style="45" customWidth="1"/>
    <col min="34" max="34" width="19.33203125" style="45" customWidth="1"/>
    <col min="35" max="35" width="16" style="45" customWidth="1"/>
    <col min="36" max="36" width="13.33203125" style="45" customWidth="1"/>
    <col min="37" max="37" width="3.83203125" style="45" customWidth="1"/>
    <col min="38" max="38" width="5.83203125" style="45" bestFit="1" customWidth="1"/>
    <col min="39" max="41" width="15.6640625" style="45" customWidth="1"/>
    <col min="42" max="42" width="1.5" style="45" customWidth="1"/>
    <col min="43" max="43" width="19.5" style="45" customWidth="1"/>
    <col min="44" max="45" width="16.1640625" style="45" customWidth="1"/>
    <col min="46" max="46" width="3.83203125" style="45" customWidth="1"/>
    <col min="47" max="47" width="5.83203125" style="45" bestFit="1" customWidth="1"/>
    <col min="48" max="50" width="16.6640625" style="45" customWidth="1"/>
    <col min="51" max="51" width="3.83203125" style="45" customWidth="1"/>
    <col min="52" max="53" width="21.6640625" style="45" customWidth="1"/>
    <col min="54" max="54" width="13" style="45" bestFit="1" customWidth="1"/>
    <col min="55" max="55" width="3.83203125" style="45" customWidth="1"/>
    <col min="56" max="56" width="5.83203125" style="45" bestFit="1" customWidth="1"/>
    <col min="57" max="59" width="18.1640625" style="45" customWidth="1"/>
    <col min="60" max="60" width="3.83203125" style="45" customWidth="1"/>
    <col min="61" max="63" width="19.5" style="45" customWidth="1"/>
    <col min="64" max="64" width="3.83203125" style="45" customWidth="1"/>
    <col min="65" max="65" width="5.83203125" style="45" bestFit="1" customWidth="1"/>
    <col min="66" max="66" width="11.83203125" style="45" bestFit="1" customWidth="1"/>
    <col min="67" max="67" width="17.5" style="45" bestFit="1" customWidth="1"/>
    <col min="68" max="68" width="24.1640625" style="45" customWidth="1"/>
    <col min="69" max="69" width="17.5" style="45" bestFit="1" customWidth="1"/>
    <col min="70" max="70" width="3.83203125" style="45" customWidth="1"/>
    <col min="71" max="71" width="5.83203125" style="45" bestFit="1" customWidth="1"/>
    <col min="72" max="72" width="10.6640625" style="45" bestFit="1" customWidth="1"/>
    <col min="73" max="73" width="13.33203125" style="45" bestFit="1" customWidth="1"/>
    <col min="74" max="74" width="24" style="45" customWidth="1"/>
    <col min="75" max="75" width="17.5" style="45" bestFit="1" customWidth="1"/>
    <col min="76" max="76" width="3.6640625" style="45" customWidth="1"/>
    <col min="77" max="77" width="5.83203125" style="45" bestFit="1" customWidth="1"/>
    <col min="78" max="78" width="10.6640625" style="45" bestFit="1" customWidth="1"/>
    <col min="79" max="79" width="13.33203125" style="45" bestFit="1" customWidth="1"/>
    <col min="80" max="80" width="23.6640625" style="45" customWidth="1"/>
    <col min="81" max="81" width="17.5" style="45" bestFit="1" customWidth="1"/>
    <col min="82" max="82" width="4.1640625" style="45" customWidth="1"/>
    <col min="83" max="16384" width="9.1640625" style="45"/>
  </cols>
  <sheetData>
    <row r="1" spans="1:81">
      <c r="A1" s="65" t="s">
        <v>150</v>
      </c>
    </row>
    <row r="2" spans="1:81" ht="12.75" customHeight="1">
      <c r="B2" s="227" t="s">
        <v>194</v>
      </c>
      <c r="C2" s="227"/>
      <c r="D2" s="227"/>
      <c r="E2" s="227"/>
      <c r="F2" s="227"/>
      <c r="G2" s="227"/>
      <c r="H2" s="227"/>
      <c r="I2" s="227"/>
      <c r="K2" s="227" t="s">
        <v>132</v>
      </c>
      <c r="L2" s="227"/>
      <c r="M2" s="227"/>
      <c r="N2" s="227"/>
      <c r="O2" s="227"/>
      <c r="P2" s="227"/>
      <c r="Q2" s="227"/>
      <c r="R2" s="227"/>
      <c r="U2" s="227" t="s">
        <v>133</v>
      </c>
      <c r="V2" s="227"/>
      <c r="W2" s="227"/>
      <c r="X2" s="227"/>
      <c r="Y2" s="227"/>
      <c r="Z2" s="227"/>
      <c r="AA2" s="227"/>
      <c r="AB2" s="66"/>
      <c r="AD2" s="227" t="s">
        <v>142</v>
      </c>
      <c r="AE2" s="227"/>
      <c r="AF2" s="227"/>
      <c r="AG2" s="227"/>
      <c r="AH2" s="227"/>
      <c r="AI2" s="227"/>
      <c r="AJ2" s="227"/>
      <c r="AM2" s="227" t="s">
        <v>143</v>
      </c>
      <c r="AN2" s="227"/>
      <c r="AO2" s="227"/>
      <c r="AP2" s="227"/>
      <c r="AQ2" s="227"/>
      <c r="AR2" s="227"/>
      <c r="AS2" s="227"/>
      <c r="AV2" s="227" t="s">
        <v>188</v>
      </c>
      <c r="AW2" s="227"/>
      <c r="AX2" s="227"/>
      <c r="AY2" s="227"/>
      <c r="AZ2" s="227"/>
      <c r="BA2" s="227"/>
      <c r="BB2" s="227"/>
      <c r="BE2" s="227" t="s">
        <v>189</v>
      </c>
      <c r="BF2" s="227"/>
      <c r="BG2" s="227"/>
      <c r="BH2" s="227"/>
      <c r="BI2" s="227"/>
      <c r="BJ2" s="227"/>
      <c r="BK2" s="227"/>
      <c r="BL2" s="67"/>
      <c r="BM2" s="227" t="s">
        <v>146</v>
      </c>
      <c r="BN2" s="227"/>
      <c r="BO2" s="227"/>
      <c r="BP2" s="227"/>
      <c r="BQ2" s="227"/>
      <c r="BS2" s="227" t="s">
        <v>151</v>
      </c>
      <c r="BT2" s="227"/>
      <c r="BU2" s="227"/>
      <c r="BV2" s="227"/>
      <c r="BW2" s="227"/>
      <c r="BY2" s="227" t="s">
        <v>144</v>
      </c>
      <c r="BZ2" s="227"/>
      <c r="CA2" s="227"/>
      <c r="CB2" s="227"/>
      <c r="CC2" s="227"/>
    </row>
    <row r="3" spans="1:81">
      <c r="B3" s="66" t="s">
        <v>126</v>
      </c>
      <c r="C3" s="66" t="s">
        <v>152</v>
      </c>
      <c r="D3" s="66" t="s">
        <v>153</v>
      </c>
      <c r="E3" s="66" t="s">
        <v>154</v>
      </c>
      <c r="F3" s="66"/>
      <c r="G3" s="68" t="s">
        <v>155</v>
      </c>
      <c r="H3" s="66" t="s">
        <v>153</v>
      </c>
      <c r="I3" s="68" t="s">
        <v>156</v>
      </c>
      <c r="K3" s="66" t="s">
        <v>126</v>
      </c>
      <c r="L3" s="66" t="s">
        <v>152</v>
      </c>
      <c r="M3" s="66" t="s">
        <v>153</v>
      </c>
      <c r="N3" s="66" t="s">
        <v>154</v>
      </c>
      <c r="O3" s="66"/>
      <c r="P3" s="68" t="s">
        <v>155</v>
      </c>
      <c r="Q3" s="66" t="s">
        <v>153</v>
      </c>
      <c r="R3" s="68" t="s">
        <v>156</v>
      </c>
      <c r="T3" s="66" t="s">
        <v>126</v>
      </c>
      <c r="U3" s="66" t="s">
        <v>152</v>
      </c>
      <c r="V3" s="66" t="s">
        <v>153</v>
      </c>
      <c r="W3" s="66" t="s">
        <v>154</v>
      </c>
      <c r="X3" s="66"/>
      <c r="Y3" s="68" t="s">
        <v>155</v>
      </c>
      <c r="Z3" s="66" t="s">
        <v>153</v>
      </c>
      <c r="AA3" s="68" t="s">
        <v>156</v>
      </c>
      <c r="AB3" s="66"/>
      <c r="AC3" s="66" t="s">
        <v>126</v>
      </c>
      <c r="AD3" s="66" t="s">
        <v>152</v>
      </c>
      <c r="AE3" s="66" t="s">
        <v>153</v>
      </c>
      <c r="AF3" s="66" t="s">
        <v>154</v>
      </c>
      <c r="AG3" s="66"/>
      <c r="AH3" s="68" t="s">
        <v>155</v>
      </c>
      <c r="AI3" s="66" t="s">
        <v>153</v>
      </c>
      <c r="AJ3" s="68" t="s">
        <v>156</v>
      </c>
      <c r="AL3" s="66" t="s">
        <v>126</v>
      </c>
      <c r="AM3" s="66" t="s">
        <v>152</v>
      </c>
      <c r="AN3" s="66" t="s">
        <v>153</v>
      </c>
      <c r="AO3" s="66" t="s">
        <v>154</v>
      </c>
      <c r="AP3" s="66"/>
      <c r="AQ3" s="68" t="s">
        <v>155</v>
      </c>
      <c r="AR3" s="66" t="s">
        <v>153</v>
      </c>
      <c r="AS3" s="68" t="s">
        <v>156</v>
      </c>
      <c r="AU3" s="66" t="s">
        <v>126</v>
      </c>
      <c r="AV3" s="66" t="s">
        <v>190</v>
      </c>
      <c r="AW3" s="66" t="s">
        <v>153</v>
      </c>
      <c r="AX3" s="66" t="s">
        <v>154</v>
      </c>
      <c r="AY3" s="66"/>
      <c r="AZ3" s="68" t="s">
        <v>155</v>
      </c>
      <c r="BA3" s="66" t="s">
        <v>153</v>
      </c>
      <c r="BB3" s="68" t="s">
        <v>156</v>
      </c>
      <c r="BD3" s="66" t="s">
        <v>126</v>
      </c>
      <c r="BE3" s="66" t="s">
        <v>190</v>
      </c>
      <c r="BF3" s="66" t="s">
        <v>153</v>
      </c>
      <c r="BG3" s="66" t="s">
        <v>154</v>
      </c>
      <c r="BH3" s="66"/>
      <c r="BI3" s="68" t="s">
        <v>155</v>
      </c>
      <c r="BJ3" s="66" t="s">
        <v>153</v>
      </c>
      <c r="BK3" s="68" t="s">
        <v>156</v>
      </c>
      <c r="BL3" s="68"/>
      <c r="BM3" s="66" t="s">
        <v>126</v>
      </c>
      <c r="BN3" s="66" t="s">
        <v>152</v>
      </c>
      <c r="BO3" s="66" t="s">
        <v>147</v>
      </c>
      <c r="BP3" s="66" t="s">
        <v>266</v>
      </c>
      <c r="BQ3" s="66" t="s">
        <v>158</v>
      </c>
      <c r="BS3" s="66" t="s">
        <v>126</v>
      </c>
      <c r="BT3" s="66" t="s">
        <v>152</v>
      </c>
      <c r="BU3" s="66" t="s">
        <v>149</v>
      </c>
      <c r="BV3" s="66" t="s">
        <v>266</v>
      </c>
      <c r="BW3" s="66" t="s">
        <v>158</v>
      </c>
      <c r="BY3" s="66" t="s">
        <v>126</v>
      </c>
      <c r="BZ3" s="66" t="s">
        <v>152</v>
      </c>
      <c r="CA3" s="66" t="s">
        <v>149</v>
      </c>
      <c r="CB3" s="66" t="s">
        <v>266</v>
      </c>
      <c r="CC3" s="66" t="s">
        <v>158</v>
      </c>
    </row>
    <row r="4" spans="1:81">
      <c r="B4" s="66"/>
      <c r="C4" s="66" t="s">
        <v>159</v>
      </c>
      <c r="D4" s="66" t="s">
        <v>160</v>
      </c>
      <c r="E4" s="66" t="s">
        <v>161</v>
      </c>
      <c r="F4" s="66"/>
      <c r="G4" s="68" t="s">
        <v>162</v>
      </c>
      <c r="H4" s="68" t="s">
        <v>163</v>
      </c>
      <c r="I4" s="68" t="s">
        <v>164</v>
      </c>
      <c r="K4" s="66"/>
      <c r="L4" s="66" t="s">
        <v>159</v>
      </c>
      <c r="M4" s="66" t="s">
        <v>160</v>
      </c>
      <c r="N4" s="66" t="s">
        <v>161</v>
      </c>
      <c r="O4" s="66"/>
      <c r="P4" s="68" t="s">
        <v>162</v>
      </c>
      <c r="Q4" s="68" t="s">
        <v>163</v>
      </c>
      <c r="R4" s="68" t="s">
        <v>164</v>
      </c>
      <c r="T4" s="66"/>
      <c r="U4" s="66" t="s">
        <v>159</v>
      </c>
      <c r="V4" s="66" t="s">
        <v>160</v>
      </c>
      <c r="W4" s="66" t="s">
        <v>161</v>
      </c>
      <c r="X4" s="66"/>
      <c r="Y4" s="68" t="s">
        <v>162</v>
      </c>
      <c r="Z4" s="68" t="s">
        <v>163</v>
      </c>
      <c r="AA4" s="68" t="s">
        <v>164</v>
      </c>
      <c r="AB4" s="66"/>
      <c r="AC4" s="66"/>
      <c r="AD4" s="66" t="s">
        <v>159</v>
      </c>
      <c r="AE4" s="66" t="s">
        <v>160</v>
      </c>
      <c r="AF4" s="66" t="s">
        <v>161</v>
      </c>
      <c r="AG4" s="66"/>
      <c r="AH4" s="68" t="s">
        <v>162</v>
      </c>
      <c r="AI4" s="68" t="s">
        <v>163</v>
      </c>
      <c r="AJ4" s="68" t="s">
        <v>164</v>
      </c>
      <c r="AL4" s="66"/>
      <c r="AM4" s="66" t="s">
        <v>159</v>
      </c>
      <c r="AN4" s="66" t="s">
        <v>160</v>
      </c>
      <c r="AO4" s="66" t="s">
        <v>161</v>
      </c>
      <c r="AP4" s="66"/>
      <c r="AQ4" s="68" t="s">
        <v>162</v>
      </c>
      <c r="AR4" s="68" t="s">
        <v>163</v>
      </c>
      <c r="AS4" s="68" t="s">
        <v>164</v>
      </c>
      <c r="AU4" s="66"/>
      <c r="AV4" s="66" t="s">
        <v>159</v>
      </c>
      <c r="AW4" s="66" t="s">
        <v>160</v>
      </c>
      <c r="AX4" s="66" t="s">
        <v>161</v>
      </c>
      <c r="AY4" s="66"/>
      <c r="AZ4" s="68" t="s">
        <v>162</v>
      </c>
      <c r="BA4" s="68" t="s">
        <v>163</v>
      </c>
      <c r="BB4" s="68" t="s">
        <v>164</v>
      </c>
      <c r="BD4" s="66"/>
      <c r="BE4" s="66" t="s">
        <v>159</v>
      </c>
      <c r="BF4" s="66" t="s">
        <v>160</v>
      </c>
      <c r="BG4" s="66" t="s">
        <v>161</v>
      </c>
      <c r="BH4" s="66"/>
      <c r="BI4" s="68" t="s">
        <v>162</v>
      </c>
      <c r="BJ4" s="68" t="s">
        <v>163</v>
      </c>
      <c r="BK4" s="68" t="s">
        <v>164</v>
      </c>
      <c r="BL4" s="68"/>
      <c r="BM4" s="66"/>
      <c r="BN4" s="66"/>
      <c r="BO4" s="66"/>
      <c r="BP4" s="66"/>
      <c r="BQ4" s="66"/>
      <c r="BS4" s="66"/>
      <c r="BT4" s="66"/>
      <c r="BU4" s="66"/>
      <c r="BV4" s="66"/>
      <c r="BW4" s="66"/>
      <c r="BY4" s="66"/>
      <c r="BZ4" s="66"/>
      <c r="CA4" s="66"/>
      <c r="CB4" s="66"/>
      <c r="CC4" s="66"/>
    </row>
    <row r="5" spans="1:81">
      <c r="B5" s="45">
        <v>2008</v>
      </c>
      <c r="C5" s="69">
        <f>SUMIF('Monthly Data'!$B:$B,B5,'Monthly Data'!C:C)</f>
        <v>639846723.4310348</v>
      </c>
      <c r="D5" s="69">
        <f ca="1">SUMIF('Monthly Data'!$B:$B,B5,'Monthly Data'!E:E)</f>
        <v>11178233.764235809</v>
      </c>
      <c r="E5" s="69">
        <f ca="1">SUMIF('Res Normalized Monthly'!$B$2:$B$121,B5,'Res Normalized Monthly'!C$2:C$121)</f>
        <v>651024957.19527078</v>
      </c>
      <c r="F5" s="69"/>
      <c r="G5" s="69">
        <f ca="1">SUMIF('Res Normalized Monthly'!$B:$B,B5,'Res Normalized Monthly'!$T:$T)</f>
        <v>651813199.79348838</v>
      </c>
      <c r="H5" s="69">
        <f t="shared" ref="H5:H14" ca="1" si="0">D5</f>
        <v>11178233.764235809</v>
      </c>
      <c r="I5" s="69">
        <f t="shared" ref="I5:I14" ca="1" si="1">G5-H5</f>
        <v>640634966.02925253</v>
      </c>
      <c r="K5" s="45">
        <f t="shared" ref="K5:K16" si="2">B5</f>
        <v>2008</v>
      </c>
      <c r="L5" s="69">
        <f>SUMIF('Monthly Data'!$B:$B,K5,'Monthly Data'!G:G)</f>
        <v>234974860.79217997</v>
      </c>
      <c r="M5" s="69">
        <f ca="1">SUMIF('Monthly Data'!$B:$B,K5,'Monthly Data'!I:I)</f>
        <v>166366.87858978784</v>
      </c>
      <c r="N5" s="69">
        <f ca="1">SUMIF('GS &lt; 50 Normalized Monthly'!$B:$B,K5,'GS &lt; 50 Normalized Monthly'!C:C)</f>
        <v>235141227.67076981</v>
      </c>
      <c r="O5" s="70"/>
      <c r="P5" s="69">
        <f ca="1">SUMIF('GS &lt; 50 Normalized Monthly'!$B:$B,K5,'GS &lt; 50 Normalized Monthly'!V:V)</f>
        <v>235964241.00608486</v>
      </c>
      <c r="Q5" s="69">
        <f t="shared" ref="Q5:Q13" ca="1" si="3">M5</f>
        <v>166366.87858978784</v>
      </c>
      <c r="R5" s="69">
        <f t="shared" ref="R5:R15" ca="1" si="4">P5-Q5</f>
        <v>235797874.12749508</v>
      </c>
      <c r="T5" s="45">
        <f t="shared" ref="T5:T16" si="5">K5</f>
        <v>2008</v>
      </c>
      <c r="U5" s="69">
        <f ca="1">SUMIF('Monthly Data'!$B:$B,T5,'Monthly Data'!O:O)-SUMIF('Monthly Data'!$B:$B,T5,'Monthly Data'!N:N)</f>
        <v>1004355679.8107362</v>
      </c>
      <c r="V5" s="69">
        <f ca="1">SUMIF('Monthly Data'!$B:$B,T5,'Monthly Data'!N:N)</f>
        <v>379503.71771495783</v>
      </c>
      <c r="W5" s="69">
        <f ca="1">SUMIF('GS &gt; 50 Normalized Monthly'!$B:$B,T5,'GS &gt; 50 Normalized Monthly'!C:C)</f>
        <v>1004735183.5284511</v>
      </c>
      <c r="X5" s="70"/>
      <c r="Y5" s="69">
        <f ca="1">SUMIF('GS &gt; 50 Normalized Monthly'!$B:$B,T5,'GS &gt; 50 Normalized Monthly'!AB:AB)</f>
        <v>996659084.56163466</v>
      </c>
      <c r="Z5" s="69">
        <f t="shared" ref="Z5:Z13" ca="1" si="6">V5</f>
        <v>379503.71771495783</v>
      </c>
      <c r="AA5" s="69">
        <f t="shared" ref="AA5:AA15" ca="1" si="7">Y5-Z5</f>
        <v>996279580.84391975</v>
      </c>
      <c r="AB5" s="69"/>
      <c r="AC5" s="45">
        <f t="shared" ref="AC5:AC16" si="8">T5</f>
        <v>2008</v>
      </c>
      <c r="AD5" s="69">
        <f>SUMIF('Monthly Data'!$B:$B,AC5,'Monthly Data'!Q:Q)</f>
        <v>53824580.470650002</v>
      </c>
      <c r="AE5" s="69">
        <f ca="1">SUMIF('Monthly Data'!$B:$B,AC5,'Monthly Data'!T:T)</f>
        <v>0</v>
      </c>
      <c r="AF5" s="69">
        <f ca="1">SUMIF('Intermediate Normalized Monthly'!$B:$B,AC5,'Intermediate Normalized Monthly'!C:C)</f>
        <v>53824580.470650002</v>
      </c>
      <c r="AG5" s="70"/>
      <c r="AH5" s="69">
        <f>SUMIF('Intermediate Normalized Monthly'!$B:$B,AC5,'Intermediate Normalized Monthly'!R:R)</f>
        <v>54134477.740705281</v>
      </c>
      <c r="AI5" s="69">
        <f t="shared" ref="AI5:AI13" ca="1" si="9">AE5</f>
        <v>0</v>
      </c>
      <c r="AJ5" s="69">
        <f t="shared" ref="AJ5:AJ16" ca="1" si="10">AH5-AI5</f>
        <v>54134477.740705281</v>
      </c>
      <c r="AL5" s="45">
        <f t="shared" ref="AL5:AL16" si="11">AC5</f>
        <v>2008</v>
      </c>
      <c r="AM5" s="69">
        <f>SUMIF('Monthly Data'!$B:$B,AL5,'Monthly Data'!V:V)</f>
        <v>352691145.91210705</v>
      </c>
      <c r="AN5" s="69">
        <f ca="1">SUMIF('Monthly Data'!$B:$B,AL5,'Monthly Data'!Y:Y)</f>
        <v>0</v>
      </c>
      <c r="AO5" s="69">
        <f ca="1">SUMIF('Large Use Normalized Monthly'!$B:$B,AL5,'Large Use Normalized Monthly'!C:C)</f>
        <v>352691145.91210705</v>
      </c>
      <c r="AP5" s="70"/>
      <c r="AQ5" s="69">
        <f ca="1">SUMIF('Large Use Normalized Monthly'!$B:$B,AL5,'Large Use Normalized Monthly'!R:R)</f>
        <v>348587091.91042554</v>
      </c>
      <c r="AR5" s="69">
        <f t="shared" ref="AR5:AR13" ca="1" si="12">AN5</f>
        <v>0</v>
      </c>
      <c r="AS5" s="69">
        <f t="shared" ref="AS5:AS16" ca="1" si="13">AQ5-AR5</f>
        <v>348587091.91042554</v>
      </c>
      <c r="AU5" s="45">
        <f t="shared" ref="AU5:AU16" si="14">AL5</f>
        <v>2008</v>
      </c>
      <c r="AV5" s="69">
        <f ca="1">SUMIF('Monthly Data'!$B:$B,AU5,'Monthly Data'!AE:AE)-AW5</f>
        <v>264386628.5461286</v>
      </c>
      <c r="AW5" s="69">
        <f ca="1">SUMIF('Monthly Data'!$B:$B,AU5,'Monthly Data'!AD:AD)</f>
        <v>0</v>
      </c>
      <c r="AX5" s="69">
        <f ca="1">SUMIF('Monthly Data'!$B:$B,AU5,'Monthly Data'!AE:AE)</f>
        <v>264386628.5461286</v>
      </c>
      <c r="AY5" s="70"/>
      <c r="AZ5" s="69">
        <f ca="1">AVERAGE(AX6:AX14)</f>
        <v>273040564.84647483</v>
      </c>
      <c r="BA5" s="69">
        <f t="shared" ref="BA5:BA13" ca="1" si="15">AW5</f>
        <v>0</v>
      </c>
      <c r="BB5" s="69">
        <f t="shared" ref="BB5:BB16" ca="1" si="16">AZ5-BA5</f>
        <v>273040564.84647483</v>
      </c>
      <c r="BD5" s="45">
        <f t="shared" ref="BD5:BD16" si="17">AU5</f>
        <v>2008</v>
      </c>
      <c r="BE5" s="69">
        <f>SUMIF('Monthly Data'!$B:$B,BD5,'Monthly Data'!AI:AI)</f>
        <v>55619546.631240994</v>
      </c>
      <c r="BF5" s="69">
        <f ca="1">SUMIF('Monthly Data'!$B:$B,BD5,'Monthly Data'!AL:AL)</f>
        <v>0</v>
      </c>
      <c r="BG5" s="69">
        <f t="shared" ref="BG5:BG13" ca="1" si="18">BE5+BF5</f>
        <v>55619546.631240994</v>
      </c>
      <c r="BH5" s="70"/>
      <c r="BI5" s="69">
        <f ca="1">TREND($BG$5:$BG$14,$BD$5:$BD$14,BD5)</f>
        <v>52524925.553184509</v>
      </c>
      <c r="BJ5" s="69">
        <f t="shared" ref="BJ5:BJ13" ca="1" si="19">BF5</f>
        <v>0</v>
      </c>
      <c r="BK5" s="69">
        <f t="shared" ref="BK5:BK16" ca="1" si="20">BI5-BJ5</f>
        <v>52524925.553184509</v>
      </c>
      <c r="BL5" s="69"/>
      <c r="BM5" s="45">
        <f t="shared" ref="BM5:BM16" si="21">AL5</f>
        <v>2008</v>
      </c>
      <c r="BN5" s="71">
        <f>SUMIF('Monthly Data'!$B:$B,BM5,'Monthly Data'!AN:AN)</f>
        <v>17016319.552000001</v>
      </c>
      <c r="BO5" s="71">
        <f>'Connection count '!AE5</f>
        <v>23402.5</v>
      </c>
      <c r="BP5" s="71">
        <f t="shared" ref="BP5:BP9" si="22">BN5/BO5</f>
        <v>727.11545997222527</v>
      </c>
      <c r="BQ5" s="72"/>
      <c r="BR5" s="65"/>
      <c r="BS5" s="65">
        <f t="shared" ref="BS5:BS8" si="23">BM5</f>
        <v>2008</v>
      </c>
      <c r="BT5" s="71">
        <f>SUMIF('Monthly Data'!$B:$B,BS5,'Monthly Data'!AS:AS)</f>
        <v>1037845.2824159999</v>
      </c>
      <c r="BU5" s="71">
        <f>'Connection count '!AI5</f>
        <v>703</v>
      </c>
      <c r="BV5" s="71">
        <f t="shared" ref="BV5:BV12" si="24">BT5/BU5</f>
        <v>1476.3090788278803</v>
      </c>
      <c r="BW5" s="71">
        <f t="shared" ref="BW5:BW10" si="25">BV5*BU5</f>
        <v>1037845.2824159998</v>
      </c>
      <c r="BX5" s="72"/>
      <c r="BY5" s="65">
        <f t="shared" ref="BY5:BY13" si="26">BM5</f>
        <v>2008</v>
      </c>
      <c r="BZ5" s="71">
        <f>SUMIF('Monthly Data'!$B:$B,BY5,'Monthly Data'!AV:AV)</f>
        <v>4241921.2693840005</v>
      </c>
      <c r="CA5" s="71">
        <f>'Connection count '!AM5</f>
        <v>756.5</v>
      </c>
      <c r="CB5" s="71">
        <f t="shared" ref="CB5:CB13" si="27">BZ5/CA5</f>
        <v>5607.2984393707875</v>
      </c>
      <c r="CC5" s="71">
        <f t="shared" ref="CC5:CC12" si="28">CB5*CA5</f>
        <v>4241921.2693840005</v>
      </c>
    </row>
    <row r="6" spans="1:81">
      <c r="B6" s="45">
        <f t="shared" ref="B6:B17" si="29">B5+1</f>
        <v>2009</v>
      </c>
      <c r="C6" s="69">
        <f>SUMIF('Monthly Data'!$B:$B,B6,'Monthly Data'!C:C)</f>
        <v>604635108.51263404</v>
      </c>
      <c r="D6" s="69">
        <f ca="1">SUMIF('Monthly Data'!$B:$B,B6,'Monthly Data'!E:E)</f>
        <v>12905395.295118952</v>
      </c>
      <c r="E6" s="69">
        <f ca="1">SUMIF('Res Normalized Monthly'!$B$2:$B$121,B6,'Res Normalized Monthly'!C$2:C$121)</f>
        <v>617540503.80775297</v>
      </c>
      <c r="F6" s="69"/>
      <c r="G6" s="69">
        <f ca="1">SUMIF('Res Normalized Monthly'!$B:$B,B6,'Res Normalized Monthly'!$T:$T)</f>
        <v>646045250.35549533</v>
      </c>
      <c r="H6" s="69">
        <f t="shared" ca="1" si="0"/>
        <v>12905395.295118952</v>
      </c>
      <c r="I6" s="69">
        <f t="shared" ca="1" si="1"/>
        <v>633139855.06037641</v>
      </c>
      <c r="K6" s="45">
        <f t="shared" si="2"/>
        <v>2009</v>
      </c>
      <c r="L6" s="69">
        <f>SUMIF('Monthly Data'!$B:$B,K6,'Monthly Data'!G:G)</f>
        <v>220940436.27633598</v>
      </c>
      <c r="M6" s="69">
        <f ca="1">SUMIF('Monthly Data'!$B:$B,K6,'Monthly Data'!I:I)</f>
        <v>3004854.8414025153</v>
      </c>
      <c r="N6" s="69">
        <f ca="1">SUMIF('GS &lt; 50 Normalized Monthly'!$B:$B,K6,'GS &lt; 50 Normalized Monthly'!C:C)</f>
        <v>223945291.11773852</v>
      </c>
      <c r="O6" s="70"/>
      <c r="P6" s="69">
        <f ca="1">SUMIF('GS &lt; 50 Normalized Monthly'!$B:$B,K6,'GS &lt; 50 Normalized Monthly'!V:V)</f>
        <v>230643206.95281997</v>
      </c>
      <c r="Q6" s="69">
        <f t="shared" ca="1" si="3"/>
        <v>3004854.8414025153</v>
      </c>
      <c r="R6" s="69">
        <f t="shared" ca="1" si="4"/>
        <v>227638352.11141747</v>
      </c>
      <c r="T6" s="45">
        <f t="shared" si="5"/>
        <v>2009</v>
      </c>
      <c r="U6" s="69">
        <f ca="1">SUMIF('Monthly Data'!$B:$B,T6,'Monthly Data'!O:O)-SUMIF('Monthly Data'!$B:$B,T6,'Monthly Data'!N:N)</f>
        <v>906614904.72799385</v>
      </c>
      <c r="V6" s="69">
        <f ca="1">SUMIF('Monthly Data'!$B:$B,T6,'Monthly Data'!N:N)</f>
        <v>3326785.3266341123</v>
      </c>
      <c r="W6" s="69">
        <f ca="1">SUMIF('GS &gt; 50 Normalized Monthly'!$B:$B,T6,'GS &gt; 50 Normalized Monthly'!C:C)</f>
        <v>909941690.05462801</v>
      </c>
      <c r="X6" s="70"/>
      <c r="Y6" s="69">
        <f ca="1">SUMIF('GS &gt; 50 Normalized Monthly'!$B:$B,T6,'GS &gt; 50 Normalized Monthly'!AB:AB)</f>
        <v>930631117.13813722</v>
      </c>
      <c r="Z6" s="69">
        <f t="shared" ca="1" si="6"/>
        <v>3326785.3266341123</v>
      </c>
      <c r="AA6" s="69">
        <f t="shared" ca="1" si="7"/>
        <v>927304331.81150305</v>
      </c>
      <c r="AB6" s="69"/>
      <c r="AC6" s="45">
        <f t="shared" si="8"/>
        <v>2009</v>
      </c>
      <c r="AD6" s="69">
        <f>SUMIF('Monthly Data'!$B:$B,AC6,'Monthly Data'!Q:Q)</f>
        <v>51306801.944982</v>
      </c>
      <c r="AE6" s="69">
        <f ca="1">SUMIF('Monthly Data'!$B:$B,AC6,'Monthly Data'!T:T)</f>
        <v>0</v>
      </c>
      <c r="AF6" s="69">
        <f ca="1">SUMIF('Intermediate Normalized Monthly'!$B:$B,AC6,'Intermediate Normalized Monthly'!C:C)</f>
        <v>51306801.944982</v>
      </c>
      <c r="AG6" s="70"/>
      <c r="AH6" s="69">
        <f>SUMIF('Intermediate Normalized Monthly'!$B:$B,AC6,'Intermediate Normalized Monthly'!R:R)</f>
        <v>49635531.295942813</v>
      </c>
      <c r="AI6" s="69">
        <f t="shared" ca="1" si="9"/>
        <v>0</v>
      </c>
      <c r="AJ6" s="69">
        <f t="shared" ca="1" si="10"/>
        <v>49635531.295942813</v>
      </c>
      <c r="AL6" s="45">
        <f t="shared" si="11"/>
        <v>2009</v>
      </c>
      <c r="AM6" s="69">
        <f>SUMIF('Monthly Data'!$B:$B,AL6,'Monthly Data'!V:V)</f>
        <v>271865804.30218202</v>
      </c>
      <c r="AN6" s="69">
        <f ca="1">SUMIF('Monthly Data'!$B:$B,AL6,'Monthly Data'!Y:Y)</f>
        <v>0</v>
      </c>
      <c r="AO6" s="69">
        <f ca="1">SUMIF('Large Use Normalized Monthly'!$B:$B,AL6,'Large Use Normalized Monthly'!C:C)</f>
        <v>271865804.30218202</v>
      </c>
      <c r="AP6" s="70"/>
      <c r="AQ6" s="69">
        <f ca="1">SUMIF('Large Use Normalized Monthly'!$B:$B,AL6,'Large Use Normalized Monthly'!R:R)</f>
        <v>289134406.43262285</v>
      </c>
      <c r="AR6" s="69">
        <f t="shared" ca="1" si="12"/>
        <v>0</v>
      </c>
      <c r="AS6" s="69">
        <f t="shared" ca="1" si="13"/>
        <v>289134406.43262285</v>
      </c>
      <c r="AU6" s="45">
        <f t="shared" si="14"/>
        <v>2009</v>
      </c>
      <c r="AV6" s="69">
        <f ca="1">SUMIF('Monthly Data'!$B:$B,AU6,'Monthly Data'!AE:AE)-AW6</f>
        <v>253823156.07115111</v>
      </c>
      <c r="AW6" s="69">
        <f ca="1">SUMIF('Monthly Data'!$B:$B,AU6,'Monthly Data'!AD:AD)</f>
        <v>0</v>
      </c>
      <c r="AX6" s="69">
        <f ca="1">SUMIF('Monthly Data'!$B:$B,AU6,'Monthly Data'!AE:AE)</f>
        <v>253823156.07115111</v>
      </c>
      <c r="AY6" s="70"/>
      <c r="AZ6" s="69">
        <f t="shared" ref="AZ6:AZ17" ca="1" si="30">AZ5</f>
        <v>273040564.84647483</v>
      </c>
      <c r="BA6" s="69">
        <f t="shared" ca="1" si="15"/>
        <v>0</v>
      </c>
      <c r="BB6" s="69">
        <f t="shared" ca="1" si="16"/>
        <v>273040564.84647483</v>
      </c>
      <c r="BD6" s="45">
        <f t="shared" si="17"/>
        <v>2009</v>
      </c>
      <c r="BE6" s="69">
        <f>SUMIF('Monthly Data'!$B:$B,BD6,'Monthly Data'!AI:AI)</f>
        <v>50208448.727770001</v>
      </c>
      <c r="BF6" s="69">
        <f ca="1">SUMIF('Monthly Data'!$B:$B,BD6,'Monthly Data'!AL:AL)</f>
        <v>0</v>
      </c>
      <c r="BG6" s="69">
        <f t="shared" ca="1" si="18"/>
        <v>50208448.727770001</v>
      </c>
      <c r="BH6" s="70"/>
      <c r="BI6" s="69">
        <f t="shared" ref="BI6:BI17" ca="1" si="31">TREND($BG$5:$BG$14,$BD$5:$BD$14,BD6)</f>
        <v>51475877.419443369</v>
      </c>
      <c r="BJ6" s="69">
        <f t="shared" ca="1" si="19"/>
        <v>0</v>
      </c>
      <c r="BK6" s="69">
        <f t="shared" ca="1" si="20"/>
        <v>51475877.419443369</v>
      </c>
      <c r="BL6" s="69"/>
      <c r="BM6" s="45">
        <f t="shared" si="21"/>
        <v>2009</v>
      </c>
      <c r="BN6" s="71">
        <f>SUMIF('Monthly Data'!$B:$B,BM6,'Monthly Data'!AN:AN)</f>
        <v>16930327.966194</v>
      </c>
      <c r="BO6" s="71">
        <f>'Connection count '!AE6</f>
        <v>23421</v>
      </c>
      <c r="BP6" s="71">
        <f t="shared" si="22"/>
        <v>722.86956006122716</v>
      </c>
      <c r="BQ6" s="72"/>
      <c r="BR6" s="65"/>
      <c r="BS6" s="65">
        <f t="shared" si="23"/>
        <v>2009</v>
      </c>
      <c r="BT6" s="71">
        <f>SUMIF('Monthly Data'!$B:$B,BS6,'Monthly Data'!AS:AS)</f>
        <v>992473.34792500013</v>
      </c>
      <c r="BU6" s="71">
        <f>'Connection count '!AI6</f>
        <v>668.5</v>
      </c>
      <c r="BV6" s="71">
        <f t="shared" si="24"/>
        <v>1484.6272968212418</v>
      </c>
      <c r="BW6" s="71">
        <f t="shared" si="25"/>
        <v>992473.34792500013</v>
      </c>
      <c r="BX6" s="72"/>
      <c r="BY6" s="65">
        <f t="shared" si="26"/>
        <v>2009</v>
      </c>
      <c r="BZ6" s="71">
        <f>SUMIF('Monthly Data'!$B:$B,BY6,'Monthly Data'!AV:AV)</f>
        <v>4214866.844428001</v>
      </c>
      <c r="CA6" s="71">
        <f>'Connection count '!AM6</f>
        <v>762.5</v>
      </c>
      <c r="CB6" s="71">
        <f t="shared" si="27"/>
        <v>5527.6942222006574</v>
      </c>
      <c r="CC6" s="71">
        <f t="shared" si="28"/>
        <v>4214866.844428001</v>
      </c>
    </row>
    <row r="7" spans="1:81">
      <c r="B7" s="45">
        <f t="shared" si="29"/>
        <v>2010</v>
      </c>
      <c r="C7" s="69">
        <f>SUMIF('Monthly Data'!$B:$B,B7,'Monthly Data'!C:C)</f>
        <v>647490324.95962501</v>
      </c>
      <c r="D7" s="69">
        <f ca="1">SUMIF('Monthly Data'!$B:$B,B7,'Monthly Data'!E:E)</f>
        <v>9466437.9703478534</v>
      </c>
      <c r="E7" s="69">
        <f ca="1">SUMIF('Res Normalized Monthly'!$B$2:$B$121,B7,'Res Normalized Monthly'!C$2:C$121)</f>
        <v>656956762.92997289</v>
      </c>
      <c r="F7" s="69"/>
      <c r="G7" s="69">
        <f ca="1">SUMIF('Res Normalized Monthly'!$B:$B,B7,'Res Normalized Monthly'!$T:$T)</f>
        <v>642246256.53080523</v>
      </c>
      <c r="H7" s="69">
        <f t="shared" ca="1" si="0"/>
        <v>9466437.9703478534</v>
      </c>
      <c r="I7" s="69">
        <f t="shared" ca="1" si="1"/>
        <v>632779818.56045735</v>
      </c>
      <c r="K7" s="45">
        <f t="shared" si="2"/>
        <v>2010</v>
      </c>
      <c r="L7" s="69">
        <f>SUMIF('Monthly Data'!$B:$B,K7,'Monthly Data'!G:G)</f>
        <v>223232845.52965501</v>
      </c>
      <c r="M7" s="69">
        <f ca="1">SUMIF('Monthly Data'!$B:$B,K7,'Monthly Data'!I:I)</f>
        <v>6912591.4427464642</v>
      </c>
      <c r="N7" s="69">
        <f ca="1">SUMIF('GS &lt; 50 Normalized Monthly'!$B:$B,K7,'GS &lt; 50 Normalized Monthly'!C:C)</f>
        <v>230145436.9724015</v>
      </c>
      <c r="O7" s="70"/>
      <c r="P7" s="69">
        <f ca="1">SUMIF('GS &lt; 50 Normalized Monthly'!$B:$B,K7,'GS &lt; 50 Normalized Monthly'!V:V)</f>
        <v>228639852.93950185</v>
      </c>
      <c r="Q7" s="69">
        <f t="shared" ca="1" si="3"/>
        <v>6912591.4427464642</v>
      </c>
      <c r="R7" s="69">
        <f t="shared" ca="1" si="4"/>
        <v>221727261.49675539</v>
      </c>
      <c r="T7" s="45">
        <f t="shared" si="5"/>
        <v>2010</v>
      </c>
      <c r="U7" s="69">
        <f ca="1">SUMIF('Monthly Data'!$B:$B,T7,'Monthly Data'!O:O)-SUMIF('Monthly Data'!$B:$B,T7,'Monthly Data'!N:N)</f>
        <v>943095058.82937098</v>
      </c>
      <c r="V7" s="69">
        <f ca="1">SUMIF('Monthly Data'!$B:$B,T7,'Monthly Data'!N:N)</f>
        <v>6845739.41142279</v>
      </c>
      <c r="W7" s="69">
        <f ca="1">SUMIF('GS &gt; 50 Normalized Monthly'!$B:$B,T7,'GS &gt; 50 Normalized Monthly'!C:C)</f>
        <v>949940798.24079382</v>
      </c>
      <c r="X7" s="70"/>
      <c r="Y7" s="69">
        <f ca="1">SUMIF('GS &gt; 50 Normalized Monthly'!$B:$B,T7,'GS &gt; 50 Normalized Monthly'!AB:AB)</f>
        <v>946856044.44853187</v>
      </c>
      <c r="Z7" s="69">
        <f t="shared" ca="1" si="6"/>
        <v>6845739.41142279</v>
      </c>
      <c r="AA7" s="69">
        <f t="shared" ca="1" si="7"/>
        <v>940010305.03710902</v>
      </c>
      <c r="AB7" s="69"/>
      <c r="AC7" s="45">
        <f t="shared" si="8"/>
        <v>2010</v>
      </c>
      <c r="AD7" s="69">
        <f>SUMIF('Monthly Data'!$B:$B,AC7,'Monthly Data'!Q:Q)</f>
        <v>49071887.882886</v>
      </c>
      <c r="AE7" s="69">
        <f ca="1">SUMIF('Monthly Data'!$B:$B,AC7,'Monthly Data'!T:T)</f>
        <v>0</v>
      </c>
      <c r="AF7" s="69">
        <f ca="1">SUMIF('Intermediate Normalized Monthly'!$B:$B,AC7,'Intermediate Normalized Monthly'!C:C)</f>
        <v>49071887.882886</v>
      </c>
      <c r="AG7" s="70"/>
      <c r="AH7" s="69">
        <f>SUMIF('Intermediate Normalized Monthly'!$B:$B,AC7,'Intermediate Normalized Monthly'!R:R)</f>
        <v>48902496.559475213</v>
      </c>
      <c r="AI7" s="69">
        <f t="shared" ca="1" si="9"/>
        <v>0</v>
      </c>
      <c r="AJ7" s="69">
        <f t="shared" ca="1" si="10"/>
        <v>48902496.559475213</v>
      </c>
      <c r="AL7" s="45">
        <f t="shared" si="11"/>
        <v>2010</v>
      </c>
      <c r="AM7" s="69">
        <f>SUMIF('Monthly Data'!$B:$B,AL7,'Monthly Data'!V:V)</f>
        <v>295089951.25607103</v>
      </c>
      <c r="AN7" s="69">
        <f ca="1">SUMIF('Monthly Data'!$B:$B,AL7,'Monthly Data'!Y:Y)</f>
        <v>0</v>
      </c>
      <c r="AO7" s="69">
        <f ca="1">SUMIF('Large Use Normalized Monthly'!$B:$B,AL7,'Large Use Normalized Monthly'!C:C)</f>
        <v>295089951.25607103</v>
      </c>
      <c r="AP7" s="70"/>
      <c r="AQ7" s="69">
        <f ca="1">SUMIF('Large Use Normalized Monthly'!$B:$B,AL7,'Large Use Normalized Monthly'!R:R)</f>
        <v>293015435.08052415</v>
      </c>
      <c r="AR7" s="69">
        <f t="shared" ca="1" si="12"/>
        <v>0</v>
      </c>
      <c r="AS7" s="69">
        <f t="shared" ca="1" si="13"/>
        <v>293015435.08052415</v>
      </c>
      <c r="AU7" s="45">
        <f t="shared" si="14"/>
        <v>2010</v>
      </c>
      <c r="AV7" s="69">
        <f ca="1">SUMIF('Monthly Data'!$B:$B,AU7,'Monthly Data'!AE:AE)-AW7</f>
        <v>287197655.7575056</v>
      </c>
      <c r="AW7" s="69">
        <f ca="1">SUMIF('Monthly Data'!$B:$B,AU7,'Monthly Data'!AD:AD)</f>
        <v>0</v>
      </c>
      <c r="AX7" s="69">
        <f ca="1">SUMIF('Monthly Data'!$B:$B,AU7,'Monthly Data'!AE:AE)</f>
        <v>287197655.7575056</v>
      </c>
      <c r="AY7" s="70"/>
      <c r="AZ7" s="69">
        <f t="shared" ca="1" si="30"/>
        <v>273040564.84647483</v>
      </c>
      <c r="BA7" s="69">
        <f t="shared" ca="1" si="15"/>
        <v>0</v>
      </c>
      <c r="BB7" s="69">
        <f t="shared" ca="1" si="16"/>
        <v>273040564.84647483</v>
      </c>
      <c r="BD7" s="45">
        <f t="shared" si="17"/>
        <v>2010</v>
      </c>
      <c r="BE7" s="69">
        <f>SUMIF('Monthly Data'!$B:$B,BD7,'Monthly Data'!AI:AI)</f>
        <v>54756020.297367997</v>
      </c>
      <c r="BF7" s="69">
        <f ca="1">SUMIF('Monthly Data'!$B:$B,BD7,'Monthly Data'!AL:AL)</f>
        <v>0</v>
      </c>
      <c r="BG7" s="69">
        <f t="shared" ca="1" si="18"/>
        <v>54756020.297367997</v>
      </c>
      <c r="BH7" s="70"/>
      <c r="BI7" s="69">
        <f t="shared" ca="1" si="31"/>
        <v>50426829.285702229</v>
      </c>
      <c r="BJ7" s="69">
        <f t="shared" ca="1" si="19"/>
        <v>0</v>
      </c>
      <c r="BK7" s="69">
        <f t="shared" ca="1" si="20"/>
        <v>50426829.285702229</v>
      </c>
      <c r="BL7" s="69"/>
      <c r="BM7" s="45">
        <f t="shared" si="21"/>
        <v>2010</v>
      </c>
      <c r="BN7" s="71">
        <f>SUMIF('Monthly Data'!$B:$B,BM7,'Monthly Data'!AN:AN)</f>
        <v>16997068.557570998</v>
      </c>
      <c r="BO7" s="71">
        <f>'Connection count '!AE7</f>
        <v>23436.25</v>
      </c>
      <c r="BP7" s="71">
        <f t="shared" si="22"/>
        <v>725.24693829307148</v>
      </c>
      <c r="BQ7" s="72"/>
      <c r="BR7" s="65"/>
      <c r="BS7" s="65">
        <f t="shared" si="23"/>
        <v>2010</v>
      </c>
      <c r="BT7" s="71">
        <f>SUMIF('Monthly Data'!$B:$B,BS7,'Monthly Data'!AS:AS)</f>
        <v>953516.90303800011</v>
      </c>
      <c r="BU7" s="71">
        <f>'Connection count '!AI7</f>
        <v>666.5</v>
      </c>
      <c r="BV7" s="71">
        <f t="shared" si="24"/>
        <v>1430.6330128102027</v>
      </c>
      <c r="BW7" s="71">
        <f t="shared" si="25"/>
        <v>953516.90303800011</v>
      </c>
      <c r="BX7" s="72"/>
      <c r="BY7" s="65">
        <f t="shared" si="26"/>
        <v>2010</v>
      </c>
      <c r="BZ7" s="71">
        <f>SUMIF('Monthly Data'!$B:$B,BY7,'Monthly Data'!AV:AV)</f>
        <v>3980559.6164759998</v>
      </c>
      <c r="CA7" s="71">
        <f>'Connection count '!AM7</f>
        <v>769.75</v>
      </c>
      <c r="CB7" s="71">
        <f t="shared" si="27"/>
        <v>5171.2369165001619</v>
      </c>
      <c r="CC7" s="71">
        <f t="shared" si="28"/>
        <v>3980559.6164759998</v>
      </c>
    </row>
    <row r="8" spans="1:81">
      <c r="B8" s="45">
        <f t="shared" si="29"/>
        <v>2011</v>
      </c>
      <c r="C8" s="69">
        <f>SUMIF('Monthly Data'!$B:$B,B8,'Monthly Data'!C:C)</f>
        <v>636991610.62298107</v>
      </c>
      <c r="D8" s="69">
        <f ca="1">SUMIF('Monthly Data'!$B:$B,B8,'Monthly Data'!E:E)</f>
        <v>11272332.848857639</v>
      </c>
      <c r="E8" s="69">
        <f ca="1">SUMIF('Res Normalized Monthly'!$B$2:$B$121,B8,'Res Normalized Monthly'!C$2:C$121)</f>
        <v>648263943.47183859</v>
      </c>
      <c r="F8" s="69"/>
      <c r="G8" s="69">
        <f ca="1">SUMIF('Res Normalized Monthly'!$B:$B,B8,'Res Normalized Monthly'!$T:$T)</f>
        <v>638447262.70611501</v>
      </c>
      <c r="H8" s="69">
        <f t="shared" ca="1" si="0"/>
        <v>11272332.848857639</v>
      </c>
      <c r="I8" s="69">
        <f t="shared" ca="1" si="1"/>
        <v>627174929.85725737</v>
      </c>
      <c r="K8" s="45">
        <f t="shared" si="2"/>
        <v>2011</v>
      </c>
      <c r="L8" s="69">
        <f>SUMIF('Monthly Data'!$B:$B,K8,'Monthly Data'!G:G)</f>
        <v>218915071.69101101</v>
      </c>
      <c r="M8" s="69">
        <f ca="1">SUMIF('Monthly Data'!$B:$B,K8,'Monthly Data'!I:I)</f>
        <v>9242550.5800662991</v>
      </c>
      <c r="N8" s="69">
        <f ca="1">SUMIF('GS &lt; 50 Normalized Monthly'!$B:$B,K8,'GS &lt; 50 Normalized Monthly'!C:C)</f>
        <v>228157622.27107728</v>
      </c>
      <c r="O8" s="70"/>
      <c r="P8" s="69">
        <f ca="1">SUMIF('GS &lt; 50 Normalized Monthly'!$B:$B,K8,'GS &lt; 50 Normalized Monthly'!V:V)</f>
        <v>226453741.29327375</v>
      </c>
      <c r="Q8" s="69">
        <f t="shared" ca="1" si="3"/>
        <v>9242550.5800662991</v>
      </c>
      <c r="R8" s="69">
        <f t="shared" ca="1" si="4"/>
        <v>217211190.71320745</v>
      </c>
      <c r="T8" s="45">
        <f t="shared" si="5"/>
        <v>2011</v>
      </c>
      <c r="U8" s="69">
        <f ca="1">SUMIF('Monthly Data'!$B:$B,T8,'Monthly Data'!O:O)-SUMIF('Monthly Data'!$B:$B,T8,'Monthly Data'!N:N)</f>
        <v>946489083.05338824</v>
      </c>
      <c r="V8" s="69">
        <f ca="1">SUMIF('Monthly Data'!$B:$B,T8,'Monthly Data'!N:N)</f>
        <v>8227293.3484753771</v>
      </c>
      <c r="W8" s="69">
        <f ca="1">SUMIF('GS &gt; 50 Normalized Monthly'!$B:$B,T8,'GS &gt; 50 Normalized Monthly'!C:C)</f>
        <v>954716376.40186357</v>
      </c>
      <c r="X8" s="70"/>
      <c r="Y8" s="69">
        <f ca="1">SUMIF('GS &gt; 50 Normalized Monthly'!$B:$B,T8,'GS &gt; 50 Normalized Monthly'!AB:AB)</f>
        <v>958319270.00454152</v>
      </c>
      <c r="Z8" s="69">
        <f t="shared" ca="1" si="6"/>
        <v>8227293.3484753771</v>
      </c>
      <c r="AA8" s="69">
        <f t="shared" ca="1" si="7"/>
        <v>950091976.65606618</v>
      </c>
      <c r="AB8" s="69"/>
      <c r="AC8" s="45">
        <f t="shared" si="8"/>
        <v>2011</v>
      </c>
      <c r="AD8" s="69">
        <f>SUMIF('Monthly Data'!$B:$B,AC8,'Monthly Data'!Q:Q)</f>
        <v>48794571.150462002</v>
      </c>
      <c r="AE8" s="69">
        <f ca="1">SUMIF('Monthly Data'!$B:$B,AC8,'Monthly Data'!T:T)</f>
        <v>0</v>
      </c>
      <c r="AF8" s="69">
        <f ca="1">SUMIF('Intermediate Normalized Monthly'!$B:$B,AC8,'Intermediate Normalized Monthly'!C:C)</f>
        <v>48794571.150462002</v>
      </c>
      <c r="AG8" s="70"/>
      <c r="AH8" s="69">
        <f>SUMIF('Intermediate Normalized Monthly'!$B:$B,AC8,'Intermediate Normalized Monthly'!R:R)</f>
        <v>48794179.59107995</v>
      </c>
      <c r="AI8" s="69">
        <f t="shared" ca="1" si="9"/>
        <v>0</v>
      </c>
      <c r="AJ8" s="69">
        <f t="shared" ca="1" si="10"/>
        <v>48794179.59107995</v>
      </c>
      <c r="AL8" s="45">
        <f t="shared" si="11"/>
        <v>2011</v>
      </c>
      <c r="AM8" s="69">
        <f>SUMIF('Monthly Data'!$B:$B,AL8,'Monthly Data'!V:V)</f>
        <v>320621511.326684</v>
      </c>
      <c r="AN8" s="69">
        <f ca="1">SUMIF('Monthly Data'!$B:$B,AL8,'Monthly Data'!Y:Y)</f>
        <v>593780.2212453949</v>
      </c>
      <c r="AO8" s="69">
        <f ca="1">SUMIF('Large Use Normalized Monthly'!$B:$B,AL8,'Large Use Normalized Monthly'!C:C)</f>
        <v>321215291.54792941</v>
      </c>
      <c r="AP8" s="70"/>
      <c r="AQ8" s="69">
        <f ca="1">SUMIF('Large Use Normalized Monthly'!$B:$B,AL8,'Large Use Normalized Monthly'!R:R)</f>
        <v>307721961.09871572</v>
      </c>
      <c r="AR8" s="69">
        <f t="shared" ca="1" si="12"/>
        <v>593780.2212453949</v>
      </c>
      <c r="AS8" s="69">
        <f t="shared" ca="1" si="13"/>
        <v>307128180.87747031</v>
      </c>
      <c r="AU8" s="45">
        <f t="shared" si="14"/>
        <v>2011</v>
      </c>
      <c r="AV8" s="69">
        <f ca="1">SUMIF('Monthly Data'!$B:$B,AU8,'Monthly Data'!AE:AE)-AW8</f>
        <v>265542337.9138996</v>
      </c>
      <c r="AW8" s="69">
        <f ca="1">SUMIF('Monthly Data'!$B:$B,AU8,'Monthly Data'!AD:AD)</f>
        <v>0</v>
      </c>
      <c r="AX8" s="69">
        <f ca="1">SUMIF('Monthly Data'!$B:$B,AU8,'Monthly Data'!AE:AE)</f>
        <v>265542337.9138996</v>
      </c>
      <c r="AY8" s="70"/>
      <c r="AZ8" s="69">
        <f t="shared" ca="1" si="30"/>
        <v>273040564.84647483</v>
      </c>
      <c r="BA8" s="69">
        <f t="shared" ca="1" si="15"/>
        <v>0</v>
      </c>
      <c r="BB8" s="69">
        <f t="shared" ca="1" si="16"/>
        <v>273040564.84647483</v>
      </c>
      <c r="BD8" s="45">
        <f t="shared" si="17"/>
        <v>2011</v>
      </c>
      <c r="BE8" s="69">
        <f>SUMIF('Monthly Data'!$B:$B,BD8,'Monthly Data'!AI:AI)</f>
        <v>41936988.305069</v>
      </c>
      <c r="BF8" s="69">
        <f ca="1">SUMIF('Monthly Data'!$B:$B,BD8,'Monthly Data'!AL:AL)</f>
        <v>0</v>
      </c>
      <c r="BG8" s="69">
        <f t="shared" ca="1" si="18"/>
        <v>41936988.305069</v>
      </c>
      <c r="BH8" s="70"/>
      <c r="BI8" s="69">
        <f t="shared" ca="1" si="31"/>
        <v>49377781.151961088</v>
      </c>
      <c r="BJ8" s="69">
        <f t="shared" ca="1" si="19"/>
        <v>0</v>
      </c>
      <c r="BK8" s="69">
        <f t="shared" ca="1" si="20"/>
        <v>49377781.151961088</v>
      </c>
      <c r="BL8" s="69"/>
      <c r="BM8" s="45">
        <f t="shared" si="21"/>
        <v>2011</v>
      </c>
      <c r="BN8" s="71">
        <f>SUMIF('Monthly Data'!$B:$B,BM8,'Monthly Data'!AN:AN)</f>
        <v>17061700.853792001</v>
      </c>
      <c r="BO8" s="71">
        <f>'Connection count '!AE8</f>
        <v>23411</v>
      </c>
      <c r="BP8" s="71">
        <f t="shared" si="22"/>
        <v>728.78992156644313</v>
      </c>
      <c r="BQ8" s="72"/>
      <c r="BR8" s="65"/>
      <c r="BS8" s="65">
        <f t="shared" si="23"/>
        <v>2011</v>
      </c>
      <c r="BT8" s="71">
        <f>SUMIF('Monthly Data'!$B:$B,BS8,'Monthly Data'!AS:AS)</f>
        <v>908472.8439770001</v>
      </c>
      <c r="BU8" s="71">
        <f>'Connection count '!AI8</f>
        <v>662</v>
      </c>
      <c r="BV8" s="71">
        <f t="shared" si="24"/>
        <v>1372.3154742854986</v>
      </c>
      <c r="BW8" s="71">
        <f t="shared" si="25"/>
        <v>908472.8439770001</v>
      </c>
      <c r="BX8" s="72"/>
      <c r="BY8" s="65">
        <f t="shared" si="26"/>
        <v>2011</v>
      </c>
      <c r="BZ8" s="71">
        <f>SUMIF('Monthly Data'!$B:$B,BY8,'Monthly Data'!AV:AV)</f>
        <v>3657260.1133329999</v>
      </c>
      <c r="CA8" s="71">
        <f>'Connection count '!AM8</f>
        <v>792.75</v>
      </c>
      <c r="CB8" s="71">
        <f t="shared" si="27"/>
        <v>4613.3839335641751</v>
      </c>
      <c r="CC8" s="71">
        <f t="shared" si="28"/>
        <v>3657260.1133329999</v>
      </c>
    </row>
    <row r="9" spans="1:81" s="73" customFormat="1">
      <c r="B9" s="45">
        <f t="shared" si="29"/>
        <v>2012</v>
      </c>
      <c r="C9" s="69">
        <f>SUMIF('Monthly Data'!$B:$B,B9,'Monthly Data'!C:C)</f>
        <v>631309635.844643</v>
      </c>
      <c r="D9" s="69">
        <f ca="1">SUMIF('Monthly Data'!$B:$B,B9,'Monthly Data'!E:E)</f>
        <v>12864635.435795741</v>
      </c>
      <c r="E9" s="69">
        <f ca="1">SUMIF('Res Normalized Monthly'!$B$2:$B$121,B9,'Res Normalized Monthly'!C$2:C$121)</f>
        <v>644174271.28043866</v>
      </c>
      <c r="F9" s="69"/>
      <c r="G9" s="69">
        <f ca="1">SUMIF('Res Normalized Monthly'!$B:$B,B9,'Res Normalized Monthly'!$T:$T)</f>
        <v>636617224.49472797</v>
      </c>
      <c r="H9" s="69">
        <f t="shared" ca="1" si="0"/>
        <v>12864635.435795741</v>
      </c>
      <c r="I9" s="69">
        <f t="shared" ca="1" si="1"/>
        <v>623752589.05893219</v>
      </c>
      <c r="K9" s="45">
        <f t="shared" si="2"/>
        <v>2012</v>
      </c>
      <c r="L9" s="69">
        <f>SUMIF('Monthly Data'!$B:$B,K9,'Monthly Data'!G:G)</f>
        <v>216236228.69367602</v>
      </c>
      <c r="M9" s="69">
        <f ca="1">SUMIF('Monthly Data'!$B:$B,K9,'Monthly Data'!I:I)</f>
        <v>10824912.927849324</v>
      </c>
      <c r="N9" s="69">
        <f ca="1">SUMIF('GS &lt; 50 Normalized Monthly'!$B:$B,K9,'GS &lt; 50 Normalized Monthly'!C:C)</f>
        <v>227061141.62152532</v>
      </c>
      <c r="O9" s="74"/>
      <c r="P9" s="69">
        <f ca="1">SUMIF('GS &lt; 50 Normalized Monthly'!$B:$B,K9,'GS &lt; 50 Normalized Monthly'!V:V)</f>
        <v>226410823.13432088</v>
      </c>
      <c r="Q9" s="69">
        <f t="shared" ca="1" si="3"/>
        <v>10824912.927849324</v>
      </c>
      <c r="R9" s="69">
        <f t="shared" ca="1" si="4"/>
        <v>215585910.20647156</v>
      </c>
      <c r="T9" s="45">
        <f t="shared" si="5"/>
        <v>2012</v>
      </c>
      <c r="U9" s="69">
        <f ca="1">SUMIF('Monthly Data'!$B:$B,T9,'Monthly Data'!O:O)-SUMIF('Monthly Data'!$B:$B,T9,'Monthly Data'!N:N)</f>
        <v>934809261.29243946</v>
      </c>
      <c r="V9" s="69">
        <f ca="1">SUMIF('Monthly Data'!$B:$B,T9,'Monthly Data'!N:N)</f>
        <v>12792018.920942092</v>
      </c>
      <c r="W9" s="69">
        <f ca="1">SUMIF('GS &gt; 50 Normalized Monthly'!$B:$B,T9,'GS &gt; 50 Normalized Monthly'!C:C)</f>
        <v>947601280.21338153</v>
      </c>
      <c r="X9" s="74"/>
      <c r="Y9" s="69">
        <f ca="1">SUMIF('GS &gt; 50 Normalized Monthly'!$B:$B,T9,'GS &gt; 50 Normalized Monthly'!AB:AB)</f>
        <v>957014017.42694664</v>
      </c>
      <c r="Z9" s="69">
        <f t="shared" ca="1" si="6"/>
        <v>12792018.920942092</v>
      </c>
      <c r="AA9" s="69">
        <f t="shared" ca="1" si="7"/>
        <v>944221998.50600457</v>
      </c>
      <c r="AB9" s="69"/>
      <c r="AC9" s="45">
        <f t="shared" si="8"/>
        <v>2012</v>
      </c>
      <c r="AD9" s="69">
        <f>SUMIF('Monthly Data'!$B:$B,AC9,'Monthly Data'!Q:Q)</f>
        <v>45768539.737902999</v>
      </c>
      <c r="AE9" s="69">
        <f ca="1">SUMIF('Monthly Data'!$B:$B,AC9,'Monthly Data'!T:T)</f>
        <v>28064.582636199</v>
      </c>
      <c r="AF9" s="69">
        <f ca="1">SUMIF('Intermediate Normalized Monthly'!$B:$B,AC9,'Intermediate Normalized Monthly'!C:C)</f>
        <v>45796604.320539199</v>
      </c>
      <c r="AG9" s="74"/>
      <c r="AH9" s="69">
        <f>SUMIF('Intermediate Normalized Monthly'!$B:$B,AC9,'Intermediate Normalized Monthly'!R:R)</f>
        <v>47686178.433093019</v>
      </c>
      <c r="AI9" s="69">
        <f t="shared" ca="1" si="9"/>
        <v>28064.582636199</v>
      </c>
      <c r="AJ9" s="69">
        <f t="shared" ca="1" si="10"/>
        <v>47658113.850456819</v>
      </c>
      <c r="AL9" s="45">
        <f t="shared" si="11"/>
        <v>2012</v>
      </c>
      <c r="AM9" s="69">
        <f>SUMIF('Monthly Data'!$B:$B,AL9,'Monthly Data'!V:V)</f>
        <v>304746367.45815498</v>
      </c>
      <c r="AN9" s="69">
        <f ca="1">SUMIF('Monthly Data'!$B:$B,AL9,'Monthly Data'!Y:Y)</f>
        <v>2605829.9883885211</v>
      </c>
      <c r="AO9" s="69">
        <f ca="1">SUMIF('Large Use Normalized Monthly'!$B:$B,AL9,'Large Use Normalized Monthly'!C:C)</f>
        <v>307352197.44654351</v>
      </c>
      <c r="AP9" s="74"/>
      <c r="AQ9" s="69">
        <f ca="1">SUMIF('Large Use Normalized Monthly'!$B:$B,AL9,'Large Use Normalized Monthly'!R:R)</f>
        <v>303180996.58178717</v>
      </c>
      <c r="AR9" s="69">
        <f t="shared" ca="1" si="12"/>
        <v>2605829.9883885211</v>
      </c>
      <c r="AS9" s="69">
        <f t="shared" ca="1" si="13"/>
        <v>300575166.59339863</v>
      </c>
      <c r="AU9" s="45">
        <f t="shared" si="14"/>
        <v>2012</v>
      </c>
      <c r="AV9" s="69">
        <f ca="1">SUMIF('Monthly Data'!$B:$B,AU9,'Monthly Data'!AE:AE)-AW9</f>
        <v>280858035.097938</v>
      </c>
      <c r="AW9" s="69">
        <f ca="1">SUMIF('Monthly Data'!$B:$B,AU9,'Monthly Data'!AD:AD)</f>
        <v>3232821.7271581362</v>
      </c>
      <c r="AX9" s="69">
        <f ca="1">SUMIF('Monthly Data'!$B:$B,AU9,'Monthly Data'!AE:AE)</f>
        <v>284090856.82509613</v>
      </c>
      <c r="AY9" s="74"/>
      <c r="AZ9" s="69">
        <f t="shared" ca="1" si="30"/>
        <v>273040564.84647483</v>
      </c>
      <c r="BA9" s="69">
        <f t="shared" ca="1" si="15"/>
        <v>3232821.7271581362</v>
      </c>
      <c r="BB9" s="69">
        <f t="shared" ca="1" si="16"/>
        <v>269807743.1193167</v>
      </c>
      <c r="BD9" s="45">
        <f t="shared" si="17"/>
        <v>2012</v>
      </c>
      <c r="BE9" s="69">
        <f>SUMIF('Monthly Data'!$B:$B,BD9,'Monthly Data'!AI:AI)</f>
        <v>45336838.931562997</v>
      </c>
      <c r="BF9" s="69">
        <f ca="1">SUMIF('Monthly Data'!$B:$B,BD9,'Monthly Data'!AL:AL)</f>
        <v>27493.911545233146</v>
      </c>
      <c r="BG9" s="69">
        <f t="shared" ca="1" si="18"/>
        <v>45364332.843108229</v>
      </c>
      <c r="BH9" s="74"/>
      <c r="BI9" s="69">
        <f ca="1">TREND($BG$5:$BG$14,$BD$5:$BD$14,BD9)</f>
        <v>48328733.018219948</v>
      </c>
      <c r="BJ9" s="69">
        <f t="shared" ca="1" si="19"/>
        <v>27493.911545233146</v>
      </c>
      <c r="BK9" s="69">
        <f t="shared" ca="1" si="20"/>
        <v>48301239.106674716</v>
      </c>
      <c r="BL9" s="69"/>
      <c r="BM9" s="45">
        <f t="shared" si="21"/>
        <v>2012</v>
      </c>
      <c r="BN9" s="71">
        <f>SUMIF('Monthly Data'!$B:$B,BM9,'Monthly Data'!AN:AN)</f>
        <v>17377866.278999001</v>
      </c>
      <c r="BO9" s="71">
        <f>'Connection count '!AE9</f>
        <v>23358</v>
      </c>
      <c r="BP9" s="71">
        <f t="shared" si="22"/>
        <v>743.97920536856759</v>
      </c>
      <c r="BQ9" s="75"/>
      <c r="BR9" s="65"/>
      <c r="BS9" s="65">
        <f t="shared" ref="BS9:BS16" si="32">BM9</f>
        <v>2012</v>
      </c>
      <c r="BT9" s="71">
        <f>SUMIF('Monthly Data'!$B:$B,BS9,'Monthly Data'!AS:AS)</f>
        <v>908923.37890999997</v>
      </c>
      <c r="BU9" s="71">
        <f>'Connection count '!AI9</f>
        <v>660.5</v>
      </c>
      <c r="BV9" s="71">
        <f t="shared" si="24"/>
        <v>1376.1141240121119</v>
      </c>
      <c r="BW9" s="71">
        <f t="shared" si="25"/>
        <v>908923.37890999997</v>
      </c>
      <c r="BX9" s="75"/>
      <c r="BY9" s="65">
        <f t="shared" si="26"/>
        <v>2012</v>
      </c>
      <c r="BZ9" s="71">
        <f>SUMIF('Monthly Data'!$B:$B,BY9,'Monthly Data'!AV:AV)</f>
        <v>3485917.9890729999</v>
      </c>
      <c r="CA9" s="71">
        <f>'Connection count '!AM9</f>
        <v>794</v>
      </c>
      <c r="CB9" s="71">
        <f t="shared" si="27"/>
        <v>4390.3249232657427</v>
      </c>
      <c r="CC9" s="71">
        <f t="shared" si="28"/>
        <v>3485917.9890729995</v>
      </c>
    </row>
    <row r="10" spans="1:81" s="73" customFormat="1">
      <c r="B10" s="45">
        <f t="shared" si="29"/>
        <v>2013</v>
      </c>
      <c r="C10" s="69">
        <f>SUMIF('Monthly Data'!$B:$B,B10,'Monthly Data'!C:C)</f>
        <v>617011740.79367626</v>
      </c>
      <c r="D10" s="69">
        <f ca="1">SUMIF('Monthly Data'!$B:$B,B10,'Monthly Data'!E:E)</f>
        <v>15101481.340567015</v>
      </c>
      <c r="E10" s="69">
        <f ca="1">SUMIF('Res Normalized Monthly'!$B$2:$B$121,B10,'Res Normalized Monthly'!C$2:C$121)</f>
        <v>632113222.13424337</v>
      </c>
      <c r="F10" s="69"/>
      <c r="G10" s="69">
        <f ca="1">SUMIF('Res Normalized Monthly'!$B:$B,B10,'Res Normalized Monthly'!$T:$T)</f>
        <v>630849275.0567348</v>
      </c>
      <c r="H10" s="69">
        <f t="shared" ca="1" si="0"/>
        <v>15101481.340567015</v>
      </c>
      <c r="I10" s="69">
        <f t="shared" ca="1" si="1"/>
        <v>615747793.71616781</v>
      </c>
      <c r="K10" s="45">
        <f t="shared" si="2"/>
        <v>2013</v>
      </c>
      <c r="L10" s="69">
        <f>SUMIF('Monthly Data'!$B:$B,K10,'Monthly Data'!G:G)</f>
        <v>217023476.48367095</v>
      </c>
      <c r="M10" s="69">
        <f ca="1">SUMIF('Monthly Data'!$B:$B,K10,'Monthly Data'!I:I)</f>
        <v>11711624.383561887</v>
      </c>
      <c r="N10" s="69">
        <f ca="1">SUMIF('GS &lt; 50 Normalized Monthly'!$B:$B,K10,'GS &lt; 50 Normalized Monthly'!C:C)</f>
        <v>228735100.86723283</v>
      </c>
      <c r="O10" s="74"/>
      <c r="P10" s="69">
        <f ca="1">SUMIF('GS &lt; 50 Normalized Monthly'!$B:$B,K10,'GS &lt; 50 Normalized Monthly'!V:V)</f>
        <v>224304173.33047295</v>
      </c>
      <c r="Q10" s="69">
        <f t="shared" ca="1" si="3"/>
        <v>11711624.383561887</v>
      </c>
      <c r="R10" s="69">
        <f t="shared" ca="1" si="4"/>
        <v>212592548.94691107</v>
      </c>
      <c r="T10" s="45">
        <f t="shared" si="5"/>
        <v>2013</v>
      </c>
      <c r="U10" s="69">
        <f ca="1">SUMIF('Monthly Data'!$B:$B,T10,'Monthly Data'!O:O)-SUMIF('Monthly Data'!$B:$B,T10,'Monthly Data'!N:N)</f>
        <v>940634724.18571424</v>
      </c>
      <c r="V10" s="69">
        <f ca="1">SUMIF('Monthly Data'!$B:$B,T10,'Monthly Data'!N:N)</f>
        <v>20212082.105938684</v>
      </c>
      <c r="W10" s="69">
        <f ca="1">SUMIF('GS &gt; 50 Normalized Monthly'!$B:$B,T10,'GS &gt; 50 Normalized Monthly'!C:C)</f>
        <v>960846806.29165292</v>
      </c>
      <c r="X10" s="74"/>
      <c r="Y10" s="69">
        <f ca="1">SUMIF('GS &gt; 50 Normalized Monthly'!$B:$B,T10,'GS &gt; 50 Normalized Monthly'!AB:AB)</f>
        <v>952770174.56826448</v>
      </c>
      <c r="Z10" s="69">
        <f t="shared" ca="1" si="6"/>
        <v>20212082.105938684</v>
      </c>
      <c r="AA10" s="69">
        <f t="shared" ca="1" si="7"/>
        <v>932558092.46232581</v>
      </c>
      <c r="AB10" s="69"/>
      <c r="AC10" s="45">
        <f t="shared" si="8"/>
        <v>2013</v>
      </c>
      <c r="AD10" s="69">
        <f>SUMIF('Monthly Data'!$B:$B,AC10,'Monthly Data'!Q:Q)</f>
        <v>45666584.426196001</v>
      </c>
      <c r="AE10" s="69">
        <f ca="1">SUMIF('Monthly Data'!$B:$B,AC10,'Monthly Data'!T:T)</f>
        <v>63564.250358752011</v>
      </c>
      <c r="AF10" s="69">
        <f ca="1">SUMIF('Intermediate Normalized Monthly'!$B:$B,AC10,'Intermediate Normalized Monthly'!C:C)</f>
        <v>45730148.676554747</v>
      </c>
      <c r="AG10" s="74"/>
      <c r="AH10" s="69">
        <f>SUMIF('Intermediate Normalized Monthly'!$B:$B,AC10,'Intermediate Normalized Monthly'!R:R)</f>
        <v>47326766.113558643</v>
      </c>
      <c r="AI10" s="69">
        <f t="shared" ca="1" si="9"/>
        <v>63564.250358752011</v>
      </c>
      <c r="AJ10" s="69">
        <f t="shared" ca="1" si="10"/>
        <v>47263201.86319989</v>
      </c>
      <c r="AL10" s="45">
        <f t="shared" si="11"/>
        <v>2013</v>
      </c>
      <c r="AM10" s="69">
        <f>SUMIF('Monthly Data'!$B:$B,AL10,'Monthly Data'!V:V)</f>
        <v>295185913.80554301</v>
      </c>
      <c r="AN10" s="69">
        <f ca="1">SUMIF('Monthly Data'!$B:$B,AL10,'Monthly Data'!Y:Y)</f>
        <v>6090078.338263412</v>
      </c>
      <c r="AO10" s="69">
        <f ca="1">SUMIF('Large Use Normalized Monthly'!$B:$B,AL10,'Large Use Normalized Monthly'!C:C)</f>
        <v>301275992.14380634</v>
      </c>
      <c r="AP10" s="74"/>
      <c r="AQ10" s="69">
        <f ca="1">SUMIF('Large Use Normalized Monthly'!$B:$B,AL10,'Large Use Normalized Monthly'!R:R)</f>
        <v>315460728.64856249</v>
      </c>
      <c r="AR10" s="69">
        <f t="shared" ca="1" si="12"/>
        <v>6090078.338263412</v>
      </c>
      <c r="AS10" s="69">
        <f t="shared" ca="1" si="13"/>
        <v>309370650.3102991</v>
      </c>
      <c r="AU10" s="45">
        <f t="shared" si="14"/>
        <v>2013</v>
      </c>
      <c r="AV10" s="69">
        <f ca="1">SUMIF('Monthly Data'!$B:$B,AU10,'Monthly Data'!AE:AE)-AW10</f>
        <v>265541554.24181503</v>
      </c>
      <c r="AW10" s="69">
        <f ca="1">SUMIF('Monthly Data'!$B:$B,AU10,'Monthly Data'!AD:AD)</f>
        <v>9075528.6572482064</v>
      </c>
      <c r="AX10" s="69">
        <f ca="1">SUMIF('Monthly Data'!$B:$B,AU10,'Monthly Data'!AE:AE)</f>
        <v>274617082.89906323</v>
      </c>
      <c r="AY10" s="74"/>
      <c r="AZ10" s="69">
        <f t="shared" ca="1" si="30"/>
        <v>273040564.84647483</v>
      </c>
      <c r="BA10" s="69">
        <f t="shared" ca="1" si="15"/>
        <v>9075528.6572482064</v>
      </c>
      <c r="BB10" s="69">
        <f t="shared" ca="1" si="16"/>
        <v>263965036.18922663</v>
      </c>
      <c r="BD10" s="45">
        <f t="shared" si="17"/>
        <v>2013</v>
      </c>
      <c r="BE10" s="69">
        <f>SUMIF('Monthly Data'!$B:$B,BD10,'Monthly Data'!AI:AI)</f>
        <v>48126674.812411003</v>
      </c>
      <c r="BF10" s="69">
        <f ca="1">SUMIF('Monthly Data'!$B:$B,BD10,'Monthly Data'!AL:AL)</f>
        <v>54694.946895987603</v>
      </c>
      <c r="BG10" s="69">
        <f t="shared" ca="1" si="18"/>
        <v>48181369.75930699</v>
      </c>
      <c r="BH10" s="74"/>
      <c r="BI10" s="69">
        <f t="shared" ca="1" si="31"/>
        <v>47279684.884478569</v>
      </c>
      <c r="BJ10" s="69">
        <f t="shared" ca="1" si="19"/>
        <v>54694.946895987603</v>
      </c>
      <c r="BK10" s="69">
        <f t="shared" ca="1" si="20"/>
        <v>47224989.937582582</v>
      </c>
      <c r="BL10" s="69"/>
      <c r="BM10" s="45">
        <f t="shared" si="21"/>
        <v>2013</v>
      </c>
      <c r="BN10" s="71">
        <f>SUMIF('Monthly Data'!$B:$B,BM10,'Monthly Data'!AN:AN)</f>
        <v>17283102.442827001</v>
      </c>
      <c r="BO10" s="71">
        <f>'Connection count '!AE10</f>
        <v>23385.5</v>
      </c>
      <c r="BP10" s="71">
        <f>BN10/BO10</f>
        <v>739.05208111124421</v>
      </c>
      <c r="BQ10" s="76"/>
      <c r="BR10" s="65"/>
      <c r="BS10" s="65">
        <f t="shared" si="32"/>
        <v>2013</v>
      </c>
      <c r="BT10" s="71">
        <f>SUMIF('Monthly Data'!$B:$B,BS10,'Monthly Data'!AS:AS)</f>
        <v>887747.77032600006</v>
      </c>
      <c r="BU10" s="71">
        <f>'Connection count '!AI10</f>
        <v>641.25</v>
      </c>
      <c r="BV10" s="71">
        <f t="shared" si="24"/>
        <v>1384.4019810152047</v>
      </c>
      <c r="BW10" s="71">
        <f t="shared" si="25"/>
        <v>887747.77032600006</v>
      </c>
      <c r="BX10" s="65"/>
      <c r="BY10" s="65">
        <f t="shared" si="26"/>
        <v>2013</v>
      </c>
      <c r="BZ10" s="71">
        <f>SUMIF('Monthly Data'!$B:$B,BY10,'Monthly Data'!AV:AV)</f>
        <v>3254726.4492000006</v>
      </c>
      <c r="CA10" s="71">
        <f>'Connection count '!AM10</f>
        <v>789.5</v>
      </c>
      <c r="CB10" s="71">
        <f t="shared" si="27"/>
        <v>4122.5160851171631</v>
      </c>
      <c r="CC10" s="71">
        <f t="shared" si="28"/>
        <v>3254726.4492000001</v>
      </c>
    </row>
    <row r="11" spans="1:81" s="73" customFormat="1">
      <c r="B11" s="45">
        <f t="shared" si="29"/>
        <v>2014</v>
      </c>
      <c r="C11" s="69">
        <f>SUMIF('Monthly Data'!$B:$B,B11,'Monthly Data'!C:C)</f>
        <v>598157531.45016491</v>
      </c>
      <c r="D11" s="69">
        <f ca="1">SUMIF('Monthly Data'!$B:$B,B11,'Monthly Data'!E:E)</f>
        <v>17402895.305016827</v>
      </c>
      <c r="E11" s="69">
        <f ca="1">SUMIF('Res Normalized Monthly'!$B$2:$B$121,B11,'Res Normalized Monthly'!C$2:C$121)</f>
        <v>615560426.75518167</v>
      </c>
      <c r="F11" s="69"/>
      <c r="G11" s="69">
        <f ca="1">SUMIF('Res Normalized Monthly'!$B:$B,B11,'Res Normalized Monthly'!$T:$T)</f>
        <v>627050281.23204482</v>
      </c>
      <c r="H11" s="69">
        <f t="shared" ca="1" si="0"/>
        <v>17402895.305016827</v>
      </c>
      <c r="I11" s="69">
        <f t="shared" ca="1" si="1"/>
        <v>609647385.92702794</v>
      </c>
      <c r="K11" s="45">
        <f t="shared" si="2"/>
        <v>2014</v>
      </c>
      <c r="L11" s="69">
        <f>SUMIF('Monthly Data'!$B:$B,K11,'Monthly Data'!G:G)</f>
        <v>212401261.73789737</v>
      </c>
      <c r="M11" s="69">
        <f ca="1">SUMIF('Monthly Data'!$B:$B,K11,'Monthly Data'!I:I)</f>
        <v>12126168.622544304</v>
      </c>
      <c r="N11" s="69">
        <f ca="1">SUMIF('GS &lt; 50 Normalized Monthly'!$B:$B,K11,'GS &lt; 50 Normalized Monthly'!C:C)</f>
        <v>224527430.36044165</v>
      </c>
      <c r="O11" s="74"/>
      <c r="P11" s="69">
        <f ca="1">SUMIF('GS &lt; 50 Normalized Monthly'!$B:$B,K11,'GS &lt; 50 Normalized Monthly'!V:V)</f>
        <v>222303506.92940354</v>
      </c>
      <c r="Q11" s="69">
        <f t="shared" ca="1" si="3"/>
        <v>12126168.622544304</v>
      </c>
      <c r="R11" s="69">
        <f t="shared" ca="1" si="4"/>
        <v>210177338.30685925</v>
      </c>
      <c r="T11" s="45">
        <f t="shared" si="5"/>
        <v>2014</v>
      </c>
      <c r="U11" s="69">
        <f ca="1">SUMIF('Monthly Data'!$B:$B,T11,'Monthly Data'!O:O)-SUMIF('Monthly Data'!$B:$B,T11,'Monthly Data'!N:N)</f>
        <v>966794317.96808374</v>
      </c>
      <c r="V11" s="69">
        <f ca="1">SUMIF('Monthly Data'!$B:$B,T11,'Monthly Data'!N:N)</f>
        <v>29688916.712998506</v>
      </c>
      <c r="W11" s="69">
        <f ca="1">SUMIF('GS &gt; 50 Normalized Monthly'!$B:$B,T11,'GS &gt; 50 Normalized Monthly'!C:C)</f>
        <v>996483234.68108225</v>
      </c>
      <c r="X11" s="74"/>
      <c r="Y11" s="69">
        <f ca="1">SUMIF('GS &gt; 50 Normalized Monthly'!$B:$B,T11,'GS &gt; 50 Normalized Monthly'!AB:AB)</f>
        <v>964808019.99760389</v>
      </c>
      <c r="Z11" s="69">
        <f t="shared" ca="1" si="6"/>
        <v>29688916.712998506</v>
      </c>
      <c r="AA11" s="69">
        <f t="shared" ca="1" si="7"/>
        <v>935119103.28460538</v>
      </c>
      <c r="AB11" s="69"/>
      <c r="AC11" s="45">
        <f t="shared" si="8"/>
        <v>2014</v>
      </c>
      <c r="AD11" s="69">
        <f>SUMIF('Monthly Data'!$B:$B,AC11,'Monthly Data'!Q:Q)</f>
        <v>47519841.509630993</v>
      </c>
      <c r="AE11" s="69">
        <f ca="1">SUMIF('Monthly Data'!$B:$B,AC11,'Monthly Data'!T:T)</f>
        <v>77119.321237298413</v>
      </c>
      <c r="AF11" s="69">
        <f ca="1">SUMIF('Intermediate Normalized Monthly'!$B:$B,AC11,'Intermediate Normalized Monthly'!C:C)</f>
        <v>47596960.830868289</v>
      </c>
      <c r="AG11" s="74"/>
      <c r="AH11" s="69">
        <f>SUMIF('Intermediate Normalized Monthly'!$B:$B,AC11,'Intermediate Normalized Monthly'!R:R)</f>
        <v>46263228.43114233</v>
      </c>
      <c r="AI11" s="69">
        <f t="shared" ca="1" si="9"/>
        <v>77119.321237298413</v>
      </c>
      <c r="AJ11" s="69">
        <f t="shared" ca="1" si="10"/>
        <v>46186109.109905034</v>
      </c>
      <c r="AL11" s="45">
        <f t="shared" si="11"/>
        <v>2014</v>
      </c>
      <c r="AM11" s="69">
        <f>SUMIF('Monthly Data'!$B:$B,AL11,'Monthly Data'!V:V)</f>
        <v>304014292.368729</v>
      </c>
      <c r="AN11" s="69">
        <f ca="1">SUMIF('Monthly Data'!$B:$B,AL11,'Monthly Data'!Y:Y)</f>
        <v>8881058.9303986393</v>
      </c>
      <c r="AO11" s="69">
        <f ca="1">SUMIF('Large Use Normalized Monthly'!$B:$B,AL11,'Large Use Normalized Monthly'!C:C)</f>
        <v>312895351.29912758</v>
      </c>
      <c r="AP11" s="74"/>
      <c r="AQ11" s="69">
        <f ca="1">SUMIF('Large Use Normalized Monthly'!$B:$B,AL11,'Large Use Normalized Monthly'!R:R)</f>
        <v>313614597.04091239</v>
      </c>
      <c r="AR11" s="69">
        <f t="shared" ca="1" si="12"/>
        <v>8881058.9303986393</v>
      </c>
      <c r="AS11" s="69">
        <f t="shared" ca="1" si="13"/>
        <v>304733538.11051375</v>
      </c>
      <c r="AU11" s="45">
        <f t="shared" si="14"/>
        <v>2014</v>
      </c>
      <c r="AV11" s="69">
        <f ca="1">SUMIF('Monthly Data'!$B:$B,AU11,'Monthly Data'!AE:AE)-AW11</f>
        <v>266219489.74002093</v>
      </c>
      <c r="AW11" s="69">
        <f ca="1">SUMIF('Monthly Data'!$B:$B,AU11,'Monthly Data'!AD:AD)</f>
        <v>13403463.64678734</v>
      </c>
      <c r="AX11" s="69">
        <f ca="1">SUMIF('Monthly Data'!$B:$B,AU11,'Monthly Data'!AE:AE)</f>
        <v>279622953.38680828</v>
      </c>
      <c r="AY11" s="74"/>
      <c r="AZ11" s="69">
        <f t="shared" ca="1" si="30"/>
        <v>273040564.84647483</v>
      </c>
      <c r="BA11" s="69">
        <f t="shared" ca="1" si="15"/>
        <v>13403463.64678734</v>
      </c>
      <c r="BB11" s="69">
        <f t="shared" ca="1" si="16"/>
        <v>259637101.19968748</v>
      </c>
      <c r="BD11" s="45">
        <f t="shared" si="17"/>
        <v>2014</v>
      </c>
      <c r="BE11" s="69">
        <f>SUMIF('Monthly Data'!$B:$B,BD11,'Monthly Data'!AI:AI)</f>
        <v>47308908.679020993</v>
      </c>
      <c r="BF11" s="69">
        <f ca="1">SUMIF('Monthly Data'!$B:$B,BD11,'Monthly Data'!AL:AL)</f>
        <v>54654.663674103103</v>
      </c>
      <c r="BG11" s="69">
        <f t="shared" ca="1" si="18"/>
        <v>47363563.342695095</v>
      </c>
      <c r="BH11" s="74"/>
      <c r="BI11" s="69">
        <f t="shared" ca="1" si="31"/>
        <v>46230636.750737429</v>
      </c>
      <c r="BJ11" s="69">
        <f t="shared" ca="1" si="19"/>
        <v>54654.663674103103</v>
      </c>
      <c r="BK11" s="69">
        <f t="shared" ca="1" si="20"/>
        <v>46175982.087063327</v>
      </c>
      <c r="BL11" s="69"/>
      <c r="BM11" s="45">
        <f t="shared" si="21"/>
        <v>2014</v>
      </c>
      <c r="BN11" s="71">
        <f>SUMIF('Monthly Data'!$B:$B,BM11,'Monthly Data'!AN:AN)</f>
        <v>17360921.051590003</v>
      </c>
      <c r="BO11" s="71">
        <f>'Connection count '!AE11</f>
        <v>23459.5</v>
      </c>
      <c r="BP11" s="71">
        <f>BN11/BO11</f>
        <v>740.03798254822152</v>
      </c>
      <c r="BQ11" s="76"/>
      <c r="BR11" s="65"/>
      <c r="BS11" s="65">
        <f t="shared" si="32"/>
        <v>2014</v>
      </c>
      <c r="BT11" s="71">
        <f>SUMIF('Monthly Data'!$B:$B,BS11,'Monthly Data'!AS:AS)</f>
        <v>924204.18281011167</v>
      </c>
      <c r="BU11" s="71">
        <f>'Connection count '!AI11</f>
        <v>631.25</v>
      </c>
      <c r="BV11" s="71">
        <f t="shared" si="24"/>
        <v>1464.0858341546323</v>
      </c>
      <c r="BW11" s="71">
        <f>BV11*BU11</f>
        <v>924204.18281011167</v>
      </c>
      <c r="BX11" s="65"/>
      <c r="BY11" s="65">
        <f t="shared" si="26"/>
        <v>2014</v>
      </c>
      <c r="BZ11" s="71">
        <f>SUMIF('Monthly Data'!$B:$B,BY11,'Monthly Data'!AV:AV)</f>
        <v>2436824.926873663</v>
      </c>
      <c r="CA11" s="71">
        <f>'Connection count '!AM11</f>
        <v>783</v>
      </c>
      <c r="CB11" s="71">
        <f t="shared" si="27"/>
        <v>3112.1646575653422</v>
      </c>
      <c r="CC11" s="71">
        <f t="shared" si="28"/>
        <v>2436824.926873663</v>
      </c>
    </row>
    <row r="12" spans="1:81" s="73" customFormat="1">
      <c r="B12" s="45">
        <f t="shared" si="29"/>
        <v>2015</v>
      </c>
      <c r="C12" s="69">
        <f>SUMIF('Monthly Data'!$B:$B,B12,'Monthly Data'!C:C)</f>
        <v>593984431.47600019</v>
      </c>
      <c r="D12" s="69">
        <f ca="1">SUMIF('Monthly Data'!$B:$B,B12,'Monthly Data'!E:E)</f>
        <v>17670503.566507727</v>
      </c>
      <c r="E12" s="69">
        <f ca="1">SUMIF('Res Normalized Monthly'!$B$2:$B$121,B12,'Res Normalized Monthly'!C$2:C$121)</f>
        <v>611654935.04250789</v>
      </c>
      <c r="F12" s="69"/>
      <c r="G12" s="69">
        <f ca="1">SUMIF('Res Normalized Monthly'!$B:$B,B12,'Res Normalized Monthly'!$T:$T)</f>
        <v>623251287.40735459</v>
      </c>
      <c r="H12" s="69">
        <f t="shared" ca="1" si="0"/>
        <v>17670503.566507727</v>
      </c>
      <c r="I12" s="69">
        <f t="shared" ca="1" si="1"/>
        <v>605580783.8408469</v>
      </c>
      <c r="K12" s="45">
        <f t="shared" si="2"/>
        <v>2015</v>
      </c>
      <c r="L12" s="69">
        <f>SUMIF('Monthly Data'!$B:$B,K12,'Monthly Data'!G:G)</f>
        <v>207733154.94022256</v>
      </c>
      <c r="M12" s="69">
        <f ca="1">SUMIF('Monthly Data'!$B:$B,K12,'Monthly Data'!I:I)</f>
        <v>14136513.140595429</v>
      </c>
      <c r="N12" s="69">
        <f ca="1">SUMIF('GS &lt; 50 Normalized Monthly'!$B:$B,K12,'GS &lt; 50 Normalized Monthly'!C:C)</f>
        <v>221869668.08081797</v>
      </c>
      <c r="O12" s="74"/>
      <c r="P12" s="69">
        <f ca="1">SUMIF('GS &lt; 50 Normalized Monthly'!$B:$B,K12,'GS &lt; 50 Normalized Monthly'!V:V)</f>
        <v>221332196.01957718</v>
      </c>
      <c r="Q12" s="69">
        <f t="shared" ca="1" si="3"/>
        <v>14136513.140595429</v>
      </c>
      <c r="R12" s="69">
        <f t="shared" ca="1" si="4"/>
        <v>207195682.87898174</v>
      </c>
      <c r="T12" s="45">
        <f t="shared" si="5"/>
        <v>2015</v>
      </c>
      <c r="U12" s="69">
        <f ca="1">SUMIF('Monthly Data'!$B:$B,T12,'Monthly Data'!O:O)-SUMIF('Monthly Data'!$B:$B,T12,'Monthly Data'!N:N)</f>
        <v>941653981.70491195</v>
      </c>
      <c r="V12" s="69">
        <f ca="1">SUMIF('Monthly Data'!$B:$B,T12,'Monthly Data'!N:N)</f>
        <v>39378471.949839026</v>
      </c>
      <c r="W12" s="69">
        <f ca="1">SUMIF('GS &gt; 50 Normalized Monthly'!$B:$B,T12,'GS &gt; 50 Normalized Monthly'!C:C)</f>
        <v>981032453.65475094</v>
      </c>
      <c r="X12" s="74"/>
      <c r="Y12" s="69">
        <f ca="1">SUMIF('GS &gt; 50 Normalized Monthly'!$B:$B,T12,'GS &gt; 50 Normalized Monthly'!AB:AB)</f>
        <v>980839557.30672491</v>
      </c>
      <c r="Z12" s="69">
        <f t="shared" ca="1" si="6"/>
        <v>39378471.949839026</v>
      </c>
      <c r="AA12" s="69">
        <f t="shared" ca="1" si="7"/>
        <v>941461085.35688591</v>
      </c>
      <c r="AB12" s="69"/>
      <c r="AC12" s="45">
        <f t="shared" si="8"/>
        <v>2015</v>
      </c>
      <c r="AD12" s="69">
        <f>SUMIF('Monthly Data'!$B:$B,AC12,'Monthly Data'!Q:Q)</f>
        <v>44363940.879999988</v>
      </c>
      <c r="AE12" s="69">
        <f ca="1">SUMIF('Monthly Data'!$B:$B,AC12,'Monthly Data'!T:T)</f>
        <v>250315.11919415192</v>
      </c>
      <c r="AF12" s="69">
        <f ca="1">SUMIF('Intermediate Normalized Monthly'!$B:$B,AC12,'Intermediate Normalized Monthly'!C:C)</f>
        <v>44614255.999194153</v>
      </c>
      <c r="AG12" s="74"/>
      <c r="AH12" s="69">
        <f>SUMIF('Intermediate Normalized Monthly'!$B:$B,AC12,'Intermediate Normalized Monthly'!R:R)</f>
        <v>44982084.188010834</v>
      </c>
      <c r="AI12" s="69">
        <f t="shared" ca="1" si="9"/>
        <v>250315.11919415192</v>
      </c>
      <c r="AJ12" s="69">
        <f t="shared" ca="1" si="10"/>
        <v>44731769.068816684</v>
      </c>
      <c r="AL12" s="45">
        <f t="shared" si="11"/>
        <v>2015</v>
      </c>
      <c r="AM12" s="69">
        <f>SUMIF('Monthly Data'!$B:$B,AL12,'Monthly Data'!V:V)</f>
        <v>301194469.31</v>
      </c>
      <c r="AN12" s="69">
        <f ca="1">SUMIF('Monthly Data'!$B:$B,AL12,'Monthly Data'!Y:Y)</f>
        <v>10107708.279756702</v>
      </c>
      <c r="AO12" s="69">
        <f ca="1">SUMIF('Large Use Normalized Monthly'!$B:$B,AL12,'Large Use Normalized Monthly'!C:C)</f>
        <v>311302177.58975667</v>
      </c>
      <c r="AP12" s="74"/>
      <c r="AQ12" s="69">
        <f ca="1">SUMIF('Large Use Normalized Monthly'!$B:$B,AL12,'Large Use Normalized Monthly'!R:R)</f>
        <v>307997643.83801764</v>
      </c>
      <c r="AR12" s="69">
        <f t="shared" ca="1" si="12"/>
        <v>10107708.279756702</v>
      </c>
      <c r="AS12" s="69">
        <f t="shared" ca="1" si="13"/>
        <v>297889935.55826092</v>
      </c>
      <c r="AU12" s="45">
        <f t="shared" si="14"/>
        <v>2015</v>
      </c>
      <c r="AV12" s="69">
        <f ca="1">SUMIF('Monthly Data'!$B:$B,AU12,'Monthly Data'!AE:AE)-AW12</f>
        <v>241052438.81000003</v>
      </c>
      <c r="AW12" s="69">
        <f ca="1">SUMIF('Monthly Data'!$B:$B,AU12,'Monthly Data'!AD:AD)</f>
        <v>15576070.648468904</v>
      </c>
      <c r="AX12" s="69">
        <f ca="1">SUMIF('Monthly Data'!$B:$B,AU12,'Monthly Data'!AE:AE)</f>
        <v>256628509.45846894</v>
      </c>
      <c r="AY12" s="74"/>
      <c r="AZ12" s="69">
        <f t="shared" ca="1" si="30"/>
        <v>273040564.84647483</v>
      </c>
      <c r="BA12" s="69">
        <f t="shared" ca="1" si="15"/>
        <v>15576070.648468904</v>
      </c>
      <c r="BB12" s="69">
        <f t="shared" ca="1" si="16"/>
        <v>257464494.19800591</v>
      </c>
      <c r="BD12" s="45">
        <f t="shared" si="17"/>
        <v>2015</v>
      </c>
      <c r="BE12" s="69">
        <f>SUMIF('Monthly Data'!$B:$B,BD12,'Monthly Data'!AI:AI)</f>
        <v>47202925.820000008</v>
      </c>
      <c r="BF12" s="69">
        <f ca="1">SUMIF('Monthly Data'!$B:$B,BD12,'Monthly Data'!AL:AL)</f>
        <v>54613.552726204805</v>
      </c>
      <c r="BG12" s="69">
        <f t="shared" ca="1" si="18"/>
        <v>47257539.372726209</v>
      </c>
      <c r="BH12" s="74"/>
      <c r="BI12" s="69">
        <f t="shared" ca="1" si="31"/>
        <v>45181588.616996288</v>
      </c>
      <c r="BJ12" s="69">
        <f t="shared" ca="1" si="19"/>
        <v>54613.552726204805</v>
      </c>
      <c r="BK12" s="69">
        <f t="shared" ca="1" si="20"/>
        <v>45126975.064270087</v>
      </c>
      <c r="BL12" s="69"/>
      <c r="BM12" s="45">
        <f t="shared" si="21"/>
        <v>2015</v>
      </c>
      <c r="BN12" s="71">
        <f>SUMIF('Monthly Data'!$B:$B,BM12,'Monthly Data'!AN:AN)</f>
        <v>17162407.530000001</v>
      </c>
      <c r="BO12" s="71">
        <f>'Connection count '!AE12</f>
        <v>23495.25</v>
      </c>
      <c r="BP12" s="71">
        <f>BN12/BO12</f>
        <v>730.46286079101105</v>
      </c>
      <c r="BQ12" s="76"/>
      <c r="BR12" s="65"/>
      <c r="BS12" s="65">
        <f t="shared" si="32"/>
        <v>2015</v>
      </c>
      <c r="BT12" s="71">
        <f>SUMIF('Monthly Data'!$B:$B,BS12,'Monthly Data'!AS:AS)</f>
        <v>873074.41874517407</v>
      </c>
      <c r="BU12" s="71">
        <f>'Connection count '!AI12</f>
        <v>615.75</v>
      </c>
      <c r="BV12" s="71">
        <f t="shared" si="24"/>
        <v>1417.9040499312612</v>
      </c>
      <c r="BW12" s="71">
        <f>BV12*BU12</f>
        <v>873074.41874517407</v>
      </c>
      <c r="BX12" s="65"/>
      <c r="BY12" s="65">
        <f t="shared" si="26"/>
        <v>2015</v>
      </c>
      <c r="BZ12" s="71">
        <f>SUMIF('Monthly Data'!$B:$B,BY12,'Monthly Data'!AV:AV)</f>
        <v>2410786.215730337</v>
      </c>
      <c r="CA12" s="71">
        <f>'Connection count '!AM12</f>
        <v>780</v>
      </c>
      <c r="CB12" s="71">
        <f t="shared" si="27"/>
        <v>3090.7515586286372</v>
      </c>
      <c r="CC12" s="71">
        <f t="shared" si="28"/>
        <v>2410786.215730337</v>
      </c>
    </row>
    <row r="13" spans="1:81" s="65" customFormat="1">
      <c r="B13" s="65">
        <f t="shared" si="29"/>
        <v>2016</v>
      </c>
      <c r="C13" s="69">
        <f>SUMIF('Monthly Data'!$B:$B,B13,'Monthly Data'!C:C)</f>
        <v>619568737.68663192</v>
      </c>
      <c r="D13" s="69">
        <f ca="1">SUMIF('Monthly Data'!$B:$B,B13,'Monthly Data'!E:E)</f>
        <v>21365014.03633726</v>
      </c>
      <c r="E13" s="71">
        <f ca="1">SUMIF('Res Normalized Monthly'!$B$2:$B$121,B13,'Res Normalized Monthly'!C$2:C$121)</f>
        <v>640933751.72296906</v>
      </c>
      <c r="F13" s="71"/>
      <c r="G13" s="71">
        <f ca="1">SUMIF('Res Normalized Monthly'!$B:$B,B13,'Res Normalized Monthly'!$T:$T)</f>
        <v>621421249.19596744</v>
      </c>
      <c r="H13" s="71">
        <f t="shared" ca="1" si="0"/>
        <v>21365014.03633726</v>
      </c>
      <c r="I13" s="71">
        <f t="shared" ca="1" si="1"/>
        <v>600056235.15963018</v>
      </c>
      <c r="K13" s="65">
        <f t="shared" si="2"/>
        <v>2016</v>
      </c>
      <c r="L13" s="69">
        <f>SUMIF('Monthly Data'!$B:$B,K13,'Monthly Data'!G:G)</f>
        <v>208239182.30018815</v>
      </c>
      <c r="M13" s="69">
        <f ca="1">SUMIF('Monthly Data'!$B:$B,K13,'Monthly Data'!I:I)</f>
        <v>15644268.751131931</v>
      </c>
      <c r="N13" s="71">
        <f ca="1">SUMIF('GS &lt; 50 Normalized Monthly'!$B:$B,K13,'GS &lt; 50 Normalized Monthly'!C:C)</f>
        <v>223883451.05132008</v>
      </c>
      <c r="O13" s="75"/>
      <c r="P13" s="69">
        <f ca="1">SUMIF('GS &lt; 50 Normalized Monthly'!$B:$B,K13,'GS &lt; 50 Normalized Monthly'!V:V)</f>
        <v>221214024.71766135</v>
      </c>
      <c r="Q13" s="71">
        <f t="shared" ca="1" si="3"/>
        <v>15644268.751131931</v>
      </c>
      <c r="R13" s="71">
        <f t="shared" ca="1" si="4"/>
        <v>205569755.96652943</v>
      </c>
      <c r="T13" s="65">
        <f t="shared" si="5"/>
        <v>2016</v>
      </c>
      <c r="U13" s="69">
        <f ca="1">SUMIF('Monthly Data'!$B:$B,T13,'Monthly Data'!O:O)-SUMIF('Monthly Data'!$B:$B,T13,'Monthly Data'!N:N)</f>
        <v>954879860.93795943</v>
      </c>
      <c r="V13" s="69">
        <f ca="1">SUMIF('Monthly Data'!$B:$B,T13,'Monthly Data'!N:N)</f>
        <v>48212014.983652808</v>
      </c>
      <c r="W13" s="69">
        <f ca="1">SUMIF('GS &gt; 50 Normalized Monthly'!$B:$B,T13,'GS &gt; 50 Normalized Monthly'!C:C)</f>
        <v>1003091875.9216123</v>
      </c>
      <c r="X13" s="75"/>
      <c r="Y13" s="69">
        <f ca="1">SUMIF('GS &gt; 50 Normalized Monthly'!$B:$B,T13,'GS &gt; 50 Normalized Monthly'!AB:AB)</f>
        <v>997450522.09827077</v>
      </c>
      <c r="Z13" s="71">
        <f t="shared" ca="1" si="6"/>
        <v>48212014.983652808</v>
      </c>
      <c r="AA13" s="71">
        <f t="shared" ca="1" si="7"/>
        <v>949238507.11461794</v>
      </c>
      <c r="AB13" s="71"/>
      <c r="AC13" s="65">
        <f t="shared" si="8"/>
        <v>2016</v>
      </c>
      <c r="AD13" s="69">
        <f>SUMIF('Monthly Data'!$B:$B,AC13,'Monthly Data'!Q:Q)</f>
        <v>44045563.989999995</v>
      </c>
      <c r="AE13" s="69">
        <f ca="1">SUMIF('Monthly Data'!$B:$B,AC13,'Monthly Data'!T:T)</f>
        <v>423799.59896512708</v>
      </c>
      <c r="AF13" s="69">
        <f ca="1">SUMIF('Intermediate Normalized Monthly'!$B:$B,AC13,'Intermediate Normalized Monthly'!C:C)</f>
        <v>44469363.588965133</v>
      </c>
      <c r="AG13" s="75"/>
      <c r="AH13" s="69">
        <f>SUMIF('Intermediate Normalized Monthly'!$B:$B,AC13,'Intermediate Normalized Monthly'!R:R)</f>
        <v>44276673.49468229</v>
      </c>
      <c r="AI13" s="71">
        <f t="shared" ca="1" si="9"/>
        <v>423799.59896512708</v>
      </c>
      <c r="AJ13" s="71">
        <f t="shared" ca="1" si="10"/>
        <v>43852873.895717159</v>
      </c>
      <c r="AL13" s="65">
        <f t="shared" si="11"/>
        <v>2016</v>
      </c>
      <c r="AM13" s="69">
        <f>SUMIF('Monthly Data'!$B:$B,AL13,'Monthly Data'!V:V)</f>
        <v>318162193.04000002</v>
      </c>
      <c r="AN13" s="69">
        <f ca="1">SUMIF('Monthly Data'!$B:$B,AL13,'Monthly Data'!Y:Y)</f>
        <v>10551815.166880911</v>
      </c>
      <c r="AO13" s="69">
        <f ca="1">SUMIF('Large Use Normalized Monthly'!$B:$B,AL13,'Large Use Normalized Monthly'!C:C)</f>
        <v>328714008.20688087</v>
      </c>
      <c r="AP13" s="75"/>
      <c r="AQ13" s="69">
        <f ca="1">SUMIF('Large Use Normalized Monthly'!$B:$B,AL13,'Large Use Normalized Monthly'!R:R)</f>
        <v>310433016.8597368</v>
      </c>
      <c r="AR13" s="71">
        <f t="shared" ca="1" si="12"/>
        <v>10551815.166880911</v>
      </c>
      <c r="AS13" s="71">
        <f t="shared" ca="1" si="13"/>
        <v>299881201.69285589</v>
      </c>
      <c r="AU13" s="65">
        <f t="shared" si="14"/>
        <v>2016</v>
      </c>
      <c r="AV13" s="69">
        <f ca="1">SUMIF('Monthly Data'!$B:$B,AU13,'Monthly Data'!AE:AE)-AW13</f>
        <v>264027087.00000006</v>
      </c>
      <c r="AW13" s="69">
        <f ca="1">SUMIF('Monthly Data'!$B:$B,AU13,'Monthly Data'!AD:AD)</f>
        <v>17374995.264849436</v>
      </c>
      <c r="AX13" s="69">
        <f ca="1">SUMIF('Monthly Data'!$B:$B,AU13,'Monthly Data'!AE:AE)</f>
        <v>281402082.26484948</v>
      </c>
      <c r="AY13" s="75"/>
      <c r="AZ13" s="69">
        <f t="shared" ca="1" si="30"/>
        <v>273040564.84647483</v>
      </c>
      <c r="BA13" s="71">
        <f t="shared" ca="1" si="15"/>
        <v>17374995.264849436</v>
      </c>
      <c r="BB13" s="71">
        <f t="shared" ca="1" si="16"/>
        <v>255665569.5816254</v>
      </c>
      <c r="BD13" s="65">
        <f t="shared" si="17"/>
        <v>2016</v>
      </c>
      <c r="BE13" s="69">
        <f>SUMIF('Monthly Data'!$B:$B,BD13,'Monthly Data'!AI:AI)</f>
        <v>44370766.850000001</v>
      </c>
      <c r="BF13" s="69">
        <f ca="1">SUMIF('Monthly Data'!$B:$B,BD13,'Monthly Data'!AL:AL)</f>
        <v>54613.552726204805</v>
      </c>
      <c r="BG13" s="69">
        <f t="shared" ca="1" si="18"/>
        <v>44425380.402726203</v>
      </c>
      <c r="BH13" s="75"/>
      <c r="BI13" s="69">
        <f t="shared" ca="1" si="31"/>
        <v>44132540.483255148</v>
      </c>
      <c r="BJ13" s="71">
        <f t="shared" ca="1" si="19"/>
        <v>54613.552726204805</v>
      </c>
      <c r="BK13" s="71">
        <f t="shared" ca="1" si="20"/>
        <v>44077926.930528946</v>
      </c>
      <c r="BL13" s="71"/>
      <c r="BM13" s="65">
        <f t="shared" si="21"/>
        <v>2016</v>
      </c>
      <c r="BN13" s="71">
        <f>SUMIF('Monthly Data'!$B:$B,BM13,'Monthly Data'!AN:AN)</f>
        <v>14655212.350000001</v>
      </c>
      <c r="BO13" s="71">
        <f>'Connection count '!AE13</f>
        <v>23517.5</v>
      </c>
      <c r="BP13" s="71">
        <f>BN13/BO13</f>
        <v>623.16200063782298</v>
      </c>
      <c r="BQ13" s="71">
        <f>BP13*BO13</f>
        <v>14655212.350000001</v>
      </c>
      <c r="BS13" s="65">
        <f t="shared" si="32"/>
        <v>2016</v>
      </c>
      <c r="BT13" s="71">
        <f>SUMIF('Monthly Data'!$B:$B,BS13,'Monthly Data'!AS:AS)</f>
        <v>851684.9625372421</v>
      </c>
      <c r="BU13" s="71">
        <f>'Connection count '!AI13</f>
        <v>602</v>
      </c>
      <c r="BV13" s="71">
        <f t="shared" ref="BV13" si="33">BT13/BU13</f>
        <v>1414.7590739821296</v>
      </c>
      <c r="BW13" s="71">
        <f>BV13*BU13</f>
        <v>851684.96253724198</v>
      </c>
      <c r="BY13" s="65">
        <f t="shared" si="26"/>
        <v>2016</v>
      </c>
      <c r="BZ13" s="71">
        <f>SUMIF('Monthly Data'!$B:$B,BY13,'Monthly Data'!AV:AV)</f>
        <v>2415557</v>
      </c>
      <c r="CA13" s="71">
        <f>'Connection count '!AM13</f>
        <v>781</v>
      </c>
      <c r="CB13" s="71">
        <f t="shared" si="27"/>
        <v>3092.9026888604353</v>
      </c>
      <c r="CC13" s="71">
        <f>CB13*CA13</f>
        <v>2415557</v>
      </c>
    </row>
    <row r="14" spans="1:81" s="73" customFormat="1">
      <c r="B14" s="65">
        <f t="shared" si="29"/>
        <v>2017</v>
      </c>
      <c r="C14" s="69">
        <f>SUMIF('Monthly Data'!$B:$B,B14,'Monthly Data'!C:C)</f>
        <v>583858255.14999998</v>
      </c>
      <c r="D14" s="69">
        <f ca="1">SUMIF('Monthly Data'!$B:$B,B14,'Monthly Data'!E:E)</f>
        <v>31313557.040520698</v>
      </c>
      <c r="E14" s="71">
        <f ca="1">SUMIF('Res Normalized Monthly'!$B$2:$B$121,B14,'Res Normalized Monthly'!C$2:C$121)</f>
        <v>615171812.19052064</v>
      </c>
      <c r="F14" s="77"/>
      <c r="G14" s="71">
        <f ca="1">SUMIF('Res Normalized Monthly'!$B:$B,B14,'Res Normalized Monthly'!$T:$T)</f>
        <v>615653299.75797439</v>
      </c>
      <c r="H14" s="71">
        <f t="shared" ca="1" si="0"/>
        <v>31313557.040520698</v>
      </c>
      <c r="I14" s="71">
        <f t="shared" ca="1" si="1"/>
        <v>584339742.71745372</v>
      </c>
      <c r="K14" s="65">
        <f t="shared" ref="K14" si="34">B14</f>
        <v>2017</v>
      </c>
      <c r="L14" s="69">
        <f>SUMIF('Monthly Data'!$B:$B,K14,'Monthly Data'!G:G)</f>
        <v>199190042.63999999</v>
      </c>
      <c r="M14" s="69">
        <f ca="1">SUMIF('Monthly Data'!$B:$B,K14,'Monthly Data'!I:I)</f>
        <v>12587931.439161209</v>
      </c>
      <c r="N14" s="71">
        <f ca="1">SUMIF('GS &lt; 50 Normalized Monthly'!$B:$B,K14,'GS &lt; 50 Normalized Monthly'!C:C)</f>
        <v>211777974.07916123</v>
      </c>
      <c r="O14" s="106"/>
      <c r="P14" s="69">
        <f ca="1">SUMIF('GS &lt; 50 Normalized Monthly'!$B:$B,K14,'GS &lt; 50 Normalized Monthly'!V:V)</f>
        <v>217978577.76936933</v>
      </c>
      <c r="Q14" s="71">
        <f t="shared" ref="Q14" ca="1" si="35">M14</f>
        <v>12587931.439161209</v>
      </c>
      <c r="R14" s="71">
        <f t="shared" ref="R14" ca="1" si="36">P14-Q14</f>
        <v>205390646.33020812</v>
      </c>
      <c r="T14" s="65">
        <f t="shared" ref="T14" si="37">K14</f>
        <v>2017</v>
      </c>
      <c r="U14" s="69">
        <f ca="1">SUMIF('Monthly Data'!$B:$B,T14,'Monthly Data'!O:O)-SUMIF('Monthly Data'!$B:$B,T14,'Monthly Data'!N:N)</f>
        <v>935689535.96999991</v>
      </c>
      <c r="V14" s="69">
        <f ca="1">SUMIF('Monthly Data'!$B:$B,T14,'Monthly Data'!N:N)</f>
        <v>57125993.157611944</v>
      </c>
      <c r="W14" s="69">
        <f ca="1">SUMIF('GS &gt; 50 Normalized Monthly'!$B:$B,T14,'GS &gt; 50 Normalized Monthly'!C:C)</f>
        <v>992815529.12761188</v>
      </c>
      <c r="X14" s="106"/>
      <c r="Y14" s="69">
        <f ca="1">SUMIF('GS &gt; 50 Normalized Monthly'!$B:$B,T14,'GS &gt; 50 Normalized Monthly'!AB:AB)</f>
        <v>1014602198.0680389</v>
      </c>
      <c r="Z14" s="71">
        <f t="shared" ref="Z14" ca="1" si="38">V14</f>
        <v>57125993.157611944</v>
      </c>
      <c r="AA14" s="71">
        <f ca="1">Y14-Z14</f>
        <v>957476204.91042697</v>
      </c>
      <c r="AB14" s="71"/>
      <c r="AC14" s="65">
        <f t="shared" ref="AC14" si="39">T14</f>
        <v>2017</v>
      </c>
      <c r="AD14" s="69">
        <f>SUMIF('Monthly Data'!$B:$B,AC14,'Monthly Data'!Q:Q)</f>
        <v>44136954.399999991</v>
      </c>
      <c r="AE14" s="69">
        <f ca="1">SUMIF('Monthly Data'!$B:$B,AC14,'Monthly Data'!T:T)</f>
        <v>610958.78356721601</v>
      </c>
      <c r="AF14" s="69">
        <f ca="1">SUMIF('Intermediate Normalized Monthly'!$B:$B,AC14,'Intermediate Normalized Monthly'!C:C)</f>
        <v>44747913.183567218</v>
      </c>
      <c r="AG14" s="106"/>
      <c r="AH14" s="69">
        <f>SUMIF('Intermediate Normalized Monthly'!$B:$B,AC14,'Intermediate Normalized Monthly'!R:R)</f>
        <v>43951472.200976238</v>
      </c>
      <c r="AI14" s="71">
        <f t="shared" ref="AI14" ca="1" si="40">AE14</f>
        <v>610958.78356721601</v>
      </c>
      <c r="AJ14" s="71">
        <f t="shared" ref="AJ14" ca="1" si="41">AH14-AI14</f>
        <v>43340513.417409025</v>
      </c>
      <c r="AK14" s="65"/>
      <c r="AL14" s="65">
        <f t="shared" ref="AL14" si="42">AC14</f>
        <v>2017</v>
      </c>
      <c r="AM14" s="69">
        <f>SUMIF('Monthly Data'!$B:$B,AL14,'Monthly Data'!V:V)</f>
        <v>299472217.15999997</v>
      </c>
      <c r="AN14" s="69">
        <f ca="1">SUMIF('Monthly Data'!$B:$B,AL14,'Monthly Data'!Y:Y)</f>
        <v>10577319.450433783</v>
      </c>
      <c r="AO14" s="69">
        <f ca="1">SUMIF('Large Use Normalized Monthly'!$B:$B,AL14,'Large Use Normalized Monthly'!C:C)</f>
        <v>310049536.61043382</v>
      </c>
      <c r="AP14" s="106"/>
      <c r="AQ14" s="69">
        <f ca="1">SUMIF('Large Use Normalized Monthly'!$B:$B,AL14,'Large Use Normalized Monthly'!R:R)</f>
        <v>323305578.82357466</v>
      </c>
      <c r="AR14" s="71">
        <f t="shared" ref="AR14" ca="1" si="43">AN14</f>
        <v>10577319.450433783</v>
      </c>
      <c r="AS14" s="71">
        <f t="shared" ref="AS14" ca="1" si="44">AQ14-AR14</f>
        <v>312728259.37314087</v>
      </c>
      <c r="AT14" s="65"/>
      <c r="AU14" s="65">
        <f t="shared" ref="AU14" si="45">AL14</f>
        <v>2017</v>
      </c>
      <c r="AV14" s="69">
        <f ca="1">SUMIF('Monthly Data'!$B:$B,AU14,'Monthly Data'!AE:AE)-AW14</f>
        <v>252589949.61000001</v>
      </c>
      <c r="AW14" s="69">
        <f ca="1">SUMIF('Monthly Data'!$B:$B,AU14,'Monthly Data'!AD:AD)</f>
        <v>21850499.431430344</v>
      </c>
      <c r="AX14" s="69">
        <f ca="1">SUMIF('Monthly Data'!$B:$B,AU14,'Monthly Data'!AE:AE)</f>
        <v>274440449.04143035</v>
      </c>
      <c r="AY14" s="106"/>
      <c r="AZ14" s="69">
        <f t="shared" ca="1" si="30"/>
        <v>273040564.84647483</v>
      </c>
      <c r="BA14" s="71">
        <f t="shared" ref="BA14" ca="1" si="46">AW14</f>
        <v>21850499.431430344</v>
      </c>
      <c r="BB14" s="71">
        <f t="shared" ref="BB14" ca="1" si="47">AZ14-BA14</f>
        <v>251190065.41504449</v>
      </c>
      <c r="BC14" s="65"/>
      <c r="BD14" s="65">
        <f t="shared" ref="BD14" si="48">AU14</f>
        <v>2017</v>
      </c>
      <c r="BE14" s="69">
        <f>SUMIF('Monthly Data'!$B:$B,BD14,'Monthly Data'!AI:AI)</f>
        <v>42875821.289999999</v>
      </c>
      <c r="BF14" s="69">
        <f ca="1">SUMIF('Monthly Data'!$B:$B,BD14,'Monthly Data'!AL:AL)</f>
        <v>53078.541479495623</v>
      </c>
      <c r="BG14" s="69">
        <f t="shared" ref="BG14" ca="1" si="49">BE14+BF14</f>
        <v>42928899.831479497</v>
      </c>
      <c r="BH14" s="106"/>
      <c r="BI14" s="69">
        <f t="shared" ca="1" si="31"/>
        <v>43083492.349514008</v>
      </c>
      <c r="BJ14" s="71">
        <f t="shared" ref="BJ14" ca="1" si="50">BF14</f>
        <v>53078.541479495623</v>
      </c>
      <c r="BK14" s="71">
        <f t="shared" ref="BK14" ca="1" si="51">BI14-BJ14</f>
        <v>43030413.808034509</v>
      </c>
      <c r="BL14" s="71"/>
      <c r="BM14" s="65">
        <f t="shared" ref="BM14" si="52">AL14</f>
        <v>2017</v>
      </c>
      <c r="BN14" s="71">
        <f>SUMIF('Monthly Data'!$B:$B,BM14,'Monthly Data'!AN:AN)</f>
        <v>6962744.2999999998</v>
      </c>
      <c r="BO14" s="71">
        <f>'Connection count '!AE14</f>
        <v>24143.5</v>
      </c>
      <c r="BP14" s="71">
        <f>BN14/BO14</f>
        <v>288.39001387537019</v>
      </c>
      <c r="BQ14" s="71">
        <f>BP14*BO14</f>
        <v>6962744.2999999998</v>
      </c>
      <c r="BR14" s="65"/>
      <c r="BS14" s="65">
        <f t="shared" ref="BS14" si="53">BM14</f>
        <v>2017</v>
      </c>
      <c r="BT14" s="71">
        <f>SUMIF('Monthly Data'!$B:$B,BS14,'Monthly Data'!AS:AS)</f>
        <v>795950.62000000011</v>
      </c>
      <c r="BU14" s="71">
        <f>'Connection count '!AI14</f>
        <v>554.25</v>
      </c>
      <c r="BV14" s="71">
        <f t="shared" ref="BV14" si="54">BT14/BU14</f>
        <v>1436.0859179070819</v>
      </c>
      <c r="BW14" s="71">
        <f>BV14*BU14</f>
        <v>795950.62000000011</v>
      </c>
      <c r="BX14" s="65"/>
      <c r="BY14" s="65">
        <f t="shared" ref="BY14" si="55">BM14</f>
        <v>2017</v>
      </c>
      <c r="BZ14" s="71">
        <f>SUMIF('Monthly Data'!$B:$B,BY14,'Monthly Data'!AV:AV)</f>
        <v>2368616.3200000003</v>
      </c>
      <c r="CA14" s="71">
        <f>'Connection count '!AM14</f>
        <v>769</v>
      </c>
      <c r="CB14" s="71">
        <f t="shared" ref="CB14" si="56">BZ14/CA14</f>
        <v>3080.1252535760732</v>
      </c>
      <c r="CC14" s="71">
        <f>CB14*CA14</f>
        <v>2368616.3200000003</v>
      </c>
    </row>
    <row r="15" spans="1:81" s="73" customFormat="1">
      <c r="B15" s="73">
        <f t="shared" si="29"/>
        <v>2018</v>
      </c>
      <c r="E15" s="77"/>
      <c r="F15" s="77"/>
      <c r="G15" s="77">
        <f ca="1">SUMIF('Res Normalized Monthly'!$B:$B,B15,'Res Normalized Monthly'!$T:$T)</f>
        <v>611854305.93328428</v>
      </c>
      <c r="H15" s="77">
        <f ca="1">H14</f>
        <v>31313557.040520698</v>
      </c>
      <c r="I15" s="77">
        <f ca="1">G15-H15</f>
        <v>580540748.89276361</v>
      </c>
      <c r="K15" s="73">
        <f t="shared" si="2"/>
        <v>2018</v>
      </c>
      <c r="N15" s="77"/>
      <c r="O15" s="74"/>
      <c r="P15" s="77">
        <f ca="1">SUMIF('GS &lt; 50 Normalized Monthly'!$B:$B,K15,'GS &lt; 50 Normalized Monthly'!V:V)</f>
        <v>216541980.70802146</v>
      </c>
      <c r="Q15" s="77">
        <f ca="1">Q14</f>
        <v>12587931.439161209</v>
      </c>
      <c r="R15" s="77">
        <f t="shared" ca="1" si="4"/>
        <v>203954049.26886025</v>
      </c>
      <c r="T15" s="73">
        <f t="shared" si="5"/>
        <v>2018</v>
      </c>
      <c r="U15" s="77"/>
      <c r="W15" s="77"/>
      <c r="X15" s="74"/>
      <c r="Y15" s="77">
        <f ca="1">SUMIF('GS &gt; 50 Normalized Monthly'!$B:$B,T15,'GS &gt; 50 Normalized Monthly'!AB:AB)</f>
        <v>1025310324.7640089</v>
      </c>
      <c r="Z15" s="77">
        <f ca="1">Z14</f>
        <v>57125993.157611944</v>
      </c>
      <c r="AA15" s="77">
        <f t="shared" ca="1" si="7"/>
        <v>968184331.60639691</v>
      </c>
      <c r="AB15" s="77"/>
      <c r="AC15" s="73">
        <f t="shared" si="8"/>
        <v>2018</v>
      </c>
      <c r="AD15" s="77"/>
      <c r="AF15" s="77"/>
      <c r="AG15" s="74"/>
      <c r="AH15" s="77">
        <f>SUMIF('Intermediate Normalized Monthly'!$B:$B,AC15,'Intermediate Normalized Monthly'!R:R)</f>
        <v>43503377.433165751</v>
      </c>
      <c r="AI15" s="77">
        <f ca="1">AI14</f>
        <v>610958.78356721601</v>
      </c>
      <c r="AJ15" s="77">
        <f t="shared" ca="1" si="10"/>
        <v>42892418.649598539</v>
      </c>
      <c r="AL15" s="73">
        <f t="shared" si="11"/>
        <v>2018</v>
      </c>
      <c r="AM15" s="77"/>
      <c r="AO15" s="77"/>
      <c r="AP15" s="74"/>
      <c r="AQ15" s="77">
        <f ca="1">SUMIF('Large Use Normalized Monthly'!$B:$B,AL15,'Large Use Normalized Monthly'!R:R)</f>
        <v>332124224.16662186</v>
      </c>
      <c r="AR15" s="77">
        <f ca="1">AR14</f>
        <v>10577319.450433783</v>
      </c>
      <c r="AS15" s="77">
        <f t="shared" ca="1" si="13"/>
        <v>321546904.71618807</v>
      </c>
      <c r="AU15" s="73">
        <f t="shared" si="14"/>
        <v>2018</v>
      </c>
      <c r="AV15" s="77"/>
      <c r="AX15" s="77"/>
      <c r="AY15" s="74"/>
      <c r="AZ15" s="77">
        <f t="shared" ca="1" si="30"/>
        <v>273040564.84647483</v>
      </c>
      <c r="BA15" s="77">
        <f ca="1">BA14</f>
        <v>21850499.431430344</v>
      </c>
      <c r="BB15" s="77">
        <f t="shared" ca="1" si="16"/>
        <v>251190065.41504449</v>
      </c>
      <c r="BD15" s="73">
        <f t="shared" si="17"/>
        <v>2018</v>
      </c>
      <c r="BE15" s="77"/>
      <c r="BG15" s="77"/>
      <c r="BH15" s="74"/>
      <c r="BI15" s="77">
        <f ca="1">TREND($BG$5:$BG$14,$BD$5:$BD$14,BD15)</f>
        <v>42034444.215772867</v>
      </c>
      <c r="BJ15" s="77">
        <f ca="1">BJ14</f>
        <v>53078.541479495623</v>
      </c>
      <c r="BK15" s="77">
        <f ca="1">BI15-BJ15</f>
        <v>41981365.674293369</v>
      </c>
      <c r="BL15" s="77"/>
      <c r="BM15" s="73">
        <f t="shared" si="21"/>
        <v>2018</v>
      </c>
      <c r="BN15" s="77"/>
      <c r="BO15" s="77">
        <f>'Connection count '!AE15</f>
        <v>24158.298374259972</v>
      </c>
      <c r="BP15" s="163">
        <f>BN21/((0.75*BO14+0.25*BO15))</f>
        <v>265.38551831524831</v>
      </c>
      <c r="BQ15" s="77">
        <f>BP15*BO15</f>
        <v>6411262.5356674027</v>
      </c>
      <c r="BS15" s="73">
        <f t="shared" si="32"/>
        <v>2018</v>
      </c>
      <c r="BT15" s="77"/>
      <c r="BU15" s="77">
        <f>'Connection count '!AI15</f>
        <v>539.80079697920598</v>
      </c>
      <c r="BV15" s="77">
        <f>BV14</f>
        <v>1436.0859179070819</v>
      </c>
      <c r="BW15" s="77">
        <f t="shared" ref="BW15:BW16" si="57">BV15*BU15</f>
        <v>775200.32301685738</v>
      </c>
      <c r="BY15" s="73">
        <f t="shared" ref="BY15:BY16" si="58">BS15</f>
        <v>2018</v>
      </c>
      <c r="BZ15" s="77"/>
      <c r="CA15" s="77">
        <f>'Connection count '!AM15</f>
        <v>727.11346208154532</v>
      </c>
      <c r="CB15" s="77">
        <f t="shared" ref="CB15:CB17" si="59">CB14</f>
        <v>3080.1252535760732</v>
      </c>
      <c r="CC15" s="77">
        <f>CB15*CA15</f>
        <v>2239600.5367724961</v>
      </c>
    </row>
    <row r="16" spans="1:81">
      <c r="B16" s="73">
        <f t="shared" si="29"/>
        <v>2019</v>
      </c>
      <c r="G16" s="77">
        <f ca="1">SUMIF('Res Normalized Monthly'!$B:$B,B16,'Res Normalized Monthly'!$T:$T)</f>
        <v>608055312.10859406</v>
      </c>
      <c r="H16" s="77">
        <f ca="1">H15</f>
        <v>31313557.040520698</v>
      </c>
      <c r="I16" s="77">
        <f ca="1">G16-H16</f>
        <v>576741755.06807339</v>
      </c>
      <c r="K16" s="73">
        <f t="shared" si="2"/>
        <v>2019</v>
      </c>
      <c r="P16" s="77">
        <f ca="1">SUMIF('GS &lt; 50 Normalized Monthly'!$B:$B,K16,'GS &lt; 50 Normalized Monthly'!V:V)</f>
        <v>214837924.29446024</v>
      </c>
      <c r="Q16" s="77">
        <f ca="1">Q15</f>
        <v>12587931.439161209</v>
      </c>
      <c r="R16" s="77">
        <f t="shared" ref="R16" ca="1" si="60">P16-Q16</f>
        <v>202249992.85529903</v>
      </c>
      <c r="T16" s="73">
        <f t="shared" si="5"/>
        <v>2019</v>
      </c>
      <c r="Y16" s="77">
        <f ca="1">SUMIF('GS &gt; 50 Normalized Monthly'!$B:$B,T16,'GS &gt; 50 Normalized Monthly'!AB:AB)</f>
        <v>1034151225.7921637</v>
      </c>
      <c r="Z16" s="77">
        <f ca="1">Z15</f>
        <v>57125993.157611944</v>
      </c>
      <c r="AA16" s="77">
        <f ca="1">Y16-Z16</f>
        <v>977025232.63455176</v>
      </c>
      <c r="AC16" s="73">
        <f t="shared" si="8"/>
        <v>2019</v>
      </c>
      <c r="AH16" s="77">
        <f>SUMIF('Intermediate Normalized Monthly'!$B:$B,AC16,'Intermediate Normalized Monthly'!R:R)</f>
        <v>42521186.093838252</v>
      </c>
      <c r="AI16" s="77">
        <f ca="1">AI15</f>
        <v>610958.78356721601</v>
      </c>
      <c r="AJ16" s="77">
        <f t="shared" ca="1" si="10"/>
        <v>41910227.31027104</v>
      </c>
      <c r="AL16" s="73">
        <f t="shared" si="11"/>
        <v>2019</v>
      </c>
      <c r="AQ16" s="77">
        <f ca="1">SUMIF('Large Use Normalized Monthly'!$B:$B,AL16,'Large Use Normalized Monthly'!R:R)</f>
        <v>331687712.49968159</v>
      </c>
      <c r="AR16" s="77">
        <f ca="1">AR15</f>
        <v>10577319.450433783</v>
      </c>
      <c r="AS16" s="77">
        <f t="shared" ca="1" si="13"/>
        <v>321110393.0492478</v>
      </c>
      <c r="AU16" s="73">
        <f t="shared" si="14"/>
        <v>2019</v>
      </c>
      <c r="AZ16" s="77">
        <f t="shared" ca="1" si="30"/>
        <v>273040564.84647483</v>
      </c>
      <c r="BA16" s="77">
        <f ca="1">BA15</f>
        <v>21850499.431430344</v>
      </c>
      <c r="BB16" s="77">
        <f t="shared" ca="1" si="16"/>
        <v>251190065.41504449</v>
      </c>
      <c r="BD16" s="73">
        <f t="shared" si="17"/>
        <v>2019</v>
      </c>
      <c r="BI16" s="77">
        <f t="shared" ca="1" si="31"/>
        <v>40985396.082031727</v>
      </c>
      <c r="BJ16" s="77">
        <f ca="1">BJ15</f>
        <v>53078.541479495623</v>
      </c>
      <c r="BK16" s="77">
        <f t="shared" ca="1" si="20"/>
        <v>40932317.540552229</v>
      </c>
      <c r="BL16" s="77"/>
      <c r="BM16" s="73">
        <f t="shared" si="21"/>
        <v>2019</v>
      </c>
      <c r="BO16" s="77">
        <f>'Connection count '!AE16</f>
        <v>24173.105818948039</v>
      </c>
      <c r="BP16" s="77">
        <f>BP15</f>
        <v>265.38551831524831</v>
      </c>
      <c r="BQ16" s="77">
        <f>BP16*BO16</f>
        <v>6415192.2170508699</v>
      </c>
      <c r="BS16" s="73">
        <f t="shared" si="32"/>
        <v>2019</v>
      </c>
      <c r="BU16" s="77">
        <f>'Connection count '!AI16</f>
        <v>525.72828221810732</v>
      </c>
      <c r="BV16" s="77">
        <f t="shared" ref="BV16:BV17" si="61">BV15</f>
        <v>1436.0859179070819</v>
      </c>
      <c r="BW16" s="77">
        <f t="shared" si="57"/>
        <v>754990.98273890407</v>
      </c>
      <c r="BY16" s="73">
        <f t="shared" si="58"/>
        <v>2019</v>
      </c>
      <c r="CA16" s="77">
        <f>'Connection count '!AM16</f>
        <v>724.23833800028888</v>
      </c>
      <c r="CB16" s="77">
        <f t="shared" si="59"/>
        <v>3080.1252535760732</v>
      </c>
      <c r="CC16" s="77">
        <f>CB16*CA16</f>
        <v>2230744.7944826535</v>
      </c>
    </row>
    <row r="17" spans="2:81">
      <c r="B17" s="73">
        <f t="shared" si="29"/>
        <v>2020</v>
      </c>
      <c r="G17" s="77">
        <f ca="1">SUMIF('Res Normalized Monthly'!$B:$B,B17,'Res Normalized Monthly'!$T:$T)</f>
        <v>606225273.89720702</v>
      </c>
      <c r="H17" s="77">
        <f ca="1">H16</f>
        <v>31313557.040520698</v>
      </c>
      <c r="I17" s="77">
        <f ca="1">G17-H17</f>
        <v>574911716.85668635</v>
      </c>
      <c r="K17" s="73">
        <f t="shared" ref="K17" si="62">B17</f>
        <v>2020</v>
      </c>
      <c r="P17" s="77">
        <f ca="1">SUMIF('GS &lt; 50 Normalized Monthly'!$B:$B,K17,'GS &lt; 50 Normalized Monthly'!V:V)</f>
        <v>213497399.19435292</v>
      </c>
      <c r="Q17" s="77">
        <f ca="1">Q16</f>
        <v>12587931.439161209</v>
      </c>
      <c r="R17" s="77">
        <f t="shared" ref="R17" ca="1" si="63">P17-Q17</f>
        <v>200909467.75519171</v>
      </c>
      <c r="T17" s="73">
        <f t="shared" ref="T17" si="64">K17</f>
        <v>2020</v>
      </c>
      <c r="Y17" s="77">
        <f ca="1">SUMIF('GS &gt; 50 Normalized Monthly'!$B:$B,T17,'GS &gt; 50 Normalized Monthly'!AB:AB)</f>
        <v>1040490673.6808887</v>
      </c>
      <c r="Z17" s="77">
        <f ca="1">Z16</f>
        <v>57125993.157611944</v>
      </c>
      <c r="AA17" s="77">
        <f t="shared" ref="AA17" ca="1" si="65">Y17-Z17</f>
        <v>983364680.52327669</v>
      </c>
      <c r="AC17" s="73">
        <f t="shared" ref="AC17" si="66">T17</f>
        <v>2020</v>
      </c>
      <c r="AH17" s="77">
        <f>SUMIF('Intermediate Normalized Monthly'!$B:$B,AC17,'Intermediate Normalized Monthly'!R:R)</f>
        <v>41485764.858947083</v>
      </c>
      <c r="AI17" s="77">
        <f ca="1">AI16</f>
        <v>610958.78356721601</v>
      </c>
      <c r="AJ17" s="77">
        <f t="shared" ref="AJ17" ca="1" si="67">AH17-AI17</f>
        <v>40874806.075379871</v>
      </c>
      <c r="AL17" s="73">
        <f t="shared" ref="AL17" si="68">AC17</f>
        <v>2020</v>
      </c>
      <c r="AQ17" s="77">
        <f ca="1">SUMIF('Large Use Normalized Monthly'!$B:$B,AL17,'Large Use Normalized Monthly'!R:R)</f>
        <v>328404457.95478326</v>
      </c>
      <c r="AR17" s="77">
        <f ca="1">AR16</f>
        <v>10577319.450433783</v>
      </c>
      <c r="AS17" s="77">
        <f t="shared" ref="AS17" ca="1" si="69">AQ17-AR17</f>
        <v>317827138.50434947</v>
      </c>
      <c r="AU17" s="73">
        <f t="shared" ref="AU17" si="70">AL17</f>
        <v>2020</v>
      </c>
      <c r="AZ17" s="77">
        <f t="shared" ca="1" si="30"/>
        <v>273040564.84647483</v>
      </c>
      <c r="BA17" s="77">
        <f ca="1">BA16</f>
        <v>21850499.431430344</v>
      </c>
      <c r="BB17" s="77">
        <f t="shared" ref="BB17" ca="1" si="71">AZ17-BA17</f>
        <v>251190065.41504449</v>
      </c>
      <c r="BD17" s="73">
        <f t="shared" ref="BD17" si="72">AU17</f>
        <v>2020</v>
      </c>
      <c r="BI17" s="77">
        <f t="shared" ca="1" si="31"/>
        <v>39936347.948290586</v>
      </c>
      <c r="BJ17" s="77">
        <f ca="1">BJ16</f>
        <v>53078.541479495623</v>
      </c>
      <c r="BK17" s="77">
        <f t="shared" ref="BK17" ca="1" si="73">BI17-BJ17</f>
        <v>39883269.406811088</v>
      </c>
      <c r="BL17" s="77"/>
      <c r="BM17" s="73">
        <f t="shared" ref="BM17" si="74">AL17</f>
        <v>2020</v>
      </c>
      <c r="BO17" s="77">
        <f>'Connection count '!AE17</f>
        <v>24187.922339623776</v>
      </c>
      <c r="BP17" s="77">
        <f>BP16</f>
        <v>265.38551831524831</v>
      </c>
      <c r="BQ17" s="77">
        <f>BP17*BO17</f>
        <v>6419124.307070029</v>
      </c>
      <c r="BS17" s="73">
        <f t="shared" ref="BS17" si="75">BM17</f>
        <v>2020</v>
      </c>
      <c r="BU17" s="77">
        <f>'Connection count '!AI17</f>
        <v>512.02263551798512</v>
      </c>
      <c r="BV17" s="77">
        <f t="shared" si="61"/>
        <v>1436.0859179070819</v>
      </c>
      <c r="BW17" s="77">
        <f t="shared" ref="BW17" si="76">BV17*BU17</f>
        <v>735308.49651704892</v>
      </c>
      <c r="BY17" s="73">
        <f t="shared" ref="BY17" si="77">BS17</f>
        <v>2020</v>
      </c>
      <c r="CA17" s="77">
        <f>'Connection count '!AM17</f>
        <v>721.37458262407461</v>
      </c>
      <c r="CB17" s="77">
        <f t="shared" si="59"/>
        <v>3080.1252535760732</v>
      </c>
      <c r="CC17" s="77">
        <f>CB17*CA17</f>
        <v>2221924.0692283115</v>
      </c>
    </row>
    <row r="20" spans="2:81">
      <c r="BM20" s="45" t="s">
        <v>214</v>
      </c>
    </row>
    <row r="21" spans="2:81">
      <c r="BN21" s="71">
        <f>SUM('Monthly Data'!AN113:AN124)</f>
        <v>6408317.0799999991</v>
      </c>
      <c r="BO21" s="45" t="s">
        <v>215</v>
      </c>
    </row>
    <row r="24" spans="2:81">
      <c r="BO24" s="45">
        <f>BN21/BO15</f>
        <v>265.26359517224489</v>
      </c>
    </row>
    <row r="38" spans="9:11">
      <c r="I38" s="69"/>
    </row>
    <row r="39" spans="9:11">
      <c r="I39" s="69"/>
    </row>
    <row r="40" spans="9:11">
      <c r="I40" s="69"/>
    </row>
    <row r="41" spans="9:11">
      <c r="I41" s="69"/>
    </row>
    <row r="42" spans="9:11">
      <c r="I42" s="69"/>
    </row>
    <row r="43" spans="9:11">
      <c r="I43" s="69"/>
    </row>
    <row r="44" spans="9:11">
      <c r="I44" s="69"/>
    </row>
    <row r="45" spans="9:11">
      <c r="I45" s="69"/>
    </row>
    <row r="46" spans="9:11">
      <c r="I46" s="69"/>
    </row>
    <row r="48" spans="9:11">
      <c r="K48" s="159"/>
    </row>
  </sheetData>
  <mergeCells count="10">
    <mergeCell ref="BM2:BQ2"/>
    <mergeCell ref="BS2:BW2"/>
    <mergeCell ref="BY2:CC2"/>
    <mergeCell ref="BE2:BK2"/>
    <mergeCell ref="AV2:BB2"/>
    <mergeCell ref="B2:I2"/>
    <mergeCell ref="K2:R2"/>
    <mergeCell ref="U2:AA2"/>
    <mergeCell ref="AD2:AJ2"/>
    <mergeCell ref="AM2:AS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2:AP64"/>
  <sheetViews>
    <sheetView zoomScaleNormal="100" workbookViewId="0">
      <selection activeCell="AB62" sqref="AB62:AB64"/>
    </sheetView>
  </sheetViews>
  <sheetFormatPr defaultColWidth="9.1640625" defaultRowHeight="12.75"/>
  <cols>
    <col min="1" max="1" width="13.33203125" style="4" customWidth="1"/>
    <col min="2" max="2" width="6.83203125" style="4" customWidth="1"/>
    <col min="3" max="3" width="21.83203125" style="4" bestFit="1" customWidth="1"/>
    <col min="4" max="4" width="15.83203125" style="4" customWidth="1"/>
    <col min="5" max="5" width="10.6640625" style="4" customWidth="1"/>
    <col min="6" max="6" width="12.5" style="126" customWidth="1"/>
    <col min="7" max="7" width="14.5" style="4" customWidth="1"/>
    <col min="8" max="8" width="5.83203125" style="4" bestFit="1" customWidth="1"/>
    <col min="9" max="9" width="18.6640625" style="4" bestFit="1" customWidth="1"/>
    <col min="10" max="10" width="14.5" style="4" bestFit="1" customWidth="1"/>
    <col min="11" max="11" width="12" style="4" bestFit="1" customWidth="1"/>
    <col min="12" max="12" width="12" style="126" customWidth="1"/>
    <col min="13" max="13" width="13.83203125" style="4" customWidth="1"/>
    <col min="14" max="14" width="5.83203125" style="4" bestFit="1" customWidth="1"/>
    <col min="15" max="15" width="17" style="4" customWidth="1"/>
    <col min="16" max="16" width="14.5" style="4" bestFit="1" customWidth="1"/>
    <col min="17" max="17" width="12" style="4" bestFit="1" customWidth="1"/>
    <col min="18" max="18" width="12" style="126" customWidth="1"/>
    <col min="19" max="19" width="13.6640625" style="4" customWidth="1"/>
    <col min="20" max="20" width="5.83203125" style="4" bestFit="1" customWidth="1"/>
    <col min="21" max="21" width="17" style="4" customWidth="1"/>
    <col min="22" max="22" width="14.5" style="4" bestFit="1" customWidth="1"/>
    <col min="23" max="23" width="12" style="4" bestFit="1" customWidth="1"/>
    <col min="24" max="24" width="12" style="126" customWidth="1"/>
    <col min="25" max="25" width="24" style="4" customWidth="1"/>
    <col min="26" max="26" width="9.1640625" style="4"/>
    <col min="27" max="27" width="15.5" style="4" customWidth="1"/>
    <col min="28" max="28" width="11" style="4" customWidth="1"/>
    <col min="29" max="29" width="10.83203125" style="4" customWidth="1"/>
    <col min="30" max="30" width="10.83203125" style="126" customWidth="1"/>
    <col min="31" max="31" width="9.1640625" style="4"/>
    <col min="32" max="32" width="5.83203125" style="4" bestFit="1" customWidth="1"/>
    <col min="33" max="33" width="15.1640625" style="4" bestFit="1" customWidth="1"/>
    <col min="34" max="34" width="14.6640625" style="4" bestFit="1" customWidth="1"/>
    <col min="35" max="35" width="12" style="4" bestFit="1" customWidth="1"/>
    <col min="36" max="36" width="12" style="126" customWidth="1"/>
    <col min="37" max="37" width="9.1640625" style="4"/>
    <col min="38" max="38" width="5.83203125" style="4" bestFit="1" customWidth="1"/>
    <col min="39" max="40" width="14.5" style="4" bestFit="1" customWidth="1"/>
    <col min="41" max="41" width="12" style="4" bestFit="1" customWidth="1"/>
    <col min="42" max="42" width="12" style="126" customWidth="1"/>
    <col min="43" max="16384" width="9.1640625" style="4"/>
  </cols>
  <sheetData>
    <row r="2" spans="1:42" s="39" customFormat="1" ht="12.75" customHeight="1">
      <c r="B2" s="228" t="s">
        <v>165</v>
      </c>
      <c r="C2" s="228"/>
      <c r="D2" s="228"/>
      <c r="E2" s="228"/>
      <c r="F2" s="228"/>
      <c r="H2" s="228" t="s">
        <v>142</v>
      </c>
      <c r="I2" s="228"/>
      <c r="J2" s="228"/>
      <c r="K2" s="228"/>
      <c r="L2" s="228"/>
      <c r="N2" s="228" t="s">
        <v>143</v>
      </c>
      <c r="O2" s="228"/>
      <c r="P2" s="228"/>
      <c r="Q2" s="228"/>
      <c r="R2" s="228"/>
      <c r="T2" s="228" t="s">
        <v>191</v>
      </c>
      <c r="U2" s="228"/>
      <c r="V2" s="228"/>
      <c r="W2" s="228"/>
      <c r="X2" s="228"/>
      <c r="Z2" s="228" t="s">
        <v>192</v>
      </c>
      <c r="AA2" s="228"/>
      <c r="AB2" s="228"/>
      <c r="AC2" s="228"/>
      <c r="AD2" s="228"/>
      <c r="AF2" s="228" t="s">
        <v>146</v>
      </c>
      <c r="AG2" s="228"/>
      <c r="AH2" s="228"/>
      <c r="AI2" s="228"/>
      <c r="AJ2" s="228"/>
      <c r="AL2" s="228" t="s">
        <v>151</v>
      </c>
      <c r="AM2" s="228"/>
      <c r="AN2" s="228"/>
      <c r="AO2" s="228"/>
      <c r="AP2" s="228"/>
    </row>
    <row r="3" spans="1:42" ht="38.25">
      <c r="B3" s="4" t="s">
        <v>126</v>
      </c>
      <c r="C3" s="11" t="s">
        <v>176</v>
      </c>
      <c r="D3" s="207" t="s">
        <v>185</v>
      </c>
      <c r="E3" s="168" t="s">
        <v>166</v>
      </c>
      <c r="F3" s="167" t="s">
        <v>257</v>
      </c>
      <c r="H3" s="4" t="s">
        <v>126</v>
      </c>
      <c r="I3" s="11" t="s">
        <v>176</v>
      </c>
      <c r="J3" s="207" t="s">
        <v>185</v>
      </c>
      <c r="K3" s="168" t="s">
        <v>166</v>
      </c>
      <c r="L3" s="167" t="s">
        <v>257</v>
      </c>
      <c r="N3" s="4" t="s">
        <v>126</v>
      </c>
      <c r="O3" s="11" t="s">
        <v>176</v>
      </c>
      <c r="P3" s="207" t="s">
        <v>185</v>
      </c>
      <c r="Q3" s="168" t="s">
        <v>166</v>
      </c>
      <c r="R3" s="167" t="s">
        <v>257</v>
      </c>
      <c r="T3" s="4" t="s">
        <v>126</v>
      </c>
      <c r="U3" s="11" t="s">
        <v>176</v>
      </c>
      <c r="V3" s="207" t="s">
        <v>185</v>
      </c>
      <c r="W3" s="168" t="s">
        <v>166</v>
      </c>
      <c r="X3" s="167" t="s">
        <v>257</v>
      </c>
      <c r="Z3" s="4" t="s">
        <v>126</v>
      </c>
      <c r="AA3" s="11" t="s">
        <v>176</v>
      </c>
      <c r="AB3" s="207" t="s">
        <v>185</v>
      </c>
      <c r="AC3" s="168" t="s">
        <v>166</v>
      </c>
      <c r="AD3" s="167" t="s">
        <v>257</v>
      </c>
      <c r="AF3" s="4" t="s">
        <v>126</v>
      </c>
      <c r="AG3" s="11" t="s">
        <v>176</v>
      </c>
      <c r="AH3" s="207" t="s">
        <v>185</v>
      </c>
      <c r="AI3" s="168" t="s">
        <v>166</v>
      </c>
      <c r="AJ3" s="167" t="s">
        <v>257</v>
      </c>
      <c r="AL3" s="4" t="s">
        <v>126</v>
      </c>
      <c r="AM3" s="11" t="s">
        <v>176</v>
      </c>
      <c r="AN3" s="207" t="s">
        <v>185</v>
      </c>
      <c r="AO3" s="168" t="s">
        <v>166</v>
      </c>
      <c r="AP3" s="167" t="s">
        <v>257</v>
      </c>
    </row>
    <row r="4" spans="1:42" s="40" customFormat="1">
      <c r="A4" s="169"/>
      <c r="B4" s="169"/>
      <c r="C4" s="169" t="s">
        <v>159</v>
      </c>
      <c r="D4" s="169" t="s">
        <v>160</v>
      </c>
      <c r="E4" s="169" t="s">
        <v>167</v>
      </c>
      <c r="F4" s="169"/>
      <c r="G4" s="169"/>
      <c r="H4" s="169"/>
      <c r="I4" s="169" t="s">
        <v>159</v>
      </c>
      <c r="J4" s="169" t="s">
        <v>160</v>
      </c>
      <c r="K4" s="169" t="s">
        <v>167</v>
      </c>
      <c r="L4" s="169"/>
      <c r="M4" s="169"/>
      <c r="N4" s="169"/>
      <c r="O4" s="169" t="s">
        <v>159</v>
      </c>
      <c r="P4" s="169" t="s">
        <v>160</v>
      </c>
      <c r="Q4" s="169" t="s">
        <v>167</v>
      </c>
      <c r="R4" s="169"/>
      <c r="S4" s="169"/>
      <c r="T4" s="169"/>
      <c r="U4" s="169" t="s">
        <v>159</v>
      </c>
      <c r="V4" s="169" t="s">
        <v>160</v>
      </c>
      <c r="W4" s="169" t="s">
        <v>167</v>
      </c>
      <c r="X4" s="169"/>
      <c r="Y4" s="169"/>
      <c r="Z4" s="169"/>
      <c r="AA4" s="169" t="s">
        <v>159</v>
      </c>
      <c r="AB4" s="169" t="s">
        <v>160</v>
      </c>
      <c r="AC4" s="169" t="s">
        <v>167</v>
      </c>
      <c r="AD4" s="169"/>
      <c r="AE4" s="61"/>
      <c r="AG4" s="40" t="s">
        <v>159</v>
      </c>
      <c r="AH4" s="40" t="s">
        <v>160</v>
      </c>
      <c r="AI4" s="40" t="s">
        <v>167</v>
      </c>
      <c r="AJ4" s="165"/>
      <c r="AM4" s="40" t="s">
        <v>159</v>
      </c>
      <c r="AN4" s="40" t="s">
        <v>160</v>
      </c>
      <c r="AO4" s="40" t="s">
        <v>167</v>
      </c>
      <c r="AP4" s="165"/>
    </row>
    <row r="5" spans="1:42">
      <c r="B5" s="126">
        <f t="shared" ref="B5:B14" si="0">B41</f>
        <v>2008</v>
      </c>
      <c r="C5" s="206">
        <f t="shared" ref="C5:C14" ca="1" si="1">C30+C41</f>
        <v>1004735183.5284511</v>
      </c>
      <c r="D5" s="206">
        <f t="shared" ref="D5:D14" ca="1" si="2">D41+D30</f>
        <v>2591436.5123741487</v>
      </c>
      <c r="E5" s="63">
        <f t="shared" ref="E5:E14" ca="1" si="3">D5/C5</f>
        <v>2.5792234161378575E-3</v>
      </c>
      <c r="H5" s="126">
        <f t="shared" ref="H5:H14" si="4">H41</f>
        <v>2008</v>
      </c>
      <c r="I5" s="206">
        <f t="shared" ref="I5:I14" ca="1" si="5">I30+I41</f>
        <v>53824580.470650002</v>
      </c>
      <c r="J5" s="206">
        <f t="shared" ref="J5:J14" ca="1" si="6">J41+J30</f>
        <v>136365.05845800001</v>
      </c>
      <c r="K5" s="63">
        <f t="shared" ref="K5:K14" ca="1" si="7">J5/I5</f>
        <v>2.5335089891199152E-3</v>
      </c>
      <c r="N5" s="126">
        <f t="shared" ref="N5:N14" si="8">N41</f>
        <v>2008</v>
      </c>
      <c r="O5" s="206">
        <f t="shared" ref="O5:O14" ca="1" si="9">O30+O41</f>
        <v>352691145.91210705</v>
      </c>
      <c r="P5" s="206">
        <f t="shared" ref="P5:P14" ca="1" si="10">P41+P30</f>
        <v>676823.08255199995</v>
      </c>
      <c r="Q5" s="63">
        <f t="shared" ref="Q5:Q14" ca="1" si="11">P5/O5</f>
        <v>1.9190248760048792E-3</v>
      </c>
      <c r="S5" s="126"/>
      <c r="T5" s="126">
        <f t="shared" ref="T5:T14" si="12">T41</f>
        <v>2008</v>
      </c>
      <c r="U5" s="206">
        <f t="shared" ref="U5:U14" ca="1" si="13">U30+U41</f>
        <v>264386628.5461286</v>
      </c>
      <c r="V5" s="206">
        <f t="shared" ref="V5:V14" ca="1" si="14">V41+V30</f>
        <v>751965.50068199995</v>
      </c>
      <c r="W5" s="63">
        <f t="shared" ref="W5:W14" ca="1" si="15">V5/U5</f>
        <v>2.8441888487972509E-3</v>
      </c>
      <c r="Z5" s="126">
        <f t="shared" ref="Z5:Z14" si="16">Z41</f>
        <v>2008</v>
      </c>
      <c r="AA5" s="206">
        <f t="shared" ref="AA5:AA14" ca="1" si="17">AA30+AA41</f>
        <v>55619546.631240994</v>
      </c>
      <c r="AB5" s="206">
        <f t="shared" ref="AB5:AB14" ca="1" si="18">AB41+AB30</f>
        <v>113539.72707000002</v>
      </c>
      <c r="AC5" s="63">
        <f t="shared" ref="AC5:AC14" ca="1" si="19">AB5/AA5</f>
        <v>2.0413637641236325E-3</v>
      </c>
      <c r="AF5" s="4">
        <f>B30</f>
        <v>2008</v>
      </c>
      <c r="AG5" s="35">
        <f>SUMIF('Monthly Data'!$B:$B,AF5,'Monthly Data'!AN:AN)</f>
        <v>17016319.552000001</v>
      </c>
      <c r="AH5" s="35">
        <f>SUMIF('Monthly Data'!$B:$B,AF5,'Monthly Data'!AO:AO)</f>
        <v>48715.209999999992</v>
      </c>
      <c r="AI5" s="63">
        <f t="shared" ref="AI5:AI14" si="20">AH5/AG5</f>
        <v>2.8628523254474428E-3</v>
      </c>
      <c r="AJ5" s="63"/>
      <c r="AL5" s="4">
        <f>B30</f>
        <v>2008</v>
      </c>
      <c r="AM5" s="35">
        <f>SUMIF('Monthly Data'!$B:$B,AL5,'Monthly Data'!AS:AS)</f>
        <v>1037845.2824159999</v>
      </c>
      <c r="AN5" s="35">
        <f>SUMIF('Monthly Data'!$B:$B,AL5,'Monthly Data'!AT:AT)</f>
        <v>2843.0638490000001</v>
      </c>
      <c r="AO5" s="63">
        <f t="shared" ref="AO5:AO14" si="21">AN5/AM5</f>
        <v>2.7393908294130625E-3</v>
      </c>
      <c r="AP5" s="63"/>
    </row>
    <row r="6" spans="1:42">
      <c r="B6" s="126">
        <f t="shared" si="0"/>
        <v>2009</v>
      </c>
      <c r="C6" s="206">
        <f t="shared" ca="1" si="1"/>
        <v>909941690.05462801</v>
      </c>
      <c r="D6" s="206">
        <f t="shared" ca="1" si="2"/>
        <v>2411773.0385314189</v>
      </c>
      <c r="E6" s="63">
        <f t="shared" ca="1" si="3"/>
        <v>2.6504698761374798E-3</v>
      </c>
      <c r="H6" s="126">
        <f t="shared" si="4"/>
        <v>2009</v>
      </c>
      <c r="I6" s="206">
        <f t="shared" ca="1" si="5"/>
        <v>51306801.944982</v>
      </c>
      <c r="J6" s="206">
        <f t="shared" ca="1" si="6"/>
        <v>130057.313337</v>
      </c>
      <c r="K6" s="63">
        <f t="shared" ca="1" si="7"/>
        <v>2.5348941740018175E-3</v>
      </c>
      <c r="N6" s="126">
        <f t="shared" si="8"/>
        <v>2009</v>
      </c>
      <c r="O6" s="206">
        <f t="shared" ca="1" si="9"/>
        <v>271865804.30218202</v>
      </c>
      <c r="P6" s="206">
        <f t="shared" ca="1" si="10"/>
        <v>550085.43050499994</v>
      </c>
      <c r="Q6" s="63">
        <f t="shared" ca="1" si="11"/>
        <v>2.023371169893708E-3</v>
      </c>
      <c r="T6" s="126">
        <f t="shared" si="12"/>
        <v>2009</v>
      </c>
      <c r="U6" s="206">
        <f t="shared" ca="1" si="13"/>
        <v>253823156.07115111</v>
      </c>
      <c r="V6" s="206">
        <f t="shared" ca="1" si="14"/>
        <v>739222.92477000004</v>
      </c>
      <c r="W6" s="63">
        <f t="shared" ca="1" si="15"/>
        <v>2.9123541611104338E-3</v>
      </c>
      <c r="Z6" s="126">
        <f t="shared" si="16"/>
        <v>2009</v>
      </c>
      <c r="AA6" s="206">
        <f t="shared" ca="1" si="17"/>
        <v>50208448.727770001</v>
      </c>
      <c r="AB6" s="206">
        <f t="shared" ca="1" si="18"/>
        <v>95070.414779999992</v>
      </c>
      <c r="AC6" s="63">
        <f t="shared" ca="1" si="19"/>
        <v>1.8935142827349912E-3</v>
      </c>
      <c r="AF6" s="4">
        <f t="shared" ref="AF6:AF14" si="22">AF5+1</f>
        <v>2009</v>
      </c>
      <c r="AG6" s="35">
        <f>SUMIF('Monthly Data'!$B:$B,AF6,'Monthly Data'!AN:AN)</f>
        <v>16930327.966194</v>
      </c>
      <c r="AH6" s="35">
        <f>SUMIF('Monthly Data'!$B:$B,AF6,'Monthly Data'!AO:AO)</f>
        <v>48739.06</v>
      </c>
      <c r="AI6" s="63">
        <f t="shared" si="20"/>
        <v>2.8788018812937809E-3</v>
      </c>
      <c r="AJ6" s="63"/>
      <c r="AL6" s="4">
        <f>AF6</f>
        <v>2009</v>
      </c>
      <c r="AM6" s="35">
        <f>SUMIF('Monthly Data'!$B:$B,AL6,'Monthly Data'!AS:AS)</f>
        <v>992473.34792500013</v>
      </c>
      <c r="AN6" s="35">
        <f>SUMIF('Monthly Data'!$B:$B,AL6,'Monthly Data'!AT:AT)</f>
        <v>2749.4738910000001</v>
      </c>
      <c r="AO6" s="63">
        <f t="shared" si="21"/>
        <v>2.7703251646489292E-3</v>
      </c>
      <c r="AP6" s="63"/>
    </row>
    <row r="7" spans="1:42">
      <c r="B7" s="126">
        <f t="shared" si="0"/>
        <v>2010</v>
      </c>
      <c r="C7" s="206">
        <f t="shared" ca="1" si="1"/>
        <v>949940798.24079382</v>
      </c>
      <c r="D7" s="206">
        <f t="shared" ca="1" si="2"/>
        <v>2413113.7408921374</v>
      </c>
      <c r="E7" s="63">
        <f t="shared" ca="1" si="3"/>
        <v>2.540278031389967E-3</v>
      </c>
      <c r="F7" s="63">
        <f ca="1">AVERAGE(E5:E7)</f>
        <v>2.5899904412217682E-3</v>
      </c>
      <c r="H7" s="126">
        <f t="shared" si="4"/>
        <v>2010</v>
      </c>
      <c r="I7" s="206">
        <f t="shared" ca="1" si="5"/>
        <v>49071887.882886</v>
      </c>
      <c r="J7" s="206">
        <f t="shared" ca="1" si="6"/>
        <v>130265.67708899999</v>
      </c>
      <c r="K7" s="63">
        <f t="shared" ca="1" si="7"/>
        <v>2.6545886598023185E-3</v>
      </c>
      <c r="L7" s="63">
        <f ca="1">AVERAGE(K5:K7)</f>
        <v>2.5743306076413501E-3</v>
      </c>
      <c r="N7" s="126">
        <f t="shared" si="8"/>
        <v>2010</v>
      </c>
      <c r="O7" s="206">
        <f t="shared" ca="1" si="9"/>
        <v>295089951.25607103</v>
      </c>
      <c r="P7" s="206">
        <f t="shared" ca="1" si="10"/>
        <v>579239.62557300006</v>
      </c>
      <c r="Q7" s="63">
        <f t="shared" ca="1" si="11"/>
        <v>1.9629256201623472E-3</v>
      </c>
      <c r="R7" s="63">
        <f ca="1">AVERAGE(Q5:Q7)</f>
        <v>1.9684405553536447E-3</v>
      </c>
      <c r="S7" s="126"/>
      <c r="T7" s="126">
        <f t="shared" si="12"/>
        <v>2010</v>
      </c>
      <c r="U7" s="206">
        <f t="shared" ca="1" si="13"/>
        <v>287197655.7575056</v>
      </c>
      <c r="V7" s="206">
        <f t="shared" ca="1" si="14"/>
        <v>698063.14066499996</v>
      </c>
      <c r="W7" s="63">
        <f t="shared" ca="1" si="15"/>
        <v>2.4306018056582165E-3</v>
      </c>
      <c r="X7" s="63">
        <f ca="1">AVERAGE(W5:W7)</f>
        <v>2.7290482718553004E-3</v>
      </c>
      <c r="Z7" s="126">
        <f t="shared" si="16"/>
        <v>2010</v>
      </c>
      <c r="AA7" s="206">
        <f t="shared" ca="1" si="17"/>
        <v>54756020.297367997</v>
      </c>
      <c r="AB7" s="206">
        <f t="shared" ca="1" si="18"/>
        <v>99529.309439999997</v>
      </c>
      <c r="AC7" s="63">
        <f t="shared" ca="1" si="19"/>
        <v>1.817687057961445E-3</v>
      </c>
      <c r="AD7" s="63">
        <f ca="1">AVERAGE(AC5:AC7)</f>
        <v>1.9175217016066896E-3</v>
      </c>
      <c r="AF7" s="4">
        <f t="shared" si="22"/>
        <v>2010</v>
      </c>
      <c r="AG7" s="35">
        <f>SUMIF('Monthly Data'!$B:$B,AF7,'Monthly Data'!AN:AN)</f>
        <v>16997068.557570998</v>
      </c>
      <c r="AH7" s="35">
        <f>SUMIF('Monthly Data'!$B:$B,AF7,'Monthly Data'!AO:AO)</f>
        <v>48810.080000000009</v>
      </c>
      <c r="AI7" s="63">
        <f t="shared" si="20"/>
        <v>2.8716763619958782E-3</v>
      </c>
      <c r="AJ7" s="63">
        <f t="shared" ref="AJ7:AJ14" si="23">AVERAGE(AI5:AI7)</f>
        <v>2.871110189579034E-3</v>
      </c>
      <c r="AL7" s="4">
        <f>AF7</f>
        <v>2010</v>
      </c>
      <c r="AM7" s="35">
        <f>SUMIF('Monthly Data'!$B:$B,AL7,'Monthly Data'!AS:AS)</f>
        <v>953516.90303800011</v>
      </c>
      <c r="AN7" s="35">
        <f>SUMIF('Monthly Data'!$B:$B,AL7,'Monthly Data'!AT:AT)</f>
        <v>2624.2302400000003</v>
      </c>
      <c r="AO7" s="63">
        <f t="shared" si="21"/>
        <v>2.7521591191922668E-3</v>
      </c>
      <c r="AP7" s="63">
        <f t="shared" ref="AP7:AP14" si="24">AVERAGE(AO5:AO7)</f>
        <v>2.7539583710847527E-3</v>
      </c>
    </row>
    <row r="8" spans="1:42">
      <c r="A8" s="4" t="s">
        <v>152</v>
      </c>
      <c r="B8" s="126">
        <f t="shared" si="0"/>
        <v>2011</v>
      </c>
      <c r="C8" s="206">
        <f ca="1">C33+C44</f>
        <v>954716376.40186357</v>
      </c>
      <c r="D8" s="206">
        <f t="shared" ca="1" si="2"/>
        <v>2437056.4056504718</v>
      </c>
      <c r="E8" s="63">
        <f t="shared" ca="1" si="3"/>
        <v>2.5526496307052503E-3</v>
      </c>
      <c r="F8" s="63">
        <f t="shared" ref="F8:F14" ca="1" si="25">AVERAGE(E6:E8)</f>
        <v>2.5811325127442324E-3</v>
      </c>
      <c r="H8" s="126">
        <f t="shared" si="4"/>
        <v>2011</v>
      </c>
      <c r="I8" s="206">
        <f t="shared" ca="1" si="5"/>
        <v>48794571.150462002</v>
      </c>
      <c r="J8" s="206">
        <f t="shared" ca="1" si="6"/>
        <v>130751.70967799998</v>
      </c>
      <c r="K8" s="63">
        <f t="shared" ca="1" si="7"/>
        <v>2.679636414362912E-3</v>
      </c>
      <c r="L8" s="63">
        <f t="shared" ref="L8:L14" ca="1" si="26">AVERAGE(K6:K8)</f>
        <v>2.6230397493890154E-3</v>
      </c>
      <c r="N8" s="126">
        <f t="shared" si="8"/>
        <v>2011</v>
      </c>
      <c r="O8" s="206">
        <f t="shared" ca="1" si="9"/>
        <v>321215291.54792941</v>
      </c>
      <c r="P8" s="206">
        <f t="shared" ca="1" si="10"/>
        <v>598764.64477205474</v>
      </c>
      <c r="Q8" s="63">
        <f t="shared" ca="1" si="11"/>
        <v>1.8640602129700026E-3</v>
      </c>
      <c r="R8" s="63">
        <f t="shared" ref="R8:R14" ca="1" si="27">AVERAGE(Q6:Q8)</f>
        <v>1.9501190010086861E-3</v>
      </c>
      <c r="S8" s="126"/>
      <c r="T8" s="126">
        <f t="shared" si="12"/>
        <v>2011</v>
      </c>
      <c r="U8" s="206">
        <f t="shared" ca="1" si="13"/>
        <v>265542337.9138996</v>
      </c>
      <c r="V8" s="206">
        <f t="shared" ca="1" si="14"/>
        <v>574891.871697</v>
      </c>
      <c r="W8" s="63">
        <f t="shared" ca="1" si="15"/>
        <v>2.1649725471777877E-3</v>
      </c>
      <c r="X8" s="63">
        <f t="shared" ref="X8:X14" ca="1" si="28">AVERAGE(W6:W8)</f>
        <v>2.5026428379821461E-3</v>
      </c>
      <c r="Z8" s="126">
        <f t="shared" si="16"/>
        <v>2011</v>
      </c>
      <c r="AA8" s="206">
        <f t="shared" ca="1" si="17"/>
        <v>41936988.305069</v>
      </c>
      <c r="AB8" s="206">
        <f t="shared" ca="1" si="18"/>
        <v>77154.613469999997</v>
      </c>
      <c r="AC8" s="63">
        <f t="shared" ca="1" si="19"/>
        <v>1.8397747808865468E-3</v>
      </c>
      <c r="AD8" s="63">
        <f t="shared" ref="AD8:AD14" ca="1" si="29">AVERAGE(AC6:AC8)</f>
        <v>1.8503253738609943E-3</v>
      </c>
      <c r="AF8" s="4">
        <f t="shared" si="22"/>
        <v>2011</v>
      </c>
      <c r="AG8" s="35">
        <f>SUMIF('Monthly Data'!$B:$B,AF8,'Monthly Data'!AN:AN)</f>
        <v>17061700.853792001</v>
      </c>
      <c r="AH8" s="35">
        <f>SUMIF('Monthly Data'!$B:$B,AF8,'Monthly Data'!AO:AO)</f>
        <v>49249.500000000007</v>
      </c>
      <c r="AI8" s="63">
        <f t="shared" si="20"/>
        <v>2.8865527781806229E-3</v>
      </c>
      <c r="AJ8" s="63">
        <f t="shared" si="23"/>
        <v>2.879010340490094E-3</v>
      </c>
      <c r="AL8" s="4">
        <f>AF8</f>
        <v>2011</v>
      </c>
      <c r="AM8" s="35">
        <f>SUMIF('Monthly Data'!$B:$B,AL8,'Monthly Data'!AS:AS)</f>
        <v>908472.8439770001</v>
      </c>
      <c r="AN8" s="35">
        <f>SUMIF('Monthly Data'!$B:$B,AL8,'Monthly Data'!AT:AT)</f>
        <v>2565.8748849999997</v>
      </c>
      <c r="AO8" s="63">
        <f t="shared" si="21"/>
        <v>2.8243825910826679E-3</v>
      </c>
      <c r="AP8" s="63">
        <f t="shared" si="24"/>
        <v>2.7822889583079546E-3</v>
      </c>
    </row>
    <row r="9" spans="1:42">
      <c r="A9" s="4" t="s">
        <v>260</v>
      </c>
      <c r="B9" s="126">
        <f t="shared" si="0"/>
        <v>2012</v>
      </c>
      <c r="C9" s="206">
        <f t="shared" ca="1" si="1"/>
        <v>947601280.21338153</v>
      </c>
      <c r="D9" s="206">
        <f t="shared" ca="1" si="2"/>
        <v>2429606.6419697921</v>
      </c>
      <c r="E9" s="63">
        <f t="shared" ca="1" si="3"/>
        <v>2.5639545795281024E-3</v>
      </c>
      <c r="F9" s="63">
        <f t="shared" ca="1" si="25"/>
        <v>2.5522940805411069E-3</v>
      </c>
      <c r="H9" s="126">
        <f t="shared" si="4"/>
        <v>2012</v>
      </c>
      <c r="I9" s="206">
        <f t="shared" ca="1" si="5"/>
        <v>45796604.320539199</v>
      </c>
      <c r="J9" s="206">
        <f t="shared" ca="1" si="6"/>
        <v>127752.59135382653</v>
      </c>
      <c r="K9" s="63">
        <f t="shared" ca="1" si="7"/>
        <v>2.7895647122581774E-3</v>
      </c>
      <c r="L9" s="63">
        <f t="shared" ca="1" si="26"/>
        <v>2.7079299288078028E-3</v>
      </c>
      <c r="N9" s="126">
        <f t="shared" si="8"/>
        <v>2012</v>
      </c>
      <c r="O9" s="206">
        <f t="shared" ca="1" si="9"/>
        <v>307352197.44654351</v>
      </c>
      <c r="P9" s="206">
        <f t="shared" ca="1" si="10"/>
        <v>567183.28761608701</v>
      </c>
      <c r="Q9" s="63">
        <f t="shared" ca="1" si="11"/>
        <v>1.8453854969256722E-3</v>
      </c>
      <c r="R9" s="63">
        <f t="shared" ca="1" si="27"/>
        <v>1.8907904433526738E-3</v>
      </c>
      <c r="S9" s="126"/>
      <c r="T9" s="126">
        <f t="shared" si="12"/>
        <v>2012</v>
      </c>
      <c r="U9" s="206">
        <f t="shared" ca="1" si="13"/>
        <v>284090856.82509613</v>
      </c>
      <c r="V9" s="206">
        <f t="shared" ca="1" si="14"/>
        <v>559597.31816968461</v>
      </c>
      <c r="W9" s="63">
        <f t="shared" ca="1" si="15"/>
        <v>1.9697829223494063E-3</v>
      </c>
      <c r="X9" s="63">
        <f t="shared" ca="1" si="28"/>
        <v>2.1884524250618035E-3</v>
      </c>
      <c r="Y9" s="63"/>
      <c r="Z9" s="126">
        <f t="shared" si="16"/>
        <v>2012</v>
      </c>
      <c r="AA9" s="206">
        <f t="shared" ca="1" si="17"/>
        <v>45364332.843108229</v>
      </c>
      <c r="AB9" s="206">
        <f t="shared" ca="1" si="18"/>
        <v>81690.864387355425</v>
      </c>
      <c r="AC9" s="63">
        <f t="shared" ca="1" si="19"/>
        <v>1.8007729700309247E-3</v>
      </c>
      <c r="AD9" s="63">
        <f t="shared" ca="1" si="29"/>
        <v>1.8194116029596388E-3</v>
      </c>
      <c r="AF9" s="4">
        <f t="shared" si="22"/>
        <v>2012</v>
      </c>
      <c r="AG9" s="35">
        <f>SUMIF('Monthly Data'!$B:$B,AF9,'Monthly Data'!AN:AN)</f>
        <v>17377866.278999001</v>
      </c>
      <c r="AH9" s="35">
        <f>SUMIF('Monthly Data'!$B:$B,AF9,'Monthly Data'!AO:AO)</f>
        <v>49565.55999999999</v>
      </c>
      <c r="AI9" s="63">
        <f t="shared" si="20"/>
        <v>2.8522235816660379E-3</v>
      </c>
      <c r="AJ9" s="63">
        <f t="shared" si="23"/>
        <v>2.8701509072808461E-3</v>
      </c>
      <c r="AL9" s="4">
        <f>AF9</f>
        <v>2012</v>
      </c>
      <c r="AM9" s="35">
        <f>SUMIF('Monthly Data'!$B:$B,AL9,'Monthly Data'!AS:AS)</f>
        <v>908923.37890999997</v>
      </c>
      <c r="AN9" s="35">
        <f>SUMIF('Monthly Data'!$B:$B,AL9,'Monthly Data'!AT:AT)</f>
        <v>2495.6537090000002</v>
      </c>
      <c r="AO9" s="63">
        <f t="shared" si="21"/>
        <v>2.74572507089964E-3</v>
      </c>
      <c r="AP9" s="63">
        <f t="shared" si="24"/>
        <v>2.7740889270581916E-3</v>
      </c>
    </row>
    <row r="10" spans="1:42">
      <c r="B10" s="126">
        <f t="shared" si="0"/>
        <v>2013</v>
      </c>
      <c r="C10" s="206">
        <f t="shared" ca="1" si="1"/>
        <v>960846806.29165292</v>
      </c>
      <c r="D10" s="206">
        <f t="shared" ca="1" si="2"/>
        <v>2559687.0326141347</v>
      </c>
      <c r="E10" s="63">
        <f t="shared" ca="1" si="3"/>
        <v>2.6639907796469002E-3</v>
      </c>
      <c r="F10" s="63">
        <f t="shared" ca="1" si="25"/>
        <v>2.5935316632934176E-3</v>
      </c>
      <c r="H10" s="126">
        <f t="shared" si="4"/>
        <v>2013</v>
      </c>
      <c r="I10" s="206">
        <f t="shared" ca="1" si="5"/>
        <v>45730148.676554754</v>
      </c>
      <c r="J10" s="206">
        <f t="shared" ca="1" si="6"/>
        <v>129025.29075602646</v>
      </c>
      <c r="K10" s="63">
        <f t="shared" ca="1" si="7"/>
        <v>2.8214491859322563E-3</v>
      </c>
      <c r="L10" s="63">
        <f t="shared" ca="1" si="26"/>
        <v>2.7635501041844489E-3</v>
      </c>
      <c r="N10" s="126">
        <f t="shared" si="8"/>
        <v>2013</v>
      </c>
      <c r="O10" s="206">
        <f t="shared" ca="1" si="9"/>
        <v>301275992.1438064</v>
      </c>
      <c r="P10" s="206">
        <f t="shared" ca="1" si="10"/>
        <v>558262.86192402081</v>
      </c>
      <c r="Q10" s="63">
        <f t="shared" ca="1" si="11"/>
        <v>1.85299485017561E-3</v>
      </c>
      <c r="R10" s="63">
        <f t="shared" ca="1" si="27"/>
        <v>1.8541468533570949E-3</v>
      </c>
      <c r="T10" s="126">
        <f t="shared" si="12"/>
        <v>2013</v>
      </c>
      <c r="U10" s="206">
        <f t="shared" ca="1" si="13"/>
        <v>274617082.89906323</v>
      </c>
      <c r="V10" s="206">
        <f t="shared" ca="1" si="14"/>
        <v>537366.64989594719</v>
      </c>
      <c r="W10" s="63">
        <f t="shared" ca="1" si="15"/>
        <v>1.9567852233484642E-3</v>
      </c>
      <c r="X10" s="63">
        <f t="shared" ca="1" si="28"/>
        <v>2.0305135642918856E-3</v>
      </c>
      <c r="Y10" s="211"/>
      <c r="Z10" s="126">
        <f t="shared" si="16"/>
        <v>2013</v>
      </c>
      <c r="AA10" s="206">
        <f t="shared" ca="1" si="17"/>
        <v>48181369.75930699</v>
      </c>
      <c r="AB10" s="206">
        <f t="shared" ca="1" si="18"/>
        <v>85554.208307675843</v>
      </c>
      <c r="AC10" s="63">
        <f t="shared" ca="1" si="19"/>
        <v>1.7756699059214625E-3</v>
      </c>
      <c r="AD10" s="63">
        <f t="shared" ca="1" si="29"/>
        <v>1.8054058856129781E-3</v>
      </c>
      <c r="AF10" s="4">
        <f t="shared" si="22"/>
        <v>2013</v>
      </c>
      <c r="AG10" s="35">
        <f>SUMIF('Monthly Data'!$B:$B,AF10,'Monthly Data'!AN:AN)</f>
        <v>17283102.442827001</v>
      </c>
      <c r="AH10" s="35">
        <f>SUMIF('Monthly Data'!$B:$B,AF10,'Monthly Data'!AO:AO)</f>
        <v>49480.340000000004</v>
      </c>
      <c r="AI10" s="63">
        <f t="shared" si="20"/>
        <v>2.8629315925009636E-3</v>
      </c>
      <c r="AJ10" s="63">
        <f t="shared" si="23"/>
        <v>2.8672359841158748E-3</v>
      </c>
      <c r="AL10" s="4">
        <f>AL9+1</f>
        <v>2013</v>
      </c>
      <c r="AM10" s="35">
        <f>SUMIF('Monthly Data'!$B:$B,AL10,'Monthly Data'!AS:AS)</f>
        <v>887747.77032600006</v>
      </c>
      <c r="AN10" s="35">
        <f>SUMIF('Monthly Data'!$B:$B,AL10,'Monthly Data'!AT:AT)</f>
        <v>2438.761598</v>
      </c>
      <c r="AO10" s="63">
        <f t="shared" si="21"/>
        <v>2.7471334533506453E-3</v>
      </c>
      <c r="AP10" s="63">
        <f t="shared" si="24"/>
        <v>2.7724137051109844E-3</v>
      </c>
    </row>
    <row r="11" spans="1:42">
      <c r="B11" s="126">
        <f t="shared" si="0"/>
        <v>2014</v>
      </c>
      <c r="C11" s="206">
        <f t="shared" ca="1" si="1"/>
        <v>996483234.68108225</v>
      </c>
      <c r="D11" s="206">
        <f t="shared" ca="1" si="2"/>
        <v>2372780.5900770565</v>
      </c>
      <c r="E11" s="63">
        <f t="shared" ca="1" si="3"/>
        <v>2.3811545518238938E-3</v>
      </c>
      <c r="F11" s="63">
        <f t="shared" ca="1" si="25"/>
        <v>2.5363666369996323E-3</v>
      </c>
      <c r="H11" s="126">
        <f t="shared" si="4"/>
        <v>2014</v>
      </c>
      <c r="I11" s="206">
        <f t="shared" ca="1" si="5"/>
        <v>47596960.830868289</v>
      </c>
      <c r="J11" s="206">
        <f t="shared" ca="1" si="6"/>
        <v>131079.66406841832</v>
      </c>
      <c r="K11" s="63">
        <f t="shared" ca="1" si="7"/>
        <v>2.7539502896875841E-3</v>
      </c>
      <c r="L11" s="63">
        <f t="shared" ca="1" si="26"/>
        <v>2.7883213959593394E-3</v>
      </c>
      <c r="N11" s="126">
        <f t="shared" si="8"/>
        <v>2014</v>
      </c>
      <c r="O11" s="206">
        <f t="shared" ca="1" si="9"/>
        <v>312895351.29912764</v>
      </c>
      <c r="P11" s="206">
        <f t="shared" ca="1" si="10"/>
        <v>558632.35048974666</v>
      </c>
      <c r="Q11" s="63">
        <f t="shared" ca="1" si="11"/>
        <v>1.7853648134123115E-3</v>
      </c>
      <c r="R11" s="63">
        <f t="shared" ca="1" si="27"/>
        <v>1.8279150535045312E-3</v>
      </c>
      <c r="T11" s="126">
        <f t="shared" si="12"/>
        <v>2014</v>
      </c>
      <c r="U11" s="206">
        <f t="shared" ca="1" si="13"/>
        <v>279622953.38680828</v>
      </c>
      <c r="V11" s="206">
        <f t="shared" ca="1" si="14"/>
        <v>526591.76618742396</v>
      </c>
      <c r="W11" s="63">
        <f t="shared" ca="1" si="15"/>
        <v>1.8832208150629842E-3</v>
      </c>
      <c r="X11" s="63">
        <f t="shared" ca="1" si="28"/>
        <v>1.9365963202536182E-3</v>
      </c>
      <c r="Z11" s="126">
        <f t="shared" si="16"/>
        <v>2014</v>
      </c>
      <c r="AA11" s="206">
        <f t="shared" ca="1" si="17"/>
        <v>47363563.342695095</v>
      </c>
      <c r="AB11" s="206">
        <f t="shared" ca="1" si="18"/>
        <v>86737.455333142236</v>
      </c>
      <c r="AC11" s="63">
        <f t="shared" ca="1" si="19"/>
        <v>1.8313118610937408E-3</v>
      </c>
      <c r="AD11" s="63">
        <f t="shared" ca="1" si="29"/>
        <v>1.8025849123487093E-3</v>
      </c>
      <c r="AF11" s="4">
        <f t="shared" si="22"/>
        <v>2014</v>
      </c>
      <c r="AG11" s="35">
        <f>SUMIF('Monthly Data'!$B:$B,AF11,'Monthly Data'!AN:AN)</f>
        <v>17360921.051590003</v>
      </c>
      <c r="AH11" s="35">
        <f>SUMIF('Monthly Data'!$B:$B,AF11,'Monthly Data'!AO:AO)</f>
        <v>49412.19</v>
      </c>
      <c r="AI11" s="63">
        <f t="shared" si="20"/>
        <v>2.8461733022784857E-3</v>
      </c>
      <c r="AJ11" s="63">
        <f t="shared" si="23"/>
        <v>2.8537761588151626E-3</v>
      </c>
      <c r="AL11" s="4">
        <f>AL10+1</f>
        <v>2014</v>
      </c>
      <c r="AM11" s="35">
        <f>SUMIF('Monthly Data'!$B:$B,AL11,'Monthly Data'!AS:AS)</f>
        <v>924204.18281011167</v>
      </c>
      <c r="AN11" s="35">
        <f>SUMIF('Monthly Data'!$B:$B,AL11,'Monthly Data'!AT:AT)</f>
        <v>2541.5785940000001</v>
      </c>
      <c r="AO11" s="63">
        <f t="shared" si="21"/>
        <v>2.7500184929613075E-3</v>
      </c>
      <c r="AP11" s="63">
        <f t="shared" si="24"/>
        <v>2.747625672403864E-3</v>
      </c>
    </row>
    <row r="12" spans="1:42">
      <c r="B12" s="126">
        <f t="shared" si="0"/>
        <v>2015</v>
      </c>
      <c r="C12" s="206">
        <f t="shared" ca="1" si="1"/>
        <v>981032453.65475094</v>
      </c>
      <c r="D12" s="206">
        <f t="shared" ca="1" si="2"/>
        <v>2419326.7912773709</v>
      </c>
      <c r="E12" s="63">
        <f t="shared" ca="1" si="3"/>
        <v>2.4661027086967202E-3</v>
      </c>
      <c r="F12" s="63">
        <f t="shared" ca="1" si="25"/>
        <v>2.5037493467225049E-3</v>
      </c>
      <c r="H12" s="126">
        <f t="shared" si="4"/>
        <v>2015</v>
      </c>
      <c r="I12" s="206">
        <f t="shared" ca="1" si="5"/>
        <v>44614255.999194138</v>
      </c>
      <c r="J12" s="206">
        <f t="shared" ca="1" si="6"/>
        <v>128604.4797483217</v>
      </c>
      <c r="K12" s="63">
        <f t="shared" ca="1" si="7"/>
        <v>2.8825871208217539E-3</v>
      </c>
      <c r="L12" s="63">
        <f t="shared" ca="1" si="26"/>
        <v>2.8193288654805317E-3</v>
      </c>
      <c r="N12" s="126">
        <f t="shared" si="8"/>
        <v>2015</v>
      </c>
      <c r="O12" s="206">
        <f t="shared" ca="1" si="9"/>
        <v>311302177.58975673</v>
      </c>
      <c r="P12" s="206">
        <f t="shared" ca="1" si="10"/>
        <v>560709.17786576448</v>
      </c>
      <c r="Q12" s="63">
        <f t="shared" ca="1" si="11"/>
        <v>1.8011733236401697E-3</v>
      </c>
      <c r="R12" s="63">
        <f t="shared" ca="1" si="27"/>
        <v>1.8131776624093637E-3</v>
      </c>
      <c r="T12" s="126">
        <f t="shared" si="12"/>
        <v>2015</v>
      </c>
      <c r="U12" s="206">
        <f t="shared" ca="1" si="13"/>
        <v>256628509.45846894</v>
      </c>
      <c r="V12" s="206">
        <f t="shared" ca="1" si="14"/>
        <v>489968.30144286726</v>
      </c>
      <c r="W12" s="63">
        <f t="shared" ca="1" si="15"/>
        <v>1.9092512460006338E-3</v>
      </c>
      <c r="X12" s="63">
        <f t="shared" ca="1" si="28"/>
        <v>1.9164190948040274E-3</v>
      </c>
      <c r="Z12" s="126">
        <f t="shared" si="16"/>
        <v>2015</v>
      </c>
      <c r="AA12" s="206">
        <f t="shared" ca="1" si="17"/>
        <v>47257539.372726209</v>
      </c>
      <c r="AB12" s="206">
        <f t="shared" ca="1" si="18"/>
        <v>82847.900483524048</v>
      </c>
      <c r="AC12" s="63">
        <f t="shared" ca="1" si="19"/>
        <v>1.7531149861632054E-3</v>
      </c>
      <c r="AD12" s="63">
        <f t="shared" ca="1" si="29"/>
        <v>1.7866989177261362E-3</v>
      </c>
      <c r="AF12" s="4">
        <f t="shared" si="22"/>
        <v>2015</v>
      </c>
      <c r="AG12" s="35">
        <f>SUMIF('Monthly Data'!$B:$B,AF12,'Monthly Data'!AN:AN)</f>
        <v>17162407.530000001</v>
      </c>
      <c r="AH12" s="35">
        <f>SUMIF('Monthly Data'!$B:$B,AF12,'Monthly Data'!AO:AO)</f>
        <v>49145.369999999995</v>
      </c>
      <c r="AI12" s="63">
        <f t="shared" si="20"/>
        <v>2.8635475479820397E-3</v>
      </c>
      <c r="AJ12" s="63">
        <f t="shared" si="23"/>
        <v>2.8575508142538297E-3</v>
      </c>
      <c r="AL12" s="4">
        <f>AL11+1</f>
        <v>2015</v>
      </c>
      <c r="AM12" s="35">
        <f>SUMIF('Monthly Data'!$B:$B,AL12,'Monthly Data'!AS:AS)</f>
        <v>873074.41874517407</v>
      </c>
      <c r="AN12" s="35">
        <f>SUMIF('Monthly Data'!$B:$B,AL12,'Monthly Data'!AT:AT)</f>
        <v>2447.9</v>
      </c>
      <c r="AO12" s="63">
        <f t="shared" si="21"/>
        <v>2.8037701568650285E-3</v>
      </c>
      <c r="AP12" s="63">
        <f t="shared" si="24"/>
        <v>2.7669740343923273E-3</v>
      </c>
    </row>
    <row r="13" spans="1:42">
      <c r="B13" s="126">
        <f t="shared" si="0"/>
        <v>2016</v>
      </c>
      <c r="C13" s="206">
        <f t="shared" ca="1" si="1"/>
        <v>1003091875.9216123</v>
      </c>
      <c r="D13" s="206">
        <f t="shared" ca="1" si="2"/>
        <v>2444917.739721647</v>
      </c>
      <c r="E13" s="63">
        <f t="shared" ca="1" si="3"/>
        <v>2.4373816580613079E-3</v>
      </c>
      <c r="F13" s="63">
        <f t="shared" ca="1" si="25"/>
        <v>2.4282129728606405E-3</v>
      </c>
      <c r="H13" s="126">
        <f t="shared" si="4"/>
        <v>2016</v>
      </c>
      <c r="I13" s="206">
        <f t="shared" ca="1" si="5"/>
        <v>44469363.588965118</v>
      </c>
      <c r="J13" s="206">
        <f t="shared" ca="1" si="6"/>
        <v>130243.76761018408</v>
      </c>
      <c r="K13" s="63">
        <f t="shared" ca="1" si="7"/>
        <v>2.9288426255441964E-3</v>
      </c>
      <c r="L13" s="63">
        <f t="shared" ca="1" si="26"/>
        <v>2.8551266786845113E-3</v>
      </c>
      <c r="N13" s="126">
        <f t="shared" si="8"/>
        <v>2016</v>
      </c>
      <c r="O13" s="206">
        <f t="shared" ca="1" si="9"/>
        <v>328714008.20688093</v>
      </c>
      <c r="P13" s="206">
        <f t="shared" ca="1" si="10"/>
        <v>577995.24168656208</v>
      </c>
      <c r="Q13" s="63">
        <f t="shared" ca="1" si="11"/>
        <v>1.7583529367656045E-3</v>
      </c>
      <c r="R13" s="63">
        <f t="shared" ca="1" si="27"/>
        <v>1.7816303579393617E-3</v>
      </c>
      <c r="S13" s="35"/>
      <c r="T13" s="126">
        <f t="shared" si="12"/>
        <v>2016</v>
      </c>
      <c r="U13" s="206">
        <f t="shared" ca="1" si="13"/>
        <v>281402082.26484948</v>
      </c>
      <c r="V13" s="206">
        <f t="shared" ca="1" si="14"/>
        <v>518602.6891644175</v>
      </c>
      <c r="W13" s="63">
        <f t="shared" ca="1" si="15"/>
        <v>1.8429241354238452E-3</v>
      </c>
      <c r="X13" s="63">
        <f t="shared" ca="1" si="28"/>
        <v>1.8784653988291546E-3</v>
      </c>
      <c r="Z13" s="126">
        <f t="shared" si="16"/>
        <v>2016</v>
      </c>
      <c r="AA13" s="206">
        <f t="shared" ca="1" si="17"/>
        <v>44425380.402726203</v>
      </c>
      <c r="AB13" s="206">
        <f t="shared" ca="1" si="18"/>
        <v>74824.99048352406</v>
      </c>
      <c r="AC13" s="63">
        <f t="shared" ca="1" si="19"/>
        <v>1.6842847445585937E-3</v>
      </c>
      <c r="AD13" s="63">
        <f t="shared" ca="1" si="29"/>
        <v>1.7562371972718465E-3</v>
      </c>
      <c r="AF13" s="4">
        <f t="shared" si="22"/>
        <v>2016</v>
      </c>
      <c r="AG13" s="35">
        <f>SUMIF('Monthly Data'!$B:$B,AF13,'Monthly Data'!AN:AN)</f>
        <v>14655212.350000001</v>
      </c>
      <c r="AH13" s="35">
        <f>SUMIF('Monthly Data'!$B:$B,AF13,'Monthly Data'!AO:AO)</f>
        <v>43202.96</v>
      </c>
      <c r="AI13" s="63">
        <f t="shared" si="20"/>
        <v>2.9479586489922129E-3</v>
      </c>
      <c r="AJ13" s="63">
        <f t="shared" si="23"/>
        <v>2.8858931664175794E-3</v>
      </c>
      <c r="AL13" s="4">
        <f>AL12+1</f>
        <v>2016</v>
      </c>
      <c r="AM13" s="35">
        <f>SUMIF('Monthly Data'!$B:$B,AL13,'Monthly Data'!AS:AS)</f>
        <v>851684.9625372421</v>
      </c>
      <c r="AN13" s="35">
        <f>SUMIF('Monthly Data'!$B:$B,AL13,'Monthly Data'!AT:AT)</f>
        <v>2364.69</v>
      </c>
      <c r="AO13" s="63">
        <f t="shared" si="21"/>
        <v>2.7764843856763503E-3</v>
      </c>
      <c r="AP13" s="63">
        <f t="shared" si="24"/>
        <v>2.7767576785008956E-3</v>
      </c>
    </row>
    <row r="14" spans="1:42" s="126" customFormat="1">
      <c r="A14" s="4"/>
      <c r="B14" s="126">
        <f t="shared" si="0"/>
        <v>2017</v>
      </c>
      <c r="C14" s="206">
        <f t="shared" ca="1" si="1"/>
        <v>992815529.12761188</v>
      </c>
      <c r="D14" s="206">
        <f t="shared" ca="1" si="2"/>
        <v>2403110.3037048401</v>
      </c>
      <c r="E14" s="63">
        <f t="shared" ca="1" si="3"/>
        <v>2.4205003177342078E-3</v>
      </c>
      <c r="F14" s="63">
        <f t="shared" ca="1" si="25"/>
        <v>2.4413282281640788E-3</v>
      </c>
      <c r="G14" s="4"/>
      <c r="H14" s="126">
        <f t="shared" si="4"/>
        <v>2017</v>
      </c>
      <c r="I14" s="206">
        <f t="shared" ca="1" si="5"/>
        <v>44747913.183567204</v>
      </c>
      <c r="J14" s="206">
        <f t="shared" ca="1" si="6"/>
        <v>133150.47522416778</v>
      </c>
      <c r="K14" s="63">
        <f t="shared" ca="1" si="7"/>
        <v>2.9755683729417956E-3</v>
      </c>
      <c r="L14" s="63">
        <f t="shared" ca="1" si="26"/>
        <v>2.9289993731025817E-3</v>
      </c>
      <c r="M14" s="4"/>
      <c r="N14" s="126">
        <f t="shared" si="8"/>
        <v>2017</v>
      </c>
      <c r="O14" s="206">
        <f t="shared" ca="1" si="9"/>
        <v>310049536.61043376</v>
      </c>
      <c r="P14" s="206">
        <f t="shared" ca="1" si="10"/>
        <v>549512.05820199079</v>
      </c>
      <c r="Q14" s="63">
        <f t="shared" ca="1" si="11"/>
        <v>1.772336331185791E-3</v>
      </c>
      <c r="R14" s="63">
        <f t="shared" ca="1" si="27"/>
        <v>1.7772875305305219E-3</v>
      </c>
      <c r="S14" s="35"/>
      <c r="T14" s="126">
        <f t="shared" si="12"/>
        <v>2017</v>
      </c>
      <c r="U14" s="206">
        <f t="shared" ca="1" si="13"/>
        <v>274440449.04143035</v>
      </c>
      <c r="V14" s="206">
        <f t="shared" ca="1" si="14"/>
        <v>499145.52317948319</v>
      </c>
      <c r="W14" s="63">
        <f t="shared" ca="1" si="15"/>
        <v>1.8187753478866035E-3</v>
      </c>
      <c r="X14" s="63">
        <f t="shared" ca="1" si="28"/>
        <v>1.8569835764370272E-3</v>
      </c>
      <c r="Y14" s="4"/>
      <c r="Z14" s="126">
        <f t="shared" si="16"/>
        <v>2017</v>
      </c>
      <c r="AA14" s="206">
        <f t="shared" ca="1" si="17"/>
        <v>42928899.831479497</v>
      </c>
      <c r="AB14" s="206">
        <f t="shared" ca="1" si="18"/>
        <v>70876.968092413663</v>
      </c>
      <c r="AC14" s="63">
        <f t="shared" ca="1" si="19"/>
        <v>1.6510315514873741E-3</v>
      </c>
      <c r="AD14" s="63">
        <f t="shared" ca="1" si="29"/>
        <v>1.696143760736391E-3</v>
      </c>
      <c r="AF14" s="126">
        <f t="shared" si="22"/>
        <v>2017</v>
      </c>
      <c r="AG14" s="35">
        <f>SUMIF('Monthly Data'!$B:$B,AF14,'Monthly Data'!AN:AN)</f>
        <v>6962744.2999999998</v>
      </c>
      <c r="AH14" s="35">
        <f>SUMIF('Monthly Data'!$B:$B,AF14,'Monthly Data'!AO:AO)</f>
        <v>19819.260000000002</v>
      </c>
      <c r="AI14" s="63">
        <f t="shared" si="20"/>
        <v>2.8464724749406641E-3</v>
      </c>
      <c r="AJ14" s="63">
        <f t="shared" si="23"/>
        <v>2.8859928906383053E-3</v>
      </c>
      <c r="AL14" s="126">
        <f>AL13+1</f>
        <v>2017</v>
      </c>
      <c r="AM14" s="35">
        <f>SUMIF('Monthly Data'!$B:$B,AL14,'Monthly Data'!AS:AS)</f>
        <v>795950.62000000011</v>
      </c>
      <c r="AN14" s="35">
        <f>SUMIF('Monthly Data'!$B:$B,AL14,'Monthly Data'!AT:AT)</f>
        <v>2229.64</v>
      </c>
      <c r="AO14" s="63">
        <f t="shared" si="21"/>
        <v>2.8012290511187734E-3</v>
      </c>
      <c r="AP14" s="63">
        <f t="shared" si="24"/>
        <v>2.7938278645533842E-3</v>
      </c>
    </row>
    <row r="15" spans="1:42">
      <c r="A15" s="126"/>
      <c r="B15" s="126"/>
      <c r="C15" s="176"/>
      <c r="D15" s="176"/>
      <c r="E15" s="63"/>
      <c r="F15" s="63"/>
      <c r="G15" s="126"/>
      <c r="H15" s="126"/>
      <c r="I15" s="126"/>
      <c r="J15" s="126"/>
      <c r="K15" s="126"/>
      <c r="M15" s="126"/>
      <c r="N15" s="126"/>
      <c r="O15" s="126"/>
      <c r="P15" s="126"/>
      <c r="Q15" s="126"/>
      <c r="S15" s="35"/>
      <c r="T15" s="126"/>
      <c r="U15" s="126"/>
      <c r="V15" s="126"/>
      <c r="W15" s="126"/>
      <c r="Y15" s="126"/>
      <c r="Z15" s="126"/>
      <c r="AA15" s="126"/>
      <c r="AB15" s="126"/>
      <c r="AC15" s="126"/>
      <c r="AH15" s="41"/>
      <c r="AN15" s="41"/>
    </row>
    <row r="16" spans="1:42">
      <c r="B16" s="126"/>
      <c r="C16" s="126" t="s">
        <v>168</v>
      </c>
      <c r="D16" s="41" t="s">
        <v>169</v>
      </c>
      <c r="E16" s="126"/>
      <c r="F16" s="126" t="s">
        <v>259</v>
      </c>
      <c r="H16" s="126"/>
      <c r="I16" s="126" t="s">
        <v>168</v>
      </c>
      <c r="J16" s="41" t="s">
        <v>169</v>
      </c>
      <c r="K16" s="126"/>
      <c r="L16" s="126" t="s">
        <v>259</v>
      </c>
      <c r="N16" s="126"/>
      <c r="O16" s="126" t="s">
        <v>168</v>
      </c>
      <c r="P16" s="41" t="s">
        <v>169</v>
      </c>
      <c r="Q16" s="126"/>
      <c r="R16" s="126" t="s">
        <v>259</v>
      </c>
      <c r="T16" s="126"/>
      <c r="U16" s="126" t="s">
        <v>168</v>
      </c>
      <c r="V16" s="41" t="s">
        <v>169</v>
      </c>
      <c r="W16" s="126"/>
      <c r="X16" s="126" t="s">
        <v>259</v>
      </c>
      <c r="Z16" s="126"/>
      <c r="AA16" s="126" t="s">
        <v>168</v>
      </c>
      <c r="AB16" s="41" t="s">
        <v>169</v>
      </c>
      <c r="AC16" s="126"/>
      <c r="AD16" s="126" t="s">
        <v>259</v>
      </c>
      <c r="AF16" s="126"/>
      <c r="AG16" s="126" t="s">
        <v>168</v>
      </c>
      <c r="AH16" s="41" t="s">
        <v>169</v>
      </c>
      <c r="AI16" s="126"/>
      <c r="AJ16" s="126" t="s">
        <v>259</v>
      </c>
      <c r="AM16" s="4" t="s">
        <v>168</v>
      </c>
      <c r="AN16" s="41" t="s">
        <v>169</v>
      </c>
      <c r="AP16" s="126" t="s">
        <v>259</v>
      </c>
    </row>
    <row r="17" spans="1:42" s="40" customFormat="1">
      <c r="B17" s="169"/>
      <c r="C17" s="169" t="s">
        <v>162</v>
      </c>
      <c r="D17" s="42" t="s">
        <v>171</v>
      </c>
      <c r="E17" s="169"/>
      <c r="F17" s="169" t="s">
        <v>170</v>
      </c>
      <c r="H17" s="169"/>
      <c r="I17" s="169" t="s">
        <v>162</v>
      </c>
      <c r="J17" s="42" t="s">
        <v>171</v>
      </c>
      <c r="K17" s="169"/>
      <c r="L17" s="169" t="s">
        <v>170</v>
      </c>
      <c r="N17" s="169"/>
      <c r="O17" s="169" t="s">
        <v>162</v>
      </c>
      <c r="P17" s="42" t="s">
        <v>171</v>
      </c>
      <c r="Q17" s="169"/>
      <c r="R17" s="169" t="s">
        <v>170</v>
      </c>
      <c r="T17" s="169"/>
      <c r="U17" s="169" t="s">
        <v>162</v>
      </c>
      <c r="V17" s="42" t="s">
        <v>171</v>
      </c>
      <c r="W17" s="169"/>
      <c r="X17" s="169" t="s">
        <v>170</v>
      </c>
      <c r="Z17" s="169"/>
      <c r="AA17" s="169" t="s">
        <v>162</v>
      </c>
      <c r="AB17" s="42" t="s">
        <v>171</v>
      </c>
      <c r="AC17" s="169"/>
      <c r="AD17" s="169" t="s">
        <v>170</v>
      </c>
      <c r="AE17" s="61"/>
      <c r="AF17" s="169"/>
      <c r="AG17" s="169" t="s">
        <v>162</v>
      </c>
      <c r="AH17" s="42" t="s">
        <v>171</v>
      </c>
      <c r="AI17" s="169"/>
      <c r="AJ17" s="169" t="s">
        <v>170</v>
      </c>
      <c r="AM17" s="40" t="s">
        <v>162</v>
      </c>
      <c r="AN17" s="42" t="s">
        <v>171</v>
      </c>
      <c r="AP17" s="40" t="s">
        <v>170</v>
      </c>
    </row>
    <row r="18" spans="1:42" s="30" customFormat="1">
      <c r="A18" s="126"/>
      <c r="B18" s="30">
        <v>2017</v>
      </c>
      <c r="C18" s="34">
        <f ca="1">'Normalized Annual Summary'!Y14</f>
        <v>1014602198.0680389</v>
      </c>
      <c r="D18" s="43">
        <f ca="1">F18*C18</f>
        <v>2480355.0940829613</v>
      </c>
      <c r="E18" s="64"/>
      <c r="F18" s="64">
        <f ca="1">TREND(F$7:F$14,B$7:B$14,B18)</f>
        <v>2.4446577178779474E-3</v>
      </c>
      <c r="G18" s="126"/>
      <c r="H18" s="30">
        <v>2017</v>
      </c>
      <c r="I18" s="34">
        <f>'Normalized Annual Summary'!AH14</f>
        <v>43951472.200976238</v>
      </c>
      <c r="J18" s="43">
        <f ca="1">L18*I18</f>
        <v>128528.68967519741</v>
      </c>
      <c r="K18" s="64"/>
      <c r="L18" s="64">
        <f ca="1">TREND(L$7:L$14,H$7:H$14,H18)</f>
        <v>2.9243318423436693E-3</v>
      </c>
      <c r="M18" s="126"/>
      <c r="N18" s="30">
        <v>2017</v>
      </c>
      <c r="O18" s="34">
        <f ca="1">'Normalized Annual Summary'!AQ14</f>
        <v>323305578.82357466</v>
      </c>
      <c r="P18" s="43">
        <f ca="1">R18*O18</f>
        <v>567818.05652100721</v>
      </c>
      <c r="Q18" s="64"/>
      <c r="R18" s="64">
        <f ca="1">TREND(R$7:R$14,N$7:N$14,N18)</f>
        <v>1.7562890766906966E-3</v>
      </c>
      <c r="S18" s="35"/>
      <c r="T18" s="30">
        <v>2017</v>
      </c>
      <c r="U18" s="34">
        <f ca="1">'Normalized Annual Summary'!AZ14</f>
        <v>273040564.84647483</v>
      </c>
      <c r="V18" s="43">
        <f ca="1">X18*U18</f>
        <v>503147.52450998023</v>
      </c>
      <c r="W18" s="64"/>
      <c r="X18" s="210">
        <f ca="1">TREND(X$10:X$14,T$10:T$14,T18)</f>
        <v>1.8427574114963097E-3</v>
      </c>
      <c r="Y18" s="126"/>
      <c r="Z18" s="30">
        <v>2017</v>
      </c>
      <c r="AA18" s="34">
        <f ca="1">'Normalized Annual Summary'!BI14</f>
        <v>43083492.349514008</v>
      </c>
      <c r="AB18" s="43">
        <f ca="1">AD18*AA18</f>
        <v>73950.218483087694</v>
      </c>
      <c r="AC18" s="64"/>
      <c r="AD18" s="64">
        <f ca="1">TREND(AD$10:AD$14,Z$10:Z$14,Z18)</f>
        <v>1.7164397417732055E-3</v>
      </c>
      <c r="AF18" s="30">
        <v>2017</v>
      </c>
      <c r="AG18" s="34">
        <f>'Normalized Annual Summary'!BQ14</f>
        <v>6962744.2999999998</v>
      </c>
      <c r="AH18" s="43">
        <f>AG18*AJ18</f>
        <v>19992.406611400846</v>
      </c>
      <c r="AI18" s="64"/>
      <c r="AJ18" s="210">
        <f>AVERAGE(AJ7:AJ14)</f>
        <v>2.8713400564488408E-3</v>
      </c>
      <c r="AL18" s="30">
        <v>2017</v>
      </c>
      <c r="AM18" s="34">
        <f>'Normalized Annual Summary'!BW14</f>
        <v>795950.62000000011</v>
      </c>
      <c r="AN18" s="43">
        <f>AM18*AP18</f>
        <v>2205.5727219554369</v>
      </c>
      <c r="AO18" s="64"/>
      <c r="AP18" s="210">
        <f>AVERAGE(AP7:AP14)</f>
        <v>2.7709919014265441E-3</v>
      </c>
    </row>
    <row r="19" spans="1:42" s="30" customFormat="1">
      <c r="A19" s="4" t="s">
        <v>166</v>
      </c>
      <c r="B19" s="30">
        <v>2018</v>
      </c>
      <c r="C19" s="34">
        <f ca="1">'Normalized Annual Summary'!Y15</f>
        <v>1025310324.7640089</v>
      </c>
      <c r="D19" s="43">
        <f ca="1">F19*C19</f>
        <v>2482022.6037587798</v>
      </c>
      <c r="E19" s="64"/>
      <c r="F19" s="64">
        <f ca="1">TREND(F$7:F$14,B$7:B$14,B19)</f>
        <v>2.4207525700378138E-3</v>
      </c>
      <c r="G19" s="4"/>
      <c r="H19" s="30">
        <v>2018</v>
      </c>
      <c r="I19" s="34">
        <f>'Normalized Annual Summary'!AH15</f>
        <v>43503377.433165751</v>
      </c>
      <c r="J19" s="43">
        <f ca="1">L19*I19</f>
        <v>129290.98063211476</v>
      </c>
      <c r="K19" s="64"/>
      <c r="L19" s="64">
        <f ca="1">TREND(L$7:L$14,H$7:H$14,H19)</f>
        <v>2.9719757007543729E-3</v>
      </c>
      <c r="M19" s="4"/>
      <c r="N19" s="30">
        <v>2018</v>
      </c>
      <c r="O19" s="34">
        <f ca="1">'Normalized Annual Summary'!AQ15</f>
        <v>332124224.16662186</v>
      </c>
      <c r="P19" s="43">
        <f ca="1">R19*O19</f>
        <v>573660.37177118671</v>
      </c>
      <c r="Q19" s="64"/>
      <c r="R19" s="64">
        <f ca="1">TREND(R$7:R$14,N$7:N$14,N19)</f>
        <v>1.7272464036931848E-3</v>
      </c>
      <c r="S19" s="35"/>
      <c r="T19" s="30">
        <v>2018</v>
      </c>
      <c r="U19" s="34">
        <f ca="1">'Normalized Annual Summary'!AZ15</f>
        <v>273040564.84647483</v>
      </c>
      <c r="V19" s="43">
        <f ca="1">X19*U19</f>
        <v>492084.16936756304</v>
      </c>
      <c r="W19" s="64"/>
      <c r="X19" s="64">
        <f ca="1">TREND(X$10:X$14,T$10:T$14,T19)</f>
        <v>1.8022383217828897E-3</v>
      </c>
      <c r="Y19" s="4"/>
      <c r="Z19" s="30">
        <v>2018</v>
      </c>
      <c r="AA19" s="34">
        <f ca="1">'Normalized Annual Summary'!BI15</f>
        <v>42034444.215772867</v>
      </c>
      <c r="AB19" s="43">
        <f ca="1">AD19*AA19</f>
        <v>71036.215992304424</v>
      </c>
      <c r="AC19" s="64"/>
      <c r="AD19" s="64">
        <f ca="1">TREND(AD$10:AD$14,Z$10:Z$14,Z19)</f>
        <v>1.6899525452902034E-3</v>
      </c>
      <c r="AF19" s="30">
        <v>2018</v>
      </c>
      <c r="AG19" s="34">
        <f>'Normalized Annual Summary'!BQ15</f>
        <v>6411262.5356674027</v>
      </c>
      <c r="AH19" s="43">
        <f>AG19*AJ19</f>
        <v>18408.914931071577</v>
      </c>
      <c r="AI19" s="64"/>
      <c r="AJ19" s="64">
        <f>AJ18</f>
        <v>2.8713400564488408E-3</v>
      </c>
      <c r="AL19" s="30">
        <v>2018</v>
      </c>
      <c r="AM19" s="34">
        <f>'Normalized Annual Summary'!BW15</f>
        <v>775200.32301685738</v>
      </c>
      <c r="AN19" s="43">
        <f>AM19*AP19</f>
        <v>2148.0738170629529</v>
      </c>
      <c r="AO19" s="64"/>
      <c r="AP19" s="64">
        <f>AP18</f>
        <v>2.7709919014265441E-3</v>
      </c>
    </row>
    <row r="20" spans="1:42">
      <c r="A20" s="4" t="s">
        <v>78</v>
      </c>
      <c r="B20" s="30">
        <v>2019</v>
      </c>
      <c r="C20" s="34">
        <f ca="1">'Normalized Annual Summary'!Y16</f>
        <v>1034151225.7921637</v>
      </c>
      <c r="D20" s="43">
        <f ca="1">F20*C20</f>
        <v>2478702.6997025185</v>
      </c>
      <c r="E20" s="64"/>
      <c r="F20" s="64">
        <f ca="1">TREND(F$7:F$14,B$7:B$14,B20)</f>
        <v>2.3968474221976802E-3</v>
      </c>
      <c r="H20" s="30">
        <v>2019</v>
      </c>
      <c r="I20" s="34">
        <f>'Normalized Annual Summary'!AH16</f>
        <v>42521186.093838252</v>
      </c>
      <c r="J20" s="43">
        <f ca="1">L20*I20</f>
        <v>128397.80520785204</v>
      </c>
      <c r="K20" s="64"/>
      <c r="L20" s="64">
        <f ca="1">TREND(L$7:L$14,H$7:H$14,H20)</f>
        <v>3.0196195591650765E-3</v>
      </c>
      <c r="N20" s="30">
        <v>2019</v>
      </c>
      <c r="O20" s="34">
        <f ca="1">'Normalized Annual Summary'!AQ16</f>
        <v>331687712.49968159</v>
      </c>
      <c r="P20" s="43">
        <f ca="1">R20*O20</f>
        <v>563273.31079287303</v>
      </c>
      <c r="Q20" s="64"/>
      <c r="R20" s="64">
        <f ca="1">TREND(R$7:R$14,N$7:N$14,N20)</f>
        <v>1.6982037306956729E-3</v>
      </c>
      <c r="S20" s="35"/>
      <c r="T20" s="30">
        <v>2019</v>
      </c>
      <c r="U20" s="34">
        <f ca="1">'Normalized Annual Summary'!AZ16</f>
        <v>273040564.84647483</v>
      </c>
      <c r="V20" s="43">
        <f ca="1">X20*U20</f>
        <v>481020.81422514585</v>
      </c>
      <c r="W20" s="64"/>
      <c r="X20" s="64">
        <f ca="1">TREND(X$10:X$14,T$10:T$14,T20)</f>
        <v>1.7617192320694697E-3</v>
      </c>
      <c r="Z20" s="30">
        <v>2019</v>
      </c>
      <c r="AA20" s="34">
        <f ca="1">'Normalized Annual Summary'!BI16</f>
        <v>40985396.082031727</v>
      </c>
      <c r="AB20" s="43">
        <f ca="1">AD20*AA20</f>
        <v>68177.786189597915</v>
      </c>
      <c r="AC20" s="64"/>
      <c r="AD20" s="64">
        <f ca="1">TREND(AD$10:AD$14,Z$10:Z$14,Z20)</f>
        <v>1.6634653488071943E-3</v>
      </c>
      <c r="AE20" s="30"/>
      <c r="AF20" s="30">
        <v>2019</v>
      </c>
      <c r="AG20" s="34">
        <f>'Normalized Annual Summary'!BQ16</f>
        <v>6415192.2170508699</v>
      </c>
      <c r="AH20" s="43">
        <f>AG20*AJ20</f>
        <v>18420.198382637009</v>
      </c>
      <c r="AI20" s="64"/>
      <c r="AJ20" s="64">
        <f>AJ18</f>
        <v>2.8713400564488408E-3</v>
      </c>
      <c r="AK20" s="30"/>
      <c r="AL20" s="30">
        <v>2019</v>
      </c>
      <c r="AM20" s="34">
        <f>'Normalized Annual Summary'!BW16</f>
        <v>754990.98273890407</v>
      </c>
      <c r="AN20" s="43">
        <f>AM20*AP20</f>
        <v>2092.0738988195708</v>
      </c>
      <c r="AO20" s="64"/>
      <c r="AP20" s="64">
        <f>AP19</f>
        <v>2.7709919014265441E-3</v>
      </c>
    </row>
    <row r="21" spans="1:42">
      <c r="B21" s="30">
        <v>2020</v>
      </c>
      <c r="C21" s="34">
        <f ca="1">'Normalized Annual Summary'!Y17</f>
        <v>1040490673.6808887</v>
      </c>
      <c r="D21" s="43">
        <f ca="1">F21*C21</f>
        <v>2469024.3056521364</v>
      </c>
      <c r="E21" s="64"/>
      <c r="F21" s="64">
        <f ca="1">TREND(F$7:F$14,B$7:B$14,B21)</f>
        <v>2.3729422743575396E-3</v>
      </c>
      <c r="H21" s="30">
        <v>2020</v>
      </c>
      <c r="I21" s="34">
        <f>'Normalized Annual Summary'!AH17</f>
        <v>41485764.858947083</v>
      </c>
      <c r="J21" s="43">
        <f ca="1">L21*I21</f>
        <v>127247.76890199924</v>
      </c>
      <c r="K21" s="64"/>
      <c r="L21" s="64">
        <f ca="1">TREND(L$7:L$14,H$7:H$14,H21)</f>
        <v>3.0672634175757801E-3</v>
      </c>
      <c r="N21" s="30">
        <v>2020</v>
      </c>
      <c r="O21" s="34">
        <f ca="1">'Normalized Annual Summary'!AQ17</f>
        <v>328404457.95478326</v>
      </c>
      <c r="P21" s="43">
        <f ca="1">R21*O21</f>
        <v>548159.93239259731</v>
      </c>
      <c r="Q21" s="64"/>
      <c r="R21" s="64">
        <f ca="1">TREND(R$7:R$14,N$7:N$14,N21)</f>
        <v>1.6691610576981611E-3</v>
      </c>
      <c r="S21" s="35"/>
      <c r="T21" s="30">
        <v>2020</v>
      </c>
      <c r="U21" s="34">
        <f ca="1">'Normalized Annual Summary'!AZ17</f>
        <v>273040564.84647483</v>
      </c>
      <c r="V21" s="43">
        <f ca="1">X21*U21</f>
        <v>469957.45908272866</v>
      </c>
      <c r="W21" s="64"/>
      <c r="X21" s="64">
        <f ca="1">TREND(X$10:X$14,T$10:T$14,T21)</f>
        <v>1.7212001423560497E-3</v>
      </c>
      <c r="Z21" s="30">
        <v>2020</v>
      </c>
      <c r="AA21" s="34">
        <f ca="1">'Normalized Annual Summary'!BI17</f>
        <v>39936347.948290586</v>
      </c>
      <c r="AB21" s="43">
        <f ca="1">AD21*AA21</f>
        <v>65374.929074968772</v>
      </c>
      <c r="AC21" s="64"/>
      <c r="AD21" s="64">
        <f ca="1">TREND(AD$10:AD$14,Z$10:Z$14,Z21)</f>
        <v>1.6369781523241922E-3</v>
      </c>
      <c r="AE21" s="30"/>
      <c r="AF21" s="30">
        <v>2020</v>
      </c>
      <c r="AG21" s="34">
        <f>'Normalized Annual Summary'!BQ17</f>
        <v>6419124.307070029</v>
      </c>
      <c r="AH21" s="43">
        <f>AG21*AJ21</f>
        <v>18431.488750214583</v>
      </c>
      <c r="AI21" s="64"/>
      <c r="AJ21" s="64">
        <f>AJ20</f>
        <v>2.8713400564488408E-3</v>
      </c>
      <c r="AK21" s="30"/>
      <c r="AL21" s="30">
        <v>2020</v>
      </c>
      <c r="AM21" s="34">
        <f>'Normalized Annual Summary'!BW17</f>
        <v>735308.49651704892</v>
      </c>
      <c r="AN21" s="43">
        <f>AM21*AP21</f>
        <v>2037.5338888988708</v>
      </c>
      <c r="AO21" s="64"/>
      <c r="AP21" s="64">
        <f>AP20</f>
        <v>2.7709919014265441E-3</v>
      </c>
    </row>
    <row r="22" spans="1:42">
      <c r="C22" s="35"/>
      <c r="D22" s="35"/>
      <c r="H22" s="126"/>
      <c r="N22" s="126"/>
      <c r="O22" s="126"/>
      <c r="P22" s="126"/>
      <c r="Q22" s="126"/>
      <c r="S22" s="35"/>
      <c r="T22" s="126"/>
      <c r="U22" s="126"/>
      <c r="V22" s="126"/>
      <c r="W22" s="126"/>
      <c r="Z22" s="126"/>
      <c r="AA22" s="126"/>
      <c r="AB22" s="126"/>
      <c r="AC22" s="126"/>
      <c r="AM22" s="173"/>
      <c r="AN22" s="173"/>
    </row>
    <row r="23" spans="1:42">
      <c r="A23" s="39" t="s">
        <v>261</v>
      </c>
      <c r="B23" s="4">
        <f>B18</f>
        <v>2017</v>
      </c>
      <c r="C23" s="35">
        <f ca="1">'Normalized Annual Summary'!AA14</f>
        <v>957476204.91042697</v>
      </c>
      <c r="D23" s="208">
        <f ca="1">D18-D$50</f>
        <v>2470360.6803781213</v>
      </c>
      <c r="H23" s="126">
        <f>H18</f>
        <v>2017</v>
      </c>
      <c r="I23" s="35">
        <f ca="1">'Normalized Annual Summary'!AJ14</f>
        <v>43340513.417409025</v>
      </c>
      <c r="J23" s="208">
        <f ca="1">J18-J$50</f>
        <v>128469.79445102962</v>
      </c>
      <c r="N23" s="126">
        <f>N18</f>
        <v>2017</v>
      </c>
      <c r="O23" s="35">
        <f ca="1">'Normalized Annual Summary'!AS14</f>
        <v>312728259.37314087</v>
      </c>
      <c r="P23" s="208">
        <f ca="1">P18-P$50</f>
        <v>566369.92831901647</v>
      </c>
      <c r="Q23" s="126"/>
      <c r="S23" s="35"/>
      <c r="T23" s="126">
        <f>T18</f>
        <v>2017</v>
      </c>
      <c r="U23" s="35">
        <f ca="1">'Normalized Annual Summary'!BB14</f>
        <v>251190065.41504449</v>
      </c>
      <c r="V23" s="208">
        <f ca="1">V18-V$50</f>
        <v>499655.43133049703</v>
      </c>
      <c r="W23" s="126"/>
      <c r="Z23" s="126">
        <f>Z18</f>
        <v>2017</v>
      </c>
      <c r="AA23" s="35">
        <f ca="1">'Normalized Annual Summary'!BK14</f>
        <v>43030413.808034509</v>
      </c>
      <c r="AB23" s="208">
        <f ca="1">AB18-AB$50</f>
        <v>73947.030390674016</v>
      </c>
      <c r="AC23" s="126"/>
      <c r="AF23" s="126">
        <f t="shared" ref="AF23:AH26" si="30">AF18</f>
        <v>2017</v>
      </c>
      <c r="AG23" s="173">
        <f t="shared" si="30"/>
        <v>6962744.2999999998</v>
      </c>
      <c r="AH23" s="209">
        <f t="shared" si="30"/>
        <v>19992.406611400846</v>
      </c>
      <c r="AI23" s="126"/>
      <c r="AK23" s="126"/>
      <c r="AL23" s="126">
        <f t="shared" ref="AL23:AN26" si="31">AL18</f>
        <v>2017</v>
      </c>
      <c r="AM23" s="173">
        <f t="shared" si="31"/>
        <v>795950.62000000011</v>
      </c>
      <c r="AN23" s="209">
        <f t="shared" si="31"/>
        <v>2205.5727219554369</v>
      </c>
      <c r="AO23" s="126"/>
    </row>
    <row r="24" spans="1:42">
      <c r="A24" s="4" t="s">
        <v>255</v>
      </c>
      <c r="B24" s="126">
        <f t="shared" ref="B24:B26" si="32">B19</f>
        <v>2018</v>
      </c>
      <c r="C24" s="35">
        <f ca="1">'Normalized Annual Summary'!AA15</f>
        <v>968184331.60639691</v>
      </c>
      <c r="D24" s="208">
        <f ca="1">D19-D$50</f>
        <v>2472028.1900539398</v>
      </c>
      <c r="H24" s="126">
        <f t="shared" ref="H24:H26" si="33">H19</f>
        <v>2018</v>
      </c>
      <c r="I24" s="35">
        <f ca="1">'Normalized Annual Summary'!AJ15</f>
        <v>42892418.649598539</v>
      </c>
      <c r="J24" s="208">
        <f ca="1">J19-J$50</f>
        <v>129232.08540794697</v>
      </c>
      <c r="N24" s="126">
        <f t="shared" ref="N24:N26" si="34">N19</f>
        <v>2018</v>
      </c>
      <c r="O24" s="35">
        <f ca="1">'Normalized Annual Summary'!AS15</f>
        <v>321546904.71618807</v>
      </c>
      <c r="P24" s="208">
        <f ca="1">P19-P$50</f>
        <v>572212.24356919597</v>
      </c>
      <c r="Q24" s="126"/>
      <c r="S24" s="35"/>
      <c r="T24" s="126">
        <f t="shared" ref="T24:T26" si="35">T19</f>
        <v>2018</v>
      </c>
      <c r="U24" s="35">
        <f ca="1">'Normalized Annual Summary'!BB15</f>
        <v>251190065.41504449</v>
      </c>
      <c r="V24" s="208">
        <f ca="1">V19-V$50</f>
        <v>488592.07618807984</v>
      </c>
      <c r="W24" s="126"/>
      <c r="Z24" s="126">
        <f t="shared" ref="Z24:Z26" si="36">Z19</f>
        <v>2018</v>
      </c>
      <c r="AA24" s="35">
        <f ca="1">'Normalized Annual Summary'!BK15</f>
        <v>41981365.674293369</v>
      </c>
      <c r="AB24" s="208">
        <f ca="1">AB19-AB$50</f>
        <v>71033.027899890745</v>
      </c>
      <c r="AC24" s="126"/>
      <c r="AF24" s="126">
        <f t="shared" si="30"/>
        <v>2018</v>
      </c>
      <c r="AG24" s="173">
        <f t="shared" si="30"/>
        <v>6411262.5356674027</v>
      </c>
      <c r="AH24" s="209">
        <f t="shared" si="30"/>
        <v>18408.914931071577</v>
      </c>
      <c r="AI24" s="126"/>
      <c r="AK24" s="126"/>
      <c r="AL24" s="126">
        <f t="shared" si="31"/>
        <v>2018</v>
      </c>
      <c r="AM24" s="173">
        <f t="shared" si="31"/>
        <v>775200.32301685738</v>
      </c>
      <c r="AN24" s="209">
        <f t="shared" si="31"/>
        <v>2148.0738170629529</v>
      </c>
      <c r="AO24" s="126"/>
    </row>
    <row r="25" spans="1:42">
      <c r="A25" s="4" t="s">
        <v>256</v>
      </c>
      <c r="B25" s="126">
        <f t="shared" si="32"/>
        <v>2019</v>
      </c>
      <c r="C25" s="35">
        <f ca="1">'Normalized Annual Summary'!AA16</f>
        <v>977025232.63455176</v>
      </c>
      <c r="D25" s="208">
        <f ca="1">D20-D$50</f>
        <v>2468708.2859976785</v>
      </c>
      <c r="H25" s="126">
        <f t="shared" si="33"/>
        <v>2019</v>
      </c>
      <c r="I25" s="35">
        <f ca="1">'Normalized Annual Summary'!AJ16</f>
        <v>41910227.31027104</v>
      </c>
      <c r="J25" s="208">
        <f ca="1">J20-J$50</f>
        <v>128338.90998368425</v>
      </c>
      <c r="N25" s="126">
        <f t="shared" si="34"/>
        <v>2019</v>
      </c>
      <c r="O25" s="35">
        <f ca="1">'Normalized Annual Summary'!AS16</f>
        <v>321110393.0492478</v>
      </c>
      <c r="P25" s="208">
        <f ca="1">P20-P$50</f>
        <v>561825.18259088229</v>
      </c>
      <c r="Q25" s="126"/>
      <c r="S25" s="35"/>
      <c r="T25" s="126">
        <f t="shared" si="35"/>
        <v>2019</v>
      </c>
      <c r="U25" s="35">
        <f ca="1">'Normalized Annual Summary'!BB16</f>
        <v>251190065.41504449</v>
      </c>
      <c r="V25" s="208">
        <f ca="1">V20-V$50</f>
        <v>477528.72104566265</v>
      </c>
      <c r="W25" s="126"/>
      <c r="Z25" s="126">
        <f t="shared" si="36"/>
        <v>2019</v>
      </c>
      <c r="AA25" s="35">
        <f ca="1">'Normalized Annual Summary'!BK16</f>
        <v>40932317.540552229</v>
      </c>
      <c r="AB25" s="208">
        <f ca="1">AB20-AB$50</f>
        <v>68174.598097184236</v>
      </c>
      <c r="AC25" s="126"/>
      <c r="AF25" s="126">
        <f t="shared" si="30"/>
        <v>2019</v>
      </c>
      <c r="AG25" s="173">
        <f t="shared" si="30"/>
        <v>6415192.2170508699</v>
      </c>
      <c r="AH25" s="209">
        <f t="shared" si="30"/>
        <v>18420.198382637009</v>
      </c>
      <c r="AI25" s="126"/>
      <c r="AK25" s="126"/>
      <c r="AL25" s="126">
        <f t="shared" si="31"/>
        <v>2019</v>
      </c>
      <c r="AM25" s="173">
        <f t="shared" si="31"/>
        <v>754990.98273890407</v>
      </c>
      <c r="AN25" s="209">
        <f t="shared" si="31"/>
        <v>2092.0738988195708</v>
      </c>
      <c r="AO25" s="126"/>
    </row>
    <row r="26" spans="1:42">
      <c r="B26" s="126">
        <f t="shared" si="32"/>
        <v>2020</v>
      </c>
      <c r="C26" s="35">
        <f ca="1">'Normalized Annual Summary'!AA17</f>
        <v>983364680.52327669</v>
      </c>
      <c r="D26" s="208">
        <f ca="1">D21-D$50</f>
        <v>2459029.8919472964</v>
      </c>
      <c r="E26" s="126"/>
      <c r="H26" s="126">
        <f t="shared" si="33"/>
        <v>2020</v>
      </c>
      <c r="I26" s="35">
        <f ca="1">'Normalized Annual Summary'!AJ17</f>
        <v>40874806.075379871</v>
      </c>
      <c r="J26" s="208">
        <f ca="1">J21-J$50</f>
        <v>127188.87367783145</v>
      </c>
      <c r="N26" s="126">
        <f t="shared" si="34"/>
        <v>2020</v>
      </c>
      <c r="O26" s="35">
        <f ca="1">'Normalized Annual Summary'!AS17</f>
        <v>317827138.50434947</v>
      </c>
      <c r="P26" s="208">
        <f ca="1">P21-P$50</f>
        <v>546711.80419060658</v>
      </c>
      <c r="Q26" s="126"/>
      <c r="S26" s="35"/>
      <c r="T26" s="126">
        <f t="shared" si="35"/>
        <v>2020</v>
      </c>
      <c r="U26" s="35">
        <f ca="1">'Normalized Annual Summary'!BB17</f>
        <v>251190065.41504449</v>
      </c>
      <c r="V26" s="208">
        <f ca="1">V21-V$50</f>
        <v>466465.36590324546</v>
      </c>
      <c r="W26" s="126"/>
      <c r="Z26" s="126">
        <f t="shared" si="36"/>
        <v>2020</v>
      </c>
      <c r="AA26" s="35">
        <f ca="1">'Normalized Annual Summary'!BK17</f>
        <v>39883269.406811088</v>
      </c>
      <c r="AB26" s="208">
        <f ca="1">AB21-AB$50</f>
        <v>65371.740982555093</v>
      </c>
      <c r="AC26" s="126"/>
      <c r="AF26" s="126">
        <f t="shared" si="30"/>
        <v>2020</v>
      </c>
      <c r="AG26" s="173">
        <f t="shared" si="30"/>
        <v>6419124.307070029</v>
      </c>
      <c r="AH26" s="209">
        <f t="shared" si="30"/>
        <v>18431.488750214583</v>
      </c>
      <c r="AI26" s="126"/>
      <c r="AK26" s="126"/>
      <c r="AL26" s="126">
        <f t="shared" si="31"/>
        <v>2020</v>
      </c>
      <c r="AM26" s="173">
        <f t="shared" si="31"/>
        <v>735308.49651704892</v>
      </c>
      <c r="AN26" s="209">
        <f t="shared" si="31"/>
        <v>2037.5338888988708</v>
      </c>
      <c r="AO26" s="126"/>
    </row>
    <row r="27" spans="1:42">
      <c r="C27" s="35"/>
      <c r="D27" s="35"/>
      <c r="E27" s="126"/>
      <c r="P27" s="177"/>
      <c r="S27" s="35"/>
      <c r="T27" s="35"/>
      <c r="W27" s="126"/>
      <c r="AF27" s="126"/>
      <c r="AG27" s="35"/>
      <c r="AH27" s="126"/>
      <c r="AI27" s="126"/>
      <c r="AM27" s="173"/>
      <c r="AN27" s="173"/>
    </row>
    <row r="28" spans="1:42">
      <c r="A28" s="40"/>
      <c r="B28" s="40"/>
      <c r="C28" s="40"/>
      <c r="D28" s="40"/>
      <c r="E28" s="40"/>
      <c r="F28" s="165"/>
      <c r="G28" s="40"/>
      <c r="H28" s="40"/>
      <c r="I28" s="40"/>
      <c r="J28" s="40"/>
      <c r="K28" s="40"/>
      <c r="L28" s="165"/>
      <c r="M28" s="40"/>
      <c r="N28" s="40"/>
      <c r="O28" s="40"/>
      <c r="P28" s="40"/>
      <c r="Q28" s="40"/>
      <c r="R28" s="165"/>
      <c r="S28" s="40"/>
      <c r="T28" s="40"/>
      <c r="U28" s="40"/>
      <c r="V28" s="40"/>
      <c r="W28" s="40"/>
      <c r="X28" s="165"/>
      <c r="Y28" s="40"/>
      <c r="Z28" s="61"/>
      <c r="AA28" s="61"/>
      <c r="AB28" s="61"/>
      <c r="AC28" s="61"/>
      <c r="AD28" s="165"/>
      <c r="AF28" s="126"/>
      <c r="AG28" s="35"/>
      <c r="AH28" s="126"/>
      <c r="AI28" s="126"/>
    </row>
    <row r="29" spans="1:42" s="126" customFormat="1">
      <c r="A29" s="169"/>
      <c r="B29" s="169"/>
      <c r="C29" s="168" t="s">
        <v>176</v>
      </c>
      <c r="D29" s="168" t="s">
        <v>185</v>
      </c>
      <c r="E29" s="169"/>
      <c r="F29" s="169"/>
      <c r="G29" s="169"/>
      <c r="H29" s="169"/>
      <c r="I29" s="168" t="s">
        <v>176</v>
      </c>
      <c r="J29" s="168" t="s">
        <v>185</v>
      </c>
      <c r="K29" s="169"/>
      <c r="L29" s="169"/>
      <c r="M29" s="169"/>
      <c r="N29" s="169"/>
      <c r="O29" s="168" t="s">
        <v>176</v>
      </c>
      <c r="P29" s="168" t="s">
        <v>185</v>
      </c>
      <c r="Q29" s="169"/>
      <c r="R29" s="169"/>
      <c r="S29" s="169"/>
      <c r="T29" s="169"/>
      <c r="U29" s="168" t="s">
        <v>176</v>
      </c>
      <c r="V29" s="168" t="s">
        <v>185</v>
      </c>
      <c r="W29" s="169"/>
      <c r="X29" s="169"/>
      <c r="Y29" s="169"/>
      <c r="Z29" s="169"/>
      <c r="AA29" s="168" t="s">
        <v>176</v>
      </c>
      <c r="AB29" s="168" t="s">
        <v>185</v>
      </c>
      <c r="AC29" s="169"/>
      <c r="AD29" s="169"/>
      <c r="AG29" s="35"/>
    </row>
    <row r="30" spans="1:42">
      <c r="B30" s="4">
        <v>2008</v>
      </c>
      <c r="C30" s="35">
        <f ca="1">SUMIF('Monthly Data'!$B:$B,B30,'Monthly Data'!O:O)-SUMIF('Monthly Data'!$B:$B,B30,'Monthly Data'!N:N)</f>
        <v>1004355679.8107362</v>
      </c>
      <c r="D30" s="35">
        <f>SUMIF('Monthly Data'!$B:$B,B30,'Monthly Data'!L:L)</f>
        <v>2591363.7711430001</v>
      </c>
      <c r="E30" s="63">
        <f ca="1">D30/C30</f>
        <v>2.5801255702873355E-3</v>
      </c>
      <c r="F30" s="63"/>
      <c r="H30" s="4">
        <f>B30</f>
        <v>2008</v>
      </c>
      <c r="I30" s="35">
        <f>SUMIF('Monthly Data'!$B:$B,H30,'Monthly Data'!Q:Q)</f>
        <v>53824580.470650002</v>
      </c>
      <c r="J30" s="35">
        <f>SUMIF('Monthly Data'!$B:$B,H30,'Monthly Data'!R:R)</f>
        <v>136365.05845800001</v>
      </c>
      <c r="K30" s="63">
        <f>J30/I30</f>
        <v>2.5335089891199152E-3</v>
      </c>
      <c r="L30" s="63"/>
      <c r="N30" s="4">
        <f>B30</f>
        <v>2008</v>
      </c>
      <c r="O30" s="35">
        <f>SUMIF('Monthly Data'!$B:$B,N30,'Monthly Data'!V:V)</f>
        <v>352691145.91210705</v>
      </c>
      <c r="P30" s="35">
        <f>SUMIF('Monthly Data'!$B:$B,N30,'Monthly Data'!W:W)</f>
        <v>676823.08255199995</v>
      </c>
      <c r="Q30" s="63">
        <f>P30/O30</f>
        <v>1.9190248760048792E-3</v>
      </c>
      <c r="R30" s="63"/>
      <c r="T30" s="4">
        <f>B30</f>
        <v>2008</v>
      </c>
      <c r="U30" s="35">
        <f ca="1">SUMIF('Monthly Data'!$B:$B,T30,'Monthly Data'!AE:AE)-SUMIF('Monthly Data'!$B:$B,T30,'Monthly Data'!AD:AD)</f>
        <v>264386628.5461286</v>
      </c>
      <c r="V30" s="35">
        <f>SUMIF('Monthly Data'!$B:$B,T30,'Monthly Data'!AB:AB)</f>
        <v>751965.50068199995</v>
      </c>
      <c r="W30" s="63">
        <f ca="1">V30/U30</f>
        <v>2.8441888487972509E-3</v>
      </c>
      <c r="X30" s="63"/>
      <c r="Z30" s="4">
        <f>B30</f>
        <v>2008</v>
      </c>
      <c r="AA30" s="35">
        <f>SUMIF('Monthly Data'!$B:$B,Z30,'Monthly Data'!AI:AI)</f>
        <v>55619546.631240994</v>
      </c>
      <c r="AB30" s="35">
        <f>SUMIF('Monthly Data'!$B:$B,Z30,'Monthly Data'!AJ:AJ)</f>
        <v>113539.72707000002</v>
      </c>
      <c r="AC30" s="63">
        <f>AB30/AA30</f>
        <v>2.0413637641236325E-3</v>
      </c>
      <c r="AD30" s="63"/>
      <c r="AF30" s="126"/>
      <c r="AG30" s="35"/>
      <c r="AH30" s="126"/>
      <c r="AI30" s="126"/>
    </row>
    <row r="31" spans="1:42">
      <c r="B31" s="4">
        <f t="shared" ref="B31:B39" si="37">B30+1</f>
        <v>2009</v>
      </c>
      <c r="C31" s="35">
        <f ca="1">SUMIF('Monthly Data'!$B:$B,B31,'Monthly Data'!O:O)-SUMIF('Monthly Data'!$B:$B,B31,'Monthly Data'!N:N)</f>
        <v>906614904.72799385</v>
      </c>
      <c r="D31" s="35">
        <f>SUMIF('Monthly Data'!$B:$B,B31,'Monthly Data'!L:L)</f>
        <v>2411400.2173879999</v>
      </c>
      <c r="E31" s="63">
        <f t="shared" ref="E31:E39" ca="1" si="38">D31/C31</f>
        <v>2.6597844407946036E-3</v>
      </c>
      <c r="F31" s="63"/>
      <c r="H31" s="4">
        <f t="shared" ref="H31:H39" si="39">H30+1</f>
        <v>2009</v>
      </c>
      <c r="I31" s="35">
        <f>SUMIF('Monthly Data'!$B:$B,H31,'Monthly Data'!Q:Q)</f>
        <v>51306801.944982</v>
      </c>
      <c r="J31" s="35">
        <f>SUMIF('Monthly Data'!$B:$B,H31,'Monthly Data'!R:R)</f>
        <v>130057.313337</v>
      </c>
      <c r="K31" s="63">
        <f t="shared" ref="K31:K39" si="40">J31/I31</f>
        <v>2.5348941740018175E-3</v>
      </c>
      <c r="L31" s="63"/>
      <c r="N31" s="4">
        <f t="shared" ref="N31:N39" si="41">N30+1</f>
        <v>2009</v>
      </c>
      <c r="O31" s="35">
        <f>SUMIF('Monthly Data'!$B:$B,N31,'Monthly Data'!V:V)</f>
        <v>271865804.30218202</v>
      </c>
      <c r="P31" s="35">
        <f>SUMIF('Monthly Data'!$B:$B,N31,'Monthly Data'!W:W)</f>
        <v>550085.43050499994</v>
      </c>
      <c r="Q31" s="63">
        <f t="shared" ref="Q31:Q39" si="42">P31/O31</f>
        <v>2.023371169893708E-3</v>
      </c>
      <c r="R31" s="63"/>
      <c r="T31" s="4">
        <f t="shared" ref="T31:T39" si="43">T30+1</f>
        <v>2009</v>
      </c>
      <c r="U31" s="35">
        <f ca="1">SUMIF('Monthly Data'!$B:$B,T31,'Monthly Data'!AE:AE)-SUMIF('Monthly Data'!$B:$B,T31,'Monthly Data'!AD:AD)</f>
        <v>253823156.07115111</v>
      </c>
      <c r="V31" s="35">
        <f>SUMIF('Monthly Data'!$B:$B,T31,'Monthly Data'!AB:AB)</f>
        <v>739222.92477000004</v>
      </c>
      <c r="W31" s="63">
        <f t="shared" ref="W31:W39" ca="1" si="44">V31/U31</f>
        <v>2.9123541611104338E-3</v>
      </c>
      <c r="X31" s="63"/>
      <c r="Z31" s="4">
        <f t="shared" ref="Z31:Z39" si="45">Z30+1</f>
        <v>2009</v>
      </c>
      <c r="AA31" s="35">
        <f>SUMIF('Monthly Data'!$B:$B,Z31,'Monthly Data'!AI:AI)</f>
        <v>50208448.727770001</v>
      </c>
      <c r="AB31" s="35">
        <f>SUMIF('Monthly Data'!$B:$B,Z31,'Monthly Data'!AJ:AJ)</f>
        <v>95070.414779999992</v>
      </c>
      <c r="AC31" s="63">
        <f t="shared" ref="AC31:AC39" si="46">AB31/AA31</f>
        <v>1.8935142827349912E-3</v>
      </c>
      <c r="AD31" s="63"/>
      <c r="AF31" s="126"/>
      <c r="AG31" s="35"/>
      <c r="AH31" s="126"/>
      <c r="AI31" s="126"/>
    </row>
    <row r="32" spans="1:42">
      <c r="B32" s="4">
        <f t="shared" si="37"/>
        <v>2010</v>
      </c>
      <c r="C32" s="35">
        <f ca="1">SUMIF('Monthly Data'!$B:$B,B32,'Monthly Data'!O:O)-SUMIF('Monthly Data'!$B:$B,B32,'Monthly Data'!N:N)</f>
        <v>943095058.82937098</v>
      </c>
      <c r="D32" s="35">
        <f>SUMIF('Monthly Data'!$B:$B,B32,'Monthly Data'!L:L)</f>
        <v>2412320.5319020003</v>
      </c>
      <c r="E32" s="63">
        <f t="shared" ca="1" si="38"/>
        <v>2.5578763342226866E-3</v>
      </c>
      <c r="F32" s="63"/>
      <c r="H32" s="4">
        <f t="shared" si="39"/>
        <v>2010</v>
      </c>
      <c r="I32" s="35">
        <f>SUMIF('Monthly Data'!$B:$B,H32,'Monthly Data'!Q:Q)</f>
        <v>49071887.882886</v>
      </c>
      <c r="J32" s="35">
        <f>SUMIF('Monthly Data'!$B:$B,H32,'Monthly Data'!R:R)</f>
        <v>130265.67708899999</v>
      </c>
      <c r="K32" s="63">
        <f t="shared" si="40"/>
        <v>2.6545886598023185E-3</v>
      </c>
      <c r="L32" s="63"/>
      <c r="N32" s="4">
        <f t="shared" si="41"/>
        <v>2010</v>
      </c>
      <c r="O32" s="35">
        <f>SUMIF('Monthly Data'!$B:$B,N32,'Monthly Data'!V:V)</f>
        <v>295089951.25607103</v>
      </c>
      <c r="P32" s="35">
        <f>SUMIF('Monthly Data'!$B:$B,N32,'Monthly Data'!W:W)</f>
        <v>579239.62557300006</v>
      </c>
      <c r="Q32" s="63">
        <f t="shared" si="42"/>
        <v>1.9629256201623472E-3</v>
      </c>
      <c r="R32" s="63"/>
      <c r="T32" s="4">
        <f t="shared" si="43"/>
        <v>2010</v>
      </c>
      <c r="U32" s="35">
        <f ca="1">SUMIF('Monthly Data'!$B:$B,T32,'Monthly Data'!AE:AE)-SUMIF('Monthly Data'!$B:$B,T32,'Monthly Data'!AD:AD)</f>
        <v>287197655.7575056</v>
      </c>
      <c r="V32" s="35">
        <f>SUMIF('Monthly Data'!$B:$B,T32,'Monthly Data'!AB:AB)</f>
        <v>698063.14066499996</v>
      </c>
      <c r="W32" s="63">
        <f t="shared" ca="1" si="44"/>
        <v>2.4306018056582165E-3</v>
      </c>
      <c r="X32" s="63"/>
      <c r="Z32" s="4">
        <f t="shared" si="45"/>
        <v>2010</v>
      </c>
      <c r="AA32" s="35">
        <f>SUMIF('Monthly Data'!$B:$B,Z32,'Monthly Data'!AI:AI)</f>
        <v>54756020.297367997</v>
      </c>
      <c r="AB32" s="35">
        <f>SUMIF('Monthly Data'!$B:$B,Z32,'Monthly Data'!AJ:AJ)</f>
        <v>99529.309439999997</v>
      </c>
      <c r="AC32" s="63">
        <f t="shared" si="46"/>
        <v>1.817687057961445E-3</v>
      </c>
      <c r="AD32" s="63"/>
    </row>
    <row r="33" spans="1:30" s="4" customFormat="1">
      <c r="B33" s="4">
        <f t="shared" si="37"/>
        <v>2011</v>
      </c>
      <c r="C33" s="35">
        <f ca="1">SUMIF('Monthly Data'!$B:$B,B33,'Monthly Data'!O:O)-SUMIF('Monthly Data'!$B:$B,B33,'Monthly Data'!N:N)</f>
        <v>946489083.05338824</v>
      </c>
      <c r="D33" s="35">
        <f>SUMIF('Monthly Data'!$B:$B,B33,'Monthly Data'!L:L)</f>
        <v>2435756.5519919996</v>
      </c>
      <c r="E33" s="63">
        <f t="shared" ca="1" si="38"/>
        <v>2.5734650252216451E-3</v>
      </c>
      <c r="F33" s="63"/>
      <c r="H33" s="4">
        <f t="shared" si="39"/>
        <v>2011</v>
      </c>
      <c r="I33" s="35">
        <f>SUMIF('Monthly Data'!$B:$B,H33,'Monthly Data'!Q:Q)</f>
        <v>48794571.150462002</v>
      </c>
      <c r="J33" s="35">
        <f>SUMIF('Monthly Data'!$B:$B,H33,'Monthly Data'!R:R)</f>
        <v>130751.70967799998</v>
      </c>
      <c r="K33" s="63">
        <f t="shared" si="40"/>
        <v>2.679636414362912E-3</v>
      </c>
      <c r="L33" s="63"/>
      <c r="N33" s="4">
        <f t="shared" si="41"/>
        <v>2011</v>
      </c>
      <c r="O33" s="35">
        <f>SUMIF('Monthly Data'!$B:$B,N33,'Monthly Data'!V:V)</f>
        <v>320621511.326684</v>
      </c>
      <c r="P33" s="35">
        <f>SUMIF('Monthly Data'!$B:$B,N33,'Monthly Data'!W:W)</f>
        <v>598591.04917000001</v>
      </c>
      <c r="Q33" s="63">
        <f t="shared" si="42"/>
        <v>1.8669709549216443E-3</v>
      </c>
      <c r="R33" s="63"/>
      <c r="T33" s="4">
        <f t="shared" si="43"/>
        <v>2011</v>
      </c>
      <c r="U33" s="35">
        <f ca="1">SUMIF('Monthly Data'!$B:$B,T33,'Monthly Data'!AE:AE)-SUMIF('Monthly Data'!$B:$B,T33,'Monthly Data'!AD:AD)</f>
        <v>265542337.9138996</v>
      </c>
      <c r="V33" s="35">
        <f>SUMIF('Monthly Data'!$B:$B,T33,'Monthly Data'!AB:AB)</f>
        <v>574891.871697</v>
      </c>
      <c r="W33" s="63">
        <f t="shared" ca="1" si="44"/>
        <v>2.1649725471777877E-3</v>
      </c>
      <c r="X33" s="63"/>
      <c r="Z33" s="4">
        <f t="shared" si="45"/>
        <v>2011</v>
      </c>
      <c r="AA33" s="35">
        <f>SUMIF('Monthly Data'!$B:$B,Z33,'Monthly Data'!AI:AI)</f>
        <v>41936988.305069</v>
      </c>
      <c r="AB33" s="35">
        <f>SUMIF('Monthly Data'!$B:$B,Z33,'Monthly Data'!AJ:AJ)</f>
        <v>77154.613469999997</v>
      </c>
      <c r="AC33" s="63">
        <f t="shared" si="46"/>
        <v>1.8397747808865468E-3</v>
      </c>
      <c r="AD33" s="63"/>
    </row>
    <row r="34" spans="1:30" s="4" customFormat="1">
      <c r="A34" s="4" t="s">
        <v>152</v>
      </c>
      <c r="B34" s="4">
        <f t="shared" si="37"/>
        <v>2012</v>
      </c>
      <c r="C34" s="35">
        <f ca="1">SUMIF('Monthly Data'!$B:$B,B34,'Monthly Data'!O:O)-SUMIF('Monthly Data'!$B:$B,B34,'Monthly Data'!N:N)</f>
        <v>934809261.29243946</v>
      </c>
      <c r="D34" s="35">
        <f>SUMIF('Monthly Data'!$B:$B,B34,'Monthly Data'!L:L)</f>
        <v>2427537.8838569997</v>
      </c>
      <c r="E34" s="63">
        <f t="shared" ca="1" si="38"/>
        <v>2.596826951094556E-3</v>
      </c>
      <c r="F34" s="63"/>
      <c r="H34" s="4">
        <f t="shared" si="39"/>
        <v>2012</v>
      </c>
      <c r="I34" s="35">
        <f>SUMIF('Monthly Data'!$B:$B,H34,'Monthly Data'!Q:Q)</f>
        <v>45768539.737902999</v>
      </c>
      <c r="J34" s="35">
        <f>SUMIF('Monthly Data'!$B:$B,H34,'Monthly Data'!R:R)</f>
        <v>127750.54842900002</v>
      </c>
      <c r="K34" s="63">
        <f t="shared" si="40"/>
        <v>2.7912305955263852E-3</v>
      </c>
      <c r="L34" s="63"/>
      <c r="N34" s="4">
        <f t="shared" si="41"/>
        <v>2012</v>
      </c>
      <c r="O34" s="35">
        <f>SUMIF('Monthly Data'!$B:$B,N34,'Monthly Data'!V:V)</f>
        <v>304746367.45815498</v>
      </c>
      <c r="P34" s="35">
        <f>SUMIF('Monthly Data'!$B:$B,N34,'Monthly Data'!W:W)</f>
        <v>566690.59476599994</v>
      </c>
      <c r="Q34" s="63">
        <f t="shared" si="42"/>
        <v>1.8595483171552907E-3</v>
      </c>
      <c r="R34" s="63"/>
      <c r="T34" s="4">
        <f t="shared" si="43"/>
        <v>2012</v>
      </c>
      <c r="U34" s="35">
        <f ca="1">SUMIF('Monthly Data'!$B:$B,T34,'Monthly Data'!AE:AE)-SUMIF('Monthly Data'!$B:$B,T34,'Monthly Data'!AD:AD)</f>
        <v>280858035.097938</v>
      </c>
      <c r="V34" s="35">
        <f>SUMIF('Monthly Data'!$B:$B,T34,'Monthly Data'!AB:AB)</f>
        <v>559020.80044799997</v>
      </c>
      <c r="W34" s="63">
        <f t="shared" ca="1" si="44"/>
        <v>1.990403444405868E-3</v>
      </c>
      <c r="X34" s="63"/>
      <c r="Z34" s="4">
        <f t="shared" si="45"/>
        <v>2012</v>
      </c>
      <c r="AA34" s="35">
        <f>SUMIF('Monthly Data'!$B:$B,Z34,'Monthly Data'!AI:AI)</f>
        <v>45336838.931562997</v>
      </c>
      <c r="AB34" s="35">
        <f>SUMIF('Monthly Data'!$B:$B,Z34,'Monthly Data'!AJ:AJ)</f>
        <v>81689.161949999994</v>
      </c>
      <c r="AC34" s="63">
        <f t="shared" si="46"/>
        <v>1.8018274735323225E-3</v>
      </c>
      <c r="AD34" s="63"/>
    </row>
    <row r="35" spans="1:30" s="4" customFormat="1">
      <c r="B35" s="4">
        <f t="shared" si="37"/>
        <v>2013</v>
      </c>
      <c r="C35" s="35">
        <f ca="1">SUMIF('Monthly Data'!$B:$B,B35,'Monthly Data'!O:O)-SUMIF('Monthly Data'!$B:$B,B35,'Monthly Data'!N:N)</f>
        <v>940634724.18571424</v>
      </c>
      <c r="D35" s="35">
        <f>SUMIF('Monthly Data'!$B:$B,B35,'Monthly Data'!L:L)</f>
        <v>2556408.0255070003</v>
      </c>
      <c r="E35" s="63">
        <f t="shared" ca="1" si="38"/>
        <v>2.7177478778704707E-3</v>
      </c>
      <c r="F35" s="63"/>
      <c r="H35" s="4">
        <f t="shared" si="39"/>
        <v>2013</v>
      </c>
      <c r="I35" s="35">
        <f>SUMIF('Monthly Data'!$B:$B,H35,'Monthly Data'!Q:Q)</f>
        <v>45666584.426196001</v>
      </c>
      <c r="J35" s="35">
        <f>SUMIF('Monthly Data'!$B:$B,H35,'Monthly Data'!R:R)</f>
        <v>129021.099858</v>
      </c>
      <c r="K35" s="63">
        <f t="shared" si="40"/>
        <v>2.8252846469504918E-3</v>
      </c>
      <c r="L35" s="63"/>
      <c r="N35" s="4">
        <f t="shared" si="41"/>
        <v>2013</v>
      </c>
      <c r="O35" s="35">
        <f>SUMIF('Monthly Data'!$B:$B,N35,'Monthly Data'!V:V)</f>
        <v>295185913.80554301</v>
      </c>
      <c r="P35" s="35">
        <f>SUMIF('Monthly Data'!$B:$B,N35,'Monthly Data'!W:W)</f>
        <v>557388.87657400011</v>
      </c>
      <c r="Q35" s="63">
        <f t="shared" si="42"/>
        <v>1.8882638042856822E-3</v>
      </c>
      <c r="R35" s="63"/>
      <c r="T35" s="4">
        <f t="shared" si="43"/>
        <v>2013</v>
      </c>
      <c r="U35" s="35">
        <f ca="1">SUMIF('Monthly Data'!$B:$B,T35,'Monthly Data'!AE:AE)-SUMIF('Monthly Data'!$B:$B,T35,'Monthly Data'!AD:AD)</f>
        <v>265541554.24181503</v>
      </c>
      <c r="V35" s="35">
        <f>SUMIF('Monthly Data'!$B:$B,T35,'Monthly Data'!AB:AB)</f>
        <v>535816.2171779999</v>
      </c>
      <c r="W35" s="63">
        <f t="shared" ca="1" si="44"/>
        <v>2.017824361644203E-3</v>
      </c>
      <c r="X35" s="63"/>
      <c r="Z35" s="4">
        <f t="shared" si="45"/>
        <v>2013</v>
      </c>
      <c r="AA35" s="35">
        <f>SUMIF('Monthly Data'!$B:$B,Z35,'Monthly Data'!AI:AI)</f>
        <v>48126674.812411003</v>
      </c>
      <c r="AB35" s="35">
        <f>SUMIF('Monthly Data'!$B:$B,Z35,'Monthly Data'!AJ:AJ)</f>
        <v>85550.828219999981</v>
      </c>
      <c r="AC35" s="63">
        <f t="shared" si="46"/>
        <v>1.7776176840278597E-3</v>
      </c>
      <c r="AD35" s="63"/>
    </row>
    <row r="36" spans="1:30" s="4" customFormat="1">
      <c r="B36" s="4">
        <f t="shared" si="37"/>
        <v>2014</v>
      </c>
      <c r="C36" s="35">
        <f ca="1">SUMIF('Monthly Data'!$B:$B,B36,'Monthly Data'!O:O)-SUMIF('Monthly Data'!$B:$B,B36,'Monthly Data'!N:N)</f>
        <v>966794317.96808374</v>
      </c>
      <c r="D36" s="35">
        <f>SUMIF('Monthly Data'!$B:$B,B36,'Monthly Data'!L:L)</f>
        <v>2368008.0300000003</v>
      </c>
      <c r="E36" s="63">
        <f t="shared" ca="1" si="38"/>
        <v>2.4493400364380027E-3</v>
      </c>
      <c r="F36" s="63"/>
      <c r="H36" s="4">
        <f t="shared" si="39"/>
        <v>2014</v>
      </c>
      <c r="I36" s="35">
        <f>SUMIF('Monthly Data'!$B:$B,H36,'Monthly Data'!Q:Q)</f>
        <v>47519841.509630993</v>
      </c>
      <c r="J36" s="35">
        <f>SUMIF('Monthly Data'!$B:$B,H36,'Monthly Data'!R:R)</f>
        <v>131071.55</v>
      </c>
      <c r="K36" s="63">
        <f t="shared" si="40"/>
        <v>2.7582488879605233E-3</v>
      </c>
      <c r="L36" s="63"/>
      <c r="N36" s="4">
        <f t="shared" si="41"/>
        <v>2014</v>
      </c>
      <c r="O36" s="35">
        <f>SUMIF('Monthly Data'!$B:$B,N36,'Monthly Data'!V:V)</f>
        <v>304014292.368729</v>
      </c>
      <c r="P36" s="35">
        <f>SUMIF('Monthly Data'!$B:$B,N36,'Monthly Data'!W:W)</f>
        <v>557415.25</v>
      </c>
      <c r="Q36" s="63">
        <f t="shared" si="42"/>
        <v>1.8335165944235584E-3</v>
      </c>
      <c r="R36" s="63"/>
      <c r="T36" s="4">
        <f t="shared" si="43"/>
        <v>2014</v>
      </c>
      <c r="U36" s="35">
        <f ca="1">SUMIF('Monthly Data'!$B:$B,T36,'Monthly Data'!AE:AE)-SUMIF('Monthly Data'!$B:$B,T36,'Monthly Data'!AD:AD)</f>
        <v>266219489.74002093</v>
      </c>
      <c r="V36" s="35">
        <f>SUMIF('Monthly Data'!$B:$B,T36,'Monthly Data'!AB:AB)</f>
        <v>524555.20000000007</v>
      </c>
      <c r="W36" s="63">
        <f t="shared" ca="1" si="44"/>
        <v>1.9703861671144336E-3</v>
      </c>
      <c r="X36" s="63"/>
      <c r="Z36" s="4">
        <f t="shared" si="45"/>
        <v>2014</v>
      </c>
      <c r="AA36" s="35">
        <f>SUMIF('Monthly Data'!$B:$B,Z36,'Monthly Data'!AI:AI)</f>
        <v>47308908.679020993</v>
      </c>
      <c r="AB36" s="35">
        <f>SUMIF('Monthly Data'!$B:$B,Z36,'Monthly Data'!AJ:AJ)</f>
        <v>86734.079999999987</v>
      </c>
      <c r="AC36" s="63">
        <f t="shared" si="46"/>
        <v>1.8333561779763053E-3</v>
      </c>
      <c r="AD36" s="63"/>
    </row>
    <row r="37" spans="1:30" s="4" customFormat="1">
      <c r="B37" s="4">
        <f t="shared" si="37"/>
        <v>2015</v>
      </c>
      <c r="C37" s="35">
        <f ca="1">SUMIF('Monthly Data'!$B:$B,B37,'Monthly Data'!O:O)-SUMIF('Monthly Data'!$B:$B,B37,'Monthly Data'!N:N)</f>
        <v>941653981.70491195</v>
      </c>
      <c r="D37" s="35">
        <f>SUMIF('Monthly Data'!$B:$B,B37,'Monthly Data'!L:L)</f>
        <v>2413020.5799999996</v>
      </c>
      <c r="E37" s="63">
        <f t="shared" ca="1" si="38"/>
        <v>2.5625342502466823E-3</v>
      </c>
      <c r="F37" s="63"/>
      <c r="H37" s="4">
        <f t="shared" si="39"/>
        <v>2015</v>
      </c>
      <c r="I37" s="35">
        <f>SUMIF('Monthly Data'!$B:$B,H37,'Monthly Data'!Q:Q)</f>
        <v>44363940.879999988</v>
      </c>
      <c r="J37" s="35">
        <f>SUMIF('Monthly Data'!$B:$B,H37,'Monthly Data'!R:R)</f>
        <v>128585.56999999999</v>
      </c>
      <c r="K37" s="63">
        <f t="shared" si="40"/>
        <v>2.8984253303332781E-3</v>
      </c>
      <c r="L37" s="63"/>
      <c r="N37" s="4">
        <f t="shared" si="41"/>
        <v>2015</v>
      </c>
      <c r="O37" s="35">
        <f>SUMIF('Monthly Data'!$B:$B,N37,'Monthly Data'!V:V)</f>
        <v>301194469.31</v>
      </c>
      <c r="P37" s="35">
        <f>SUMIF('Monthly Data'!$B:$B,N37,'Monthly Data'!W:W)</f>
        <v>559320.55000000005</v>
      </c>
      <c r="Q37" s="63">
        <f t="shared" si="42"/>
        <v>1.8570080363073584E-3</v>
      </c>
      <c r="R37" s="63"/>
      <c r="T37" s="4">
        <f t="shared" si="43"/>
        <v>2015</v>
      </c>
      <c r="U37" s="35">
        <f ca="1">SUMIF('Monthly Data'!$B:$B,T37,'Monthly Data'!AE:AE)-SUMIF('Monthly Data'!$B:$B,T37,'Monthly Data'!AD:AD)</f>
        <v>241052438.81000003</v>
      </c>
      <c r="V37" s="35">
        <f>SUMIF('Monthly Data'!$B:$B,T37,'Monthly Data'!AB:AB)</f>
        <v>487724.93000000005</v>
      </c>
      <c r="W37" s="63">
        <f t="shared" ca="1" si="44"/>
        <v>2.0233146464219338E-3</v>
      </c>
      <c r="X37" s="63"/>
      <c r="Z37" s="4">
        <f t="shared" si="45"/>
        <v>2015</v>
      </c>
      <c r="AA37" s="35">
        <f>SUMIF('Monthly Data'!$B:$B,Z37,'Monthly Data'!AI:AI)</f>
        <v>47202925.820000008</v>
      </c>
      <c r="AB37" s="35">
        <f>SUMIF('Monthly Data'!$B:$B,Z37,'Monthly Data'!AJ:AJ)</f>
        <v>82844.529999999984</v>
      </c>
      <c r="AC37" s="63">
        <f t="shared" si="46"/>
        <v>1.7550719274460427E-3</v>
      </c>
      <c r="AD37" s="63"/>
    </row>
    <row r="38" spans="1:30" s="4" customFormat="1">
      <c r="B38" s="4">
        <f t="shared" si="37"/>
        <v>2016</v>
      </c>
      <c r="C38" s="35">
        <f ca="1">SUMIF('Monthly Data'!$B:$B,B38,'Monthly Data'!O:O)-SUMIF('Monthly Data'!$B:$B,B38,'Monthly Data'!N:N)</f>
        <v>954879860.93795943</v>
      </c>
      <c r="D38" s="35">
        <f>SUMIF('Monthly Data'!$B:$B,B38,'Monthly Data'!L:L)</f>
        <v>2436984.27</v>
      </c>
      <c r="E38" s="63">
        <f t="shared" ca="1" si="38"/>
        <v>2.5521370485352985E-3</v>
      </c>
      <c r="F38" s="63"/>
      <c r="H38" s="4">
        <f t="shared" si="39"/>
        <v>2016</v>
      </c>
      <c r="I38" s="35">
        <f>SUMIF('Monthly Data'!$B:$B,H38,'Monthly Data'!Q:Q)</f>
        <v>44045563.989999995</v>
      </c>
      <c r="J38" s="35">
        <f>SUMIF('Monthly Data'!$B:$B,H38,'Monthly Data'!R:R)</f>
        <v>130216.19</v>
      </c>
      <c r="K38" s="63">
        <f t="shared" si="40"/>
        <v>2.9563973804391289E-3</v>
      </c>
      <c r="L38" s="63"/>
      <c r="N38" s="4">
        <f t="shared" si="41"/>
        <v>2016</v>
      </c>
      <c r="O38" s="35">
        <f>SUMIF('Monthly Data'!$B:$B,N38,'Monthly Data'!V:V)</f>
        <v>318162193.04000002</v>
      </c>
      <c r="P38" s="35">
        <f>SUMIF('Monthly Data'!$B:$B,N38,'Monthly Data'!W:W)</f>
        <v>576548.00999999989</v>
      </c>
      <c r="Q38" s="63">
        <f t="shared" si="42"/>
        <v>1.8121198011968539E-3</v>
      </c>
      <c r="R38" s="63"/>
      <c r="T38" s="4">
        <f t="shared" si="43"/>
        <v>2016</v>
      </c>
      <c r="U38" s="35">
        <f ca="1">SUMIF('Monthly Data'!$B:$B,T38,'Monthly Data'!AE:AE)-SUMIF('Monthly Data'!$B:$B,T38,'Monthly Data'!AD:AD)</f>
        <v>264027087.00000006</v>
      </c>
      <c r="V38" s="35">
        <f>SUMIF('Monthly Data'!$B:$B,T38,'Monthly Data'!AB:AB)</f>
        <v>515986.85</v>
      </c>
      <c r="W38" s="63">
        <f t="shared" ca="1" si="44"/>
        <v>1.9542951288175968E-3</v>
      </c>
      <c r="X38" s="63"/>
      <c r="Z38" s="4">
        <f t="shared" si="45"/>
        <v>2016</v>
      </c>
      <c r="AA38" s="35">
        <f>SUMIF('Monthly Data'!$B:$B,Z38,'Monthly Data'!AI:AI)</f>
        <v>44370766.850000001</v>
      </c>
      <c r="AB38" s="35">
        <f>SUMIF('Monthly Data'!$B:$B,Z38,'Monthly Data'!AJ:AJ)</f>
        <v>74821.62</v>
      </c>
      <c r="AC38" s="63">
        <f t="shared" si="46"/>
        <v>1.6862818768253944E-3</v>
      </c>
      <c r="AD38" s="63"/>
    </row>
    <row r="39" spans="1:30" s="4" customFormat="1">
      <c r="A39" s="126"/>
      <c r="B39" s="126">
        <f t="shared" si="37"/>
        <v>2017</v>
      </c>
      <c r="C39" s="35">
        <f ca="1">SUMIF('Monthly Data'!$B:$B,B39,'Monthly Data'!O:O)-SUMIF('Monthly Data'!$B:$B,B39,'Monthly Data'!N:N)</f>
        <v>935689535.96999991</v>
      </c>
      <c r="D39" s="35">
        <f>SUMIF('Monthly Data'!$B:$B,B39,'Monthly Data'!L:L)</f>
        <v>2393115.89</v>
      </c>
      <c r="E39" s="63">
        <f t="shared" ca="1" si="38"/>
        <v>2.5575960807546405E-3</v>
      </c>
      <c r="F39" s="63"/>
      <c r="G39" s="126"/>
      <c r="H39" s="126">
        <f t="shared" si="39"/>
        <v>2017</v>
      </c>
      <c r="I39" s="35">
        <f>SUMIF('Monthly Data'!$B:$B,H39,'Monthly Data'!Q:Q)</f>
        <v>44136954.399999991</v>
      </c>
      <c r="J39" s="35">
        <f>SUMIF('Monthly Data'!$B:$B,H39,'Monthly Data'!R:R)</f>
        <v>133091.57999999999</v>
      </c>
      <c r="K39" s="63">
        <f t="shared" si="40"/>
        <v>3.0154228312590597E-3</v>
      </c>
      <c r="L39" s="63"/>
      <c r="M39" s="126"/>
      <c r="N39" s="126">
        <f t="shared" si="41"/>
        <v>2017</v>
      </c>
      <c r="O39" s="35">
        <f>SUMIF('Monthly Data'!$B:$B,N39,'Monthly Data'!V:V)</f>
        <v>299472217.15999997</v>
      </c>
      <c r="P39" s="35">
        <f>SUMIF('Monthly Data'!$B:$B,N39,'Monthly Data'!W:W)</f>
        <v>548063.93000000005</v>
      </c>
      <c r="Q39" s="63">
        <f t="shared" si="42"/>
        <v>1.8300994168924331E-3</v>
      </c>
      <c r="R39" s="63"/>
      <c r="S39" s="126"/>
      <c r="T39" s="126">
        <f t="shared" si="43"/>
        <v>2017</v>
      </c>
      <c r="U39" s="35">
        <f ca="1">SUMIF('Monthly Data'!$B:$B,T39,'Monthly Data'!AE:AE)-SUMIF('Monthly Data'!$B:$B,T39,'Monthly Data'!AD:AD)</f>
        <v>252589949.61000001</v>
      </c>
      <c r="V39" s="35">
        <f>SUMIF('Monthly Data'!$B:$B,T39,'Monthly Data'!AB:AB)</f>
        <v>495653.43</v>
      </c>
      <c r="W39" s="63">
        <f t="shared" ca="1" si="44"/>
        <v>1.9622848445288144E-3</v>
      </c>
      <c r="X39" s="63"/>
      <c r="Y39" s="126"/>
      <c r="Z39" s="126">
        <f t="shared" si="45"/>
        <v>2017</v>
      </c>
      <c r="AA39" s="35">
        <f>SUMIF('Monthly Data'!$B:$B,Z39,'Monthly Data'!AI:AI)</f>
        <v>42875821.289999999</v>
      </c>
      <c r="AB39" s="35">
        <f>SUMIF('Monthly Data'!$B:$B,Z39,'Monthly Data'!AJ:AJ)</f>
        <v>70873.779999999984</v>
      </c>
      <c r="AC39" s="63">
        <f t="shared" si="46"/>
        <v>1.6530011056961373E-3</v>
      </c>
      <c r="AD39" s="63"/>
    </row>
    <row r="40" spans="1:30" s="4" customFormat="1">
      <c r="D40" s="41"/>
      <c r="E40" s="63"/>
      <c r="F40" s="63"/>
      <c r="J40" s="41"/>
      <c r="K40" s="63"/>
      <c r="L40" s="63"/>
      <c r="P40" s="41"/>
      <c r="R40" s="126"/>
      <c r="X40" s="126"/>
      <c r="AD40" s="126"/>
    </row>
    <row r="41" spans="1:30" s="4" customFormat="1">
      <c r="B41" s="4">
        <f>B30</f>
        <v>2008</v>
      </c>
      <c r="C41" s="35">
        <f ca="1">OFFSET(CDM!$E$13,0,ROW()-ROW($B$41))</f>
        <v>379503.71771495789</v>
      </c>
      <c r="D41" s="12">
        <f ca="1">OFFSET(CDM!$E$4,0,ROW()-(ROW($B$41)))</f>
        <v>72.74123114860798</v>
      </c>
      <c r="E41" s="63"/>
      <c r="F41" s="126"/>
      <c r="G41" s="126"/>
      <c r="H41" s="126">
        <f>H30</f>
        <v>2008</v>
      </c>
      <c r="I41" s="35">
        <f ca="1">OFFSET(CDM!$E$14,0,ROW()-(ROW($B$41)))</f>
        <v>0</v>
      </c>
      <c r="J41" s="126">
        <f ca="1">OFFSET(CDM!$E$5,0,ROW()-(ROW($B$41)))</f>
        <v>0</v>
      </c>
      <c r="K41" s="126"/>
      <c r="L41" s="126"/>
      <c r="N41" s="126">
        <f>N30</f>
        <v>2008</v>
      </c>
      <c r="O41" s="35">
        <f ca="1">OFFSET(CDM!$E$15,0,ROW()-(ROW($B$41)))</f>
        <v>0</v>
      </c>
      <c r="P41" s="126">
        <f ca="1">OFFSET(CDM!$E$6,0,ROW()-(ROW($B$41)))</f>
        <v>0</v>
      </c>
      <c r="Q41" s="126"/>
      <c r="R41" s="126"/>
      <c r="T41" s="126">
        <f>T30</f>
        <v>2008</v>
      </c>
      <c r="U41" s="35">
        <f ca="1">OFFSET(CDM!$E$16,0,ROW()-(ROW($B$41)))</f>
        <v>0</v>
      </c>
      <c r="V41" s="126">
        <f ca="1">OFFSET(CDM!$E$7,0,ROW()-(ROW($B$41)))</f>
        <v>0</v>
      </c>
      <c r="W41" s="126"/>
      <c r="X41" s="126"/>
      <c r="Z41" s="126">
        <f>Z30</f>
        <v>2008</v>
      </c>
      <c r="AA41" s="35">
        <f ca="1">OFFSET(CDM!$E$17,0,ROW()-(ROW($B$41)))</f>
        <v>0</v>
      </c>
      <c r="AB41" s="126">
        <f ca="1">OFFSET(CDM!$E$8,0,ROW()-(ROW($B$41)))</f>
        <v>0</v>
      </c>
      <c r="AC41" s="126"/>
      <c r="AD41" s="126"/>
    </row>
    <row r="42" spans="1:30" s="4" customFormat="1">
      <c r="B42" s="126">
        <f t="shared" ref="B42:B50" si="47">B31</f>
        <v>2009</v>
      </c>
      <c r="C42" s="35">
        <f ca="1">OFFSET(CDM!$E$13,0,ROW()-ROW($B$41))</f>
        <v>3326785.3266341118</v>
      </c>
      <c r="D42" s="12">
        <f ca="1">OFFSET(CDM!$E$4,0,ROW()-(ROW($B$41)))</f>
        <v>372.82114341891122</v>
      </c>
      <c r="E42" s="63"/>
      <c r="F42" s="126"/>
      <c r="H42" s="126">
        <f t="shared" ref="H42:H50" si="48">H31</f>
        <v>2009</v>
      </c>
      <c r="I42" s="35">
        <f ca="1">OFFSET(CDM!$E$14,0,ROW()-(ROW($B$41)))</f>
        <v>0</v>
      </c>
      <c r="J42" s="126">
        <f ca="1">OFFSET(CDM!$E$5,0,ROW()-(ROW($B$41)))</f>
        <v>0</v>
      </c>
      <c r="K42" s="126"/>
      <c r="L42" s="126"/>
      <c r="N42" s="126">
        <f t="shared" ref="N42:N50" si="49">N31</f>
        <v>2009</v>
      </c>
      <c r="O42" s="35">
        <f ca="1">OFFSET(CDM!$E$15,0,ROW()-(ROW($B$41)))</f>
        <v>0</v>
      </c>
      <c r="P42" s="126">
        <f ca="1">OFFSET(CDM!$E$6,0,ROW()-(ROW($B$41)))</f>
        <v>0</v>
      </c>
      <c r="Q42" s="126"/>
      <c r="R42" s="126"/>
      <c r="T42" s="126">
        <f t="shared" ref="T42:T50" si="50">T31</f>
        <v>2009</v>
      </c>
      <c r="U42" s="35">
        <f ca="1">OFFSET(CDM!$E$16,0,ROW()-(ROW($B$41)))</f>
        <v>0</v>
      </c>
      <c r="V42" s="126">
        <f ca="1">OFFSET(CDM!$E$7,0,ROW()-(ROW($B$41)))</f>
        <v>0</v>
      </c>
      <c r="W42" s="126"/>
      <c r="X42" s="126"/>
      <c r="Z42" s="126">
        <f t="shared" ref="Z42:Z50" si="51">Z31</f>
        <v>2009</v>
      </c>
      <c r="AA42" s="35">
        <f ca="1">OFFSET(CDM!$E$17,0,ROW()-(ROW($B$41)))</f>
        <v>0</v>
      </c>
      <c r="AB42" s="126">
        <f ca="1">OFFSET(CDM!$E$8,0,ROW()-(ROW($B$41)))</f>
        <v>0</v>
      </c>
      <c r="AC42" s="126"/>
      <c r="AD42" s="126"/>
    </row>
    <row r="43" spans="1:30" s="4" customFormat="1">
      <c r="B43" s="126">
        <f t="shared" si="47"/>
        <v>2010</v>
      </c>
      <c r="C43" s="35">
        <f ca="1">OFFSET(CDM!$E$13,0,ROW()-ROW($B$41))</f>
        <v>6845739.411422791</v>
      </c>
      <c r="D43" s="12">
        <f ca="1">OFFSET(CDM!$E$4,0,ROW()-(ROW($B$41)))</f>
        <v>793.20899013702945</v>
      </c>
      <c r="E43" s="63"/>
      <c r="F43" s="63"/>
      <c r="G43" s="126"/>
      <c r="H43" s="126">
        <f t="shared" si="48"/>
        <v>2010</v>
      </c>
      <c r="I43" s="35">
        <f ca="1">OFFSET(CDM!$E$14,0,ROW()-(ROW($B$41)))</f>
        <v>0</v>
      </c>
      <c r="J43" s="126">
        <f ca="1">OFFSET(CDM!$E$5,0,ROW()-(ROW($B$41)))</f>
        <v>0</v>
      </c>
      <c r="K43" s="126"/>
      <c r="L43" s="126"/>
      <c r="N43" s="126">
        <f t="shared" si="49"/>
        <v>2010</v>
      </c>
      <c r="O43" s="35">
        <f ca="1">OFFSET(CDM!$E$15,0,ROW()-(ROW($B$41)))</f>
        <v>0</v>
      </c>
      <c r="P43" s="126">
        <f ca="1">OFFSET(CDM!$E$6,0,ROW()-(ROW($B$41)))</f>
        <v>0</v>
      </c>
      <c r="Q43" s="126"/>
      <c r="R43" s="126"/>
      <c r="T43" s="126">
        <f t="shared" si="50"/>
        <v>2010</v>
      </c>
      <c r="U43" s="35">
        <f ca="1">OFFSET(CDM!$E$16,0,ROW()-(ROW($B$41)))</f>
        <v>0</v>
      </c>
      <c r="V43" s="126">
        <f ca="1">OFFSET(CDM!$E$7,0,ROW()-(ROW($B$41)))</f>
        <v>0</v>
      </c>
      <c r="W43" s="126"/>
      <c r="X43" s="126"/>
      <c r="Z43" s="126">
        <f t="shared" si="51"/>
        <v>2010</v>
      </c>
      <c r="AA43" s="35">
        <f ca="1">OFFSET(CDM!$E$17,0,ROW()-(ROW($B$41)))</f>
        <v>0</v>
      </c>
      <c r="AB43" s="126">
        <f ca="1">OFFSET(CDM!$E$8,0,ROW()-(ROW($B$41)))</f>
        <v>0</v>
      </c>
      <c r="AC43" s="126"/>
      <c r="AD43" s="126"/>
    </row>
    <row r="44" spans="1:30" s="4" customFormat="1">
      <c r="A44" s="4" t="s">
        <v>258</v>
      </c>
      <c r="B44" s="126">
        <f t="shared" si="47"/>
        <v>2011</v>
      </c>
      <c r="C44" s="35">
        <f ca="1">OFFSET(CDM!$E$13,0,ROW()-ROW($B$41))</f>
        <v>8227293.3484753752</v>
      </c>
      <c r="D44" s="12">
        <f ca="1">OFFSET(CDM!$E$4,0,ROW()-(ROW($B$41)))</f>
        <v>1299.8536584720346</v>
      </c>
      <c r="E44" s="63"/>
      <c r="F44" s="63"/>
      <c r="G44" s="126"/>
      <c r="H44" s="126">
        <f t="shared" si="48"/>
        <v>2011</v>
      </c>
      <c r="I44" s="35">
        <f ca="1">OFFSET(CDM!$E$14,0,ROW()-(ROW($B$41)))</f>
        <v>0</v>
      </c>
      <c r="J44" s="126">
        <f ca="1">OFFSET(CDM!$E$5,0,ROW()-(ROW($B$41)))</f>
        <v>0</v>
      </c>
      <c r="K44" s="126"/>
      <c r="L44" s="126"/>
      <c r="N44" s="126">
        <f t="shared" si="49"/>
        <v>2011</v>
      </c>
      <c r="O44" s="35">
        <f ca="1">OFFSET(CDM!$E$15,0,ROW()-(ROW($B$41)))</f>
        <v>593780.2212453949</v>
      </c>
      <c r="P44" s="205">
        <f ca="1">OFFSET(CDM!$E$6,0,ROW()-(ROW($B$41)))</f>
        <v>173.59560205470999</v>
      </c>
      <c r="Q44" s="126"/>
      <c r="R44" s="126"/>
      <c r="T44" s="126">
        <f t="shared" si="50"/>
        <v>2011</v>
      </c>
      <c r="U44" s="35">
        <f ca="1">OFFSET(CDM!$E$16,0,ROW()-(ROW($B$41)))</f>
        <v>0</v>
      </c>
      <c r="V44" s="126">
        <f ca="1">OFFSET(CDM!$E$7,0,ROW()-(ROW($B$41)))</f>
        <v>0</v>
      </c>
      <c r="W44" s="126"/>
      <c r="X44" s="126"/>
      <c r="Z44" s="126">
        <f t="shared" si="51"/>
        <v>2011</v>
      </c>
      <c r="AA44" s="35">
        <f ca="1">OFFSET(CDM!$E$17,0,ROW()-(ROW($B$41)))</f>
        <v>0</v>
      </c>
      <c r="AB44" s="126">
        <f ca="1">OFFSET(CDM!$E$8,0,ROW()-(ROW($B$41)))</f>
        <v>0</v>
      </c>
      <c r="AC44" s="126"/>
      <c r="AD44" s="126"/>
    </row>
    <row r="45" spans="1:30" s="4" customFormat="1">
      <c r="A45" s="4" t="s">
        <v>255</v>
      </c>
      <c r="B45" s="126">
        <f t="shared" si="47"/>
        <v>2012</v>
      </c>
      <c r="C45" s="35">
        <f ca="1">OFFSET(CDM!$E$13,0,ROW()-ROW($B$41))</f>
        <v>12792018.92094209</v>
      </c>
      <c r="D45" s="12">
        <f ca="1">OFFSET(CDM!$E$4,0,ROW()-(ROW($B$41)))</f>
        <v>2068.7581127924004</v>
      </c>
      <c r="E45" s="63"/>
      <c r="F45" s="63"/>
      <c r="G45" s="126"/>
      <c r="H45" s="126">
        <f t="shared" si="48"/>
        <v>2012</v>
      </c>
      <c r="I45" s="35">
        <f ca="1">OFFSET(CDM!$E$14,0,ROW()-(ROW($B$41)))</f>
        <v>28064.582636198997</v>
      </c>
      <c r="J45" s="63">
        <f ca="1">OFFSET(CDM!$E$5,0,ROW()-(ROW($B$41)))</f>
        <v>2.0429248265184863</v>
      </c>
      <c r="K45" s="126"/>
      <c r="L45" s="126"/>
      <c r="N45" s="126">
        <f t="shared" si="49"/>
        <v>2012</v>
      </c>
      <c r="O45" s="35">
        <f ca="1">OFFSET(CDM!$E$15,0,ROW()-(ROW($B$41)))</f>
        <v>2605829.9883885207</v>
      </c>
      <c r="P45" s="205">
        <f ca="1">OFFSET(CDM!$E$6,0,ROW()-(ROW($B$41)))</f>
        <v>492.69285008701439</v>
      </c>
      <c r="Q45" s="126"/>
      <c r="R45" s="126"/>
      <c r="T45" s="126">
        <f t="shared" si="50"/>
        <v>2012</v>
      </c>
      <c r="U45" s="35">
        <f ca="1">OFFSET(CDM!$E$16,0,ROW()-(ROW($B$41)))</f>
        <v>3232821.7271581371</v>
      </c>
      <c r="V45" s="205">
        <f ca="1">OFFSET(CDM!$E$7,0,ROW()-(ROW($B$41)))</f>
        <v>576.51772168463197</v>
      </c>
      <c r="W45" s="126"/>
      <c r="X45" s="126"/>
      <c r="Z45" s="126">
        <f t="shared" si="51"/>
        <v>2012</v>
      </c>
      <c r="AA45" s="35">
        <f ca="1">OFFSET(CDM!$E$17,0,ROW()-(ROW($B$41)))</f>
        <v>27493.911545233139</v>
      </c>
      <c r="AB45" s="205">
        <f ca="1">OFFSET(CDM!$E$8,0,ROW()-(ROW($B$41)))</f>
        <v>1.7024373554320718</v>
      </c>
      <c r="AC45" s="126"/>
      <c r="AD45" s="126"/>
    </row>
    <row r="46" spans="1:30" s="4" customFormat="1">
      <c r="B46" s="126">
        <f t="shared" si="47"/>
        <v>2013</v>
      </c>
      <c r="C46" s="35">
        <f ca="1">OFFSET(CDM!$E$13,0,ROW()-ROW($B$41))</f>
        <v>20212082.10593868</v>
      </c>
      <c r="D46" s="12">
        <f ca="1">OFFSET(CDM!$E$4,0,ROW()-(ROW($B$41)))</f>
        <v>3279.007107134646</v>
      </c>
      <c r="E46" s="63"/>
      <c r="F46" s="63"/>
      <c r="G46" s="126"/>
      <c r="H46" s="126">
        <f t="shared" si="48"/>
        <v>2013</v>
      </c>
      <c r="I46" s="35">
        <f ca="1">OFFSET(CDM!$E$14,0,ROW()-(ROW($B$41)))</f>
        <v>63564.250358752004</v>
      </c>
      <c r="J46" s="63">
        <f ca="1">OFFSET(CDM!$E$5,0,ROW()-(ROW($B$41)))</f>
        <v>4.1908980264579876</v>
      </c>
      <c r="K46" s="126"/>
      <c r="L46" s="126"/>
      <c r="N46" s="126">
        <f t="shared" si="49"/>
        <v>2013</v>
      </c>
      <c r="O46" s="35">
        <f ca="1">OFFSET(CDM!$E$15,0,ROW()-(ROW($B$41)))</f>
        <v>6090078.3382634111</v>
      </c>
      <c r="P46" s="205">
        <f ca="1">OFFSET(CDM!$E$6,0,ROW()-(ROW($B$41)))</f>
        <v>873.98535002069445</v>
      </c>
      <c r="Q46" s="126"/>
      <c r="R46" s="126"/>
      <c r="T46" s="126">
        <f t="shared" si="50"/>
        <v>2013</v>
      </c>
      <c r="U46" s="35">
        <f ca="1">OFFSET(CDM!$E$16,0,ROW()-(ROW($B$41)))</f>
        <v>9075528.6572482064</v>
      </c>
      <c r="V46" s="205">
        <f ca="1">OFFSET(CDM!$E$7,0,ROW()-(ROW($B$41)))</f>
        <v>1550.4327179472589</v>
      </c>
      <c r="W46" s="126"/>
      <c r="X46" s="126"/>
      <c r="Z46" s="126">
        <f t="shared" si="51"/>
        <v>2013</v>
      </c>
      <c r="AA46" s="35">
        <f ca="1">OFFSET(CDM!$E$17,0,ROW()-(ROW($B$41)))</f>
        <v>54694.94689598761</v>
      </c>
      <c r="AB46" s="205">
        <f ca="1">OFFSET(CDM!$E$8,0,ROW()-(ROW($B$41)))</f>
        <v>3.3800876758661147</v>
      </c>
      <c r="AC46" s="126"/>
      <c r="AD46" s="126"/>
    </row>
    <row r="47" spans="1:30" s="4" customFormat="1">
      <c r="B47" s="126">
        <f t="shared" si="47"/>
        <v>2014</v>
      </c>
      <c r="C47" s="35">
        <f ca="1">OFFSET(CDM!$E$13,0,ROW()-ROW($B$41))</f>
        <v>29688916.712998502</v>
      </c>
      <c r="D47" s="12">
        <f ca="1">OFFSET(CDM!$E$4,0,ROW()-(ROW($B$41)))</f>
        <v>4772.5600770561396</v>
      </c>
      <c r="E47" s="63"/>
      <c r="F47" s="63"/>
      <c r="H47" s="126">
        <f t="shared" si="48"/>
        <v>2014</v>
      </c>
      <c r="I47" s="35">
        <f ca="1">OFFSET(CDM!$E$14,0,ROW()-(ROW($B$41)))</f>
        <v>77119.321237298413</v>
      </c>
      <c r="J47" s="63">
        <f ca="1">OFFSET(CDM!$E$5,0,ROW()-(ROW($B$41)))</f>
        <v>8.1140684183324865</v>
      </c>
      <c r="K47" s="126"/>
      <c r="L47" s="126"/>
      <c r="N47" s="126">
        <f t="shared" si="49"/>
        <v>2014</v>
      </c>
      <c r="O47" s="35">
        <f ca="1">OFFSET(CDM!$E$15,0,ROW()-(ROW($B$41)))</f>
        <v>8881058.9303986374</v>
      </c>
      <c r="P47" s="205">
        <f ca="1">OFFSET(CDM!$E$6,0,ROW()-(ROW($B$41)))</f>
        <v>1217.1004897467144</v>
      </c>
      <c r="Q47" s="126"/>
      <c r="R47" s="126"/>
      <c r="S47" s="126"/>
      <c r="T47" s="126">
        <f t="shared" si="50"/>
        <v>2014</v>
      </c>
      <c r="U47" s="35">
        <f ca="1">OFFSET(CDM!$E$16,0,ROW()-(ROW($B$41)))</f>
        <v>13403463.646787338</v>
      </c>
      <c r="V47" s="205">
        <f ca="1">OFFSET(CDM!$E$7,0,ROW()-(ROW($B$41)))</f>
        <v>2036.5661874239258</v>
      </c>
      <c r="W47" s="126"/>
      <c r="X47" s="126"/>
      <c r="Z47" s="126">
        <f t="shared" si="51"/>
        <v>2014</v>
      </c>
      <c r="AA47" s="35">
        <f ca="1">OFFSET(CDM!$E$17,0,ROW()-(ROW($B$41)))</f>
        <v>54654.663674103103</v>
      </c>
      <c r="AB47" s="205">
        <f ca="1">OFFSET(CDM!$E$8,0,ROW()-(ROW($B$41)))</f>
        <v>3.3753331422459061</v>
      </c>
      <c r="AC47" s="126"/>
      <c r="AD47" s="126"/>
    </row>
    <row r="48" spans="1:30" s="4" customFormat="1">
      <c r="B48" s="126">
        <f t="shared" si="47"/>
        <v>2015</v>
      </c>
      <c r="C48" s="35">
        <f ca="1">OFFSET(CDM!$E$13,0,ROW()-ROW($B$41))</f>
        <v>39378471.949839026</v>
      </c>
      <c r="D48" s="12">
        <f ca="1">OFFSET(CDM!$E$4,0,ROW()-(ROW($B$41)))</f>
        <v>6306.2112773710787</v>
      </c>
      <c r="E48" s="63"/>
      <c r="F48" s="63"/>
      <c r="H48" s="126">
        <f t="shared" si="48"/>
        <v>2015</v>
      </c>
      <c r="I48" s="35">
        <f ca="1">OFFSET(CDM!$E$14,0,ROW()-(ROW($B$41)))</f>
        <v>250315.11919415195</v>
      </c>
      <c r="J48" s="63">
        <f ca="1">OFFSET(CDM!$E$5,0,ROW()-(ROW($B$41)))</f>
        <v>18.909748321705337</v>
      </c>
      <c r="K48" s="126"/>
      <c r="L48" s="126"/>
      <c r="N48" s="126">
        <f t="shared" si="49"/>
        <v>2015</v>
      </c>
      <c r="O48" s="35">
        <f ca="1">OFFSET(CDM!$E$15,0,ROW()-(ROW($B$41)))</f>
        <v>10107708.279756702</v>
      </c>
      <c r="P48" s="205">
        <f ca="1">OFFSET(CDM!$E$6,0,ROW()-(ROW($B$41)))</f>
        <v>1388.6278657643984</v>
      </c>
      <c r="Q48" s="126"/>
      <c r="R48" s="126"/>
      <c r="S48" s="126"/>
      <c r="T48" s="126">
        <f t="shared" si="50"/>
        <v>2015</v>
      </c>
      <c r="U48" s="35">
        <f ca="1">OFFSET(CDM!$E$16,0,ROW()-(ROW($B$41)))</f>
        <v>15576070.648468908</v>
      </c>
      <c r="V48" s="205">
        <f ca="1">OFFSET(CDM!$E$7,0,ROW()-(ROW($B$41)))</f>
        <v>2243.3714428672247</v>
      </c>
      <c r="W48" s="126"/>
      <c r="X48" s="126"/>
      <c r="Z48" s="126">
        <f t="shared" si="51"/>
        <v>2015</v>
      </c>
      <c r="AA48" s="35">
        <f ca="1">OFFSET(CDM!$E$17,0,ROW()-(ROW($B$41)))</f>
        <v>54613.552726204791</v>
      </c>
      <c r="AB48" s="205">
        <f ca="1">OFFSET(CDM!$E$8,0,ROW()-(ROW($B$41)))</f>
        <v>3.3704835240684932</v>
      </c>
      <c r="AC48" s="126"/>
      <c r="AD48" s="126"/>
    </row>
    <row r="49" spans="1:29" s="4" customFormat="1">
      <c r="B49" s="126">
        <f t="shared" si="47"/>
        <v>2016</v>
      </c>
      <c r="C49" s="35">
        <f ca="1">OFFSET(CDM!$E$13,0,ROW()-ROW($B$41))</f>
        <v>48212014.983652823</v>
      </c>
      <c r="D49" s="12">
        <f ca="1">OFFSET(CDM!$E$4,0,ROW()-(ROW($B$41)))</f>
        <v>7933.4697216471541</v>
      </c>
      <c r="E49" s="63"/>
      <c r="F49" s="63"/>
      <c r="H49" s="126">
        <f t="shared" si="48"/>
        <v>2016</v>
      </c>
      <c r="I49" s="35">
        <f ca="1">OFFSET(CDM!$E$14,0,ROW()-(ROW($B$41)))</f>
        <v>423799.59896512702</v>
      </c>
      <c r="J49" s="63">
        <f ca="1">OFFSET(CDM!$E$5,0,ROW()-(ROW($B$41)))</f>
        <v>27.577610184068277</v>
      </c>
      <c r="K49" s="126"/>
      <c r="L49" s="126"/>
      <c r="N49" s="126">
        <f t="shared" si="49"/>
        <v>2016</v>
      </c>
      <c r="O49" s="35">
        <f ca="1">OFFSET(CDM!$E$15,0,ROW()-(ROW($B$41)))</f>
        <v>10551815.166880909</v>
      </c>
      <c r="P49" s="205">
        <f ca="1">OFFSET(CDM!$E$6,0,ROW()-(ROW($B$41)))</f>
        <v>1447.2316865622397</v>
      </c>
      <c r="Q49" s="126"/>
      <c r="R49" s="126"/>
      <c r="S49" s="126"/>
      <c r="T49" s="126">
        <f t="shared" si="50"/>
        <v>2016</v>
      </c>
      <c r="U49" s="35">
        <f ca="1">OFFSET(CDM!$E$16,0,ROW()-(ROW($B$41)))</f>
        <v>17374995.264849439</v>
      </c>
      <c r="V49" s="205">
        <f ca="1">OFFSET(CDM!$E$7,0,ROW()-(ROW($B$41)))</f>
        <v>2615.8391644175454</v>
      </c>
      <c r="W49" s="126"/>
      <c r="X49" s="126"/>
      <c r="Z49" s="126">
        <f t="shared" si="51"/>
        <v>2016</v>
      </c>
      <c r="AA49" s="35">
        <f ca="1">OFFSET(CDM!$E$17,0,ROW()-(ROW($B$41)))</f>
        <v>54613.552726204791</v>
      </c>
      <c r="AB49" s="205">
        <f ca="1">OFFSET(CDM!$E$8,0,ROW()-(ROW($B$41)))</f>
        <v>3.3704835240684932</v>
      </c>
      <c r="AC49" s="126"/>
    </row>
    <row r="50" spans="1:29" s="4" customFormat="1">
      <c r="B50" s="126">
        <f t="shared" si="47"/>
        <v>2017</v>
      </c>
      <c r="C50" s="35">
        <f ca="1">OFFSET(CDM!$E$13,0,ROW()-ROW($B$41))</f>
        <v>57125993.157611959</v>
      </c>
      <c r="D50" s="12">
        <f ca="1">OFFSET(CDM!$E$4,0,ROW()-(ROW($B$41)))</f>
        <v>9994.4137048400698</v>
      </c>
      <c r="E50" s="63"/>
      <c r="F50" s="63"/>
      <c r="H50" s="126">
        <f t="shared" si="48"/>
        <v>2017</v>
      </c>
      <c r="I50" s="35">
        <f ca="1">OFFSET(CDM!$E$14,0,ROW()-(ROW($B$41)))</f>
        <v>610958.78356721601</v>
      </c>
      <c r="J50" s="63">
        <f ca="1">OFFSET(CDM!$E$5,0,ROW()-(ROW($B$41)))</f>
        <v>58.895224167797593</v>
      </c>
      <c r="K50" s="126"/>
      <c r="L50" s="126"/>
      <c r="N50" s="126">
        <f t="shared" si="49"/>
        <v>2017</v>
      </c>
      <c r="O50" s="35">
        <f ca="1">OFFSET(CDM!$E$15,0,ROW()-(ROW($B$41)))</f>
        <v>10577319.450433785</v>
      </c>
      <c r="P50" s="205">
        <f ca="1">OFFSET(CDM!$E$6,0,ROW()-(ROW($B$41)))</f>
        <v>1448.1282019906978</v>
      </c>
      <c r="Q50" s="126"/>
      <c r="R50" s="126"/>
      <c r="S50" s="126"/>
      <c r="T50" s="126">
        <f t="shared" si="50"/>
        <v>2017</v>
      </c>
      <c r="U50" s="35">
        <f ca="1">OFFSET(CDM!$E$16,0,ROW()-(ROW($B$41)))</f>
        <v>21850499.431430347</v>
      </c>
      <c r="V50" s="205">
        <f ca="1">OFFSET(CDM!$E$7,0,ROW()-(ROW($B$41)))</f>
        <v>3492.0931794831795</v>
      </c>
      <c r="W50" s="126"/>
      <c r="X50" s="126"/>
      <c r="Z50" s="126">
        <f t="shared" si="51"/>
        <v>2017</v>
      </c>
      <c r="AA50" s="35">
        <f ca="1">OFFSET(CDM!$E$17,0,ROW()-(ROW($B$41)))</f>
        <v>53078.541479495638</v>
      </c>
      <c r="AB50" s="205">
        <f ca="1">OFFSET(CDM!$E$8,0,ROW()-(ROW($B$41)))</f>
        <v>3.1880924136756494</v>
      </c>
      <c r="AC50" s="126"/>
    </row>
    <row r="52" spans="1:29">
      <c r="B52" s="4">
        <f>B41</f>
        <v>2008</v>
      </c>
      <c r="C52" s="35">
        <f ca="1">'Normalized Annual Summary'!AA5</f>
        <v>996279580.84391975</v>
      </c>
      <c r="D52" s="173">
        <f ca="1">C52*E52</f>
        <v>2570526.421690546</v>
      </c>
      <c r="E52" s="63">
        <f ca="1">E30</f>
        <v>2.5801255702873355E-3</v>
      </c>
      <c r="H52" s="126">
        <f>H41</f>
        <v>2008</v>
      </c>
      <c r="I52" s="35">
        <f ca="1">'Normalized Annual Summary'!AJ5</f>
        <v>54134477.740705281</v>
      </c>
      <c r="J52" s="35">
        <f ca="1">K52*I52</f>
        <v>137150.18597738878</v>
      </c>
      <c r="K52" s="63">
        <f>K30</f>
        <v>2.5335089891199152E-3</v>
      </c>
      <c r="N52" s="126">
        <f>N41</f>
        <v>2008</v>
      </c>
      <c r="O52" s="35">
        <f ca="1">'Normalized Annual Summary'!AS5</f>
        <v>348587091.91042554</v>
      </c>
      <c r="P52" s="35">
        <f ca="1">Q52*O52</f>
        <v>668947.30083030579</v>
      </c>
      <c r="Q52" s="63">
        <f>Q30</f>
        <v>1.9190248760048792E-3</v>
      </c>
      <c r="T52" s="126">
        <f>T41</f>
        <v>2008</v>
      </c>
      <c r="U52" s="35">
        <f ca="1">'Normalized Annual Summary'!BB5</f>
        <v>273040564.84647483</v>
      </c>
      <c r="V52" s="35">
        <f ca="1">W52*U52</f>
        <v>776578.92980564642</v>
      </c>
      <c r="W52" s="63">
        <f ca="1">W30</f>
        <v>2.8441888487972509E-3</v>
      </c>
      <c r="Z52" s="126">
        <f>Z41</f>
        <v>2008</v>
      </c>
      <c r="AA52" s="35">
        <f ca="1">'Normalized Annual Summary'!BK5</f>
        <v>52524925.553184509</v>
      </c>
      <c r="AB52" s="35">
        <f ca="1">AC52*AA52</f>
        <v>107222.4797375623</v>
      </c>
      <c r="AC52" s="63">
        <f>AC30</f>
        <v>2.0413637641236325E-3</v>
      </c>
    </row>
    <row r="53" spans="1:29">
      <c r="B53" s="126">
        <f t="shared" ref="B53:B61" si="52">B42</f>
        <v>2009</v>
      </c>
      <c r="C53" s="35">
        <f ca="1">'Normalized Annual Summary'!AA6</f>
        <v>927304331.81150305</v>
      </c>
      <c r="D53" s="173">
        <f t="shared" ref="D53:D61" ca="1" si="53">C53*E53</f>
        <v>2466429.6336336723</v>
      </c>
      <c r="E53" s="63">
        <f t="shared" ref="E53:E61" ca="1" si="54">E31</f>
        <v>2.6597844407946036E-3</v>
      </c>
      <c r="H53" s="126">
        <f t="shared" ref="H53:H61" si="55">H42</f>
        <v>2009</v>
      </c>
      <c r="I53" s="35">
        <f ca="1">'Normalized Annual Summary'!AJ6</f>
        <v>49635531.295942813</v>
      </c>
      <c r="J53" s="35">
        <f t="shared" ref="J53:J61" ca="1" si="56">K53*I53</f>
        <v>125820.81910557032</v>
      </c>
      <c r="K53" s="63">
        <f t="shared" ref="K53:K61" si="57">K31</f>
        <v>2.5348941740018175E-3</v>
      </c>
      <c r="N53" s="126">
        <f t="shared" ref="N53:N61" si="58">N42</f>
        <v>2009</v>
      </c>
      <c r="O53" s="35">
        <f ca="1">'Normalized Annual Summary'!AS6</f>
        <v>289134406.43262285</v>
      </c>
      <c r="P53" s="35">
        <f t="shared" ref="P53:P61" ca="1" si="59">Q53*O53</f>
        <v>585026.22220009891</v>
      </c>
      <c r="Q53" s="63">
        <f t="shared" ref="Q53:Q61" si="60">Q31</f>
        <v>2.023371169893708E-3</v>
      </c>
      <c r="T53" s="126">
        <f t="shared" ref="T53:T61" si="61">T42</f>
        <v>2009</v>
      </c>
      <c r="U53" s="35">
        <f ca="1">'Normalized Annual Summary'!BB6</f>
        <v>273040564.84647483</v>
      </c>
      <c r="V53" s="35">
        <f t="shared" ref="V53:V61" ca="1" si="62">W53*U53</f>
        <v>795190.82518257422</v>
      </c>
      <c r="W53" s="63">
        <f t="shared" ref="W53:W61" ca="1" si="63">W31</f>
        <v>2.9123541611104338E-3</v>
      </c>
      <c r="Z53" s="126">
        <f t="shared" ref="Z53:Z61" si="64">Z42</f>
        <v>2009</v>
      </c>
      <c r="AA53" s="35">
        <f ca="1">'Normalized Annual Summary'!BK6</f>
        <v>51475877.419443369</v>
      </c>
      <c r="AB53" s="35">
        <f t="shared" ref="AB53:AB61" ca="1" si="65">AC53*AA53</f>
        <v>97470.309110031638</v>
      </c>
      <c r="AC53" s="63">
        <f t="shared" ref="AC53:AC61" si="66">AC31</f>
        <v>1.8935142827349912E-3</v>
      </c>
    </row>
    <row r="54" spans="1:29">
      <c r="B54" s="126">
        <f t="shared" si="52"/>
        <v>2010</v>
      </c>
      <c r="C54" s="35">
        <f ca="1">'Normalized Annual Summary'!AA7</f>
        <v>940010305.03710902</v>
      </c>
      <c r="D54" s="173">
        <f t="shared" ca="1" si="53"/>
        <v>2404430.1131798699</v>
      </c>
      <c r="E54" s="63">
        <f t="shared" ca="1" si="54"/>
        <v>2.5578763342226866E-3</v>
      </c>
      <c r="H54" s="126">
        <f t="shared" si="55"/>
        <v>2010</v>
      </c>
      <c r="I54" s="35">
        <f ca="1">'Normalized Annual Summary'!AJ7</f>
        <v>48902496.559475213</v>
      </c>
      <c r="J54" s="35">
        <f t="shared" ca="1" si="56"/>
        <v>129816.01280280479</v>
      </c>
      <c r="K54" s="63">
        <f t="shared" si="57"/>
        <v>2.6545886598023185E-3</v>
      </c>
      <c r="N54" s="126">
        <f t="shared" si="58"/>
        <v>2010</v>
      </c>
      <c r="O54" s="35">
        <f ca="1">'Normalized Annual Summary'!AS7</f>
        <v>293015435.08052415</v>
      </c>
      <c r="P54" s="35">
        <f t="shared" ca="1" si="59"/>
        <v>575167.50462257781</v>
      </c>
      <c r="Q54" s="63">
        <f t="shared" si="60"/>
        <v>1.9629256201623472E-3</v>
      </c>
      <c r="T54" s="126">
        <f t="shared" si="61"/>
        <v>2010</v>
      </c>
      <c r="U54" s="35">
        <f ca="1">'Normalized Annual Summary'!BB7</f>
        <v>273040564.84647483</v>
      </c>
      <c r="V54" s="35">
        <f t="shared" ca="1" si="62"/>
        <v>663652.889933781</v>
      </c>
      <c r="W54" s="63">
        <f t="shared" ca="1" si="63"/>
        <v>2.4306018056582165E-3</v>
      </c>
      <c r="Z54" s="126">
        <f t="shared" si="64"/>
        <v>2010</v>
      </c>
      <c r="AA54" s="35">
        <f ca="1">'Normalized Annual Summary'!BK7</f>
        <v>50426829.285702229</v>
      </c>
      <c r="AB54" s="35">
        <f t="shared" ca="1" si="65"/>
        <v>91660.194966652125</v>
      </c>
      <c r="AC54" s="63">
        <f t="shared" si="66"/>
        <v>1.817687057961445E-3</v>
      </c>
    </row>
    <row r="55" spans="1:29">
      <c r="B55" s="126">
        <f t="shared" si="52"/>
        <v>2011</v>
      </c>
      <c r="C55" s="35">
        <f ca="1">'Normalized Annual Summary'!AA8</f>
        <v>950091976.65606618</v>
      </c>
      <c r="D55" s="173">
        <f t="shared" ca="1" si="53"/>
        <v>2445028.4726680862</v>
      </c>
      <c r="E55" s="63">
        <f t="shared" ca="1" si="54"/>
        <v>2.5734650252216451E-3</v>
      </c>
      <c r="H55" s="126">
        <f t="shared" si="55"/>
        <v>2011</v>
      </c>
      <c r="I55" s="35">
        <f ca="1">'Normalized Annual Summary'!AJ8</f>
        <v>48794179.59107995</v>
      </c>
      <c r="J55" s="35">
        <f t="shared" ca="1" si="56"/>
        <v>130750.66044122147</v>
      </c>
      <c r="K55" s="63">
        <f t="shared" si="57"/>
        <v>2.679636414362912E-3</v>
      </c>
      <c r="N55" s="126">
        <f t="shared" si="58"/>
        <v>2011</v>
      </c>
      <c r="O55" s="35">
        <f ca="1">'Normalized Annual Summary'!AS8</f>
        <v>307128180.87747031</v>
      </c>
      <c r="P55" s="35">
        <f t="shared" ca="1" si="59"/>
        <v>573399.39313615824</v>
      </c>
      <c r="Q55" s="63">
        <f t="shared" si="60"/>
        <v>1.8669709549216443E-3</v>
      </c>
      <c r="T55" s="126">
        <f t="shared" si="61"/>
        <v>2011</v>
      </c>
      <c r="U55" s="35">
        <f ca="1">'Normalized Annual Summary'!BB8</f>
        <v>273040564.84647483</v>
      </c>
      <c r="V55" s="35">
        <f t="shared" ca="1" si="62"/>
        <v>591125.32715853455</v>
      </c>
      <c r="W55" s="63">
        <f t="shared" ca="1" si="63"/>
        <v>2.1649725471777877E-3</v>
      </c>
      <c r="Z55" s="126">
        <f t="shared" si="64"/>
        <v>2011</v>
      </c>
      <c r="AA55" s="35">
        <f ca="1">'Normalized Annual Summary'!BK8</f>
        <v>49377781.151961088</v>
      </c>
      <c r="AB55" s="35">
        <f t="shared" ca="1" si="65"/>
        <v>90843.996499513072</v>
      </c>
      <c r="AC55" s="63">
        <f t="shared" si="66"/>
        <v>1.8397747808865468E-3</v>
      </c>
    </row>
    <row r="56" spans="1:29">
      <c r="A56" s="4" t="s">
        <v>269</v>
      </c>
      <c r="B56" s="126">
        <f t="shared" si="52"/>
        <v>2012</v>
      </c>
      <c r="C56" s="35">
        <f ca="1">'Normalized Annual Summary'!AA9</f>
        <v>944221998.50600457</v>
      </c>
      <c r="D56" s="173">
        <f t="shared" ca="1" si="53"/>
        <v>2451981.133536756</v>
      </c>
      <c r="E56" s="63">
        <f t="shared" ca="1" si="54"/>
        <v>2.596826951094556E-3</v>
      </c>
      <c r="H56" s="126">
        <f t="shared" si="55"/>
        <v>2012</v>
      </c>
      <c r="I56" s="35">
        <f ca="1">'Normalized Annual Summary'!AJ9</f>
        <v>47658113.850456819</v>
      </c>
      <c r="J56" s="35">
        <f t="shared" ca="1" si="56"/>
        <v>133024.78550447486</v>
      </c>
      <c r="K56" s="63">
        <f t="shared" si="57"/>
        <v>2.7912305955263852E-3</v>
      </c>
      <c r="N56" s="126">
        <f t="shared" si="58"/>
        <v>2012</v>
      </c>
      <c r="O56" s="35">
        <f ca="1">'Normalized Annual Summary'!AS9</f>
        <v>300575166.59339863</v>
      </c>
      <c r="P56" s="35">
        <f t="shared" ca="1" si="59"/>
        <v>558934.04521742556</v>
      </c>
      <c r="Q56" s="63">
        <f t="shared" si="60"/>
        <v>1.8595483171552907E-3</v>
      </c>
      <c r="T56" s="126">
        <f t="shared" si="61"/>
        <v>2012</v>
      </c>
      <c r="U56" s="35">
        <f ca="1">'Normalized Annual Summary'!BB9</f>
        <v>269807743.1193167</v>
      </c>
      <c r="V56" s="35">
        <f t="shared" ca="1" si="62"/>
        <v>537026.26123206154</v>
      </c>
      <c r="W56" s="63">
        <f t="shared" ca="1" si="63"/>
        <v>1.990403444405868E-3</v>
      </c>
      <c r="Z56" s="126">
        <f t="shared" si="64"/>
        <v>2012</v>
      </c>
      <c r="AA56" s="35">
        <f ca="1">'Normalized Annual Summary'!BK9</f>
        <v>48301239.106674716</v>
      </c>
      <c r="AB56" s="35">
        <f t="shared" ca="1" si="65"/>
        <v>87030.499628060323</v>
      </c>
      <c r="AC56" s="63">
        <f t="shared" si="66"/>
        <v>1.8018274735323225E-3</v>
      </c>
    </row>
    <row r="57" spans="1:29">
      <c r="A57" s="4" t="s">
        <v>270</v>
      </c>
      <c r="B57" s="126">
        <f t="shared" si="52"/>
        <v>2013</v>
      </c>
      <c r="C57" s="35">
        <f ca="1">'Normalized Annual Summary'!AA10</f>
        <v>932558092.46232581</v>
      </c>
      <c r="D57" s="173">
        <f t="shared" ca="1" si="53"/>
        <v>2534457.77678042</v>
      </c>
      <c r="E57" s="63">
        <f t="shared" ca="1" si="54"/>
        <v>2.7177478778704707E-3</v>
      </c>
      <c r="H57" s="126">
        <f t="shared" si="55"/>
        <v>2013</v>
      </c>
      <c r="I57" s="35">
        <f ca="1">'Normalized Annual Summary'!AJ10</f>
        <v>47263201.86319989</v>
      </c>
      <c r="J57" s="35">
        <f t="shared" ca="1" si="56"/>
        <v>133531.99858982052</v>
      </c>
      <c r="K57" s="63">
        <f t="shared" si="57"/>
        <v>2.8252846469504918E-3</v>
      </c>
      <c r="N57" s="126">
        <f t="shared" si="58"/>
        <v>2013</v>
      </c>
      <c r="O57" s="35">
        <f ca="1">'Normalized Annual Summary'!AS10</f>
        <v>309370650.3102991</v>
      </c>
      <c r="P57" s="35">
        <f t="shared" ca="1" si="59"/>
        <v>584173.40108926082</v>
      </c>
      <c r="Q57" s="63">
        <f t="shared" si="60"/>
        <v>1.8882638042856822E-3</v>
      </c>
      <c r="T57" s="126">
        <f t="shared" si="61"/>
        <v>2013</v>
      </c>
      <c r="U57" s="35">
        <f ca="1">'Normalized Annual Summary'!BB10</f>
        <v>263965036.18922663</v>
      </c>
      <c r="V57" s="35">
        <f t="shared" ca="1" si="62"/>
        <v>532635.08064491511</v>
      </c>
      <c r="W57" s="63">
        <f t="shared" ca="1" si="63"/>
        <v>2.017824361644203E-3</v>
      </c>
      <c r="Z57" s="126">
        <f t="shared" si="64"/>
        <v>2013</v>
      </c>
      <c r="AA57" s="35">
        <f ca="1">'Normalized Annual Summary'!BK10</f>
        <v>47224989.937582582</v>
      </c>
      <c r="AB57" s="35">
        <f t="shared" ca="1" si="65"/>
        <v>83947.977241084533</v>
      </c>
      <c r="AC57" s="63">
        <f t="shared" si="66"/>
        <v>1.7776176840278597E-3</v>
      </c>
    </row>
    <row r="58" spans="1:29">
      <c r="B58" s="126">
        <f t="shared" si="52"/>
        <v>2014</v>
      </c>
      <c r="C58" s="35">
        <f ca="1">'Normalized Annual Summary'!AA11</f>
        <v>935119103.28460538</v>
      </c>
      <c r="D58" s="173">
        <f t="shared" ca="1" si="53"/>
        <v>2290424.6585129877</v>
      </c>
      <c r="E58" s="63">
        <f t="shared" ca="1" si="54"/>
        <v>2.4493400364380027E-3</v>
      </c>
      <c r="H58" s="126">
        <f t="shared" si="55"/>
        <v>2014</v>
      </c>
      <c r="I58" s="35">
        <f ca="1">'Normalized Annual Summary'!AJ11</f>
        <v>46186109.109905034</v>
      </c>
      <c r="J58" s="35">
        <f t="shared" ca="1" si="56"/>
        <v>127392.78409161896</v>
      </c>
      <c r="K58" s="63">
        <f t="shared" si="57"/>
        <v>2.7582488879605233E-3</v>
      </c>
      <c r="N58" s="126">
        <f t="shared" si="58"/>
        <v>2014</v>
      </c>
      <c r="O58" s="35">
        <f ca="1">'Normalized Annual Summary'!AS11</f>
        <v>304733538.11051375</v>
      </c>
      <c r="P58" s="35">
        <f t="shared" ca="1" si="59"/>
        <v>558733.99900303083</v>
      </c>
      <c r="Q58" s="63">
        <f t="shared" si="60"/>
        <v>1.8335165944235584E-3</v>
      </c>
      <c r="T58" s="126">
        <f t="shared" si="61"/>
        <v>2014</v>
      </c>
      <c r="U58" s="35">
        <f ca="1">'Normalized Annual Summary'!BB11</f>
        <v>259637101.19968748</v>
      </c>
      <c r="V58" s="35">
        <f t="shared" ca="1" si="62"/>
        <v>511585.3526735545</v>
      </c>
      <c r="W58" s="63">
        <f t="shared" ca="1" si="63"/>
        <v>1.9703861671144336E-3</v>
      </c>
      <c r="Z58" s="126">
        <f t="shared" si="64"/>
        <v>2014</v>
      </c>
      <c r="AA58" s="35">
        <f ca="1">'Normalized Annual Summary'!BK11</f>
        <v>46175982.087063327</v>
      </c>
      <c r="AB58" s="35">
        <f t="shared" ca="1" si="65"/>
        <v>84657.022033440764</v>
      </c>
      <c r="AC58" s="63">
        <f t="shared" si="66"/>
        <v>1.8333561779763053E-3</v>
      </c>
    </row>
    <row r="59" spans="1:29">
      <c r="B59" s="126">
        <f t="shared" si="52"/>
        <v>2015</v>
      </c>
      <c r="C59" s="35">
        <f ca="1">'Normalized Annual Summary'!AA12</f>
        <v>941461085.35688591</v>
      </c>
      <c r="D59" s="173">
        <f t="shared" ca="1" si="53"/>
        <v>2412526.2765014353</v>
      </c>
      <c r="E59" s="63">
        <f t="shared" ca="1" si="54"/>
        <v>2.5625342502466823E-3</v>
      </c>
      <c r="H59" s="126">
        <f t="shared" si="55"/>
        <v>2015</v>
      </c>
      <c r="I59" s="35">
        <f ca="1">'Normalized Annual Summary'!AJ12</f>
        <v>44731769.068816684</v>
      </c>
      <c r="J59" s="35">
        <f t="shared" ca="1" si="56"/>
        <v>129651.69253967691</v>
      </c>
      <c r="K59" s="63">
        <f t="shared" si="57"/>
        <v>2.8984253303332781E-3</v>
      </c>
      <c r="N59" s="126">
        <f t="shared" si="58"/>
        <v>2015</v>
      </c>
      <c r="O59" s="35">
        <f ca="1">'Normalized Annual Summary'!AS12</f>
        <v>297889935.55826092</v>
      </c>
      <c r="P59" s="35">
        <f t="shared" ca="1" si="59"/>
        <v>553184.0042667716</v>
      </c>
      <c r="Q59" s="63">
        <f t="shared" si="60"/>
        <v>1.8570080363073584E-3</v>
      </c>
      <c r="T59" s="126">
        <f t="shared" si="61"/>
        <v>2015</v>
      </c>
      <c r="U59" s="35">
        <f ca="1">'Normalized Annual Summary'!BB12</f>
        <v>257464494.19800591</v>
      </c>
      <c r="V59" s="35">
        <f t="shared" ca="1" si="62"/>
        <v>520931.68204444036</v>
      </c>
      <c r="W59" s="63">
        <f t="shared" ca="1" si="63"/>
        <v>2.0233146464219338E-3</v>
      </c>
      <c r="Z59" s="126">
        <f t="shared" si="64"/>
        <v>2015</v>
      </c>
      <c r="AA59" s="35">
        <f ca="1">'Normalized Annual Summary'!BK12</f>
        <v>45126975.064270087</v>
      </c>
      <c r="AB59" s="35">
        <f t="shared" ca="1" si="65"/>
        <v>79201.087105858009</v>
      </c>
      <c r="AC59" s="63">
        <f t="shared" si="66"/>
        <v>1.7550719274460427E-3</v>
      </c>
    </row>
    <row r="60" spans="1:29">
      <c r="B60" s="126">
        <f t="shared" si="52"/>
        <v>2016</v>
      </c>
      <c r="C60" s="35">
        <f ca="1">'Normalized Annual Summary'!AA13</f>
        <v>949238507.11461794</v>
      </c>
      <c r="D60" s="173">
        <f t="shared" ca="1" si="53"/>
        <v>2422586.7619035542</v>
      </c>
      <c r="E60" s="63">
        <f t="shared" ca="1" si="54"/>
        <v>2.5521370485352985E-3</v>
      </c>
      <c r="H60" s="126">
        <f t="shared" si="55"/>
        <v>2016</v>
      </c>
      <c r="I60" s="35">
        <f ca="1">'Normalized Annual Summary'!AJ13</f>
        <v>43852873.895717159</v>
      </c>
      <c r="J60" s="35">
        <f t="shared" ca="1" si="56"/>
        <v>129646.52151002566</v>
      </c>
      <c r="K60" s="63">
        <f t="shared" si="57"/>
        <v>2.9563973804391289E-3</v>
      </c>
      <c r="N60" s="126">
        <f t="shared" si="58"/>
        <v>2016</v>
      </c>
      <c r="O60" s="35">
        <f ca="1">'Normalized Annual Summary'!AS13</f>
        <v>299881201.69285589</v>
      </c>
      <c r="P60" s="35">
        <f t="shared" ca="1" si="59"/>
        <v>543420.66359433171</v>
      </c>
      <c r="Q60" s="63">
        <f t="shared" si="60"/>
        <v>1.8121198011968539E-3</v>
      </c>
      <c r="T60" s="126">
        <f t="shared" si="61"/>
        <v>2016</v>
      </c>
      <c r="U60" s="35">
        <f ca="1">'Normalized Annual Summary'!BB13</f>
        <v>255665569.5816254</v>
      </c>
      <c r="V60" s="35">
        <f t="shared" ca="1" si="62"/>
        <v>499645.97723974689</v>
      </c>
      <c r="W60" s="63">
        <f t="shared" ca="1" si="63"/>
        <v>1.9542951288175968E-3</v>
      </c>
      <c r="Z60" s="126">
        <f t="shared" si="64"/>
        <v>2016</v>
      </c>
      <c r="AA60" s="35">
        <f ca="1">'Normalized Annual Summary'!BK13</f>
        <v>44077926.930528946</v>
      </c>
      <c r="AB60" s="35">
        <f t="shared" ca="1" si="65"/>
        <v>74327.809350984942</v>
      </c>
      <c r="AC60" s="63">
        <f t="shared" si="66"/>
        <v>1.6862818768253944E-3</v>
      </c>
    </row>
    <row r="61" spans="1:29">
      <c r="B61" s="126">
        <f t="shared" si="52"/>
        <v>2017</v>
      </c>
      <c r="C61" s="35">
        <f ca="1">'Normalized Annual Summary'!AA14</f>
        <v>957476204.91042697</v>
      </c>
      <c r="D61" s="173">
        <f t="shared" ca="1" si="53"/>
        <v>2448837.389094735</v>
      </c>
      <c r="E61" s="63">
        <f t="shared" ca="1" si="54"/>
        <v>2.5575960807546405E-3</v>
      </c>
      <c r="H61" s="126">
        <f t="shared" si="55"/>
        <v>2017</v>
      </c>
      <c r="I61" s="35">
        <f ca="1">'Normalized Annual Summary'!AJ14</f>
        <v>43340513.417409025</v>
      </c>
      <c r="J61" s="35">
        <f t="shared" ca="1" si="56"/>
        <v>130689.97367734478</v>
      </c>
      <c r="K61" s="63">
        <f t="shared" si="57"/>
        <v>3.0154228312590597E-3</v>
      </c>
      <c r="N61" s="126">
        <f t="shared" si="58"/>
        <v>2017</v>
      </c>
      <c r="O61" s="35">
        <f ca="1">'Normalized Annual Summary'!AS14</f>
        <v>312728259.37314087</v>
      </c>
      <c r="P61" s="35">
        <f t="shared" ca="1" si="59"/>
        <v>572323.80512457073</v>
      </c>
      <c r="Q61" s="63">
        <f t="shared" si="60"/>
        <v>1.8300994168924331E-3</v>
      </c>
      <c r="T61" s="126">
        <f t="shared" si="61"/>
        <v>2017</v>
      </c>
      <c r="U61" s="35">
        <f ca="1">'Normalized Annual Summary'!BB14</f>
        <v>251190065.41504449</v>
      </c>
      <c r="V61" s="35">
        <f t="shared" ca="1" si="62"/>
        <v>492906.4584601433</v>
      </c>
      <c r="W61" s="63">
        <f t="shared" ca="1" si="63"/>
        <v>1.9622848445288144E-3</v>
      </c>
      <c r="Z61" s="126">
        <f t="shared" si="64"/>
        <v>2017</v>
      </c>
      <c r="AA61" s="35">
        <f ca="1">'Normalized Annual Summary'!BK14</f>
        <v>43030413.808034509</v>
      </c>
      <c r="AB61" s="35">
        <f t="shared" ca="1" si="65"/>
        <v>71129.32160324337</v>
      </c>
      <c r="AC61" s="63">
        <f t="shared" si="66"/>
        <v>1.6530011056961373E-3</v>
      </c>
    </row>
    <row r="62" spans="1:29">
      <c r="B62" s="126">
        <v>2018</v>
      </c>
      <c r="C62" s="35">
        <f ca="1">C24</f>
        <v>968184331.60639691</v>
      </c>
      <c r="D62" s="173">
        <f ca="1">D24</f>
        <v>2472028.1900539398</v>
      </c>
      <c r="H62" s="126">
        <v>2018</v>
      </c>
      <c r="I62" s="35">
        <f ca="1">'Normalized Annual Summary'!AJ15</f>
        <v>42892418.649598539</v>
      </c>
      <c r="J62" s="35">
        <f ca="1">J24</f>
        <v>129232.08540794697</v>
      </c>
      <c r="N62" s="126">
        <v>2018</v>
      </c>
      <c r="O62" s="35">
        <f ca="1">'Normalized Annual Summary'!AS15</f>
        <v>321546904.71618807</v>
      </c>
      <c r="P62" s="35">
        <f ca="1">P24</f>
        <v>572212.24356919597</v>
      </c>
      <c r="T62" s="126">
        <v>2018</v>
      </c>
      <c r="U62" s="35">
        <f ca="1">'Normalized Annual Summary'!BB15</f>
        <v>251190065.41504449</v>
      </c>
      <c r="V62" s="35">
        <f ca="1">V24</f>
        <v>488592.07618807984</v>
      </c>
      <c r="Z62" s="126">
        <v>2018</v>
      </c>
      <c r="AA62" s="35">
        <f ca="1">'Normalized Annual Summary'!BK15</f>
        <v>41981365.674293369</v>
      </c>
      <c r="AB62" s="35">
        <f ca="1">AB24</f>
        <v>71033.027899890745</v>
      </c>
    </row>
    <row r="63" spans="1:29">
      <c r="B63" s="126">
        <v>2019</v>
      </c>
      <c r="C63" s="35">
        <f t="shared" ref="C63:D64" ca="1" si="67">C25</f>
        <v>977025232.63455176</v>
      </c>
      <c r="D63" s="173">
        <f t="shared" ca="1" si="67"/>
        <v>2468708.2859976785</v>
      </c>
      <c r="H63" s="126">
        <v>2019</v>
      </c>
      <c r="I63" s="35">
        <f ca="1">'Normalized Annual Summary'!AJ16</f>
        <v>41910227.31027104</v>
      </c>
      <c r="J63" s="35">
        <f t="shared" ref="J63:J64" ca="1" si="68">J25</f>
        <v>128338.90998368425</v>
      </c>
      <c r="N63" s="126">
        <v>2019</v>
      </c>
      <c r="O63" s="35">
        <f ca="1">'Normalized Annual Summary'!AS16</f>
        <v>321110393.0492478</v>
      </c>
      <c r="P63" s="35">
        <f t="shared" ref="P63:P64" ca="1" si="69">P25</f>
        <v>561825.18259088229</v>
      </c>
      <c r="T63" s="126">
        <v>2019</v>
      </c>
      <c r="U63" s="35">
        <f ca="1">'Normalized Annual Summary'!BB16</f>
        <v>251190065.41504449</v>
      </c>
      <c r="V63" s="35">
        <f t="shared" ref="V63:V64" ca="1" si="70">V25</f>
        <v>477528.72104566265</v>
      </c>
      <c r="Z63" s="126">
        <v>2019</v>
      </c>
      <c r="AA63" s="35">
        <f ca="1">'Normalized Annual Summary'!BK16</f>
        <v>40932317.540552229</v>
      </c>
      <c r="AB63" s="35">
        <f t="shared" ref="AB63:AB64" ca="1" si="71">AB25</f>
        <v>68174.598097184236</v>
      </c>
    </row>
    <row r="64" spans="1:29">
      <c r="B64" s="4">
        <v>2020</v>
      </c>
      <c r="C64" s="35">
        <f t="shared" ca="1" si="67"/>
        <v>983364680.52327669</v>
      </c>
      <c r="D64" s="173">
        <f t="shared" ca="1" si="67"/>
        <v>2459029.8919472964</v>
      </c>
      <c r="H64" s="126">
        <v>2020</v>
      </c>
      <c r="I64" s="35">
        <f ca="1">'Normalized Annual Summary'!AJ17</f>
        <v>40874806.075379871</v>
      </c>
      <c r="J64" s="35">
        <f t="shared" ca="1" si="68"/>
        <v>127188.87367783145</v>
      </c>
      <c r="N64" s="126">
        <v>2020</v>
      </c>
      <c r="O64" s="35">
        <f ca="1">'Normalized Annual Summary'!AS17</f>
        <v>317827138.50434947</v>
      </c>
      <c r="P64" s="35">
        <f t="shared" ca="1" si="69"/>
        <v>546711.80419060658</v>
      </c>
      <c r="T64" s="126">
        <v>2020</v>
      </c>
      <c r="U64" s="35">
        <f ca="1">'Normalized Annual Summary'!BB17</f>
        <v>251190065.41504449</v>
      </c>
      <c r="V64" s="35">
        <f t="shared" ca="1" si="70"/>
        <v>466465.36590324546</v>
      </c>
      <c r="Z64" s="126">
        <v>2020</v>
      </c>
      <c r="AA64" s="35">
        <f ca="1">'Normalized Annual Summary'!BK17</f>
        <v>39883269.406811088</v>
      </c>
      <c r="AB64" s="35">
        <f t="shared" ca="1" si="71"/>
        <v>65371.740982555093</v>
      </c>
    </row>
  </sheetData>
  <mergeCells count="7">
    <mergeCell ref="AL2:AP2"/>
    <mergeCell ref="AF2:AJ2"/>
    <mergeCell ref="B2:F2"/>
    <mergeCell ref="H2:L2"/>
    <mergeCell ref="N2:R2"/>
    <mergeCell ref="T2:X2"/>
    <mergeCell ref="Z2:AD2"/>
  </mergeCells>
  <pageMargins left="0.7" right="0.7" top="0.75" bottom="0.75" header="0.3" footer="0.3"/>
  <pageSetup paperSize="9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2:O29"/>
  <sheetViews>
    <sheetView workbookViewId="0">
      <selection activeCell="H8" sqref="H8"/>
    </sheetView>
  </sheetViews>
  <sheetFormatPr defaultColWidth="9.1640625" defaultRowHeight="12.75"/>
  <cols>
    <col min="1" max="2" width="13.1640625" style="4" bestFit="1" customWidth="1"/>
    <col min="3" max="3" width="14.6640625" style="4" customWidth="1"/>
    <col min="4" max="4" width="18.6640625" style="4" bestFit="1" customWidth="1"/>
    <col min="5" max="5" width="11.1640625" style="4" bestFit="1" customWidth="1"/>
    <col min="6" max="6" width="15.6640625" style="4" bestFit="1" customWidth="1"/>
    <col min="7" max="7" width="14.83203125" style="4" bestFit="1" customWidth="1"/>
    <col min="8" max="8" width="18.1640625" style="4" customWidth="1"/>
    <col min="9" max="9" width="18.6640625" style="4" bestFit="1" customWidth="1"/>
    <col min="10" max="10" width="18.83203125" style="4" bestFit="1" customWidth="1"/>
    <col min="11" max="11" width="19" style="4" bestFit="1" customWidth="1"/>
    <col min="12" max="12" width="19.5" style="4" bestFit="1" customWidth="1"/>
    <col min="13" max="13" width="10.1640625" style="4" bestFit="1" customWidth="1"/>
    <col min="14" max="14" width="18.1640625" style="4" bestFit="1" customWidth="1"/>
    <col min="15" max="16384" width="9.1640625" style="4"/>
  </cols>
  <sheetData>
    <row r="2" spans="2:14" ht="13.5" thickBot="1">
      <c r="L2" s="82"/>
      <c r="M2" s="82"/>
    </row>
    <row r="3" spans="2:14">
      <c r="B3" s="80"/>
      <c r="C3" s="81"/>
      <c r="D3" s="81"/>
      <c r="E3" s="81"/>
      <c r="F3" s="81"/>
      <c r="G3" s="81"/>
      <c r="H3" s="81"/>
      <c r="I3" s="85"/>
      <c r="J3" s="85"/>
      <c r="K3" s="85"/>
      <c r="L3" s="86"/>
      <c r="M3" s="82"/>
    </row>
    <row r="4" spans="2:14" ht="15">
      <c r="B4" s="229" t="s">
        <v>216</v>
      </c>
      <c r="C4" s="230"/>
      <c r="D4" s="230"/>
      <c r="E4" s="230"/>
      <c r="F4" s="230"/>
      <c r="G4" s="230"/>
      <c r="H4" s="230"/>
      <c r="I4" s="230"/>
      <c r="J4" s="230"/>
      <c r="K4" s="230"/>
      <c r="L4" s="231"/>
      <c r="M4" s="82"/>
    </row>
    <row r="5" spans="2:14" ht="15">
      <c r="B5" s="232" t="s">
        <v>195</v>
      </c>
      <c r="C5" s="233">
        <v>2017</v>
      </c>
      <c r="D5" s="233"/>
      <c r="E5" s="233"/>
      <c r="F5" s="139">
        <v>2018</v>
      </c>
      <c r="G5" s="153">
        <v>2019</v>
      </c>
      <c r="H5" s="234">
        <v>2020</v>
      </c>
      <c r="I5" s="235"/>
      <c r="J5" s="236"/>
      <c r="K5" s="140" t="s">
        <v>172</v>
      </c>
      <c r="L5" s="141" t="s">
        <v>173</v>
      </c>
      <c r="M5" s="82"/>
    </row>
    <row r="6" spans="2:14" ht="15">
      <c r="B6" s="232"/>
      <c r="C6" s="142" t="s">
        <v>176</v>
      </c>
      <c r="D6" s="142" t="s">
        <v>197</v>
      </c>
      <c r="E6" s="142" t="s">
        <v>174</v>
      </c>
      <c r="F6" s="142" t="s">
        <v>176</v>
      </c>
      <c r="G6" s="142" t="s">
        <v>176</v>
      </c>
      <c r="H6" s="142" t="s">
        <v>176</v>
      </c>
      <c r="I6" s="142" t="s">
        <v>197</v>
      </c>
      <c r="J6" s="142" t="s">
        <v>174</v>
      </c>
      <c r="K6" s="142" t="s">
        <v>176</v>
      </c>
      <c r="L6" s="143" t="s">
        <v>176</v>
      </c>
      <c r="M6" s="82"/>
    </row>
    <row r="7" spans="2:14" ht="15">
      <c r="B7" s="144"/>
      <c r="C7" s="142" t="s">
        <v>159</v>
      </c>
      <c r="D7" s="142" t="s">
        <v>160</v>
      </c>
      <c r="E7" s="142" t="s">
        <v>198</v>
      </c>
      <c r="F7" s="142" t="s">
        <v>170</v>
      </c>
      <c r="G7" s="142" t="s">
        <v>199</v>
      </c>
      <c r="H7" s="142" t="s">
        <v>200</v>
      </c>
      <c r="I7" s="142" t="s">
        <v>208</v>
      </c>
      <c r="J7" s="142" t="s">
        <v>209</v>
      </c>
      <c r="K7" s="140" t="s">
        <v>210</v>
      </c>
      <c r="L7" s="141" t="s">
        <v>211</v>
      </c>
    </row>
    <row r="8" spans="2:14">
      <c r="B8" s="145" t="s">
        <v>138</v>
      </c>
      <c r="C8" s="146">
        <f>CDM!Z37</f>
        <v>14805782.064235104</v>
      </c>
      <c r="D8" s="147">
        <v>0.5</v>
      </c>
      <c r="E8" s="148">
        <f>C8*D8</f>
        <v>7402891.0321175521</v>
      </c>
      <c r="F8" s="148">
        <f>CDM!AB37</f>
        <v>4788304</v>
      </c>
      <c r="G8" s="148">
        <f>CDM!AD37</f>
        <v>4505701</v>
      </c>
      <c r="H8" s="148">
        <f>CDM!AF37</f>
        <v>4595815</v>
      </c>
      <c r="I8" s="149">
        <v>0.5</v>
      </c>
      <c r="J8" s="148">
        <f>H8*I8</f>
        <v>2297907.5</v>
      </c>
      <c r="K8" s="150">
        <f>E8+F8+G8+J8</f>
        <v>18994803.532117553</v>
      </c>
      <c r="L8" s="151">
        <f>C8+F8+G8+H8</f>
        <v>28695602.064235106</v>
      </c>
    </row>
    <row r="9" spans="2:14">
      <c r="B9" s="152" t="s">
        <v>140</v>
      </c>
      <c r="C9" s="146">
        <f>CDM!Z38</f>
        <v>1559230.8926064873</v>
      </c>
      <c r="D9" s="147">
        <v>0.5</v>
      </c>
      <c r="E9" s="148">
        <f t="shared" ref="E9:E14" si="0">C9*D9</f>
        <v>779615.44630324363</v>
      </c>
      <c r="F9" s="148">
        <f>CDM!AB38</f>
        <v>2682668.88</v>
      </c>
      <c r="G9" s="148">
        <f>CDM!AD38</f>
        <v>1319590.57</v>
      </c>
      <c r="H9" s="148">
        <f>CDM!AF38</f>
        <v>1340211.24</v>
      </c>
      <c r="I9" s="149">
        <v>0.5</v>
      </c>
      <c r="J9" s="148">
        <f t="shared" ref="J8:J14" si="1">H9*I9</f>
        <v>670105.62</v>
      </c>
      <c r="K9" s="150">
        <f t="shared" ref="K9:K14" si="2">E9+F9+G9+J9</f>
        <v>5451980.516303244</v>
      </c>
      <c r="L9" s="151">
        <f t="shared" ref="L9:L14" si="3">C9+F9+G9+H9</f>
        <v>6901701.5826064879</v>
      </c>
    </row>
    <row r="10" spans="2:14">
      <c r="B10" s="145" t="s">
        <v>141</v>
      </c>
      <c r="C10" s="146">
        <f>CDM!Z39</f>
        <v>11164834.056697534</v>
      </c>
      <c r="D10" s="147">
        <v>0.5</v>
      </c>
      <c r="E10" s="148">
        <f t="shared" si="0"/>
        <v>5582417.0283487672</v>
      </c>
      <c r="F10" s="148">
        <f>CDM!AB39</f>
        <v>25754786.899999999</v>
      </c>
      <c r="G10" s="148">
        <f>CDM!AD39</f>
        <v>63221398.420000002</v>
      </c>
      <c r="H10" s="148">
        <f>CDM!AF39</f>
        <v>8360837.7599999998</v>
      </c>
      <c r="I10" s="149">
        <v>0.5</v>
      </c>
      <c r="J10" s="148">
        <f t="shared" si="1"/>
        <v>4180418.88</v>
      </c>
      <c r="K10" s="150">
        <f t="shared" si="2"/>
        <v>98739021.228348762</v>
      </c>
      <c r="L10" s="151">
        <f t="shared" si="3"/>
        <v>108501857.13669755</v>
      </c>
      <c r="N10" s="174"/>
    </row>
    <row r="11" spans="2:14">
      <c r="B11" s="145" t="s">
        <v>142</v>
      </c>
      <c r="C11" s="146">
        <f>CDM!Z40</f>
        <v>368341.06944862031</v>
      </c>
      <c r="D11" s="147">
        <v>0.5</v>
      </c>
      <c r="E11" s="148">
        <f t="shared" si="0"/>
        <v>184170.53472431016</v>
      </c>
      <c r="F11" s="148">
        <f>CDM!AB40</f>
        <v>14305490.640000001</v>
      </c>
      <c r="G11" s="148">
        <f>CDM!AD40</f>
        <v>93456.48</v>
      </c>
      <c r="H11" s="148">
        <f>CDM!AF40</f>
        <v>94804.52</v>
      </c>
      <c r="I11" s="149">
        <v>0.5</v>
      </c>
      <c r="J11" s="148">
        <f t="shared" si="1"/>
        <v>47402.26</v>
      </c>
      <c r="K11" s="150">
        <f t="shared" si="2"/>
        <v>14630519.914724311</v>
      </c>
      <c r="L11" s="151">
        <f>C11+F11+G11+H11</f>
        <v>14862092.709448621</v>
      </c>
      <c r="N11" s="174"/>
    </row>
    <row r="12" spans="2:14">
      <c r="B12" s="145" t="s">
        <v>143</v>
      </c>
      <c r="C12" s="146">
        <f>CDM!Z41</f>
        <v>404444.60523151129</v>
      </c>
      <c r="D12" s="147">
        <v>0.5</v>
      </c>
      <c r="E12" s="148">
        <f t="shared" si="0"/>
        <v>202222.30261575565</v>
      </c>
      <c r="F12" s="148">
        <f>CDM!AB41</f>
        <v>5062469.4000000004</v>
      </c>
      <c r="G12" s="148">
        <f>CDM!AD41</f>
        <v>2486403.59</v>
      </c>
      <c r="H12" s="148">
        <f>CDM!AF41</f>
        <v>56425006.890000001</v>
      </c>
      <c r="I12" s="149">
        <v>0.5</v>
      </c>
      <c r="J12" s="148">
        <f t="shared" si="1"/>
        <v>28212503.445</v>
      </c>
      <c r="K12" s="150">
        <f t="shared" si="2"/>
        <v>35963598.737615757</v>
      </c>
      <c r="L12" s="151">
        <f t="shared" si="3"/>
        <v>64378324.485231511</v>
      </c>
      <c r="N12" s="174"/>
    </row>
    <row r="13" spans="2:14" ht="25.5">
      <c r="B13" s="145" t="s">
        <v>191</v>
      </c>
      <c r="C13" s="146">
        <f>CDM!Z42</f>
        <v>5753065.3490739204</v>
      </c>
      <c r="D13" s="147">
        <v>0.5</v>
      </c>
      <c r="E13" s="148">
        <f t="shared" si="0"/>
        <v>2876532.6745369602</v>
      </c>
      <c r="F13" s="148">
        <f>CDM!AB42</f>
        <v>5946943.4800000004</v>
      </c>
      <c r="G13" s="148">
        <f>CDM!AD42</f>
        <v>3313494.72</v>
      </c>
      <c r="H13" s="148">
        <f>CDM!AF42</f>
        <v>2994763.27</v>
      </c>
      <c r="I13" s="149">
        <v>0.5</v>
      </c>
      <c r="J13" s="148">
        <f t="shared" si="1"/>
        <v>1497381.635</v>
      </c>
      <c r="K13" s="150">
        <f>E13+F13+G13+J13</f>
        <v>13634352.509536961</v>
      </c>
      <c r="L13" s="151">
        <f t="shared" si="3"/>
        <v>18008266.819073923</v>
      </c>
      <c r="N13" s="174"/>
    </row>
    <row r="14" spans="2:14" ht="25.5">
      <c r="B14" s="145" t="s">
        <v>192</v>
      </c>
      <c r="C14" s="146">
        <f>CDM!Z43</f>
        <v>0</v>
      </c>
      <c r="D14" s="147">
        <v>0.5</v>
      </c>
      <c r="E14" s="148">
        <f t="shared" si="0"/>
        <v>0</v>
      </c>
      <c r="F14" s="148">
        <f>CDM!AB43</f>
        <v>28108.1</v>
      </c>
      <c r="G14" s="148">
        <f>CDM!AD43</f>
        <v>12944.59</v>
      </c>
      <c r="H14" s="148">
        <f>CDM!AF43</f>
        <v>13131.3</v>
      </c>
      <c r="I14" s="149">
        <v>0.5</v>
      </c>
      <c r="J14" s="148">
        <f t="shared" si="1"/>
        <v>6565.65</v>
      </c>
      <c r="K14" s="150">
        <f t="shared" si="2"/>
        <v>47618.340000000004</v>
      </c>
      <c r="L14" s="151">
        <f t="shared" si="3"/>
        <v>54183.990000000005</v>
      </c>
      <c r="N14" s="174"/>
    </row>
    <row r="15" spans="2:14" ht="13.5" thickBot="1">
      <c r="B15" s="83" t="s">
        <v>196</v>
      </c>
      <c r="C15" s="84">
        <f>SUM(C8:C14)</f>
        <v>34055698.037293181</v>
      </c>
      <c r="D15" s="87">
        <v>0.5</v>
      </c>
      <c r="E15" s="89">
        <f>SUM(E8:E14)</f>
        <v>17027849.01864659</v>
      </c>
      <c r="F15" s="89">
        <f>SUM(F8:F14)</f>
        <v>58568771.399999999</v>
      </c>
      <c r="G15" s="89">
        <f>SUM(G8:G14)</f>
        <v>74952989.37000002</v>
      </c>
      <c r="H15" s="89">
        <v>33534337.927282955</v>
      </c>
      <c r="I15" s="88">
        <v>0.5</v>
      </c>
      <c r="J15" s="91">
        <f>SUM(J8:J14)</f>
        <v>36912284.989999995</v>
      </c>
      <c r="K15" s="90">
        <f>SUM(K8:K14)</f>
        <v>187461894.77864659</v>
      </c>
      <c r="L15" s="92">
        <f>SUM(L8:L14)</f>
        <v>241402028.7872932</v>
      </c>
      <c r="N15" s="174"/>
    </row>
    <row r="18" spans="2:15" ht="13.5" thickBot="1"/>
    <row r="19" spans="2:15">
      <c r="B19" s="80"/>
      <c r="C19" s="81"/>
      <c r="D19" s="81"/>
      <c r="E19" s="81"/>
      <c r="F19" s="81"/>
      <c r="G19" s="81"/>
      <c r="H19" s="81"/>
      <c r="I19" s="85"/>
      <c r="J19" s="85"/>
      <c r="K19" s="85"/>
      <c r="L19" s="86"/>
    </row>
    <row r="20" spans="2:15" ht="15">
      <c r="B20" s="229" t="s">
        <v>217</v>
      </c>
      <c r="C20" s="230"/>
      <c r="D20" s="230"/>
      <c r="E20" s="230"/>
      <c r="F20" s="230"/>
      <c r="G20" s="230"/>
      <c r="H20" s="230"/>
      <c r="I20" s="230"/>
      <c r="J20" s="230"/>
      <c r="K20" s="230"/>
      <c r="L20" s="231"/>
    </row>
    <row r="21" spans="2:15" ht="15">
      <c r="B21" s="232" t="s">
        <v>195</v>
      </c>
      <c r="C21" s="233">
        <v>2017</v>
      </c>
      <c r="D21" s="233"/>
      <c r="E21" s="233"/>
      <c r="F21" s="139">
        <v>2018</v>
      </c>
      <c r="G21" s="153">
        <v>2019</v>
      </c>
      <c r="H21" s="234">
        <v>2020</v>
      </c>
      <c r="I21" s="235"/>
      <c r="J21" s="236"/>
      <c r="K21" s="140" t="s">
        <v>172</v>
      </c>
      <c r="L21" s="141" t="s">
        <v>173</v>
      </c>
    </row>
    <row r="22" spans="2:15" ht="15">
      <c r="B22" s="232"/>
      <c r="C22" s="142" t="s">
        <v>185</v>
      </c>
      <c r="D22" s="142" t="s">
        <v>197</v>
      </c>
      <c r="E22" s="142" t="s">
        <v>174</v>
      </c>
      <c r="F22" s="142" t="s">
        <v>185</v>
      </c>
      <c r="G22" s="142" t="s">
        <v>185</v>
      </c>
      <c r="H22" s="142" t="s">
        <v>185</v>
      </c>
      <c r="I22" s="142" t="s">
        <v>197</v>
      </c>
      <c r="J22" s="142" t="s">
        <v>174</v>
      </c>
      <c r="K22" s="142" t="s">
        <v>185</v>
      </c>
      <c r="L22" s="143" t="s">
        <v>185</v>
      </c>
    </row>
    <row r="23" spans="2:15" ht="15">
      <c r="B23" s="144"/>
      <c r="C23" s="142" t="s">
        <v>159</v>
      </c>
      <c r="D23" s="142" t="s">
        <v>160</v>
      </c>
      <c r="E23" s="142" t="s">
        <v>198</v>
      </c>
      <c r="F23" s="142" t="s">
        <v>170</v>
      </c>
      <c r="G23" s="142" t="s">
        <v>199</v>
      </c>
      <c r="H23" s="142" t="s">
        <v>200</v>
      </c>
      <c r="I23" s="142" t="s">
        <v>208</v>
      </c>
      <c r="J23" s="142" t="s">
        <v>209</v>
      </c>
      <c r="K23" s="140" t="s">
        <v>210</v>
      </c>
      <c r="L23" s="141" t="s">
        <v>211</v>
      </c>
    </row>
    <row r="24" spans="2:15">
      <c r="B24" s="145" t="s">
        <v>141</v>
      </c>
      <c r="C24" s="146">
        <f>CDM!Y39</f>
        <v>2590.329186998792</v>
      </c>
      <c r="D24" s="147">
        <v>0.5</v>
      </c>
      <c r="E24" s="148">
        <f>C24*D24</f>
        <v>1295.164593499396</v>
      </c>
      <c r="F24" s="146">
        <f>CDM!AA39</f>
        <v>3319.93</v>
      </c>
      <c r="G24" s="146">
        <f>CDM!AC39</f>
        <v>16377.5</v>
      </c>
      <c r="H24" s="146">
        <f>CDM!AE39</f>
        <v>2173.48</v>
      </c>
      <c r="I24" s="149">
        <v>0.5</v>
      </c>
      <c r="J24" s="148">
        <f>H24*I24</f>
        <v>1086.74</v>
      </c>
      <c r="K24" s="150">
        <f>E24+F24+G24+J24</f>
        <v>22079.334593499396</v>
      </c>
      <c r="L24" s="151">
        <f>C24+F24+G24+H24</f>
        <v>24461.239186998791</v>
      </c>
      <c r="N24" s="173"/>
      <c r="O24" s="175"/>
    </row>
    <row r="25" spans="2:15">
      <c r="B25" s="145" t="s">
        <v>142</v>
      </c>
      <c r="C25" s="146">
        <f>CDM!Y40</f>
        <v>60.135611792447541</v>
      </c>
      <c r="D25" s="147">
        <v>0.5</v>
      </c>
      <c r="E25" s="154">
        <f t="shared" ref="E25:E28" si="4">C25*D25</f>
        <v>30.067805896223771</v>
      </c>
      <c r="F25" s="146">
        <f>CDM!AA40</f>
        <v>1748.04</v>
      </c>
      <c r="G25" s="146">
        <f>CDM!AC40</f>
        <v>9.51</v>
      </c>
      <c r="H25" s="146">
        <f>CDM!AE40</f>
        <v>9.68</v>
      </c>
      <c r="I25" s="149">
        <v>0.5</v>
      </c>
      <c r="J25" s="154">
        <f>H25*I25</f>
        <v>4.84</v>
      </c>
      <c r="K25" s="149">
        <f t="shared" ref="K25:K28" si="5">E25+F25+G25+J25</f>
        <v>1792.4578058962236</v>
      </c>
      <c r="L25" s="155">
        <f>C25+F25+G25+H25</f>
        <v>1827.3656117924475</v>
      </c>
      <c r="N25" s="173"/>
      <c r="O25" s="175"/>
    </row>
    <row r="26" spans="2:15">
      <c r="B26" s="145" t="s">
        <v>143</v>
      </c>
      <c r="C26" s="146">
        <f>CDM!Y41</f>
        <v>91.924286741516596</v>
      </c>
      <c r="D26" s="147">
        <v>0.5</v>
      </c>
      <c r="E26" s="148">
        <f t="shared" si="4"/>
        <v>45.962143370758298</v>
      </c>
      <c r="F26" s="146">
        <f>CDM!AA41</f>
        <v>525.48</v>
      </c>
      <c r="G26" s="146">
        <f>CDM!AC41</f>
        <v>481.61</v>
      </c>
      <c r="H26" s="146">
        <f>CDM!AE41</f>
        <v>6640.32</v>
      </c>
      <c r="I26" s="149">
        <v>0.5</v>
      </c>
      <c r="J26" s="148">
        <f>H26*I26</f>
        <v>3320.16</v>
      </c>
      <c r="K26" s="150">
        <f t="shared" si="5"/>
        <v>4373.212143370758</v>
      </c>
      <c r="L26" s="151">
        <f t="shared" ref="L26:L28" si="6">C26+F26+G26+H26</f>
        <v>7739.3342867415158</v>
      </c>
      <c r="N26" s="173"/>
      <c r="O26" s="175"/>
    </row>
    <row r="27" spans="2:15" ht="25.5">
      <c r="B27" s="145" t="s">
        <v>191</v>
      </c>
      <c r="C27" s="146">
        <f>CDM!Y42</f>
        <v>1323.6476940898203</v>
      </c>
      <c r="D27" s="147">
        <v>0.5</v>
      </c>
      <c r="E27" s="148">
        <f t="shared" si="4"/>
        <v>661.82384704491017</v>
      </c>
      <c r="F27" s="146">
        <f>CDM!AA42</f>
        <v>922.36</v>
      </c>
      <c r="G27" s="146">
        <f>CDM!AC42</f>
        <v>843.19</v>
      </c>
      <c r="H27" s="146">
        <f>CDM!AE42</f>
        <v>826.47</v>
      </c>
      <c r="I27" s="149">
        <v>0.5</v>
      </c>
      <c r="J27" s="148">
        <f>H27*I27</f>
        <v>413.23500000000001</v>
      </c>
      <c r="K27" s="150">
        <f t="shared" si="5"/>
        <v>2840.6088470449104</v>
      </c>
      <c r="L27" s="151">
        <f t="shared" si="6"/>
        <v>3915.6676940898205</v>
      </c>
      <c r="N27" s="173"/>
      <c r="O27" s="175"/>
    </row>
    <row r="28" spans="2:15" ht="25.5">
      <c r="B28" s="145" t="s">
        <v>192</v>
      </c>
      <c r="C28" s="146">
        <f>CDM!Y43</f>
        <v>0</v>
      </c>
      <c r="D28" s="147">
        <v>0.5</v>
      </c>
      <c r="E28" s="154">
        <f t="shared" si="4"/>
        <v>0</v>
      </c>
      <c r="F28" s="204">
        <f>CDM!AA43</f>
        <v>1.49</v>
      </c>
      <c r="G28" s="204">
        <f>CDM!AC43</f>
        <v>1.38</v>
      </c>
      <c r="H28" s="204">
        <f>CDM!AE43</f>
        <v>1.4</v>
      </c>
      <c r="I28" s="149">
        <v>0.5</v>
      </c>
      <c r="J28" s="154">
        <f>H28*I28</f>
        <v>0.7</v>
      </c>
      <c r="K28" s="149">
        <f t="shared" si="5"/>
        <v>3.5700000000000003</v>
      </c>
      <c r="L28" s="155">
        <f t="shared" si="6"/>
        <v>4.2699999999999996</v>
      </c>
      <c r="N28" s="173"/>
      <c r="O28" s="175"/>
    </row>
    <row r="29" spans="2:15" ht="13.5" thickBot="1">
      <c r="B29" s="83" t="s">
        <v>196</v>
      </c>
      <c r="C29" s="84">
        <f>SUM(C24:C28)</f>
        <v>4066.0367796225764</v>
      </c>
      <c r="D29" s="87">
        <v>0.5</v>
      </c>
      <c r="E29" s="89">
        <f>SUM(E24:E28)</f>
        <v>2033.0183898112882</v>
      </c>
      <c r="F29" s="89">
        <f>SUM(F24:F28)</f>
        <v>6517.2999999999984</v>
      </c>
      <c r="G29" s="89">
        <f>SUM(G24:G28)</f>
        <v>17713.189999999999</v>
      </c>
      <c r="H29" s="89">
        <v>33534337.927282955</v>
      </c>
      <c r="I29" s="88">
        <v>0.5</v>
      </c>
      <c r="J29" s="91">
        <f>SUM(J24:J28)</f>
        <v>4825.6749999999993</v>
      </c>
      <c r="K29" s="90">
        <f>SUM(K24:K28)</f>
        <v>31089.183389811289</v>
      </c>
      <c r="L29" s="92">
        <f>SUM(L24:L28)</f>
        <v>37947.876779622566</v>
      </c>
      <c r="N29" s="172"/>
    </row>
  </sheetData>
  <mergeCells count="8">
    <mergeCell ref="B4:L4"/>
    <mergeCell ref="B20:L20"/>
    <mergeCell ref="B21:B22"/>
    <mergeCell ref="C21:E21"/>
    <mergeCell ref="H21:J21"/>
    <mergeCell ref="C5:E5"/>
    <mergeCell ref="B5:B6"/>
    <mergeCell ref="H5:J5"/>
  </mergeCells>
  <pageMargins left="0.7" right="0.7" top="0.75" bottom="0.75" header="0.3" footer="0.3"/>
  <pageSetup paperSize="9"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23EB-4CA0-4500-9669-C70802AB87BF}">
  <dimension ref="B2:BT24"/>
  <sheetViews>
    <sheetView workbookViewId="0">
      <selection activeCell="L15" sqref="L15"/>
    </sheetView>
  </sheetViews>
  <sheetFormatPr defaultRowHeight="12.75"/>
  <cols>
    <col min="2" max="2" width="9.33203125" style="137"/>
    <col min="3" max="3" width="12.6640625" style="137" customWidth="1"/>
    <col min="4" max="5" width="12.6640625" style="137" bestFit="1" customWidth="1"/>
    <col min="6" max="6" width="9.83203125" style="137" bestFit="1" customWidth="1"/>
    <col min="7" max="7" width="11" style="137" bestFit="1" customWidth="1"/>
    <col min="8" max="8" width="9.33203125" style="137"/>
    <col min="10" max="10" width="10.6640625" style="137" bestFit="1" customWidth="1"/>
    <col min="11" max="12" width="11.1640625" bestFit="1" customWidth="1"/>
    <col min="15" max="15" width="10.6640625" style="137" bestFit="1" customWidth="1"/>
    <col min="16" max="16" width="14.6640625" customWidth="1"/>
    <col min="17" max="17" width="11.1640625" bestFit="1" customWidth="1"/>
    <col min="21" max="21" width="9.33203125" style="137"/>
    <col min="22" max="22" width="12.6640625" bestFit="1" customWidth="1"/>
    <col min="23" max="23" width="11.1640625" bestFit="1" customWidth="1"/>
    <col min="24" max="24" width="9.83203125" bestFit="1" customWidth="1"/>
    <col min="25" max="25" width="13" bestFit="1" customWidth="1"/>
    <col min="28" max="28" width="9.33203125" style="137"/>
    <col min="29" max="29" width="10.1640625" bestFit="1" customWidth="1"/>
    <col min="30" max="30" width="11.5" customWidth="1"/>
    <col min="32" max="32" width="10.6640625" customWidth="1"/>
    <col min="35" max="35" width="9.33203125" style="137"/>
    <col min="36" max="37" width="11.1640625" bestFit="1" customWidth="1"/>
    <col min="39" max="39" width="11.83203125" customWidth="1"/>
    <col min="42" max="42" width="9.33203125" style="137"/>
    <col min="43" max="44" width="11.1640625" bestFit="1" customWidth="1"/>
    <col min="46" max="46" width="10.83203125" customWidth="1"/>
    <col min="49" max="49" width="9.33203125" style="137"/>
    <col min="50" max="50" width="10.1640625" bestFit="1" customWidth="1"/>
    <col min="51" max="51" width="13" customWidth="1"/>
    <col min="53" max="53" width="11.5" customWidth="1"/>
    <col min="56" max="56" width="9.33203125" style="137"/>
    <col min="57" max="57" width="10.1640625" bestFit="1" customWidth="1"/>
    <col min="58" max="58" width="12" customWidth="1"/>
    <col min="59" max="59" width="10.83203125" style="137" bestFit="1" customWidth="1"/>
    <col min="60" max="60" width="12.6640625" style="137" customWidth="1"/>
    <col min="63" max="63" width="9.33203125" style="137"/>
    <col min="65" max="65" width="11.5" customWidth="1"/>
    <col min="66" max="66" width="9.33203125" style="137"/>
    <col min="67" max="67" width="11" style="137" customWidth="1"/>
    <col min="70" max="70" width="9.33203125" style="137"/>
    <col min="72" max="72" width="11.6640625" customWidth="1"/>
  </cols>
  <sheetData>
    <row r="2" spans="2:72">
      <c r="B2" s="237" t="s">
        <v>272</v>
      </c>
      <c r="C2" s="238"/>
      <c r="D2" s="238"/>
      <c r="E2" s="238"/>
      <c r="F2" s="238"/>
      <c r="G2" s="238"/>
      <c r="H2" s="215"/>
      <c r="I2" s="237" t="s">
        <v>267</v>
      </c>
      <c r="J2" s="237"/>
      <c r="K2" s="237"/>
      <c r="L2" s="237"/>
      <c r="N2" s="238" t="str">
        <f>'Normalized Annual Summary'!K2</f>
        <v>GS&lt;50 kWh</v>
      </c>
      <c r="O2" s="238"/>
      <c r="P2" s="238"/>
      <c r="Q2" s="238"/>
      <c r="R2" s="238"/>
      <c r="T2" s="238" t="str">
        <f>'Normalized Annual Summary'!U2</f>
        <v>GS&gt;50 kWh</v>
      </c>
      <c r="U2" s="238"/>
      <c r="V2" s="238"/>
      <c r="W2" s="238"/>
      <c r="X2" s="238"/>
      <c r="Y2" s="238"/>
      <c r="AA2" s="238" t="str">
        <f>'Normalized Annual Summary'!AD2</f>
        <v>Intermediate</v>
      </c>
      <c r="AB2" s="238"/>
      <c r="AC2" s="238"/>
      <c r="AD2" s="238"/>
      <c r="AE2" s="238"/>
      <c r="AF2" s="238"/>
      <c r="AH2" s="238" t="str">
        <f>'Normalized Annual Summary'!AM2</f>
        <v>Large Use</v>
      </c>
      <c r="AI2" s="238"/>
      <c r="AJ2" s="238"/>
      <c r="AK2" s="238"/>
      <c r="AL2" s="238"/>
      <c r="AM2" s="238"/>
      <c r="AO2" s="238" t="str">
        <f>'Normalized Annual Summary'!AV2</f>
        <v>Large Use - 3TS</v>
      </c>
      <c r="AP2" s="238"/>
      <c r="AQ2" s="238"/>
      <c r="AR2" s="238"/>
      <c r="AS2" s="238"/>
      <c r="AT2" s="238"/>
      <c r="AV2" s="238" t="str">
        <f>'Normalized Annual Summary'!BE2</f>
        <v>Large Use - FA</v>
      </c>
      <c r="AW2" s="238"/>
      <c r="AX2" s="238"/>
      <c r="AY2" s="238"/>
      <c r="AZ2" s="238"/>
      <c r="BA2" s="238"/>
      <c r="BC2" s="237" t="str">
        <f>'Normalized Annual Summary'!BM2</f>
        <v>Street Light</v>
      </c>
      <c r="BD2" s="237"/>
      <c r="BE2" s="237"/>
      <c r="BF2" s="237"/>
      <c r="BG2" s="237"/>
      <c r="BH2" s="237"/>
      <c r="BJ2" s="237" t="str">
        <f>'Normalized Annual Summary'!BS2</f>
        <v>Sentinel</v>
      </c>
      <c r="BK2" s="237"/>
      <c r="BL2" s="237"/>
      <c r="BM2" s="237"/>
      <c r="BN2" s="237"/>
      <c r="BO2" s="237"/>
      <c r="BQ2" s="237" t="str">
        <f>'Normalized Annual Summary'!BY2</f>
        <v>USL</v>
      </c>
      <c r="BR2" s="237"/>
      <c r="BS2" s="237"/>
      <c r="BT2" s="237"/>
    </row>
    <row r="3" spans="2:72" s="137" customFormat="1">
      <c r="D3" s="237" t="s">
        <v>176</v>
      </c>
      <c r="E3" s="237"/>
      <c r="F3" s="237" t="s">
        <v>185</v>
      </c>
      <c r="G3" s="237"/>
      <c r="H3" s="213"/>
      <c r="K3" s="237" t="s">
        <v>176</v>
      </c>
      <c r="L3" s="237"/>
      <c r="P3" s="237" t="s">
        <v>176</v>
      </c>
      <c r="Q3" s="237"/>
      <c r="V3" s="237" t="s">
        <v>176</v>
      </c>
      <c r="W3" s="237"/>
      <c r="X3" s="237" t="s">
        <v>185</v>
      </c>
      <c r="Y3" s="237"/>
      <c r="AC3" s="237" t="s">
        <v>176</v>
      </c>
      <c r="AD3" s="237"/>
      <c r="AE3" s="237" t="s">
        <v>185</v>
      </c>
      <c r="AF3" s="237"/>
      <c r="AJ3" s="237" t="s">
        <v>176</v>
      </c>
      <c r="AK3" s="237"/>
      <c r="AL3" s="237" t="s">
        <v>185</v>
      </c>
      <c r="AM3" s="237"/>
      <c r="AQ3" s="237" t="s">
        <v>176</v>
      </c>
      <c r="AR3" s="237"/>
      <c r="AS3" s="237" t="s">
        <v>185</v>
      </c>
      <c r="AT3" s="237"/>
      <c r="AX3" s="237" t="s">
        <v>176</v>
      </c>
      <c r="AY3" s="237"/>
      <c r="AZ3" s="237" t="s">
        <v>185</v>
      </c>
      <c r="BA3" s="237"/>
      <c r="BE3" s="237" t="s">
        <v>176</v>
      </c>
      <c r="BF3" s="237"/>
      <c r="BG3" s="237" t="s">
        <v>185</v>
      </c>
      <c r="BH3" s="237"/>
      <c r="BL3" s="237" t="s">
        <v>176</v>
      </c>
      <c r="BM3" s="237"/>
      <c r="BN3" s="237" t="s">
        <v>185</v>
      </c>
      <c r="BO3" s="237"/>
      <c r="BS3" s="237" t="s">
        <v>176</v>
      </c>
      <c r="BT3" s="237"/>
    </row>
    <row r="4" spans="2:72" ht="25.5" customHeight="1">
      <c r="B4" s="178" t="s">
        <v>126</v>
      </c>
      <c r="C4" s="217" t="s">
        <v>202</v>
      </c>
      <c r="D4" s="178" t="s">
        <v>152</v>
      </c>
      <c r="E4" s="217" t="s">
        <v>268</v>
      </c>
      <c r="F4" s="178" t="s">
        <v>152</v>
      </c>
      <c r="G4" s="217" t="s">
        <v>268</v>
      </c>
      <c r="H4" s="217"/>
      <c r="I4" s="178" t="s">
        <v>126</v>
      </c>
      <c r="J4" s="178" t="s">
        <v>148</v>
      </c>
      <c r="K4" s="178" t="s">
        <v>152</v>
      </c>
      <c r="L4" s="217" t="s">
        <v>268</v>
      </c>
      <c r="N4" s="178" t="s">
        <v>126</v>
      </c>
      <c r="O4" s="178" t="s">
        <v>148</v>
      </c>
      <c r="P4" s="178" t="s">
        <v>152</v>
      </c>
      <c r="Q4" s="217" t="s">
        <v>268</v>
      </c>
      <c r="T4" s="178" t="s">
        <v>126</v>
      </c>
      <c r="U4" s="178" t="s">
        <v>148</v>
      </c>
      <c r="V4" s="178" t="s">
        <v>152</v>
      </c>
      <c r="W4" s="217" t="s">
        <v>268</v>
      </c>
      <c r="X4" s="178" t="s">
        <v>152</v>
      </c>
      <c r="Y4" s="217" t="s">
        <v>268</v>
      </c>
      <c r="AA4" s="178" t="s">
        <v>126</v>
      </c>
      <c r="AB4" s="178" t="s">
        <v>148</v>
      </c>
      <c r="AC4" s="178" t="s">
        <v>152</v>
      </c>
      <c r="AD4" s="217" t="s">
        <v>268</v>
      </c>
      <c r="AE4" s="178" t="s">
        <v>152</v>
      </c>
      <c r="AF4" s="217" t="s">
        <v>268</v>
      </c>
      <c r="AH4" s="178" t="s">
        <v>126</v>
      </c>
      <c r="AI4" s="178" t="s">
        <v>148</v>
      </c>
      <c r="AJ4" s="178" t="s">
        <v>152</v>
      </c>
      <c r="AK4" s="217" t="s">
        <v>268</v>
      </c>
      <c r="AL4" s="178" t="s">
        <v>152</v>
      </c>
      <c r="AM4" s="217" t="s">
        <v>268</v>
      </c>
      <c r="AO4" s="178" t="s">
        <v>126</v>
      </c>
      <c r="AP4" s="178" t="s">
        <v>148</v>
      </c>
      <c r="AQ4" s="178" t="s">
        <v>152</v>
      </c>
      <c r="AR4" s="217" t="s">
        <v>268</v>
      </c>
      <c r="AS4" s="178" t="s">
        <v>152</v>
      </c>
      <c r="AT4" s="217" t="s">
        <v>268</v>
      </c>
      <c r="AV4" s="178" t="s">
        <v>126</v>
      </c>
      <c r="AW4" s="178" t="s">
        <v>148</v>
      </c>
      <c r="AX4" s="178" t="s">
        <v>152</v>
      </c>
      <c r="AY4" s="217" t="s">
        <v>268</v>
      </c>
      <c r="AZ4" s="178" t="s">
        <v>152</v>
      </c>
      <c r="BA4" s="217" t="s">
        <v>268</v>
      </c>
      <c r="BC4" s="178" t="s">
        <v>126</v>
      </c>
      <c r="BD4" s="178" t="s">
        <v>149</v>
      </c>
      <c r="BE4" s="178" t="s">
        <v>152</v>
      </c>
      <c r="BF4" s="217" t="s">
        <v>268</v>
      </c>
      <c r="BG4" s="178" t="s">
        <v>152</v>
      </c>
      <c r="BH4" s="217" t="s">
        <v>268</v>
      </c>
      <c r="BJ4" s="178" t="s">
        <v>126</v>
      </c>
      <c r="BK4" s="178" t="s">
        <v>149</v>
      </c>
      <c r="BL4" s="178" t="s">
        <v>152</v>
      </c>
      <c r="BM4" s="217" t="s">
        <v>268</v>
      </c>
      <c r="BN4" s="178" t="s">
        <v>152</v>
      </c>
      <c r="BO4" s="217" t="s">
        <v>268</v>
      </c>
      <c r="BQ4" s="178" t="s">
        <v>126</v>
      </c>
      <c r="BR4" s="178" t="s">
        <v>149</v>
      </c>
      <c r="BS4" s="178" t="s">
        <v>152</v>
      </c>
      <c r="BT4" s="217" t="s">
        <v>268</v>
      </c>
    </row>
    <row r="5" spans="2:72">
      <c r="B5" s="137">
        <v>2008</v>
      </c>
      <c r="C5" s="214">
        <f>J5+O5+U5+AB5+AI5+AP5+AW5+BD5+BK5+BR5</f>
        <v>109599.75</v>
      </c>
      <c r="D5" s="214">
        <f ca="1">K5+P5+V5+AC5+AJ5+AQ5+AX5+BE5+BL5+BS5</f>
        <v>2627995251.6978774</v>
      </c>
      <c r="E5" s="214">
        <f ca="1">L5+Q5+W5+AD5+AK5+AR5+AY5+BF5+BM5+BT5</f>
        <v>2617426354.6629124</v>
      </c>
      <c r="F5" s="216">
        <f>X5+AE5+AL5+AS5+AZ5+BG5+BN5</f>
        <v>4321615.4137540003</v>
      </c>
      <c r="G5" s="216">
        <f ca="1">Y5+AF5+AM5+AT5+BA5+BH5+BO5</f>
        <v>4292902.2825798523</v>
      </c>
      <c r="H5" s="171"/>
      <c r="I5">
        <v>2008</v>
      </c>
      <c r="J5" s="214">
        <f>'Connection count '!C5</f>
        <v>76487.25</v>
      </c>
      <c r="K5" s="214">
        <f>'Normalized Annual Summary'!C5</f>
        <v>639846723.4310348</v>
      </c>
      <c r="L5" s="214">
        <f ca="1">'Normalized Annual Summary'!I5</f>
        <v>640634966.02925253</v>
      </c>
      <c r="N5" s="137">
        <v>2008</v>
      </c>
      <c r="O5" s="214">
        <f>'Connection count '!G5</f>
        <v>7042.75</v>
      </c>
      <c r="P5" s="214">
        <f>'Normalized Annual Summary'!L5</f>
        <v>234974860.79217997</v>
      </c>
      <c r="Q5" s="214">
        <f ca="1">'Normalized Annual Summary'!R5</f>
        <v>235797874.12749508</v>
      </c>
      <c r="T5" s="137">
        <v>2008</v>
      </c>
      <c r="U5" s="214">
        <f>'Connection count '!K5</f>
        <v>1194.75</v>
      </c>
      <c r="V5" s="214">
        <f ca="1">'Normalized Annual Summary'!U5</f>
        <v>1004355679.8107362</v>
      </c>
      <c r="W5" s="214">
        <f ca="1">'Normalized Annual Summary'!AA5</f>
        <v>996279580.84391975</v>
      </c>
      <c r="X5" s="216">
        <f>'kW Forecast'!D30</f>
        <v>2591363.7711430001</v>
      </c>
      <c r="Y5" s="171">
        <f ca="1">'kW Forecast'!D52</f>
        <v>2570526.421690546</v>
      </c>
      <c r="AA5" s="137">
        <v>2008</v>
      </c>
      <c r="AB5" s="214">
        <f>'Connection count '!O5</f>
        <v>3</v>
      </c>
      <c r="AC5" s="214">
        <f>'Normalized Annual Summary'!AD5</f>
        <v>53824580.470650002</v>
      </c>
      <c r="AD5" s="214">
        <f>AC5</f>
        <v>53824580.470650002</v>
      </c>
      <c r="AE5" s="216">
        <f>'kW Forecast'!J30</f>
        <v>136365.05845800001</v>
      </c>
      <c r="AF5" s="171">
        <f>AE5</f>
        <v>136365.05845800001</v>
      </c>
      <c r="AH5" s="137">
        <v>2008</v>
      </c>
      <c r="AI5" s="214">
        <f>'Connection count '!S5</f>
        <v>6</v>
      </c>
      <c r="AJ5" s="214">
        <f>'Normalized Annual Summary'!AM5</f>
        <v>352691145.91210705</v>
      </c>
      <c r="AK5" s="214">
        <f ca="1">'Normalized Annual Summary'!AS5</f>
        <v>348587091.91042554</v>
      </c>
      <c r="AL5" s="216">
        <f>'kW Forecast'!P30</f>
        <v>676823.08255199995</v>
      </c>
      <c r="AM5" s="171">
        <f ca="1">'kW Forecast'!P52</f>
        <v>668947.30083030579</v>
      </c>
      <c r="AO5" s="137">
        <v>2008</v>
      </c>
      <c r="AP5" s="214">
        <f>'Connection count '!W5</f>
        <v>3</v>
      </c>
      <c r="AQ5" s="214">
        <f ca="1">'Normalized Annual Summary'!AV5</f>
        <v>264386628.5461286</v>
      </c>
      <c r="AR5" s="214">
        <f ca="1">AQ5</f>
        <v>264386628.5461286</v>
      </c>
      <c r="AS5" s="216">
        <f>'kW Forecast'!V30</f>
        <v>751965.50068199995</v>
      </c>
      <c r="AT5" s="171">
        <f>AS5</f>
        <v>751965.50068199995</v>
      </c>
      <c r="AV5" s="137">
        <v>2008</v>
      </c>
      <c r="AW5" s="214">
        <f>'Connection count '!AA5</f>
        <v>1</v>
      </c>
      <c r="AX5" s="214">
        <f>'Normalized Annual Summary'!BE5</f>
        <v>55619546.631240994</v>
      </c>
      <c r="AY5" s="214">
        <f>AX5</f>
        <v>55619546.631240994</v>
      </c>
      <c r="AZ5" s="216">
        <f>'kW Forecast'!AB30</f>
        <v>113539.72707000002</v>
      </c>
      <c r="BA5" s="171">
        <f>AZ5</f>
        <v>113539.72707000002</v>
      </c>
      <c r="BC5" s="137">
        <v>2008</v>
      </c>
      <c r="BD5" s="214">
        <f>'Connection count '!AE5</f>
        <v>23402.5</v>
      </c>
      <c r="BE5" s="214">
        <f>'Normalized Annual Summary'!BN5</f>
        <v>17016319.552000001</v>
      </c>
      <c r="BF5" s="214">
        <f>BE5</f>
        <v>17016319.552000001</v>
      </c>
      <c r="BG5" s="216">
        <f>'kW Forecast'!AH5</f>
        <v>48715.209999999992</v>
      </c>
      <c r="BH5" s="171">
        <f>BG5</f>
        <v>48715.209999999992</v>
      </c>
      <c r="BJ5" s="137">
        <v>2008</v>
      </c>
      <c r="BK5" s="214">
        <f>'Connection count '!AI5</f>
        <v>703</v>
      </c>
      <c r="BL5" s="214">
        <f>'Normalized Annual Summary'!BT5</f>
        <v>1037845.2824159999</v>
      </c>
      <c r="BM5" s="214">
        <f>'Normalized Annual Summary'!BW5</f>
        <v>1037845.2824159998</v>
      </c>
      <c r="BN5" s="216">
        <f>'kW Forecast'!AN5</f>
        <v>2843.0638490000001</v>
      </c>
      <c r="BO5" s="171">
        <f>BN5</f>
        <v>2843.0638490000001</v>
      </c>
      <c r="BQ5" s="137">
        <v>2008</v>
      </c>
      <c r="BR5" s="214">
        <f>'Connection count '!AM5</f>
        <v>756.5</v>
      </c>
      <c r="BS5" s="214">
        <f>'Normalized Annual Summary'!BZ5</f>
        <v>4241921.2693840005</v>
      </c>
      <c r="BT5" s="214">
        <f>'Normalized Annual Summary'!CC5</f>
        <v>4241921.2693840005</v>
      </c>
    </row>
    <row r="6" spans="2:72">
      <c r="B6" s="137">
        <v>2009</v>
      </c>
      <c r="C6" s="214">
        <f t="shared" ref="C6:C17" si="0">J6+O6+U6+AB6+AI6+AP6+AW6+BD6+BK6+BR6</f>
        <v>109429.75</v>
      </c>
      <c r="D6" s="214">
        <f t="shared" ref="D6:E16" ca="1" si="1">K6+P6+V6+AC6+AJ6+AQ6+AX6+BE6+BL6+BS6</f>
        <v>2381532328.7215962</v>
      </c>
      <c r="E6" s="214">
        <f t="shared" ca="1" si="1"/>
        <v>2454693020.3183703</v>
      </c>
      <c r="F6" s="216">
        <f t="shared" ref="F6:F14" si="2">X6+AE6+AL6+AS6+AZ6+BG6+BN6</f>
        <v>3977324.834671</v>
      </c>
      <c r="G6" s="216">
        <f t="shared" ref="G6:G17" ca="1" si="3">Y6+AF6+AM6+AT6+BA6+BH6+BO6</f>
        <v>4067295.0426117713</v>
      </c>
      <c r="H6" s="171"/>
      <c r="I6">
        <v>2009</v>
      </c>
      <c r="J6" s="214">
        <f>'Connection count '!C6</f>
        <v>76419</v>
      </c>
      <c r="K6" s="214">
        <f>'Normalized Annual Summary'!C6</f>
        <v>604635108.51263404</v>
      </c>
      <c r="L6" s="214">
        <f ca="1">'Normalized Annual Summary'!I6</f>
        <v>633139855.06037641</v>
      </c>
      <c r="N6" s="137">
        <v>2009</v>
      </c>
      <c r="O6" s="214">
        <f>'Connection count '!G6</f>
        <v>6970.25</v>
      </c>
      <c r="P6" s="214">
        <f>'Normalized Annual Summary'!L6</f>
        <v>220940436.27633598</v>
      </c>
      <c r="Q6" s="214">
        <f ca="1">'Normalized Annual Summary'!R6</f>
        <v>227638352.11141747</v>
      </c>
      <c r="T6" s="137">
        <v>2009</v>
      </c>
      <c r="U6" s="214">
        <f>'Connection count '!K6</f>
        <v>1175.5</v>
      </c>
      <c r="V6" s="214">
        <f ca="1">'Normalized Annual Summary'!U6</f>
        <v>906614904.72799385</v>
      </c>
      <c r="W6" s="214">
        <f ca="1">'Normalized Annual Summary'!AA6</f>
        <v>927304331.81150305</v>
      </c>
      <c r="X6" s="216">
        <f>'kW Forecast'!D31</f>
        <v>2411400.2173879999</v>
      </c>
      <c r="Y6" s="171">
        <f ca="1">'kW Forecast'!D53</f>
        <v>2466429.6336336723</v>
      </c>
      <c r="AA6" s="137">
        <v>2009</v>
      </c>
      <c r="AB6" s="214">
        <f>'Connection count '!O6</f>
        <v>3</v>
      </c>
      <c r="AC6" s="214">
        <f>'Normalized Annual Summary'!AD6</f>
        <v>51306801.944982</v>
      </c>
      <c r="AD6" s="214">
        <f t="shared" ref="AD6:AD14" si="4">AC6</f>
        <v>51306801.944982</v>
      </c>
      <c r="AE6" s="216">
        <f>'kW Forecast'!J31</f>
        <v>130057.313337</v>
      </c>
      <c r="AF6" s="171">
        <f t="shared" ref="AF6:AF14" si="5">AE6</f>
        <v>130057.313337</v>
      </c>
      <c r="AH6" s="137">
        <v>2009</v>
      </c>
      <c r="AI6" s="214">
        <f>'Connection count '!S6</f>
        <v>6</v>
      </c>
      <c r="AJ6" s="214">
        <f>'Normalized Annual Summary'!AM6</f>
        <v>271865804.30218202</v>
      </c>
      <c r="AK6" s="214">
        <f ca="1">'Normalized Annual Summary'!AS6</f>
        <v>289134406.43262285</v>
      </c>
      <c r="AL6" s="216">
        <f>'kW Forecast'!P31</f>
        <v>550085.43050499994</v>
      </c>
      <c r="AM6" s="171">
        <f ca="1">'kW Forecast'!P53</f>
        <v>585026.22220009891</v>
      </c>
      <c r="AO6" s="137">
        <v>2009</v>
      </c>
      <c r="AP6" s="214">
        <f>'Connection count '!W6</f>
        <v>3</v>
      </c>
      <c r="AQ6" s="214">
        <f ca="1">'Normalized Annual Summary'!AV6</f>
        <v>253823156.07115111</v>
      </c>
      <c r="AR6" s="214">
        <f t="shared" ref="AR6:AR14" ca="1" si="6">AQ6</f>
        <v>253823156.07115111</v>
      </c>
      <c r="AS6" s="216">
        <f>'kW Forecast'!V31</f>
        <v>739222.92477000004</v>
      </c>
      <c r="AT6" s="171">
        <f t="shared" ref="AT6:AT14" si="7">AS6</f>
        <v>739222.92477000004</v>
      </c>
      <c r="AV6" s="137">
        <v>2009</v>
      </c>
      <c r="AW6" s="214">
        <f>'Connection count '!AA6</f>
        <v>1</v>
      </c>
      <c r="AX6" s="214">
        <f>'Normalized Annual Summary'!BE6</f>
        <v>50208448.727770001</v>
      </c>
      <c r="AY6" s="214">
        <f t="shared" ref="AY6:AY14" si="8">AX6</f>
        <v>50208448.727770001</v>
      </c>
      <c r="AZ6" s="216">
        <f>'kW Forecast'!AB31</f>
        <v>95070.414779999992</v>
      </c>
      <c r="BA6" s="171">
        <f t="shared" ref="BA6:BA14" si="9">AZ6</f>
        <v>95070.414779999992</v>
      </c>
      <c r="BC6" s="137">
        <v>2009</v>
      </c>
      <c r="BD6" s="214">
        <f>'Connection count '!AE6</f>
        <v>23421</v>
      </c>
      <c r="BE6" s="214">
        <f>'Normalized Annual Summary'!BN6</f>
        <v>16930327.966194</v>
      </c>
      <c r="BF6" s="214">
        <f t="shared" ref="BF6:BF13" si="10">BE6</f>
        <v>16930327.966194</v>
      </c>
      <c r="BG6" s="216">
        <f>'kW Forecast'!AH6</f>
        <v>48739.06</v>
      </c>
      <c r="BH6" s="171">
        <f t="shared" ref="BH6:BH14" si="11">BG6</f>
        <v>48739.06</v>
      </c>
      <c r="BJ6" s="137">
        <v>2009</v>
      </c>
      <c r="BK6" s="214">
        <f>'Connection count '!AI6</f>
        <v>668.5</v>
      </c>
      <c r="BL6" s="214">
        <f>'Normalized Annual Summary'!BT6</f>
        <v>992473.34792500013</v>
      </c>
      <c r="BM6" s="214">
        <f>'Normalized Annual Summary'!BW6</f>
        <v>992473.34792500013</v>
      </c>
      <c r="BN6" s="216">
        <f>'kW Forecast'!AN6</f>
        <v>2749.4738910000001</v>
      </c>
      <c r="BO6" s="171">
        <f t="shared" ref="BO6:BO14" si="12">BN6</f>
        <v>2749.4738910000001</v>
      </c>
      <c r="BQ6" s="137">
        <v>2009</v>
      </c>
      <c r="BR6" s="214">
        <f>'Connection count '!AM6</f>
        <v>762.5</v>
      </c>
      <c r="BS6" s="214">
        <f>'Normalized Annual Summary'!BZ6</f>
        <v>4214866.844428001</v>
      </c>
      <c r="BT6" s="214">
        <f>'Normalized Annual Summary'!CC6</f>
        <v>4214866.844428001</v>
      </c>
    </row>
    <row r="7" spans="2:72">
      <c r="B7" s="137">
        <v>2010</v>
      </c>
      <c r="C7" s="214">
        <f t="shared" si="0"/>
        <v>109626.75</v>
      </c>
      <c r="D7" s="214">
        <f t="shared" ca="1" si="1"/>
        <v>2521864889.5895662</v>
      </c>
      <c r="E7" s="214">
        <f t="shared" ca="1" si="1"/>
        <v>2500489529.1896906</v>
      </c>
      <c r="F7" s="216">
        <f t="shared" si="2"/>
        <v>3970852.5949090002</v>
      </c>
      <c r="G7" s="216">
        <f t="shared" ca="1" si="3"/>
        <v>3958890.0552364476</v>
      </c>
      <c r="H7" s="171"/>
      <c r="I7" s="137">
        <v>2010</v>
      </c>
      <c r="J7" s="214">
        <f>'Connection count '!C7</f>
        <v>76604.75</v>
      </c>
      <c r="K7" s="214">
        <f>'Normalized Annual Summary'!C7</f>
        <v>647490324.95962501</v>
      </c>
      <c r="L7" s="214">
        <f ca="1">'Normalized Annual Summary'!I7</f>
        <v>632779818.56045735</v>
      </c>
      <c r="N7" s="137">
        <v>2010</v>
      </c>
      <c r="O7" s="214">
        <f>'Connection count '!G7</f>
        <v>6948</v>
      </c>
      <c r="P7" s="214">
        <f>'Normalized Annual Summary'!L7</f>
        <v>223232845.52965501</v>
      </c>
      <c r="Q7" s="214">
        <f ca="1">'Normalized Annual Summary'!R7</f>
        <v>221727261.49675539</v>
      </c>
      <c r="T7" s="137">
        <v>2010</v>
      </c>
      <c r="U7" s="214">
        <f>'Connection count '!K7</f>
        <v>1188.5</v>
      </c>
      <c r="V7" s="214">
        <f ca="1">'Normalized Annual Summary'!U7</f>
        <v>943095058.82937098</v>
      </c>
      <c r="W7" s="214">
        <f ca="1">'Normalized Annual Summary'!AA7</f>
        <v>940010305.03710902</v>
      </c>
      <c r="X7" s="216">
        <f>'kW Forecast'!D32</f>
        <v>2412320.5319020003</v>
      </c>
      <c r="Y7" s="171">
        <f ca="1">'kW Forecast'!D54</f>
        <v>2404430.1131798699</v>
      </c>
      <c r="AA7" s="137">
        <v>2010</v>
      </c>
      <c r="AB7" s="214">
        <f>'Connection count '!O7</f>
        <v>3</v>
      </c>
      <c r="AC7" s="214">
        <f>'Normalized Annual Summary'!AD7</f>
        <v>49071887.882886</v>
      </c>
      <c r="AD7" s="214">
        <f t="shared" si="4"/>
        <v>49071887.882886</v>
      </c>
      <c r="AE7" s="216">
        <f>'kW Forecast'!J32</f>
        <v>130265.67708899999</v>
      </c>
      <c r="AF7" s="171">
        <f t="shared" si="5"/>
        <v>130265.67708899999</v>
      </c>
      <c r="AH7" s="137">
        <v>2010</v>
      </c>
      <c r="AI7" s="214">
        <f>'Connection count '!S7</f>
        <v>6</v>
      </c>
      <c r="AJ7" s="214">
        <f>'Normalized Annual Summary'!AM7</f>
        <v>295089951.25607103</v>
      </c>
      <c r="AK7" s="214">
        <f ca="1">'Normalized Annual Summary'!AS7</f>
        <v>293015435.08052415</v>
      </c>
      <c r="AL7" s="216">
        <f>'kW Forecast'!P32</f>
        <v>579239.62557300006</v>
      </c>
      <c r="AM7" s="171">
        <f ca="1">'kW Forecast'!P54</f>
        <v>575167.50462257781</v>
      </c>
      <c r="AO7" s="137">
        <v>2010</v>
      </c>
      <c r="AP7" s="214">
        <f>'Connection count '!W7</f>
        <v>3</v>
      </c>
      <c r="AQ7" s="214">
        <f ca="1">'Normalized Annual Summary'!AV7</f>
        <v>287197655.7575056</v>
      </c>
      <c r="AR7" s="214">
        <f t="shared" ca="1" si="6"/>
        <v>287197655.7575056</v>
      </c>
      <c r="AS7" s="216">
        <f>'kW Forecast'!V32</f>
        <v>698063.14066499996</v>
      </c>
      <c r="AT7" s="171">
        <f t="shared" si="7"/>
        <v>698063.14066499996</v>
      </c>
      <c r="AV7" s="137">
        <v>2010</v>
      </c>
      <c r="AW7" s="214">
        <f>'Connection count '!AA7</f>
        <v>1</v>
      </c>
      <c r="AX7" s="214">
        <f>'Normalized Annual Summary'!BE7</f>
        <v>54756020.297367997</v>
      </c>
      <c r="AY7" s="214">
        <f t="shared" si="8"/>
        <v>54756020.297367997</v>
      </c>
      <c r="AZ7" s="216">
        <f>'kW Forecast'!AB32</f>
        <v>99529.309439999997</v>
      </c>
      <c r="BA7" s="171">
        <f t="shared" si="9"/>
        <v>99529.309439999997</v>
      </c>
      <c r="BC7" s="137">
        <v>2010</v>
      </c>
      <c r="BD7" s="214">
        <f>'Connection count '!AE7</f>
        <v>23436.25</v>
      </c>
      <c r="BE7" s="214">
        <f>'Normalized Annual Summary'!BN7</f>
        <v>16997068.557570998</v>
      </c>
      <c r="BF7" s="214">
        <f t="shared" si="10"/>
        <v>16997068.557570998</v>
      </c>
      <c r="BG7" s="216">
        <f>'kW Forecast'!AH7</f>
        <v>48810.080000000009</v>
      </c>
      <c r="BH7" s="171">
        <f t="shared" si="11"/>
        <v>48810.080000000009</v>
      </c>
      <c r="BJ7" s="137">
        <v>2010</v>
      </c>
      <c r="BK7" s="214">
        <f>'Connection count '!AI7</f>
        <v>666.5</v>
      </c>
      <c r="BL7" s="214">
        <f>'Normalized Annual Summary'!BT7</f>
        <v>953516.90303800011</v>
      </c>
      <c r="BM7" s="214">
        <f>'Normalized Annual Summary'!BW7</f>
        <v>953516.90303800011</v>
      </c>
      <c r="BN7" s="216">
        <f>'kW Forecast'!AN7</f>
        <v>2624.2302400000003</v>
      </c>
      <c r="BO7" s="171">
        <f t="shared" si="12"/>
        <v>2624.2302400000003</v>
      </c>
      <c r="BQ7" s="137">
        <v>2010</v>
      </c>
      <c r="BR7" s="214">
        <f>'Connection count '!AM7</f>
        <v>769.75</v>
      </c>
      <c r="BS7" s="214">
        <f>'Normalized Annual Summary'!BZ7</f>
        <v>3980559.6164759998</v>
      </c>
      <c r="BT7" s="214">
        <f>'Normalized Annual Summary'!CC7</f>
        <v>3980559.6164759998</v>
      </c>
    </row>
    <row r="8" spans="2:72">
      <c r="B8" s="137">
        <v>2011</v>
      </c>
      <c r="C8" s="214">
        <f t="shared" si="0"/>
        <v>109749.75</v>
      </c>
      <c r="D8" s="214">
        <f t="shared" ca="1" si="1"/>
        <v>2500918607.8745971</v>
      </c>
      <c r="E8" s="214">
        <f t="shared" ca="1" si="1"/>
        <v>2479507609.284534</v>
      </c>
      <c r="F8" s="216">
        <f t="shared" si="2"/>
        <v>3868961.1708919997</v>
      </c>
      <c r="G8" s="216">
        <f t="shared" ca="1" si="3"/>
        <v>3853041.4355342439</v>
      </c>
      <c r="H8" s="171"/>
      <c r="I8" s="137">
        <v>2011</v>
      </c>
      <c r="J8" s="214">
        <f>'Connection count '!C8</f>
        <v>76747</v>
      </c>
      <c r="K8" s="214">
        <f>'Normalized Annual Summary'!C8</f>
        <v>636991610.62298107</v>
      </c>
      <c r="L8" s="214">
        <f ca="1">'Normalized Annual Summary'!I8</f>
        <v>627174929.85725737</v>
      </c>
      <c r="N8" s="137">
        <v>2011</v>
      </c>
      <c r="O8" s="214">
        <f>'Connection count '!G8</f>
        <v>6929</v>
      </c>
      <c r="P8" s="214">
        <f>'Normalized Annual Summary'!L8</f>
        <v>218915071.69101101</v>
      </c>
      <c r="Q8" s="214">
        <f ca="1">'Normalized Annual Summary'!R8</f>
        <v>217211190.71320745</v>
      </c>
      <c r="T8" s="137">
        <v>2011</v>
      </c>
      <c r="U8" s="214">
        <f>'Connection count '!K8</f>
        <v>1195</v>
      </c>
      <c r="V8" s="214">
        <f ca="1">'Normalized Annual Summary'!U8</f>
        <v>946489083.05338824</v>
      </c>
      <c r="W8" s="214">
        <f ca="1">'Normalized Annual Summary'!AA8</f>
        <v>950091976.65606618</v>
      </c>
      <c r="X8" s="216">
        <f>'kW Forecast'!D33</f>
        <v>2435756.5519919996</v>
      </c>
      <c r="Y8" s="171">
        <f ca="1">'kW Forecast'!D55</f>
        <v>2445028.4726680862</v>
      </c>
      <c r="AA8" s="137">
        <v>2011</v>
      </c>
      <c r="AB8" s="214">
        <f>'Connection count '!O8</f>
        <v>3</v>
      </c>
      <c r="AC8" s="214">
        <f>'Normalized Annual Summary'!AD8</f>
        <v>48794571.150462002</v>
      </c>
      <c r="AD8" s="214">
        <f t="shared" si="4"/>
        <v>48794571.150462002</v>
      </c>
      <c r="AE8" s="216">
        <f>'kW Forecast'!J33</f>
        <v>130751.70967799998</v>
      </c>
      <c r="AF8" s="171">
        <f t="shared" si="5"/>
        <v>130751.70967799998</v>
      </c>
      <c r="AH8" s="137">
        <v>2011</v>
      </c>
      <c r="AI8" s="214">
        <f>'Connection count '!S8</f>
        <v>6</v>
      </c>
      <c r="AJ8" s="214">
        <f>'Normalized Annual Summary'!AM8</f>
        <v>320621511.326684</v>
      </c>
      <c r="AK8" s="214">
        <f ca="1">'Normalized Annual Summary'!AS8</f>
        <v>307128180.87747031</v>
      </c>
      <c r="AL8" s="216">
        <f>'kW Forecast'!P33</f>
        <v>598591.04917000001</v>
      </c>
      <c r="AM8" s="171">
        <f ca="1">'kW Forecast'!P55</f>
        <v>573399.39313615824</v>
      </c>
      <c r="AO8" s="137">
        <v>2011</v>
      </c>
      <c r="AP8" s="214">
        <f>'Connection count '!W8</f>
        <v>3</v>
      </c>
      <c r="AQ8" s="214">
        <f ca="1">'Normalized Annual Summary'!AV8</f>
        <v>265542337.9138996</v>
      </c>
      <c r="AR8" s="214">
        <f t="shared" ca="1" si="6"/>
        <v>265542337.9138996</v>
      </c>
      <c r="AS8" s="216">
        <f>'kW Forecast'!V33</f>
        <v>574891.871697</v>
      </c>
      <c r="AT8" s="171">
        <f t="shared" si="7"/>
        <v>574891.871697</v>
      </c>
      <c r="AV8" s="137">
        <v>2011</v>
      </c>
      <c r="AW8" s="214">
        <f>'Connection count '!AA8</f>
        <v>1</v>
      </c>
      <c r="AX8" s="214">
        <f>'Normalized Annual Summary'!BE8</f>
        <v>41936988.305069</v>
      </c>
      <c r="AY8" s="214">
        <f t="shared" si="8"/>
        <v>41936988.305069</v>
      </c>
      <c r="AZ8" s="216">
        <f>'kW Forecast'!AB33</f>
        <v>77154.613469999997</v>
      </c>
      <c r="BA8" s="171">
        <f t="shared" si="9"/>
        <v>77154.613469999997</v>
      </c>
      <c r="BC8" s="137">
        <v>2011</v>
      </c>
      <c r="BD8" s="214">
        <f>'Connection count '!AE8</f>
        <v>23411</v>
      </c>
      <c r="BE8" s="214">
        <f>'Normalized Annual Summary'!BN8</f>
        <v>17061700.853792001</v>
      </c>
      <c r="BF8" s="214">
        <f t="shared" si="10"/>
        <v>17061700.853792001</v>
      </c>
      <c r="BG8" s="216">
        <f>'kW Forecast'!AH8</f>
        <v>49249.500000000007</v>
      </c>
      <c r="BH8" s="171">
        <f t="shared" si="11"/>
        <v>49249.500000000007</v>
      </c>
      <c r="BJ8" s="137">
        <v>2011</v>
      </c>
      <c r="BK8" s="214">
        <f>'Connection count '!AI8</f>
        <v>662</v>
      </c>
      <c r="BL8" s="214">
        <f>'Normalized Annual Summary'!BT8</f>
        <v>908472.8439770001</v>
      </c>
      <c r="BM8" s="214">
        <f>'Normalized Annual Summary'!BW8</f>
        <v>908472.8439770001</v>
      </c>
      <c r="BN8" s="216">
        <f>'kW Forecast'!AN8</f>
        <v>2565.8748849999997</v>
      </c>
      <c r="BO8" s="171">
        <f t="shared" si="12"/>
        <v>2565.8748849999997</v>
      </c>
      <c r="BQ8" s="137">
        <v>2011</v>
      </c>
      <c r="BR8" s="214">
        <f>'Connection count '!AM8</f>
        <v>792.75</v>
      </c>
      <c r="BS8" s="214">
        <f>'Normalized Annual Summary'!BZ8</f>
        <v>3657260.1133329999</v>
      </c>
      <c r="BT8" s="214">
        <f>'Normalized Annual Summary'!CC8</f>
        <v>3657260.1133329999</v>
      </c>
    </row>
    <row r="9" spans="2:72">
      <c r="B9" s="137">
        <v>2012</v>
      </c>
      <c r="C9" s="214">
        <f t="shared" si="0"/>
        <v>110025.25</v>
      </c>
      <c r="D9" s="214">
        <f t="shared" ca="1" si="1"/>
        <v>2480837614.703299</v>
      </c>
      <c r="E9" s="214">
        <f t="shared" ca="1" si="1"/>
        <v>2477871785.7791924</v>
      </c>
      <c r="F9" s="216">
        <f t="shared" si="2"/>
        <v>3814750.2031589998</v>
      </c>
      <c r="G9" s="216">
        <f t="shared" ca="1" si="3"/>
        <v>3831436.9032901819</v>
      </c>
      <c r="H9" s="171"/>
      <c r="I9" s="137">
        <v>2012</v>
      </c>
      <c r="J9" s="214">
        <f>'Connection count '!C9</f>
        <v>77099</v>
      </c>
      <c r="K9" s="214">
        <f>'Normalized Annual Summary'!C9</f>
        <v>631309635.844643</v>
      </c>
      <c r="L9" s="214">
        <f ca="1">'Normalized Annual Summary'!I9</f>
        <v>623752589.05893219</v>
      </c>
      <c r="N9" s="137">
        <v>2012</v>
      </c>
      <c r="O9" s="214">
        <f>'Connection count '!G9</f>
        <v>6922</v>
      </c>
      <c r="P9" s="214">
        <f>'Normalized Annual Summary'!L9</f>
        <v>216236228.69367602</v>
      </c>
      <c r="Q9" s="214">
        <f ca="1">'Normalized Annual Summary'!R9</f>
        <v>215585910.20647156</v>
      </c>
      <c r="T9" s="137">
        <v>2012</v>
      </c>
      <c r="U9" s="214">
        <f>'Connection count '!K9</f>
        <v>1179.25</v>
      </c>
      <c r="V9" s="214">
        <f ca="1">'Normalized Annual Summary'!U9</f>
        <v>934809261.29243946</v>
      </c>
      <c r="W9" s="214">
        <f ca="1">'Normalized Annual Summary'!AA9</f>
        <v>944221998.50600457</v>
      </c>
      <c r="X9" s="216">
        <f>'kW Forecast'!D34</f>
        <v>2427537.8838569997</v>
      </c>
      <c r="Y9" s="171">
        <f ca="1">'kW Forecast'!D56</f>
        <v>2451981.133536756</v>
      </c>
      <c r="AA9" s="137">
        <v>2012</v>
      </c>
      <c r="AB9" s="214">
        <f>'Connection count '!O9</f>
        <v>3</v>
      </c>
      <c r="AC9" s="214">
        <f>'Normalized Annual Summary'!AD9</f>
        <v>45768539.737902999</v>
      </c>
      <c r="AD9" s="214">
        <f t="shared" si="4"/>
        <v>45768539.737902999</v>
      </c>
      <c r="AE9" s="216">
        <f>'kW Forecast'!J34</f>
        <v>127750.54842900002</v>
      </c>
      <c r="AF9" s="171">
        <f t="shared" si="5"/>
        <v>127750.54842900002</v>
      </c>
      <c r="AH9" s="137">
        <v>2012</v>
      </c>
      <c r="AI9" s="214">
        <f>'Connection count '!S9</f>
        <v>6</v>
      </c>
      <c r="AJ9" s="214">
        <f>'Normalized Annual Summary'!AM9</f>
        <v>304746367.45815498</v>
      </c>
      <c r="AK9" s="214">
        <f ca="1">'Normalized Annual Summary'!AS9</f>
        <v>300575166.59339863</v>
      </c>
      <c r="AL9" s="216">
        <f>'kW Forecast'!P34</f>
        <v>566690.59476599994</v>
      </c>
      <c r="AM9" s="171">
        <f ca="1">'kW Forecast'!P56</f>
        <v>558934.04521742556</v>
      </c>
      <c r="AO9" s="137">
        <v>2012</v>
      </c>
      <c r="AP9" s="214">
        <f>'Connection count '!W9</f>
        <v>2.5</v>
      </c>
      <c r="AQ9" s="214">
        <f ca="1">'Normalized Annual Summary'!AV9</f>
        <v>280858035.097938</v>
      </c>
      <c r="AR9" s="214">
        <f t="shared" ca="1" si="6"/>
        <v>280858035.097938</v>
      </c>
      <c r="AS9" s="216">
        <f>'kW Forecast'!V34</f>
        <v>559020.80044799997</v>
      </c>
      <c r="AT9" s="171">
        <f t="shared" si="7"/>
        <v>559020.80044799997</v>
      </c>
      <c r="AV9" s="137">
        <v>2012</v>
      </c>
      <c r="AW9" s="214">
        <f>'Connection count '!AA9</f>
        <v>1</v>
      </c>
      <c r="AX9" s="214">
        <f>'Normalized Annual Summary'!BE9</f>
        <v>45336838.931562997</v>
      </c>
      <c r="AY9" s="214">
        <f t="shared" si="8"/>
        <v>45336838.931562997</v>
      </c>
      <c r="AZ9" s="216">
        <f>'kW Forecast'!AB34</f>
        <v>81689.161949999994</v>
      </c>
      <c r="BA9" s="171">
        <f t="shared" si="9"/>
        <v>81689.161949999994</v>
      </c>
      <c r="BC9" s="137">
        <v>2012</v>
      </c>
      <c r="BD9" s="214">
        <f>'Connection count '!AE9</f>
        <v>23358</v>
      </c>
      <c r="BE9" s="214">
        <f>'Normalized Annual Summary'!BN9</f>
        <v>17377866.278999001</v>
      </c>
      <c r="BF9" s="214">
        <f t="shared" si="10"/>
        <v>17377866.278999001</v>
      </c>
      <c r="BG9" s="216">
        <f>'kW Forecast'!AH9</f>
        <v>49565.55999999999</v>
      </c>
      <c r="BH9" s="171">
        <f t="shared" si="11"/>
        <v>49565.55999999999</v>
      </c>
      <c r="BJ9" s="137">
        <v>2012</v>
      </c>
      <c r="BK9" s="214">
        <f>'Connection count '!AI9</f>
        <v>660.5</v>
      </c>
      <c r="BL9" s="214">
        <f>'Normalized Annual Summary'!BT9</f>
        <v>908923.37890999997</v>
      </c>
      <c r="BM9" s="214">
        <f>'Normalized Annual Summary'!BW9</f>
        <v>908923.37890999997</v>
      </c>
      <c r="BN9" s="216">
        <f>'kW Forecast'!AN9</f>
        <v>2495.6537090000002</v>
      </c>
      <c r="BO9" s="171">
        <f t="shared" si="12"/>
        <v>2495.6537090000002</v>
      </c>
      <c r="BQ9" s="137">
        <v>2012</v>
      </c>
      <c r="BR9" s="214">
        <f>'Connection count '!AM9</f>
        <v>794</v>
      </c>
      <c r="BS9" s="214">
        <f>'Normalized Annual Summary'!BZ9</f>
        <v>3485917.9890729999</v>
      </c>
      <c r="BT9" s="214">
        <f>'Normalized Annual Summary'!CC9</f>
        <v>3485917.9890729995</v>
      </c>
    </row>
    <row r="10" spans="2:72">
      <c r="B10" s="137">
        <v>2013</v>
      </c>
      <c r="C10" s="214">
        <f t="shared" si="0"/>
        <v>110405.25</v>
      </c>
      <c r="D10" s="214">
        <f t="shared" ca="1" si="1"/>
        <v>2450616245.4113798</v>
      </c>
      <c r="E10" s="214">
        <f t="shared" ca="1" si="1"/>
        <v>2451029475.5784793</v>
      </c>
      <c r="F10" s="216">
        <f t="shared" si="2"/>
        <v>3916104.1489350004</v>
      </c>
      <c r="G10" s="216">
        <f t="shared" ca="1" si="3"/>
        <v>3920938.4247236801</v>
      </c>
      <c r="H10" s="171"/>
      <c r="I10" s="137">
        <v>2013</v>
      </c>
      <c r="J10" s="214">
        <f>'Connection count '!C10</f>
        <v>77452.25</v>
      </c>
      <c r="K10" s="214">
        <f>'Normalized Annual Summary'!C10</f>
        <v>617011740.79367626</v>
      </c>
      <c r="L10" s="214">
        <f ca="1">'Normalized Annual Summary'!I10</f>
        <v>615747793.71616781</v>
      </c>
      <c r="N10" s="137">
        <v>2013</v>
      </c>
      <c r="O10" s="214">
        <f>'Connection count '!G10</f>
        <v>6945.5</v>
      </c>
      <c r="P10" s="214">
        <f>'Normalized Annual Summary'!L10</f>
        <v>217023476.48367095</v>
      </c>
      <c r="Q10" s="214">
        <f ca="1">'Normalized Annual Summary'!R10</f>
        <v>212592548.94691107</v>
      </c>
      <c r="T10" s="137">
        <v>2013</v>
      </c>
      <c r="U10" s="214">
        <f>'Connection count '!K10</f>
        <v>1179.25</v>
      </c>
      <c r="V10" s="214">
        <f ca="1">'Normalized Annual Summary'!U10</f>
        <v>940634724.18571424</v>
      </c>
      <c r="W10" s="214">
        <f ca="1">'Normalized Annual Summary'!AA10</f>
        <v>932558092.46232581</v>
      </c>
      <c r="X10" s="216">
        <f>'kW Forecast'!D35</f>
        <v>2556408.0255070003</v>
      </c>
      <c r="Y10" s="171">
        <f ca="1">'kW Forecast'!D57</f>
        <v>2534457.77678042</v>
      </c>
      <c r="AA10" s="137">
        <v>2013</v>
      </c>
      <c r="AB10" s="214">
        <f>'Connection count '!O10</f>
        <v>3</v>
      </c>
      <c r="AC10" s="214">
        <f>'Normalized Annual Summary'!AD10</f>
        <v>45666584.426196001</v>
      </c>
      <c r="AD10" s="214">
        <f t="shared" si="4"/>
        <v>45666584.426196001</v>
      </c>
      <c r="AE10" s="216">
        <f>'kW Forecast'!J35</f>
        <v>129021.099858</v>
      </c>
      <c r="AF10" s="171">
        <f t="shared" si="5"/>
        <v>129021.099858</v>
      </c>
      <c r="AH10" s="137">
        <v>2013</v>
      </c>
      <c r="AI10" s="214">
        <f>'Connection count '!S10</f>
        <v>6</v>
      </c>
      <c r="AJ10" s="214">
        <f>'Normalized Annual Summary'!AM10</f>
        <v>295185913.80554301</v>
      </c>
      <c r="AK10" s="214">
        <f ca="1">'Normalized Annual Summary'!AS10</f>
        <v>309370650.3102991</v>
      </c>
      <c r="AL10" s="216">
        <f>'kW Forecast'!P35</f>
        <v>557388.87657400011</v>
      </c>
      <c r="AM10" s="171">
        <f ca="1">'kW Forecast'!P57</f>
        <v>584173.40108926082</v>
      </c>
      <c r="AO10" s="137">
        <v>2013</v>
      </c>
      <c r="AP10" s="214">
        <f>'Connection count '!W10</f>
        <v>2</v>
      </c>
      <c r="AQ10" s="214">
        <f ca="1">'Normalized Annual Summary'!AV10</f>
        <v>265541554.24181503</v>
      </c>
      <c r="AR10" s="214">
        <f t="shared" ca="1" si="6"/>
        <v>265541554.24181503</v>
      </c>
      <c r="AS10" s="216">
        <f>'kW Forecast'!V35</f>
        <v>535816.2171779999</v>
      </c>
      <c r="AT10" s="171">
        <f t="shared" si="7"/>
        <v>535816.2171779999</v>
      </c>
      <c r="AV10" s="137">
        <v>2013</v>
      </c>
      <c r="AW10" s="214">
        <f>'Connection count '!AA10</f>
        <v>1</v>
      </c>
      <c r="AX10" s="214">
        <f>'Normalized Annual Summary'!BE10</f>
        <v>48126674.812411003</v>
      </c>
      <c r="AY10" s="214">
        <f t="shared" si="8"/>
        <v>48126674.812411003</v>
      </c>
      <c r="AZ10" s="216">
        <f>'kW Forecast'!AB35</f>
        <v>85550.828219999981</v>
      </c>
      <c r="BA10" s="171">
        <f t="shared" si="9"/>
        <v>85550.828219999981</v>
      </c>
      <c r="BC10" s="137">
        <v>2013</v>
      </c>
      <c r="BD10" s="214">
        <f>'Connection count '!AE10</f>
        <v>23385.5</v>
      </c>
      <c r="BE10" s="214">
        <f>'Normalized Annual Summary'!BN10</f>
        <v>17283102.442827001</v>
      </c>
      <c r="BF10" s="214">
        <f t="shared" si="10"/>
        <v>17283102.442827001</v>
      </c>
      <c r="BG10" s="216">
        <f>'kW Forecast'!AH10</f>
        <v>49480.340000000004</v>
      </c>
      <c r="BH10" s="171">
        <f t="shared" si="11"/>
        <v>49480.340000000004</v>
      </c>
      <c r="BJ10" s="137">
        <v>2013</v>
      </c>
      <c r="BK10" s="214">
        <f>'Connection count '!AI10</f>
        <v>641.25</v>
      </c>
      <c r="BL10" s="214">
        <f>'Normalized Annual Summary'!BT10</f>
        <v>887747.77032600006</v>
      </c>
      <c r="BM10" s="214">
        <f>'Normalized Annual Summary'!BW10</f>
        <v>887747.77032600006</v>
      </c>
      <c r="BN10" s="216">
        <f>'kW Forecast'!AN10</f>
        <v>2438.761598</v>
      </c>
      <c r="BO10" s="171">
        <f t="shared" si="12"/>
        <v>2438.761598</v>
      </c>
      <c r="BQ10" s="137">
        <v>2013</v>
      </c>
      <c r="BR10" s="214">
        <f>'Connection count '!AM10</f>
        <v>789.5</v>
      </c>
      <c r="BS10" s="214">
        <f>'Normalized Annual Summary'!BZ10</f>
        <v>3254726.4492000006</v>
      </c>
      <c r="BT10" s="214">
        <f>'Normalized Annual Summary'!CC10</f>
        <v>3254726.4492000001</v>
      </c>
    </row>
    <row r="11" spans="2:72">
      <c r="B11" s="137">
        <v>2014</v>
      </c>
      <c r="C11" s="214">
        <f t="shared" si="0"/>
        <v>111058.5</v>
      </c>
      <c r="D11" s="214">
        <f t="shared" ca="1" si="1"/>
        <v>2463137593.6148214</v>
      </c>
      <c r="E11" s="214">
        <f t="shared" ca="1" si="1"/>
        <v>2441447555.7189531</v>
      </c>
      <c r="F11" s="216">
        <f t="shared" si="2"/>
        <v>3719737.8785940004</v>
      </c>
      <c r="G11" s="216">
        <f t="shared" ca="1" si="3"/>
        <v>3643473.2561100186</v>
      </c>
      <c r="H11" s="171"/>
      <c r="I11" s="137">
        <v>2014</v>
      </c>
      <c r="J11" s="214">
        <f>'Connection count '!C11</f>
        <v>77949.5</v>
      </c>
      <c r="K11" s="214">
        <f>'Normalized Annual Summary'!C11</f>
        <v>598157531.45016491</v>
      </c>
      <c r="L11" s="214">
        <f ca="1">'Normalized Annual Summary'!I11</f>
        <v>609647385.92702794</v>
      </c>
      <c r="N11" s="137">
        <v>2014</v>
      </c>
      <c r="O11" s="214">
        <f>'Connection count '!G11</f>
        <v>7014</v>
      </c>
      <c r="P11" s="214">
        <f>'Normalized Annual Summary'!L11</f>
        <v>212401261.73789737</v>
      </c>
      <c r="Q11" s="214">
        <f ca="1">'Normalized Annual Summary'!R11</f>
        <v>210177338.30685925</v>
      </c>
      <c r="T11" s="137">
        <v>2014</v>
      </c>
      <c r="U11" s="214">
        <f>'Connection count '!K11</f>
        <v>1209.25</v>
      </c>
      <c r="V11" s="214">
        <f ca="1">'Normalized Annual Summary'!U11</f>
        <v>966794317.96808374</v>
      </c>
      <c r="W11" s="214">
        <f ca="1">'Normalized Annual Summary'!AA11</f>
        <v>935119103.28460538</v>
      </c>
      <c r="X11" s="216">
        <f>'kW Forecast'!D36</f>
        <v>2368008.0300000003</v>
      </c>
      <c r="Y11" s="171">
        <f ca="1">'kW Forecast'!D58</f>
        <v>2290424.6585129877</v>
      </c>
      <c r="AA11" s="137">
        <v>2014</v>
      </c>
      <c r="AB11" s="214">
        <f>'Connection count '!O11</f>
        <v>3</v>
      </c>
      <c r="AC11" s="214">
        <f>'Normalized Annual Summary'!AD11</f>
        <v>47519841.509630993</v>
      </c>
      <c r="AD11" s="214">
        <f t="shared" si="4"/>
        <v>47519841.509630993</v>
      </c>
      <c r="AE11" s="216">
        <f>'kW Forecast'!J36</f>
        <v>131071.55</v>
      </c>
      <c r="AF11" s="171">
        <f t="shared" si="5"/>
        <v>131071.55</v>
      </c>
      <c r="AH11" s="137">
        <v>2014</v>
      </c>
      <c r="AI11" s="214">
        <f>'Connection count '!S11</f>
        <v>6</v>
      </c>
      <c r="AJ11" s="214">
        <f>'Normalized Annual Summary'!AM11</f>
        <v>304014292.368729</v>
      </c>
      <c r="AK11" s="214">
        <f ca="1">'Normalized Annual Summary'!AS11</f>
        <v>304733538.11051375</v>
      </c>
      <c r="AL11" s="216">
        <f>'kW Forecast'!P36</f>
        <v>557415.25</v>
      </c>
      <c r="AM11" s="171">
        <f ca="1">'kW Forecast'!P58</f>
        <v>558733.99900303083</v>
      </c>
      <c r="AO11" s="137">
        <v>2014</v>
      </c>
      <c r="AP11" s="214">
        <f>'Connection count '!W11</f>
        <v>2</v>
      </c>
      <c r="AQ11" s="214">
        <f ca="1">'Normalized Annual Summary'!AV11</f>
        <v>266219489.74002093</v>
      </c>
      <c r="AR11" s="214">
        <f t="shared" ca="1" si="6"/>
        <v>266219489.74002093</v>
      </c>
      <c r="AS11" s="216">
        <f>'kW Forecast'!V36</f>
        <v>524555.20000000007</v>
      </c>
      <c r="AT11" s="171">
        <f t="shared" si="7"/>
        <v>524555.20000000007</v>
      </c>
      <c r="AV11" s="137">
        <v>2014</v>
      </c>
      <c r="AW11" s="214">
        <f>'Connection count '!AA11</f>
        <v>1</v>
      </c>
      <c r="AX11" s="214">
        <f>'Normalized Annual Summary'!BE11</f>
        <v>47308908.679020993</v>
      </c>
      <c r="AY11" s="214">
        <f t="shared" si="8"/>
        <v>47308908.679020993</v>
      </c>
      <c r="AZ11" s="216">
        <f>'kW Forecast'!AB36</f>
        <v>86734.079999999987</v>
      </c>
      <c r="BA11" s="171">
        <f t="shared" si="9"/>
        <v>86734.079999999987</v>
      </c>
      <c r="BC11" s="137">
        <v>2014</v>
      </c>
      <c r="BD11" s="214">
        <f>'Connection count '!AE11</f>
        <v>23459.5</v>
      </c>
      <c r="BE11" s="214">
        <f>'Normalized Annual Summary'!BN11</f>
        <v>17360921.051590003</v>
      </c>
      <c r="BF11" s="214">
        <f t="shared" si="10"/>
        <v>17360921.051590003</v>
      </c>
      <c r="BG11" s="216">
        <f>'kW Forecast'!AH11</f>
        <v>49412.19</v>
      </c>
      <c r="BH11" s="171">
        <f t="shared" si="11"/>
        <v>49412.19</v>
      </c>
      <c r="BJ11" s="137">
        <v>2014</v>
      </c>
      <c r="BK11" s="214">
        <f>'Connection count '!AI11</f>
        <v>631.25</v>
      </c>
      <c r="BL11" s="214">
        <f>'Normalized Annual Summary'!BT11</f>
        <v>924204.18281011167</v>
      </c>
      <c r="BM11" s="214">
        <f>'Normalized Annual Summary'!BW11</f>
        <v>924204.18281011167</v>
      </c>
      <c r="BN11" s="216">
        <f>'kW Forecast'!AN11</f>
        <v>2541.5785940000001</v>
      </c>
      <c r="BO11" s="171">
        <f t="shared" si="12"/>
        <v>2541.5785940000001</v>
      </c>
      <c r="BQ11" s="137">
        <v>2014</v>
      </c>
      <c r="BR11" s="214">
        <f>'Connection count '!AM11</f>
        <v>783</v>
      </c>
      <c r="BS11" s="214">
        <f>'Normalized Annual Summary'!BZ11</f>
        <v>2436824.926873663</v>
      </c>
      <c r="BT11" s="214">
        <f>'Normalized Annual Summary'!CC11</f>
        <v>2436824.926873663</v>
      </c>
    </row>
    <row r="12" spans="2:72">
      <c r="B12" s="137">
        <v>2015</v>
      </c>
      <c r="C12" s="214">
        <f t="shared" si="0"/>
        <v>111506.75</v>
      </c>
      <c r="D12" s="214">
        <f t="shared" ca="1" si="1"/>
        <v>2397631611.1056104</v>
      </c>
      <c r="E12" s="214">
        <f t="shared" ca="1" si="1"/>
        <v>2405193061.3094511</v>
      </c>
      <c r="F12" s="216">
        <f t="shared" si="2"/>
        <v>3723089.4299999992</v>
      </c>
      <c r="G12" s="216">
        <f t="shared" ca="1" si="3"/>
        <v>3716458.5807682066</v>
      </c>
      <c r="H12" s="171"/>
      <c r="I12" s="137">
        <v>2015</v>
      </c>
      <c r="J12" s="214">
        <f>'Connection count '!C12</f>
        <v>78320.5</v>
      </c>
      <c r="K12" s="214">
        <f>'Normalized Annual Summary'!C12</f>
        <v>593984431.47600019</v>
      </c>
      <c r="L12" s="214">
        <f ca="1">'Normalized Annual Summary'!I12</f>
        <v>605580783.8408469</v>
      </c>
      <c r="N12" s="137">
        <v>2015</v>
      </c>
      <c r="O12" s="214">
        <f>'Connection count '!G12</f>
        <v>7054.5</v>
      </c>
      <c r="P12" s="214">
        <f>'Normalized Annual Summary'!L12</f>
        <v>207733154.94022256</v>
      </c>
      <c r="Q12" s="214">
        <f ca="1">'Normalized Annual Summary'!R12</f>
        <v>207195682.87898174</v>
      </c>
      <c r="T12" s="137">
        <v>2015</v>
      </c>
      <c r="U12" s="214">
        <f>'Connection count '!K12</f>
        <v>1228.75</v>
      </c>
      <c r="V12" s="214">
        <f ca="1">'Normalized Annual Summary'!U12</f>
        <v>941653981.70491195</v>
      </c>
      <c r="W12" s="214">
        <f ca="1">'Normalized Annual Summary'!AA12</f>
        <v>941461085.35688591</v>
      </c>
      <c r="X12" s="216">
        <f>'kW Forecast'!D37</f>
        <v>2413020.5799999996</v>
      </c>
      <c r="Y12" s="171">
        <f ca="1">'kW Forecast'!D59</f>
        <v>2412526.2765014353</v>
      </c>
      <c r="AA12" s="137">
        <v>2015</v>
      </c>
      <c r="AB12" s="214">
        <f>'Connection count '!O12</f>
        <v>3</v>
      </c>
      <c r="AC12" s="214">
        <f>'Normalized Annual Summary'!AD12</f>
        <v>44363940.879999988</v>
      </c>
      <c r="AD12" s="214">
        <f t="shared" si="4"/>
        <v>44363940.879999988</v>
      </c>
      <c r="AE12" s="216">
        <f>'kW Forecast'!J37</f>
        <v>128585.56999999999</v>
      </c>
      <c r="AF12" s="171">
        <f t="shared" si="5"/>
        <v>128585.56999999999</v>
      </c>
      <c r="AH12" s="137">
        <v>2015</v>
      </c>
      <c r="AI12" s="214">
        <f>'Connection count '!S12</f>
        <v>6</v>
      </c>
      <c r="AJ12" s="214">
        <f>'Normalized Annual Summary'!AM12</f>
        <v>301194469.31</v>
      </c>
      <c r="AK12" s="214">
        <f ca="1">'Normalized Annual Summary'!AS12</f>
        <v>297889935.55826092</v>
      </c>
      <c r="AL12" s="216">
        <f>'kW Forecast'!P37</f>
        <v>559320.55000000005</v>
      </c>
      <c r="AM12" s="171">
        <f ca="1">'kW Forecast'!P59</f>
        <v>553184.0042667716</v>
      </c>
      <c r="AO12" s="137">
        <v>2015</v>
      </c>
      <c r="AP12" s="214">
        <f>'Connection count '!W12</f>
        <v>2</v>
      </c>
      <c r="AQ12" s="214">
        <f ca="1">'Normalized Annual Summary'!AV12</f>
        <v>241052438.81000003</v>
      </c>
      <c r="AR12" s="214">
        <f t="shared" ca="1" si="6"/>
        <v>241052438.81000003</v>
      </c>
      <c r="AS12" s="216">
        <f>'kW Forecast'!V37</f>
        <v>487724.93000000005</v>
      </c>
      <c r="AT12" s="171">
        <f t="shared" si="7"/>
        <v>487724.93000000005</v>
      </c>
      <c r="AV12" s="137">
        <v>2015</v>
      </c>
      <c r="AW12" s="214">
        <f>'Connection count '!AA12</f>
        <v>1</v>
      </c>
      <c r="AX12" s="214">
        <f>'Normalized Annual Summary'!BE12</f>
        <v>47202925.820000008</v>
      </c>
      <c r="AY12" s="214">
        <f t="shared" si="8"/>
        <v>47202925.820000008</v>
      </c>
      <c r="AZ12" s="216">
        <f>'kW Forecast'!AB37</f>
        <v>82844.529999999984</v>
      </c>
      <c r="BA12" s="171">
        <f t="shared" si="9"/>
        <v>82844.529999999984</v>
      </c>
      <c r="BC12" s="137">
        <v>2015</v>
      </c>
      <c r="BD12" s="214">
        <f>'Connection count '!AE12</f>
        <v>23495.25</v>
      </c>
      <c r="BE12" s="214">
        <f>'Normalized Annual Summary'!BN12</f>
        <v>17162407.530000001</v>
      </c>
      <c r="BF12" s="214">
        <f t="shared" si="10"/>
        <v>17162407.530000001</v>
      </c>
      <c r="BG12" s="216">
        <f>'kW Forecast'!AH12</f>
        <v>49145.369999999995</v>
      </c>
      <c r="BH12" s="171">
        <f t="shared" si="11"/>
        <v>49145.369999999995</v>
      </c>
      <c r="BJ12" s="137">
        <v>2015</v>
      </c>
      <c r="BK12" s="214">
        <f>'Connection count '!AI12</f>
        <v>615.75</v>
      </c>
      <c r="BL12" s="214">
        <f>'Normalized Annual Summary'!BT12</f>
        <v>873074.41874517407</v>
      </c>
      <c r="BM12" s="214">
        <f>'Normalized Annual Summary'!BW12</f>
        <v>873074.41874517407</v>
      </c>
      <c r="BN12" s="216">
        <f>'kW Forecast'!AN12</f>
        <v>2447.9</v>
      </c>
      <c r="BO12" s="171">
        <f t="shared" si="12"/>
        <v>2447.9</v>
      </c>
      <c r="BQ12" s="137">
        <v>2015</v>
      </c>
      <c r="BR12" s="214">
        <f>'Connection count '!AM12</f>
        <v>780</v>
      </c>
      <c r="BS12" s="214">
        <f>'Normalized Annual Summary'!BZ12</f>
        <v>2410786.215730337</v>
      </c>
      <c r="BT12" s="214">
        <f>'Normalized Annual Summary'!CC12</f>
        <v>2410786.215730337</v>
      </c>
    </row>
    <row r="13" spans="2:72">
      <c r="B13" s="137">
        <v>2016</v>
      </c>
      <c r="C13" s="214">
        <f t="shared" si="0"/>
        <v>112049</v>
      </c>
      <c r="D13" s="214">
        <f t="shared" ca="1" si="1"/>
        <v>2471215846.1173167</v>
      </c>
      <c r="E13" s="214">
        <f t="shared" ca="1" si="1"/>
        <v>2425111572.0861707</v>
      </c>
      <c r="F13" s="216">
        <f t="shared" si="2"/>
        <v>3780124.59</v>
      </c>
      <c r="G13" s="216">
        <f t="shared" ca="1" si="3"/>
        <v>3732599.7354978858</v>
      </c>
      <c r="H13" s="171"/>
      <c r="I13" s="137">
        <v>2016</v>
      </c>
      <c r="J13" s="214">
        <f>'Connection count '!C13</f>
        <v>78812</v>
      </c>
      <c r="K13" s="214">
        <f>'Normalized Annual Summary'!C13</f>
        <v>619568737.68663192</v>
      </c>
      <c r="L13" s="214">
        <f ca="1">'Normalized Annual Summary'!I13</f>
        <v>600056235.15963018</v>
      </c>
      <c r="N13" s="137">
        <v>2016</v>
      </c>
      <c r="O13" s="214">
        <f>'Connection count '!G13</f>
        <v>7079.5</v>
      </c>
      <c r="P13" s="214">
        <f>'Normalized Annual Summary'!L13</f>
        <v>208239182.30018815</v>
      </c>
      <c r="Q13" s="214">
        <f ca="1">'Normalized Annual Summary'!R13</f>
        <v>205569755.96652943</v>
      </c>
      <c r="T13" s="137">
        <v>2016</v>
      </c>
      <c r="U13" s="214">
        <f>'Connection count '!K13</f>
        <v>1245</v>
      </c>
      <c r="V13" s="214">
        <f ca="1">'Normalized Annual Summary'!U13</f>
        <v>954879860.93795943</v>
      </c>
      <c r="W13" s="214">
        <f ca="1">'Normalized Annual Summary'!AA13</f>
        <v>949238507.11461794</v>
      </c>
      <c r="X13" s="216">
        <f>'kW Forecast'!D38</f>
        <v>2436984.27</v>
      </c>
      <c r="Y13" s="171">
        <f ca="1">'kW Forecast'!D60</f>
        <v>2422586.7619035542</v>
      </c>
      <c r="AA13" s="137">
        <v>2016</v>
      </c>
      <c r="AB13" s="214">
        <f>'Connection count '!O13</f>
        <v>3</v>
      </c>
      <c r="AC13" s="214">
        <f>'Normalized Annual Summary'!AD13</f>
        <v>44045563.989999995</v>
      </c>
      <c r="AD13" s="214">
        <f t="shared" si="4"/>
        <v>44045563.989999995</v>
      </c>
      <c r="AE13" s="216">
        <f>'kW Forecast'!J38</f>
        <v>130216.19</v>
      </c>
      <c r="AF13" s="171">
        <f t="shared" si="5"/>
        <v>130216.19</v>
      </c>
      <c r="AH13" s="137">
        <v>2016</v>
      </c>
      <c r="AI13" s="214">
        <f>'Connection count '!S13</f>
        <v>6</v>
      </c>
      <c r="AJ13" s="214">
        <f>'Normalized Annual Summary'!AM13</f>
        <v>318162193.04000002</v>
      </c>
      <c r="AK13" s="214">
        <f ca="1">'Normalized Annual Summary'!AS13</f>
        <v>299881201.69285589</v>
      </c>
      <c r="AL13" s="216">
        <f>'kW Forecast'!P38</f>
        <v>576548.00999999989</v>
      </c>
      <c r="AM13" s="171">
        <f ca="1">'kW Forecast'!P60</f>
        <v>543420.66359433171</v>
      </c>
      <c r="AO13" s="137">
        <v>2016</v>
      </c>
      <c r="AP13" s="214">
        <f>'Connection count '!W13</f>
        <v>2</v>
      </c>
      <c r="AQ13" s="214">
        <f ca="1">'Normalized Annual Summary'!AV13</f>
        <v>264027087.00000006</v>
      </c>
      <c r="AR13" s="214">
        <f t="shared" ca="1" si="6"/>
        <v>264027087.00000006</v>
      </c>
      <c r="AS13" s="216">
        <f>'kW Forecast'!V38</f>
        <v>515986.85</v>
      </c>
      <c r="AT13" s="171">
        <f t="shared" si="7"/>
        <v>515986.85</v>
      </c>
      <c r="AV13" s="137">
        <v>2016</v>
      </c>
      <c r="AW13" s="214">
        <f>'Connection count '!AA13</f>
        <v>1</v>
      </c>
      <c r="AX13" s="214">
        <f>'Normalized Annual Summary'!BE13</f>
        <v>44370766.850000001</v>
      </c>
      <c r="AY13" s="214">
        <f t="shared" si="8"/>
        <v>44370766.850000001</v>
      </c>
      <c r="AZ13" s="216">
        <f>'kW Forecast'!AB38</f>
        <v>74821.62</v>
      </c>
      <c r="BA13" s="171">
        <f t="shared" si="9"/>
        <v>74821.62</v>
      </c>
      <c r="BC13" s="137">
        <v>2016</v>
      </c>
      <c r="BD13" s="214">
        <f>'Connection count '!AE13</f>
        <v>23517.5</v>
      </c>
      <c r="BE13" s="214">
        <f>'Normalized Annual Summary'!BN13</f>
        <v>14655212.350000001</v>
      </c>
      <c r="BF13" s="214">
        <f t="shared" si="10"/>
        <v>14655212.350000001</v>
      </c>
      <c r="BG13" s="216">
        <f>'kW Forecast'!AH13</f>
        <v>43202.96</v>
      </c>
      <c r="BH13" s="171">
        <f t="shared" si="11"/>
        <v>43202.96</v>
      </c>
      <c r="BJ13" s="137">
        <v>2016</v>
      </c>
      <c r="BK13" s="214">
        <f>'Connection count '!AI13</f>
        <v>602</v>
      </c>
      <c r="BL13" s="214">
        <f>'Normalized Annual Summary'!BT13</f>
        <v>851684.9625372421</v>
      </c>
      <c r="BM13" s="214">
        <f>'Normalized Annual Summary'!BW13</f>
        <v>851684.96253724198</v>
      </c>
      <c r="BN13" s="216">
        <f>'kW Forecast'!AN13</f>
        <v>2364.69</v>
      </c>
      <c r="BO13" s="171">
        <f t="shared" si="12"/>
        <v>2364.69</v>
      </c>
      <c r="BQ13" s="137">
        <v>2016</v>
      </c>
      <c r="BR13" s="214">
        <f>'Connection count '!AM13</f>
        <v>781</v>
      </c>
      <c r="BS13" s="214">
        <f>'Normalized Annual Summary'!BZ13</f>
        <v>2415557</v>
      </c>
      <c r="BT13" s="214">
        <f>'Normalized Annual Summary'!CC13</f>
        <v>2415557</v>
      </c>
    </row>
    <row r="14" spans="2:72">
      <c r="B14" s="137">
        <v>2017</v>
      </c>
      <c r="C14" s="214">
        <f t="shared" si="0"/>
        <v>113163.25</v>
      </c>
      <c r="D14" s="214">
        <f t="shared" ca="1" si="1"/>
        <v>2367940087.46</v>
      </c>
      <c r="E14" s="214">
        <f t="shared" ca="1" si="1"/>
        <v>2409664889.8712301</v>
      </c>
      <c r="F14" s="216">
        <f t="shared" si="2"/>
        <v>3662847.5100000002</v>
      </c>
      <c r="G14" s="216">
        <f t="shared" ca="1" si="3"/>
        <v>3742828.8842193056</v>
      </c>
      <c r="H14" s="171"/>
      <c r="I14" s="137">
        <v>2017</v>
      </c>
      <c r="J14" s="214">
        <f>'Connection count '!C14</f>
        <v>79324.5</v>
      </c>
      <c r="K14" s="214">
        <f>'Normalized Annual Summary'!C14</f>
        <v>583858255.14999998</v>
      </c>
      <c r="L14" s="214">
        <f ca="1">'Normalized Annual Summary'!I14</f>
        <v>584339742.71745372</v>
      </c>
      <c r="N14" s="137">
        <v>2017</v>
      </c>
      <c r="O14" s="214">
        <f>'Connection count '!G14</f>
        <v>7108.75</v>
      </c>
      <c r="P14" s="214">
        <f>'Normalized Annual Summary'!L14</f>
        <v>199190042.63999999</v>
      </c>
      <c r="Q14" s="214">
        <f ca="1">'Normalized Annual Summary'!R14</f>
        <v>205390646.33020812</v>
      </c>
      <c r="T14" s="137">
        <v>2017</v>
      </c>
      <c r="U14" s="214">
        <f>'Connection count '!K14</f>
        <v>1251.25</v>
      </c>
      <c r="V14" s="214">
        <f ca="1">'Normalized Annual Summary'!U14</f>
        <v>935689535.96999991</v>
      </c>
      <c r="W14" s="214">
        <f ca="1">'Normalized Annual Summary'!AA14</f>
        <v>957476204.91042697</v>
      </c>
      <c r="X14" s="216">
        <f>'kW Forecast'!D39</f>
        <v>2393115.89</v>
      </c>
      <c r="Y14" s="171">
        <f ca="1">'kW Forecast'!D61</f>
        <v>2448837.389094735</v>
      </c>
      <c r="AA14" s="137">
        <v>2017</v>
      </c>
      <c r="AB14" s="214">
        <f>'Connection count '!O14</f>
        <v>3</v>
      </c>
      <c r="AC14" s="214">
        <f>'Normalized Annual Summary'!AD14</f>
        <v>44136954.399999991</v>
      </c>
      <c r="AD14" s="214">
        <f t="shared" si="4"/>
        <v>44136954.399999991</v>
      </c>
      <c r="AE14" s="216">
        <f>'kW Forecast'!J39</f>
        <v>133091.57999999999</v>
      </c>
      <c r="AF14" s="171">
        <f t="shared" si="5"/>
        <v>133091.57999999999</v>
      </c>
      <c r="AH14" s="137">
        <v>2017</v>
      </c>
      <c r="AI14" s="214">
        <f>'Connection count '!S14</f>
        <v>6</v>
      </c>
      <c r="AJ14" s="214">
        <f>'Normalized Annual Summary'!AM14</f>
        <v>299472217.15999997</v>
      </c>
      <c r="AK14" s="214">
        <f ca="1">'Normalized Annual Summary'!AS14</f>
        <v>312728259.37314087</v>
      </c>
      <c r="AL14" s="216">
        <f>'kW Forecast'!P39</f>
        <v>548063.93000000005</v>
      </c>
      <c r="AM14" s="171">
        <f ca="1">'kW Forecast'!P61</f>
        <v>572323.80512457073</v>
      </c>
      <c r="AO14" s="137">
        <v>2017</v>
      </c>
      <c r="AP14" s="214">
        <f>'Connection count '!W14</f>
        <v>2</v>
      </c>
      <c r="AQ14" s="214">
        <f ca="1">'Normalized Annual Summary'!AV14</f>
        <v>252589949.61000001</v>
      </c>
      <c r="AR14" s="214">
        <f t="shared" ca="1" si="6"/>
        <v>252589949.61000001</v>
      </c>
      <c r="AS14" s="216">
        <f>'kW Forecast'!V39</f>
        <v>495653.43</v>
      </c>
      <c r="AT14" s="171">
        <f t="shared" si="7"/>
        <v>495653.43</v>
      </c>
      <c r="AV14" s="137">
        <v>2017</v>
      </c>
      <c r="AW14" s="214">
        <f>'Connection count '!AA14</f>
        <v>1</v>
      </c>
      <c r="AX14" s="214">
        <f>'Normalized Annual Summary'!BE14</f>
        <v>42875821.289999999</v>
      </c>
      <c r="AY14" s="214">
        <f t="shared" si="8"/>
        <v>42875821.289999999</v>
      </c>
      <c r="AZ14" s="216">
        <f>'kW Forecast'!AB39</f>
        <v>70873.779999999984</v>
      </c>
      <c r="BA14" s="171">
        <f t="shared" si="9"/>
        <v>70873.779999999984</v>
      </c>
      <c r="BC14" s="137">
        <v>2017</v>
      </c>
      <c r="BD14" s="214">
        <f>'Connection count '!AE14</f>
        <v>24143.5</v>
      </c>
      <c r="BE14" s="214">
        <f>'Normalized Annual Summary'!BN14</f>
        <v>6962744.2999999998</v>
      </c>
      <c r="BF14" s="214">
        <f>'Normalized Annual Summary'!BQ14</f>
        <v>6962744.2999999998</v>
      </c>
      <c r="BG14" s="216">
        <f>'kW Forecast'!AH14</f>
        <v>19819.260000000002</v>
      </c>
      <c r="BH14" s="171">
        <f t="shared" si="11"/>
        <v>19819.260000000002</v>
      </c>
      <c r="BJ14" s="137">
        <v>2017</v>
      </c>
      <c r="BK14" s="214">
        <f>'Connection count '!AI14</f>
        <v>554.25</v>
      </c>
      <c r="BL14" s="214">
        <f>'Normalized Annual Summary'!BT14</f>
        <v>795950.62000000011</v>
      </c>
      <c r="BM14" s="214">
        <f>'Normalized Annual Summary'!BW14</f>
        <v>795950.62000000011</v>
      </c>
      <c r="BN14" s="216">
        <f>'kW Forecast'!AN14</f>
        <v>2229.64</v>
      </c>
      <c r="BO14" s="171">
        <f t="shared" si="12"/>
        <v>2229.64</v>
      </c>
      <c r="BQ14" s="137">
        <v>2017</v>
      </c>
      <c r="BR14" s="214">
        <f>'Connection count '!AM14</f>
        <v>769</v>
      </c>
      <c r="BS14" s="214">
        <f>'Normalized Annual Summary'!BZ14</f>
        <v>2368616.3200000003</v>
      </c>
      <c r="BT14" s="214">
        <f>'Normalized Annual Summary'!CC14</f>
        <v>2368616.3200000003</v>
      </c>
    </row>
    <row r="15" spans="2:72">
      <c r="B15" s="137">
        <v>2018</v>
      </c>
      <c r="C15" s="96">
        <f t="shared" si="0"/>
        <v>113457.2009847547</v>
      </c>
      <c r="D15" s="96"/>
      <c r="E15" s="96">
        <f t="shared" ca="1" si="1"/>
        <v>2373403712.8999553</v>
      </c>
      <c r="F15" s="218"/>
      <c r="G15" s="218">
        <f t="shared" ca="1" si="3"/>
        <v>3748362.9434773764</v>
      </c>
      <c r="H15" s="171"/>
      <c r="I15" s="137">
        <v>2018</v>
      </c>
      <c r="J15" s="96">
        <f>'Connection count '!C15</f>
        <v>79646.176495143533</v>
      </c>
      <c r="K15" s="96"/>
      <c r="L15" s="96">
        <f ca="1">'Normalized Annual Summary'!I15-('CDM Adjustments'!E8+'CDM Adjustments'!F8/2)</f>
        <v>570743705.86064601</v>
      </c>
      <c r="N15" s="137">
        <v>2018</v>
      </c>
      <c r="O15" s="96">
        <f>'Connection count '!G15</f>
        <v>7116.1214073176789</v>
      </c>
      <c r="P15" s="96"/>
      <c r="Q15" s="96">
        <f ca="1">'Normalized Annual Summary'!R15-('CDM Adjustments'!E9+'CDM Adjustments'!F9/2)</f>
        <v>201833099.382557</v>
      </c>
      <c r="T15" s="137">
        <v>2018</v>
      </c>
      <c r="U15" s="96">
        <f>'Connection count '!K15</f>
        <v>1257.6904489727563</v>
      </c>
      <c r="V15" s="96"/>
      <c r="W15" s="96">
        <f ca="1">'Normalized Annual Summary'!AA15-('CDM Adjustments'!E10+'CDM Adjustments'!F10/2)</f>
        <v>949724521.12804818</v>
      </c>
      <c r="X15" s="218"/>
      <c r="Y15" s="218">
        <f ca="1">'kW Forecast'!D62-('CDM Adjustments'!E24+'CDM Adjustments'!F24/2)</f>
        <v>2469073.0604604403</v>
      </c>
      <c r="AA15" s="137">
        <v>2018</v>
      </c>
      <c r="AB15" s="96">
        <f>'Connection count '!O15</f>
        <v>3</v>
      </c>
      <c r="AC15" s="96"/>
      <c r="AD15" s="96">
        <f ca="1">'Normalized Annual Summary'!AJ15-('CDM Adjustments'!E11+'CDM Adjustments'!F11/2)</f>
        <v>35555502.794874229</v>
      </c>
      <c r="AE15" s="218"/>
      <c r="AF15" s="218">
        <f ca="1">'kW Forecast'!J62-('CDM Adjustments'!E25+'CDM Adjustments'!F25/2)</f>
        <v>128327.99760205075</v>
      </c>
      <c r="AH15" s="137">
        <v>2018</v>
      </c>
      <c r="AI15" s="96">
        <f>'Connection count '!S15</f>
        <v>6</v>
      </c>
      <c r="AJ15" s="96"/>
      <c r="AK15" s="96">
        <f ca="1">'Normalized Annual Summary'!AS15-('CDM Adjustments'!E12+'CDM Adjustments'!F12/2)</f>
        <v>318813447.71357232</v>
      </c>
      <c r="AL15" s="218"/>
      <c r="AM15" s="218">
        <f ca="1">'kW Forecast'!P62-('CDM Adjustments'!E26+'CDM Adjustments'!F26/2)</f>
        <v>571903.54142582521</v>
      </c>
      <c r="AO15" s="137">
        <v>2018</v>
      </c>
      <c r="AP15" s="96">
        <f>'Connection count '!W15</f>
        <v>2</v>
      </c>
      <c r="AQ15" s="96"/>
      <c r="AR15" s="96">
        <f ca="1">'Normalized Annual Summary'!BB15-('CDM Adjustments'!E13+'CDM Adjustments'!F13/2)</f>
        <v>245340061.00050753</v>
      </c>
      <c r="AS15" s="218"/>
      <c r="AT15" s="218">
        <f ca="1">'kW Forecast'!V62-('CDM Adjustments'!E27+'CDM Adjustments'!F27/2)</f>
        <v>487469.07234103495</v>
      </c>
      <c r="AV15" s="137">
        <v>2018</v>
      </c>
      <c r="AW15" s="96">
        <f>'Connection count '!AA15</f>
        <v>1</v>
      </c>
      <c r="AX15" s="96"/>
      <c r="AY15" s="96">
        <f ca="1">'Normalized Annual Summary'!BK15-('CDM Adjustments'!E14+'CDM Adjustments'!F14/2)</f>
        <v>41967311.624293372</v>
      </c>
      <c r="AZ15" s="218"/>
      <c r="BA15" s="218">
        <f ca="1">'kW Forecast'!AB62-('CDM Adjustments'!E28+'CDM Adjustments'!F28/2)</f>
        <v>71032.28289989075</v>
      </c>
      <c r="BC15" s="137">
        <v>2018</v>
      </c>
      <c r="BD15" s="96">
        <f>'Connection count '!AE15</f>
        <v>24158.298374259972</v>
      </c>
      <c r="BE15" s="96"/>
      <c r="BF15" s="96">
        <f>'Normalized Annual Summary'!BQ15</f>
        <v>6411262.5356674027</v>
      </c>
      <c r="BG15" s="218"/>
      <c r="BH15" s="218">
        <f>'kW Forecast'!AH24</f>
        <v>18408.914931071577</v>
      </c>
      <c r="BJ15" s="137">
        <v>2018</v>
      </c>
      <c r="BK15" s="96">
        <f>'Connection count '!AI15</f>
        <v>539.80079697920598</v>
      </c>
      <c r="BL15" s="96"/>
      <c r="BM15" s="96">
        <f>'Normalized Annual Summary'!BW15</f>
        <v>775200.32301685738</v>
      </c>
      <c r="BN15" s="218"/>
      <c r="BO15" s="218">
        <f>'kW Forecast'!AN24</f>
        <v>2148.0738170629529</v>
      </c>
      <c r="BQ15" s="137">
        <v>2018</v>
      </c>
      <c r="BR15" s="96">
        <f>'Connection count '!AM15</f>
        <v>727.11346208154532</v>
      </c>
      <c r="BS15" s="96"/>
      <c r="BT15" s="96">
        <f>'Normalized Annual Summary'!CC15</f>
        <v>2239600.5367724961</v>
      </c>
    </row>
    <row r="16" spans="2:72">
      <c r="B16" s="137">
        <v>2019</v>
      </c>
      <c r="C16" s="96">
        <f t="shared" si="0"/>
        <v>113791.89439780189</v>
      </c>
      <c r="D16" s="96"/>
      <c r="E16" s="96">
        <f t="shared" ca="1" si="1"/>
        <v>2307487796.7636657</v>
      </c>
      <c r="F16" s="218"/>
      <c r="G16" s="218">
        <f t="shared" ca="1" si="3"/>
        <v>3707681.0566067374</v>
      </c>
      <c r="H16" s="171"/>
      <c r="I16" s="137">
        <v>2019</v>
      </c>
      <c r="J16" s="96">
        <f>'Connection count '!C16</f>
        <v>79969.157451929161</v>
      </c>
      <c r="K16" s="96"/>
      <c r="L16" s="96">
        <f ca="1">'Normalized Annual Summary'!I16-('CDM Adjustments'!E8+'CDM Adjustments'!F8+'CDM Adjustments'!G8/2)</f>
        <v>562297709.53595579</v>
      </c>
      <c r="N16" s="137">
        <v>2019</v>
      </c>
      <c r="O16" s="96">
        <f>'Connection count '!G16</f>
        <v>7123.5004584047747</v>
      </c>
      <c r="P16" s="96"/>
      <c r="Q16" s="96">
        <f ca="1">'Normalized Annual Summary'!R16-('CDM Adjustments'!E9+'CDM Adjustments'!F9+'CDM Adjustments'!G9/2)</f>
        <v>198127913.24399579</v>
      </c>
      <c r="T16" s="137">
        <v>2019</v>
      </c>
      <c r="U16" s="96">
        <f>'Connection count '!K16</f>
        <v>1264.1640483015331</v>
      </c>
      <c r="V16" s="96"/>
      <c r="W16" s="96">
        <f ca="1">'Normalized Annual Summary'!AA16-('CDM Adjustments'!E10+'CDM Adjustments'!F10+'CDM Adjustments'!G10/2)</f>
        <v>914077329.49620295</v>
      </c>
      <c r="X16" s="218"/>
      <c r="Y16" s="218">
        <f ca="1">'kW Forecast'!D63-('CDM Adjustments'!E24+'CDM Adjustments'!F24+'CDM Adjustments'!G24/2)</f>
        <v>2455904.4414041792</v>
      </c>
      <c r="AA16" s="137">
        <v>2019</v>
      </c>
      <c r="AB16" s="96">
        <f>'Connection count '!O16</f>
        <v>3</v>
      </c>
      <c r="AC16" s="96"/>
      <c r="AD16" s="96">
        <f ca="1">'Normalized Annual Summary'!AJ16-('CDM Adjustments'!E11+'CDM Adjustments'!F11+'CDM Adjustments'!G11/2)</f>
        <v>27373837.895546727</v>
      </c>
      <c r="AE16" s="218"/>
      <c r="AF16" s="218">
        <f ca="1">'kW Forecast'!J63-('CDM Adjustments'!E25+'CDM Adjustments'!F25+'CDM Adjustments'!G25/2)</f>
        <v>126556.04717778803</v>
      </c>
      <c r="AH16" s="137">
        <v>2019</v>
      </c>
      <c r="AI16" s="96">
        <f>'Connection count '!S16</f>
        <v>6</v>
      </c>
      <c r="AJ16" s="96"/>
      <c r="AK16" s="96">
        <f ca="1">'Normalized Annual Summary'!AS16-('CDM Adjustments'!E12+'CDM Adjustments'!F12+'CDM Adjustments'!G12/2)</f>
        <v>314602499.55163205</v>
      </c>
      <c r="AL16" s="218"/>
      <c r="AM16" s="218">
        <f ca="1">'kW Forecast'!P63-('CDM Adjustments'!E26+'CDM Adjustments'!F26+'CDM Adjustments'!G26/2)</f>
        <v>561012.9354475115</v>
      </c>
      <c r="AO16" s="137">
        <v>2019</v>
      </c>
      <c r="AP16" s="96">
        <f>'Connection count '!W16</f>
        <v>2</v>
      </c>
      <c r="AQ16" s="96"/>
      <c r="AR16" s="96">
        <f ca="1">'Normalized Annual Summary'!BB16-('CDM Adjustments'!E13+'CDM Adjustments'!F13+'CDM Adjustments'!G13/2)</f>
        <v>240709841.90050754</v>
      </c>
      <c r="AS16" s="218"/>
      <c r="AT16" s="218">
        <f ca="1">'kW Forecast'!V63-('CDM Adjustments'!E27+'CDM Adjustments'!F27+'CDM Adjustments'!G27/2)</f>
        <v>475522.94219861773</v>
      </c>
      <c r="AV16" s="137">
        <v>2019</v>
      </c>
      <c r="AW16" s="96">
        <f>'Connection count '!AA16</f>
        <v>1</v>
      </c>
      <c r="AX16" s="96"/>
      <c r="AY16" s="96">
        <f ca="1">'Normalized Annual Summary'!BK16-('CDM Adjustments'!E14+'CDM Adjustments'!F14+'CDM Adjustments'!G14/2)</f>
        <v>40897737.145552225</v>
      </c>
      <c r="AZ16" s="218"/>
      <c r="BA16" s="218">
        <f ca="1">'kW Forecast'!AB63-('CDM Adjustments'!E28+'CDM Adjustments'!F28+'CDM Adjustments'!G28/2)</f>
        <v>68172.418097184243</v>
      </c>
      <c r="BC16" s="137">
        <v>2019</v>
      </c>
      <c r="BD16" s="96">
        <f>'Connection count '!AE16</f>
        <v>24173.105818948039</v>
      </c>
      <c r="BE16" s="96"/>
      <c r="BF16" s="96">
        <f>'Normalized Annual Summary'!BQ16</f>
        <v>6415192.2170508699</v>
      </c>
      <c r="BG16" s="218"/>
      <c r="BH16" s="218">
        <f>'kW Forecast'!AH25</f>
        <v>18420.198382637009</v>
      </c>
      <c r="BJ16" s="137">
        <v>2019</v>
      </c>
      <c r="BK16" s="96">
        <f>'Connection count '!AI16</f>
        <v>525.72828221810732</v>
      </c>
      <c r="BL16" s="96"/>
      <c r="BM16" s="96">
        <f>'Normalized Annual Summary'!BW16</f>
        <v>754990.98273890407</v>
      </c>
      <c r="BN16" s="218"/>
      <c r="BO16" s="218">
        <f>'kW Forecast'!AN25</f>
        <v>2092.0738988195708</v>
      </c>
      <c r="BQ16" s="137">
        <v>2019</v>
      </c>
      <c r="BR16" s="96">
        <f>'Connection count '!AM16</f>
        <v>724.23833800028888</v>
      </c>
      <c r="BS16" s="96"/>
      <c r="BT16" s="96">
        <f>'Normalized Annual Summary'!CC16</f>
        <v>2230744.7944826535</v>
      </c>
    </row>
    <row r="17" spans="2:72">
      <c r="B17" s="137">
        <v>2020</v>
      </c>
      <c r="C17" s="96">
        <f t="shared" si="0"/>
        <v>114128.32584777773</v>
      </c>
      <c r="D17" s="96"/>
      <c r="E17" s="96">
        <f ca="1">L17+Q17+W17+AD17+AK17+AR17+AY17+BF17+BM17+BT17</f>
        <v>2230875606.6309085</v>
      </c>
      <c r="F17" s="218"/>
      <c r="G17" s="218">
        <f t="shared" ca="1" si="3"/>
        <v>3654147.5159508372</v>
      </c>
      <c r="H17" s="171"/>
      <c r="I17" s="137">
        <v>2020</v>
      </c>
      <c r="J17" s="96">
        <f>'Connection count '!C17</f>
        <v>80293.448160206157</v>
      </c>
      <c r="K17" s="96"/>
      <c r="L17" s="96">
        <f ca="1">'Normalized Annual Summary'!I17-'CDM Adjustments'!K8</f>
        <v>555916913.32456875</v>
      </c>
      <c r="N17" s="137">
        <v>2020</v>
      </c>
      <c r="O17" s="96">
        <f>'Connection count '!G17</f>
        <v>7130.887161187482</v>
      </c>
      <c r="P17" s="96"/>
      <c r="Q17" s="96">
        <f ca="1">'Normalized Annual Summary'!R17-'CDM Adjustments'!K9</f>
        <v>195457487.23888847</v>
      </c>
      <c r="T17" s="137">
        <v>2020</v>
      </c>
      <c r="U17" s="96">
        <f>'Connection count '!K17</f>
        <v>1270.6709686182396</v>
      </c>
      <c r="V17" s="96"/>
      <c r="W17" s="96">
        <f ca="1">'Normalized Annual Summary'!AA17-'CDM Adjustments'!K10</f>
        <v>884625659.29492795</v>
      </c>
      <c r="X17" s="218"/>
      <c r="Y17" s="218">
        <f ca="1">'kW Forecast'!D64-'CDM Adjustments'!K24</f>
        <v>2436950.5573537969</v>
      </c>
      <c r="AA17" s="137">
        <v>2020</v>
      </c>
      <c r="AB17" s="96">
        <f>'Connection count '!O17</f>
        <v>3</v>
      </c>
      <c r="AC17" s="96"/>
      <c r="AD17" s="96">
        <f ca="1">'Normalized Annual Summary'!AJ17-'CDM Adjustments'!K11</f>
        <v>26244286.160655558</v>
      </c>
      <c r="AE17" s="218"/>
      <c r="AF17" s="218">
        <f ca="1">'kW Forecast'!J64-'CDM Adjustments'!K25</f>
        <v>125396.41587193523</v>
      </c>
      <c r="AH17" s="137">
        <v>2020</v>
      </c>
      <c r="AI17" s="96">
        <f>'Connection count '!S17</f>
        <v>6</v>
      </c>
      <c r="AJ17" s="96"/>
      <c r="AK17" s="96">
        <f ca="1">'Normalized Annual Summary'!AS17-'CDM Adjustments'!K12</f>
        <v>281863539.76673371</v>
      </c>
      <c r="AL17" s="218"/>
      <c r="AM17" s="218">
        <f ca="1">'kW Forecast'!P64-'CDM Adjustments'!K26</f>
        <v>542338.59204723581</v>
      </c>
      <c r="AO17" s="137">
        <v>2020</v>
      </c>
      <c r="AP17" s="96">
        <f>'Connection count '!W17</f>
        <v>2</v>
      </c>
      <c r="AQ17" s="96"/>
      <c r="AR17" s="96">
        <f ca="1">'Normalized Annual Summary'!BB17-'CDM Adjustments'!K13</f>
        <v>237555712.90550753</v>
      </c>
      <c r="AS17" s="218"/>
      <c r="AT17" s="218">
        <f ca="1">'kW Forecast'!V64-'CDM Adjustments'!K27</f>
        <v>463624.75705620053</v>
      </c>
      <c r="AV17" s="137">
        <v>2020</v>
      </c>
      <c r="AW17" s="96">
        <f>'Connection count '!AA17</f>
        <v>1</v>
      </c>
      <c r="AX17" s="96"/>
      <c r="AY17" s="96">
        <f ca="1">'Normalized Annual Summary'!BK17-'CDM Adjustments'!K14</f>
        <v>39835651.066811085</v>
      </c>
      <c r="AZ17" s="218"/>
      <c r="BA17" s="218">
        <f ca="1">'kW Forecast'!AB64-'CDM Adjustments'!K28</f>
        <v>65368.170982555093</v>
      </c>
      <c r="BC17" s="137">
        <v>2020</v>
      </c>
      <c r="BD17" s="96">
        <f>'Connection count '!AE17</f>
        <v>24187.922339623776</v>
      </c>
      <c r="BE17" s="96"/>
      <c r="BF17" s="96">
        <f>'Normalized Annual Summary'!BQ17</f>
        <v>6419124.307070029</v>
      </c>
      <c r="BG17" s="218"/>
      <c r="BH17" s="218">
        <f>'kW Forecast'!AH26</f>
        <v>18431.488750214583</v>
      </c>
      <c r="BJ17" s="137">
        <v>2020</v>
      </c>
      <c r="BK17" s="96">
        <f>'Connection count '!AI17</f>
        <v>512.02263551798512</v>
      </c>
      <c r="BL17" s="96"/>
      <c r="BM17" s="96">
        <f>'Normalized Annual Summary'!BW17</f>
        <v>735308.49651704892</v>
      </c>
      <c r="BN17" s="218"/>
      <c r="BO17" s="218">
        <f>'kW Forecast'!AN26</f>
        <v>2037.5338888988708</v>
      </c>
      <c r="BQ17" s="137">
        <v>2020</v>
      </c>
      <c r="BR17" s="96">
        <f>'Connection count '!AM17</f>
        <v>721.37458262407461</v>
      </c>
      <c r="BS17" s="96"/>
      <c r="BT17" s="96">
        <f>'Normalized Annual Summary'!CC17</f>
        <v>2221924.0692283115</v>
      </c>
    </row>
    <row r="19" spans="2:72">
      <c r="AB19" s="178" t="s">
        <v>271</v>
      </c>
      <c r="AP19" s="178" t="s">
        <v>271</v>
      </c>
      <c r="AX19" s="178" t="s">
        <v>271</v>
      </c>
      <c r="BD19" s="178" t="s">
        <v>271</v>
      </c>
      <c r="BK19" s="178" t="s">
        <v>271</v>
      </c>
      <c r="BR19" s="178" t="s">
        <v>271</v>
      </c>
    </row>
    <row r="20" spans="2:72">
      <c r="L20" s="137"/>
    </row>
    <row r="21" spans="2:72">
      <c r="G21" s="214"/>
      <c r="H21" s="214"/>
      <c r="I21" s="214"/>
      <c r="K21" s="137"/>
    </row>
    <row r="22" spans="2:72">
      <c r="B22" s="178" t="s">
        <v>273</v>
      </c>
      <c r="G22" s="214"/>
      <c r="H22" s="214"/>
      <c r="I22" s="214"/>
      <c r="K22" s="137"/>
    </row>
    <row r="23" spans="2:72">
      <c r="G23" s="214"/>
      <c r="H23" s="214"/>
      <c r="I23" s="214"/>
      <c r="K23" s="137"/>
    </row>
    <row r="24" spans="2:72">
      <c r="AY24" s="214"/>
    </row>
  </sheetData>
  <mergeCells count="30">
    <mergeCell ref="AL3:AM3"/>
    <mergeCell ref="K3:L3"/>
    <mergeCell ref="P3:Q3"/>
    <mergeCell ref="N2:R2"/>
    <mergeCell ref="I2:L2"/>
    <mergeCell ref="V3:W3"/>
    <mergeCell ref="X3:Y3"/>
    <mergeCell ref="T2:Y2"/>
    <mergeCell ref="BQ2:BT2"/>
    <mergeCell ref="BN3:BO3"/>
    <mergeCell ref="BC2:BH2"/>
    <mergeCell ref="BG3:BH3"/>
    <mergeCell ref="BJ2:BO2"/>
    <mergeCell ref="BS3:BT3"/>
    <mergeCell ref="B2:G2"/>
    <mergeCell ref="D3:E3"/>
    <mergeCell ref="F3:G3"/>
    <mergeCell ref="BE3:BF3"/>
    <mergeCell ref="BL3:BM3"/>
    <mergeCell ref="AO2:AT2"/>
    <mergeCell ref="AQ3:AR3"/>
    <mergeCell ref="AS3:AT3"/>
    <mergeCell ref="AV2:BA2"/>
    <mergeCell ref="AX3:AY3"/>
    <mergeCell ref="AZ3:BA3"/>
    <mergeCell ref="AA2:AF2"/>
    <mergeCell ref="AC3:AD3"/>
    <mergeCell ref="AE3:AF3"/>
    <mergeCell ref="AH2:AM2"/>
    <mergeCell ref="AJ3:AK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L63"/>
  <sheetViews>
    <sheetView topLeftCell="A19" workbookViewId="0">
      <selection activeCell="D49" sqref="D49"/>
    </sheetView>
  </sheetViews>
  <sheetFormatPr defaultColWidth="9.1640625" defaultRowHeight="12.75"/>
  <cols>
    <col min="1" max="1" width="3" style="45" customWidth="1"/>
    <col min="2" max="2" width="25.5" style="45" bestFit="1" customWidth="1"/>
    <col min="3" max="3" width="15" style="45" bestFit="1" customWidth="1"/>
    <col min="4" max="4" width="15.33203125" style="45" customWidth="1"/>
    <col min="5" max="8" width="15" style="45" bestFit="1" customWidth="1"/>
    <col min="9" max="9" width="19" style="45" bestFit="1" customWidth="1"/>
    <col min="10" max="12" width="15.6640625" style="45" bestFit="1" customWidth="1"/>
    <col min="13" max="16384" width="9.1640625" style="45"/>
  </cols>
  <sheetData>
    <row r="1" spans="2:12" ht="16.5" thickBot="1">
      <c r="B1" s="44" t="s">
        <v>158</v>
      </c>
    </row>
    <row r="2" spans="2:12">
      <c r="B2" s="46" t="s">
        <v>176</v>
      </c>
      <c r="C2" s="47" t="s">
        <v>177</v>
      </c>
      <c r="D2" s="47" t="s">
        <v>178</v>
      </c>
      <c r="E2" s="47" t="s">
        <v>179</v>
      </c>
      <c r="F2" s="47" t="s">
        <v>180</v>
      </c>
      <c r="G2" s="47" t="s">
        <v>181</v>
      </c>
      <c r="H2" s="47" t="s">
        <v>205</v>
      </c>
      <c r="I2" s="47" t="s">
        <v>206</v>
      </c>
      <c r="J2" s="47" t="s">
        <v>182</v>
      </c>
      <c r="K2" s="121" t="s">
        <v>193</v>
      </c>
      <c r="L2" s="120" t="s">
        <v>207</v>
      </c>
    </row>
    <row r="3" spans="2:12">
      <c r="B3" s="48" t="s">
        <v>138</v>
      </c>
      <c r="C3" s="49">
        <f ca="1">OFFSET('Normalized Annual Summary'!$C$9,COLUMN(F3)-COLUMN($F3),0)</f>
        <v>631309635.844643</v>
      </c>
      <c r="D3" s="49">
        <f ca="1">OFFSET('Normalized Annual Summary'!$C$9,COLUMN(G3)-COLUMN($F3),0)</f>
        <v>617011740.79367626</v>
      </c>
      <c r="E3" s="49">
        <f ca="1">OFFSET('Normalized Annual Summary'!$C$9,COLUMN(H3)-COLUMN($F3),0)</f>
        <v>598157531.45016491</v>
      </c>
      <c r="F3" s="49">
        <f ca="1">OFFSET('Normalized Annual Summary'!$C$9,COLUMN(I3)-COLUMN($F3),0)</f>
        <v>593984431.47600019</v>
      </c>
      <c r="G3" s="49">
        <f ca="1">OFFSET('Normalized Annual Summary'!$C$9,COLUMN(J3)-COLUMN($F3),0)</f>
        <v>619568737.68663192</v>
      </c>
      <c r="H3" s="119">
        <f ca="1">OFFSET('Normalized Annual Summary'!$C$9,COLUMN(K3)-COLUMN($F3),0)</f>
        <v>583858255.14999998</v>
      </c>
      <c r="I3" s="49">
        <f ca="1">OFFSET('Normalized Annual Summary'!$I$13,COLUMN(I3)-COLUMN($H3),0)</f>
        <v>584339742.71745372</v>
      </c>
      <c r="J3" s="49">
        <f ca="1">OFFSET('Normalized Annual Summary'!$I$13,COLUMN(J3)-COLUMN($H3),0)</f>
        <v>580540748.89276361</v>
      </c>
      <c r="K3" s="119">
        <f ca="1">OFFSET('Normalized Annual Summary'!$I$13,COLUMN(K3)-COLUMN($H3),0)</f>
        <v>576741755.06807339</v>
      </c>
      <c r="L3" s="118">
        <f ca="1">OFFSET('Normalized Annual Summary'!$I$13,COLUMN(L3)-COLUMN($H3),0)</f>
        <v>574911716.85668635</v>
      </c>
    </row>
    <row r="4" spans="2:12">
      <c r="B4" s="51" t="s">
        <v>140</v>
      </c>
      <c r="C4" s="49">
        <f ca="1">OFFSET('Normalized Annual Summary'!$L$9,COLUMN(F4)-COLUMN($F4),0)</f>
        <v>216236228.69367602</v>
      </c>
      <c r="D4" s="49">
        <f ca="1">OFFSET('Normalized Annual Summary'!$L$9,COLUMN(G4)-COLUMN($F4),0)</f>
        <v>217023476.48367095</v>
      </c>
      <c r="E4" s="49">
        <f ca="1">OFFSET('Normalized Annual Summary'!$L$9,COLUMN(H4)-COLUMN($F4),0)</f>
        <v>212401261.73789737</v>
      </c>
      <c r="F4" s="49">
        <f ca="1">OFFSET('Normalized Annual Summary'!$L$9,COLUMN(I4)-COLUMN($F4),0)</f>
        <v>207733154.94022256</v>
      </c>
      <c r="G4" s="49">
        <f ca="1">OFFSET('Normalized Annual Summary'!$L$9,COLUMN(J4)-COLUMN($F4),0)</f>
        <v>208239182.30018815</v>
      </c>
      <c r="H4" s="119">
        <f ca="1">OFFSET('Normalized Annual Summary'!$L$9,COLUMN(K4)-COLUMN($F4),0)</f>
        <v>199190042.63999999</v>
      </c>
      <c r="I4" s="49">
        <f ca="1">OFFSET('Normalized Annual Summary'!$R$13,COLUMN(I4)-COLUMN($H4),0)</f>
        <v>205390646.33020812</v>
      </c>
      <c r="J4" s="49">
        <f ca="1">OFFSET('Normalized Annual Summary'!$R$13,COLUMN(J4)-COLUMN($H4),0)</f>
        <v>203954049.26886025</v>
      </c>
      <c r="K4" s="119">
        <f ca="1">OFFSET('Normalized Annual Summary'!$R$13,COLUMN(K4)-COLUMN($H4),0)</f>
        <v>202249992.85529903</v>
      </c>
      <c r="L4" s="118">
        <f ca="1">OFFSET('Normalized Annual Summary'!$R$13,COLUMN(L4)-COLUMN($H4),0)</f>
        <v>200909467.75519171</v>
      </c>
    </row>
    <row r="5" spans="2:12">
      <c r="B5" s="51" t="s">
        <v>141</v>
      </c>
      <c r="C5" s="49">
        <f ca="1">OFFSET('Normalized Annual Summary'!$U$9,COLUMN(F5)-COLUMN($F5),0)</f>
        <v>934809261.29243946</v>
      </c>
      <c r="D5" s="49">
        <f ca="1">OFFSET('Normalized Annual Summary'!$U$9,COLUMN(G5)-COLUMN($F5),0)</f>
        <v>940634724.18571424</v>
      </c>
      <c r="E5" s="49">
        <f ca="1">OFFSET('Normalized Annual Summary'!$U$9,COLUMN(H5)-COLUMN($F5),0)</f>
        <v>966794317.96808374</v>
      </c>
      <c r="F5" s="49">
        <f ca="1">OFFSET('Normalized Annual Summary'!$U$9,COLUMN(I5)-COLUMN($F5),0)</f>
        <v>941653981.70491195</v>
      </c>
      <c r="G5" s="49">
        <f ca="1">OFFSET('Normalized Annual Summary'!$U$9,COLUMN(J5)-COLUMN($F5),0)</f>
        <v>954879860.93795943</v>
      </c>
      <c r="H5" s="119">
        <f ca="1">OFFSET('Normalized Annual Summary'!$U$9,COLUMN(K5)-COLUMN($F5),0)</f>
        <v>935689535.96999991</v>
      </c>
      <c r="I5" s="49">
        <f ca="1">OFFSET('Normalized Annual Summary'!$AA$13,COLUMN(I5)-COLUMN($H5),0)</f>
        <v>957476204.91042697</v>
      </c>
      <c r="J5" s="49">
        <f ca="1">OFFSET('Normalized Annual Summary'!$AA$13,COLUMN(J5)-COLUMN($H5),0)</f>
        <v>968184331.60639691</v>
      </c>
      <c r="K5" s="119">
        <f ca="1">OFFSET('Normalized Annual Summary'!$AA$13,COLUMN(K5)-COLUMN($H5),0)</f>
        <v>977025232.63455176</v>
      </c>
      <c r="L5" s="118">
        <f ca="1">OFFSET('Normalized Annual Summary'!$AA$13,COLUMN(L5)-COLUMN($H5),0)</f>
        <v>983364680.52327669</v>
      </c>
    </row>
    <row r="6" spans="2:12">
      <c r="B6" s="51" t="s">
        <v>142</v>
      </c>
      <c r="C6" s="49">
        <f ca="1">OFFSET('Normalized Annual Summary'!$AD$9,COLUMN(F6)-COLUMN($F6),0)</f>
        <v>45768539.737902999</v>
      </c>
      <c r="D6" s="49">
        <f ca="1">OFFSET('Normalized Annual Summary'!$AD$9,COLUMN(G6)-COLUMN($F6),0)</f>
        <v>45666584.426196001</v>
      </c>
      <c r="E6" s="49">
        <f ca="1">OFFSET('Normalized Annual Summary'!$AD$9,COLUMN(H6)-COLUMN($F6),0)</f>
        <v>47519841.509630993</v>
      </c>
      <c r="F6" s="49">
        <f ca="1">OFFSET('Normalized Annual Summary'!$AD$9,COLUMN(I6)-COLUMN($F6),0)</f>
        <v>44363940.879999988</v>
      </c>
      <c r="G6" s="49">
        <f ca="1">OFFSET('Normalized Annual Summary'!$AD$9,COLUMN(J6)-COLUMN($F6),0)</f>
        <v>44045563.989999995</v>
      </c>
      <c r="H6" s="119">
        <f ca="1">OFFSET('Normalized Annual Summary'!$AD$9,COLUMN(K6)-COLUMN($F6),0)</f>
        <v>44136954.399999991</v>
      </c>
      <c r="I6" s="49">
        <f ca="1">OFFSET('Normalized Annual Summary'!$AJ$13,COLUMN(I6)-COLUMN($H6),0)</f>
        <v>43340513.417409025</v>
      </c>
      <c r="J6" s="49">
        <f ca="1">OFFSET('Normalized Annual Summary'!$AJ$13,COLUMN(J6)-COLUMN($H6),0)</f>
        <v>42892418.649598539</v>
      </c>
      <c r="K6" s="119">
        <f ca="1">OFFSET('Normalized Annual Summary'!$AJ$13,COLUMN(K6)-COLUMN($H6),0)</f>
        <v>41910227.31027104</v>
      </c>
      <c r="L6" s="118">
        <f ca="1">OFFSET('Normalized Annual Summary'!$AJ$13,COLUMN(L6)-COLUMN($H6),0)</f>
        <v>40874806.075379871</v>
      </c>
    </row>
    <row r="7" spans="2:12">
      <c r="B7" s="51" t="s">
        <v>183</v>
      </c>
      <c r="C7" s="49">
        <f ca="1">OFFSET('Normalized Annual Summary'!$AM$9,COLUMN(F7)-COLUMN($F7),0)</f>
        <v>304746367.45815498</v>
      </c>
      <c r="D7" s="49">
        <f ca="1">OFFSET('Normalized Annual Summary'!$AM$9,COLUMN(G7)-COLUMN($F7),0)</f>
        <v>295185913.80554301</v>
      </c>
      <c r="E7" s="49">
        <f ca="1">OFFSET('Normalized Annual Summary'!$AM$9,COLUMN(H7)-COLUMN($F7),0)</f>
        <v>304014292.368729</v>
      </c>
      <c r="F7" s="49">
        <f ca="1">OFFSET('Normalized Annual Summary'!$AM$9,COLUMN(I7)-COLUMN($F7),0)</f>
        <v>301194469.31</v>
      </c>
      <c r="G7" s="49">
        <f ca="1">OFFSET('Normalized Annual Summary'!$AM$9,COLUMN(J7)-COLUMN($F7),0)</f>
        <v>318162193.04000002</v>
      </c>
      <c r="H7" s="119">
        <f ca="1">OFFSET('Normalized Annual Summary'!$AM$9,COLUMN(K7)-COLUMN($F7),0)</f>
        <v>299472217.15999997</v>
      </c>
      <c r="I7" s="49">
        <f ca="1">OFFSET('Normalized Annual Summary'!$AS$13,COLUMN(I7)-COLUMN($H7),0)</f>
        <v>312728259.37314087</v>
      </c>
      <c r="J7" s="49">
        <f ca="1">OFFSET('Normalized Annual Summary'!$AS$13,COLUMN(J7)-COLUMN($H7),0)</f>
        <v>321546904.71618807</v>
      </c>
      <c r="K7" s="119">
        <f ca="1">OFFSET('Normalized Annual Summary'!$AS$13,COLUMN(K7)-COLUMN($H7),0)</f>
        <v>321110393.0492478</v>
      </c>
      <c r="L7" s="118">
        <f ca="1">OFFSET('Normalized Annual Summary'!$AS$13,COLUMN(L7)-COLUMN($H7),0)</f>
        <v>317827138.50434947</v>
      </c>
    </row>
    <row r="8" spans="2:12">
      <c r="B8" s="51" t="s">
        <v>191</v>
      </c>
      <c r="C8" s="49">
        <f ca="1">OFFSET('Normalized Annual Summary'!$AV$9,COLUMN(F8)-COLUMN($F8),0)</f>
        <v>280858035.097938</v>
      </c>
      <c r="D8" s="49">
        <f ca="1">OFFSET('Normalized Annual Summary'!$AV$9,COLUMN(G8)-COLUMN($F8),0)</f>
        <v>265541554.24181503</v>
      </c>
      <c r="E8" s="49">
        <f ca="1">OFFSET('Normalized Annual Summary'!$AV$9,COLUMN(H8)-COLUMN($F8),0)</f>
        <v>266219489.74002093</v>
      </c>
      <c r="F8" s="49">
        <f ca="1">OFFSET('Normalized Annual Summary'!$AV$9,COLUMN(I8)-COLUMN($F8),0)</f>
        <v>241052438.81000003</v>
      </c>
      <c r="G8" s="49">
        <f ca="1">OFFSET('Normalized Annual Summary'!$AV$9,COLUMN(J8)-COLUMN($F8),0)</f>
        <v>264027087.00000006</v>
      </c>
      <c r="H8" s="119">
        <f ca="1">OFFSET('Normalized Annual Summary'!$AV$9,COLUMN(K8)-COLUMN($F8),0)</f>
        <v>252589949.61000001</v>
      </c>
      <c r="I8" s="49">
        <f ca="1">OFFSET('Normalized Annual Summary'!$BB$13,COLUMN(I8)-COLUMN($H8),0)</f>
        <v>251190065.41504449</v>
      </c>
      <c r="J8" s="49">
        <f ca="1">OFFSET('Normalized Annual Summary'!$BB$13,COLUMN(J8)-COLUMN($H8),0)</f>
        <v>251190065.41504449</v>
      </c>
      <c r="K8" s="119">
        <f ca="1">OFFSET('Normalized Annual Summary'!$BB$13,COLUMN(K8)-COLUMN($H8),0)</f>
        <v>251190065.41504449</v>
      </c>
      <c r="L8" s="118">
        <f ca="1">OFFSET('Normalized Annual Summary'!$BB$13,COLUMN(L8)-COLUMN($H8),0)</f>
        <v>251190065.41504449</v>
      </c>
    </row>
    <row r="9" spans="2:12">
      <c r="B9" s="51" t="s">
        <v>192</v>
      </c>
      <c r="C9" s="49">
        <f ca="1">OFFSET('Normalized Annual Summary'!$BE$9,COLUMN(F9)-COLUMN($F9),0)</f>
        <v>45336838.931562997</v>
      </c>
      <c r="D9" s="49">
        <f ca="1">OFFSET('Normalized Annual Summary'!$BE$9,COLUMN(G9)-COLUMN($F9),0)</f>
        <v>48126674.812411003</v>
      </c>
      <c r="E9" s="49">
        <f ca="1">OFFSET('Normalized Annual Summary'!$BE$9,COLUMN(H9)-COLUMN($F9),0)</f>
        <v>47308908.679020993</v>
      </c>
      <c r="F9" s="49">
        <f ca="1">OFFSET('Normalized Annual Summary'!$BE$9,COLUMN(I9)-COLUMN($F9),0)</f>
        <v>47202925.820000008</v>
      </c>
      <c r="G9" s="49">
        <f ca="1">OFFSET('Normalized Annual Summary'!$BE$9,COLUMN(J9)-COLUMN($F9),0)</f>
        <v>44370766.850000001</v>
      </c>
      <c r="H9" s="119">
        <f ca="1">OFFSET('Normalized Annual Summary'!$BE$9,COLUMN(K9)-COLUMN($F9),0)</f>
        <v>42875821.289999999</v>
      </c>
      <c r="I9" s="49">
        <f ca="1">OFFSET('Normalized Annual Summary'!$BK$13,COLUMN(I9)-COLUMN($H9),0)</f>
        <v>43030413.808034509</v>
      </c>
      <c r="J9" s="49">
        <f ca="1">OFFSET('Normalized Annual Summary'!$BK$13,COLUMN(J9)-COLUMN($H9),0)</f>
        <v>41981365.674293369</v>
      </c>
      <c r="K9" s="119">
        <f ca="1">OFFSET('Normalized Annual Summary'!$BK$13,COLUMN(K9)-COLUMN($H9),0)</f>
        <v>40932317.540552229</v>
      </c>
      <c r="L9" s="118">
        <f ca="1">OFFSET('Normalized Annual Summary'!$BK$13,COLUMN(L9)-COLUMN($H9),0)</f>
        <v>39883269.406811088</v>
      </c>
    </row>
    <row r="10" spans="2:12">
      <c r="B10" s="51" t="s">
        <v>146</v>
      </c>
      <c r="C10" s="49">
        <f ca="1">OFFSET('Normalized Annual Summary'!$BN$9,COLUMN(F10)-COLUMN($F10),0)</f>
        <v>17377866.278999001</v>
      </c>
      <c r="D10" s="49">
        <f ca="1">OFFSET('Normalized Annual Summary'!$BN$9,COLUMN(G10)-COLUMN($F10),0)</f>
        <v>17283102.442827001</v>
      </c>
      <c r="E10" s="49">
        <f ca="1">OFFSET('Normalized Annual Summary'!$BN$9,COLUMN(H10)-COLUMN($F10),0)</f>
        <v>17360921.051590003</v>
      </c>
      <c r="F10" s="49">
        <f ca="1">OFFSET('Normalized Annual Summary'!$BN$9,COLUMN(I10)-COLUMN($F10),0)</f>
        <v>17162407.530000001</v>
      </c>
      <c r="G10" s="49">
        <f ca="1">OFFSET('Normalized Annual Summary'!$BN$9,COLUMN(J10)-COLUMN($F10),0)</f>
        <v>14655212.350000001</v>
      </c>
      <c r="H10" s="119">
        <f ca="1">OFFSET('Normalized Annual Summary'!$BN$9,COLUMN(K10)-COLUMN($F10),0)</f>
        <v>6962744.2999999998</v>
      </c>
      <c r="I10" s="49">
        <f ca="1">OFFSET('Normalized Annual Summary'!$BQ$13,COLUMN(I10)-COLUMN($H10),0)</f>
        <v>6962744.2999999998</v>
      </c>
      <c r="J10" s="49">
        <f ca="1">OFFSET('Normalized Annual Summary'!$BQ$13,COLUMN(J10)-COLUMN($H10),0)</f>
        <v>6411262.5356674027</v>
      </c>
      <c r="K10" s="119">
        <f ca="1">OFFSET('Normalized Annual Summary'!$BQ$13,COLUMN(K10)-COLUMN($H10),0)</f>
        <v>6415192.2170508699</v>
      </c>
      <c r="L10" s="118">
        <f ca="1">OFFSET('Normalized Annual Summary'!$BQ$13,COLUMN(L10)-COLUMN($H10),0)</f>
        <v>6419124.307070029</v>
      </c>
    </row>
    <row r="11" spans="2:12">
      <c r="B11" s="51" t="s">
        <v>145</v>
      </c>
      <c r="C11" s="49">
        <f ca="1">OFFSET('Normalized Annual Summary'!$BT$9,COLUMN(F11)-COLUMN($F11),0)</f>
        <v>908923.37890999997</v>
      </c>
      <c r="D11" s="49">
        <f ca="1">OFFSET('Normalized Annual Summary'!$BT$9,COLUMN(G11)-COLUMN($F11),0)</f>
        <v>887747.77032600006</v>
      </c>
      <c r="E11" s="49">
        <f ca="1">OFFSET('Normalized Annual Summary'!$BT$9,COLUMN(H11)-COLUMN($F11),0)</f>
        <v>924204.18281011167</v>
      </c>
      <c r="F11" s="49">
        <f ca="1">OFFSET('Normalized Annual Summary'!$BT$9,COLUMN(I11)-COLUMN($F11),0)</f>
        <v>873074.41874517407</v>
      </c>
      <c r="G11" s="49">
        <f ca="1">OFFSET('Normalized Annual Summary'!$BT$9,COLUMN(J11)-COLUMN($F11),0)</f>
        <v>851684.9625372421</v>
      </c>
      <c r="H11" s="119">
        <f ca="1">OFFSET('Normalized Annual Summary'!$BT$9,COLUMN(K11)-COLUMN($F11),0)</f>
        <v>795950.62000000011</v>
      </c>
      <c r="I11" s="49">
        <f ca="1">OFFSET('Normalized Annual Summary'!$BW$13,COLUMN(I11)-COLUMN($H11),0)</f>
        <v>795950.62000000011</v>
      </c>
      <c r="J11" s="49">
        <f ca="1">OFFSET('Normalized Annual Summary'!$BW$13,COLUMN(J11)-COLUMN($H11),0)</f>
        <v>775200.32301685738</v>
      </c>
      <c r="K11" s="119">
        <f ca="1">OFFSET('Normalized Annual Summary'!$BW$13,COLUMN(K11)-COLUMN($H11),0)</f>
        <v>754990.98273890407</v>
      </c>
      <c r="L11" s="118">
        <f ca="1">OFFSET('Normalized Annual Summary'!$BW$13,COLUMN(L11)-COLUMN($H11),0)</f>
        <v>735308.49651704892</v>
      </c>
    </row>
    <row r="12" spans="2:12">
      <c r="B12" s="51" t="s">
        <v>144</v>
      </c>
      <c r="C12" s="49">
        <f ca="1">OFFSET('Normalized Annual Summary'!$BZ$9,COLUMN(F12)-COLUMN($F12),0)</f>
        <v>3485917.9890729999</v>
      </c>
      <c r="D12" s="49">
        <f ca="1">OFFSET('Normalized Annual Summary'!$BZ$9,COLUMN(G12)-COLUMN($F12),0)</f>
        <v>3254726.4492000006</v>
      </c>
      <c r="E12" s="49">
        <f ca="1">OFFSET('Normalized Annual Summary'!$BZ$9,COLUMN(H12)-COLUMN($F12),0)</f>
        <v>2436824.926873663</v>
      </c>
      <c r="F12" s="49">
        <f ca="1">OFFSET('Normalized Annual Summary'!$BZ$9,COLUMN(I12)-COLUMN($F12),0)</f>
        <v>2410786.215730337</v>
      </c>
      <c r="G12" s="49">
        <f ca="1">OFFSET('Normalized Annual Summary'!$BZ$9,COLUMN(J12)-COLUMN($F12),0)</f>
        <v>2415557</v>
      </c>
      <c r="H12" s="119">
        <f ca="1">OFFSET('Normalized Annual Summary'!$BZ$9,COLUMN(K12)-COLUMN($F12),0)</f>
        <v>2368616.3200000003</v>
      </c>
      <c r="I12" s="49">
        <f ca="1">OFFSET('Normalized Annual Summary'!$CC$13,COLUMN(I12)-COLUMN($H12),0)</f>
        <v>2368616.3200000003</v>
      </c>
      <c r="J12" s="49">
        <f ca="1">OFFSET('Normalized Annual Summary'!$CC$13,COLUMN(J12)-COLUMN($H12),0)</f>
        <v>2239600.5367724961</v>
      </c>
      <c r="K12" s="119">
        <f ca="1">OFFSET('Normalized Annual Summary'!$CC$13,COLUMN(K12)-COLUMN($H12),0)</f>
        <v>2230744.7944826535</v>
      </c>
      <c r="L12" s="118">
        <f ca="1">OFFSET('Normalized Annual Summary'!$CC$13,COLUMN(L12)-COLUMN($H12),0)</f>
        <v>2221924.0692283115</v>
      </c>
    </row>
    <row r="13" spans="2:12" ht="13.5" thickBot="1">
      <c r="B13" s="52" t="s">
        <v>175</v>
      </c>
      <c r="C13" s="53">
        <f t="shared" ref="C13:E13" ca="1" si="0">SUM(C3:C12)</f>
        <v>2480837614.703299</v>
      </c>
      <c r="D13" s="53">
        <f t="shared" ca="1" si="0"/>
        <v>2450616245.4113798</v>
      </c>
      <c r="E13" s="53">
        <f t="shared" ca="1" si="0"/>
        <v>2463137593.6148214</v>
      </c>
      <c r="F13" s="53">
        <f t="shared" ref="F13:K13" ca="1" si="1">SUM(F3:F12)</f>
        <v>2397631611.1056104</v>
      </c>
      <c r="G13" s="53">
        <f t="shared" ca="1" si="1"/>
        <v>2471215846.1173167</v>
      </c>
      <c r="H13" s="53">
        <f t="shared" ca="1" si="1"/>
        <v>2367940087.46</v>
      </c>
      <c r="I13" s="53">
        <f t="shared" ca="1" si="1"/>
        <v>2407623157.2117176</v>
      </c>
      <c r="J13" s="53">
        <f t="shared" ca="1" si="1"/>
        <v>2419715947.6186018</v>
      </c>
      <c r="K13" s="115">
        <f t="shared" ca="1" si="1"/>
        <v>2420560911.8673124</v>
      </c>
      <c r="L13" s="114">
        <f t="shared" ref="L13" ca="1" si="2">SUM(L3:L12)</f>
        <v>2418337501.4095554</v>
      </c>
    </row>
    <row r="15" spans="2:12" ht="16.5" thickBot="1">
      <c r="B15" s="44" t="s">
        <v>184</v>
      </c>
      <c r="H15" s="69"/>
      <c r="I15" s="69"/>
    </row>
    <row r="16" spans="2:12" ht="51">
      <c r="B16" s="46" t="s">
        <v>176</v>
      </c>
      <c r="C16" s="55" t="s">
        <v>213</v>
      </c>
      <c r="D16" s="55" t="s">
        <v>172</v>
      </c>
      <c r="E16" s="56" t="s">
        <v>212</v>
      </c>
    </row>
    <row r="17" spans="2:12">
      <c r="B17" s="48" t="str">
        <f t="shared" ref="B17:B26" si="3">B3</f>
        <v>Residential</v>
      </c>
      <c r="C17" s="49">
        <f ca="1">L3</f>
        <v>574911716.85668635</v>
      </c>
      <c r="D17" s="49">
        <f>'CDM Adjustments'!K8</f>
        <v>18994803.532117553</v>
      </c>
      <c r="E17" s="50">
        <f ca="1">C17-D17</f>
        <v>555916913.32456875</v>
      </c>
    </row>
    <row r="18" spans="2:12">
      <c r="B18" s="51" t="str">
        <f t="shared" si="3"/>
        <v>GS &lt; 50</v>
      </c>
      <c r="C18" s="119">
        <f t="shared" ref="C18:C26" ca="1" si="4">L4</f>
        <v>200909467.75519171</v>
      </c>
      <c r="D18" s="49">
        <f>'CDM Adjustments'!K9</f>
        <v>5451980.516303244</v>
      </c>
      <c r="E18" s="50">
        <f ca="1">C18-D18</f>
        <v>195457487.23888847</v>
      </c>
    </row>
    <row r="19" spans="2:12">
      <c r="B19" s="51" t="str">
        <f t="shared" si="3"/>
        <v>GS &gt; 50</v>
      </c>
      <c r="C19" s="119">
        <f t="shared" ca="1" si="4"/>
        <v>983364680.52327669</v>
      </c>
      <c r="D19" s="49">
        <f>'CDM Adjustments'!K10</f>
        <v>98739021.228348762</v>
      </c>
      <c r="E19" s="50">
        <f t="shared" ref="E19:E26" ca="1" si="5">C19-D19</f>
        <v>884625659.29492795</v>
      </c>
    </row>
    <row r="20" spans="2:12">
      <c r="B20" s="51" t="str">
        <f t="shared" si="3"/>
        <v>Intermediate</v>
      </c>
      <c r="C20" s="119">
        <f t="shared" ca="1" si="4"/>
        <v>40874806.075379871</v>
      </c>
      <c r="D20" s="49">
        <f>'CDM Adjustments'!K11</f>
        <v>14630519.914724311</v>
      </c>
      <c r="E20" s="50">
        <f t="shared" ca="1" si="5"/>
        <v>26244286.160655558</v>
      </c>
    </row>
    <row r="21" spans="2:12">
      <c r="B21" s="51" t="str">
        <f t="shared" si="3"/>
        <v>Large User</v>
      </c>
      <c r="C21" s="119">
        <f t="shared" ca="1" si="4"/>
        <v>317827138.50434947</v>
      </c>
      <c r="D21" s="49">
        <f>'CDM Adjustments'!K12</f>
        <v>35963598.737615757</v>
      </c>
      <c r="E21" s="50">
        <f t="shared" ca="1" si="5"/>
        <v>281863539.76673371</v>
      </c>
    </row>
    <row r="22" spans="2:12">
      <c r="B22" s="51" t="str">
        <f t="shared" si="3"/>
        <v>Large Use 3TS</v>
      </c>
      <c r="C22" s="119">
        <f t="shared" ca="1" si="4"/>
        <v>251190065.41504449</v>
      </c>
      <c r="D22" s="49">
        <f>'CDM Adjustments'!K13</f>
        <v>13634352.509536961</v>
      </c>
      <c r="E22" s="50">
        <f t="shared" ca="1" si="5"/>
        <v>237555712.90550753</v>
      </c>
    </row>
    <row r="23" spans="2:12">
      <c r="B23" s="51" t="str">
        <f t="shared" si="3"/>
        <v>Large Use FA</v>
      </c>
      <c r="C23" s="119">
        <f t="shared" ca="1" si="4"/>
        <v>39883269.406811088</v>
      </c>
      <c r="D23" s="49">
        <f>'CDM Adjustments'!K14</f>
        <v>47618.340000000004</v>
      </c>
      <c r="E23" s="50">
        <f t="shared" ca="1" si="5"/>
        <v>39835651.066811085</v>
      </c>
    </row>
    <row r="24" spans="2:12">
      <c r="B24" s="51" t="str">
        <f t="shared" si="3"/>
        <v>Street Light</v>
      </c>
      <c r="C24" s="119">
        <f t="shared" ca="1" si="4"/>
        <v>6419124.307070029</v>
      </c>
      <c r="D24" s="49">
        <v>0</v>
      </c>
      <c r="E24" s="50">
        <f t="shared" ca="1" si="5"/>
        <v>6419124.307070029</v>
      </c>
    </row>
    <row r="25" spans="2:12">
      <c r="B25" s="51" t="str">
        <f t="shared" si="3"/>
        <v>Sentinel Light</v>
      </c>
      <c r="C25" s="119">
        <f t="shared" ca="1" si="4"/>
        <v>735308.49651704892</v>
      </c>
      <c r="D25" s="49">
        <v>0</v>
      </c>
      <c r="E25" s="50">
        <f t="shared" ca="1" si="5"/>
        <v>735308.49651704892</v>
      </c>
    </row>
    <row r="26" spans="2:12">
      <c r="B26" s="51" t="str">
        <f t="shared" si="3"/>
        <v>USL</v>
      </c>
      <c r="C26" s="119">
        <f t="shared" ca="1" si="4"/>
        <v>2221924.0692283115</v>
      </c>
      <c r="D26" s="49">
        <v>0</v>
      </c>
      <c r="E26" s="50">
        <f t="shared" ca="1" si="5"/>
        <v>2221924.0692283115</v>
      </c>
    </row>
    <row r="27" spans="2:12" ht="13.5" thickBot="1">
      <c r="B27" s="52" t="s">
        <v>175</v>
      </c>
      <c r="C27" s="53">
        <f ca="1">SUM(C17:C26)</f>
        <v>2418337501.4095554</v>
      </c>
      <c r="D27" s="53">
        <f>SUM(D17:D26)</f>
        <v>187461894.77864659</v>
      </c>
      <c r="E27" s="54">
        <f ca="1">SUM(E17:E26)</f>
        <v>2230875606.6309085</v>
      </c>
    </row>
    <row r="29" spans="2:12" ht="16.5" thickBot="1">
      <c r="B29" s="44" t="s">
        <v>158</v>
      </c>
    </row>
    <row r="30" spans="2:12">
      <c r="B30" s="122" t="s">
        <v>185</v>
      </c>
      <c r="C30" s="121" t="s">
        <v>177</v>
      </c>
      <c r="D30" s="121" t="s">
        <v>178</v>
      </c>
      <c r="E30" s="121" t="s">
        <v>179</v>
      </c>
      <c r="F30" s="121" t="s">
        <v>180</v>
      </c>
      <c r="G30" s="121" t="s">
        <v>181</v>
      </c>
      <c r="H30" s="121" t="s">
        <v>205</v>
      </c>
      <c r="I30" s="121" t="s">
        <v>206</v>
      </c>
      <c r="J30" s="121" t="s">
        <v>182</v>
      </c>
      <c r="K30" s="121" t="s">
        <v>193</v>
      </c>
      <c r="L30" s="120" t="s">
        <v>207</v>
      </c>
    </row>
    <row r="31" spans="2:12">
      <c r="B31" s="117" t="s">
        <v>141</v>
      </c>
      <c r="C31" s="119">
        <f ca="1">OFFSET('kW Forecast'!$D$34,COLUMN()-COLUMN($C31),0)</f>
        <v>2427537.8838569997</v>
      </c>
      <c r="D31" s="119">
        <f ca="1">OFFSET('kW Forecast'!$D$34,COLUMN()-COLUMN($C31),0)</f>
        <v>2556408.0255070003</v>
      </c>
      <c r="E31" s="119">
        <f ca="1">OFFSET('kW Forecast'!$D$34,COLUMN()-COLUMN($C31),0)</f>
        <v>2368008.0300000003</v>
      </c>
      <c r="F31" s="119">
        <f ca="1">OFFSET('kW Forecast'!$D$34,COLUMN()-COLUMN($C31),0)</f>
        <v>2413020.5799999996</v>
      </c>
      <c r="G31" s="119">
        <f ca="1">OFFSET('kW Forecast'!$D$34,COLUMN()-COLUMN($C31),0)</f>
        <v>2436984.27</v>
      </c>
      <c r="H31" s="119">
        <f ca="1">OFFSET('kW Forecast'!$D$34,COLUMN()-COLUMN($C31),0)</f>
        <v>2393115.89</v>
      </c>
      <c r="I31" s="119">
        <f ca="1">OFFSET('kW Forecast'!$D$23,COLUMN()-COLUMN($I31),0)</f>
        <v>2470360.6803781213</v>
      </c>
      <c r="J31" s="119">
        <f ca="1">OFFSET('kW Forecast'!$D$23,COLUMN()-COLUMN($I31),0)</f>
        <v>2472028.1900539398</v>
      </c>
      <c r="K31" s="119">
        <f ca="1">OFFSET('kW Forecast'!$D$23,COLUMN()-COLUMN($I31),0)</f>
        <v>2468708.2859976785</v>
      </c>
      <c r="L31" s="118">
        <f ca="1">OFFSET('kW Forecast'!$D$23,COLUMN()-COLUMN($I31),0)</f>
        <v>2459029.8919472964</v>
      </c>
    </row>
    <row r="32" spans="2:12">
      <c r="B32" s="117" t="str">
        <f>B20</f>
        <v>Intermediate</v>
      </c>
      <c r="C32" s="119">
        <f ca="1">OFFSET('kW Forecast'!$J$34,COLUMN()-COLUMN($C32),0)</f>
        <v>127750.54842900002</v>
      </c>
      <c r="D32" s="119">
        <f ca="1">OFFSET('kW Forecast'!$J$34,COLUMN()-COLUMN($C32),0)</f>
        <v>129021.099858</v>
      </c>
      <c r="E32" s="119">
        <f ca="1">OFFSET('kW Forecast'!$J$34,COLUMN()-COLUMN($C32),0)</f>
        <v>131071.55</v>
      </c>
      <c r="F32" s="119">
        <f ca="1">OFFSET('kW Forecast'!$J$34,COLUMN()-COLUMN($C32),0)</f>
        <v>128585.56999999999</v>
      </c>
      <c r="G32" s="119">
        <f ca="1">OFFSET('kW Forecast'!$J$34,COLUMN()-COLUMN($C32),0)</f>
        <v>130216.19</v>
      </c>
      <c r="H32" s="119">
        <f ca="1">OFFSET('kW Forecast'!$J$34,COLUMN()-COLUMN($C32),0)</f>
        <v>133091.57999999999</v>
      </c>
      <c r="I32" s="119">
        <f ca="1">OFFSET('kW Forecast'!$J$23,COLUMN()-COLUMN($I32),0)</f>
        <v>128469.79445102962</v>
      </c>
      <c r="J32" s="119">
        <f ca="1">OFFSET('kW Forecast'!$J$23,COLUMN()-COLUMN($I32),0)</f>
        <v>129232.08540794697</v>
      </c>
      <c r="K32" s="119">
        <f ca="1">OFFSET('kW Forecast'!$J$23,COLUMN()-COLUMN($I32),0)</f>
        <v>128338.90998368425</v>
      </c>
      <c r="L32" s="118">
        <f ca="1">OFFSET('kW Forecast'!$J$23,COLUMN()-COLUMN($I32),0)</f>
        <v>127188.87367783145</v>
      </c>
    </row>
    <row r="33" spans="2:12">
      <c r="B33" s="117" t="str">
        <f>B21</f>
        <v>Large User</v>
      </c>
      <c r="C33" s="119">
        <f ca="1">OFFSET('kW Forecast'!$P$34,COLUMN()-COLUMN($C33),0)</f>
        <v>566690.59476599994</v>
      </c>
      <c r="D33" s="119">
        <f ca="1">OFFSET('kW Forecast'!$P$34,COLUMN()-COLUMN($C33),0)</f>
        <v>557388.87657400011</v>
      </c>
      <c r="E33" s="119">
        <f ca="1">OFFSET('kW Forecast'!$P$34,COLUMN()-COLUMN($C33),0)</f>
        <v>557415.25</v>
      </c>
      <c r="F33" s="119">
        <f ca="1">OFFSET('kW Forecast'!$P$34,COLUMN()-COLUMN($C33),0)</f>
        <v>559320.55000000005</v>
      </c>
      <c r="G33" s="119">
        <f ca="1">OFFSET('kW Forecast'!$P$34,COLUMN()-COLUMN($C33),0)</f>
        <v>576548.00999999989</v>
      </c>
      <c r="H33" s="119">
        <f ca="1">OFFSET('kW Forecast'!$P$34,COLUMN()-COLUMN($C33),0)</f>
        <v>548063.93000000005</v>
      </c>
      <c r="I33" s="119">
        <f ca="1">OFFSET('kW Forecast'!$P$23,COLUMN()-COLUMN($I33),0)</f>
        <v>566369.92831901647</v>
      </c>
      <c r="J33" s="119">
        <f ca="1">OFFSET('kW Forecast'!$P$23,COLUMN()-COLUMN($I33),0)</f>
        <v>572212.24356919597</v>
      </c>
      <c r="K33" s="119">
        <f ca="1">OFFSET('kW Forecast'!$P$23,COLUMN()-COLUMN($I33),0)</f>
        <v>561825.18259088229</v>
      </c>
      <c r="L33" s="118">
        <f ca="1">OFFSET('kW Forecast'!$P$23,COLUMN()-COLUMN($I33),0)</f>
        <v>546711.80419060658</v>
      </c>
    </row>
    <row r="34" spans="2:12">
      <c r="B34" s="117" t="str">
        <f t="shared" ref="B34:B35" si="6">B22</f>
        <v>Large Use 3TS</v>
      </c>
      <c r="C34" s="119">
        <f ca="1">OFFSET('kW Forecast'!$V$34,COLUMN()-COLUMN($C34),0)</f>
        <v>559020.80044799997</v>
      </c>
      <c r="D34" s="119">
        <f ca="1">OFFSET('kW Forecast'!$V$34,COLUMN()-COLUMN($C34),0)</f>
        <v>535816.2171779999</v>
      </c>
      <c r="E34" s="119">
        <f ca="1">OFFSET('kW Forecast'!$V$34,COLUMN()-COLUMN($C34),0)</f>
        <v>524555.20000000007</v>
      </c>
      <c r="F34" s="119">
        <f ca="1">OFFSET('kW Forecast'!$V$34,COLUMN()-COLUMN($C34),0)</f>
        <v>487724.93000000005</v>
      </c>
      <c r="G34" s="119">
        <f ca="1">OFFSET('kW Forecast'!$V$34,COLUMN()-COLUMN($C34),0)</f>
        <v>515986.85</v>
      </c>
      <c r="H34" s="119">
        <f ca="1">OFFSET('kW Forecast'!$V$34,COLUMN()-COLUMN($C34),0)</f>
        <v>495653.43</v>
      </c>
      <c r="I34" s="119">
        <f ca="1">OFFSET('kW Forecast'!$V$23,COLUMN()-COLUMN($I34),0)</f>
        <v>499655.43133049703</v>
      </c>
      <c r="J34" s="119">
        <f ca="1">OFFSET('kW Forecast'!$V$23,COLUMN()-COLUMN($I34),0)</f>
        <v>488592.07618807984</v>
      </c>
      <c r="K34" s="119">
        <f ca="1">OFFSET('kW Forecast'!$V$23,COLUMN()-COLUMN($I34),0)</f>
        <v>477528.72104566265</v>
      </c>
      <c r="L34" s="118">
        <f ca="1">OFFSET('kW Forecast'!$V$23,COLUMN()-COLUMN($I34),0)</f>
        <v>466465.36590324546</v>
      </c>
    </row>
    <row r="35" spans="2:12">
      <c r="B35" s="117" t="str">
        <f t="shared" si="6"/>
        <v>Large Use FA</v>
      </c>
      <c r="C35" s="119">
        <f ca="1">OFFSET('kW Forecast'!$AB$34,COLUMN()-COLUMN($C35),0)</f>
        <v>81689.161949999994</v>
      </c>
      <c r="D35" s="119">
        <f ca="1">OFFSET('kW Forecast'!$AB$34,COLUMN()-COLUMN($C35),0)</f>
        <v>85550.828219999981</v>
      </c>
      <c r="E35" s="119">
        <f ca="1">OFFSET('kW Forecast'!$AB$34,COLUMN()-COLUMN($C35),0)</f>
        <v>86734.079999999987</v>
      </c>
      <c r="F35" s="119">
        <f ca="1">OFFSET('kW Forecast'!$AB$34,COLUMN()-COLUMN($C35),0)</f>
        <v>82844.529999999984</v>
      </c>
      <c r="G35" s="119">
        <f ca="1">OFFSET('kW Forecast'!$AB$34,COLUMN()-COLUMN($C35),0)</f>
        <v>74821.62</v>
      </c>
      <c r="H35" s="119">
        <f ca="1">OFFSET('kW Forecast'!$AB$34,COLUMN()-COLUMN($C35),0)</f>
        <v>70873.779999999984</v>
      </c>
      <c r="I35" s="119">
        <f ca="1">OFFSET('kW Forecast'!$AB$23,COLUMN()-COLUMN($I35),0)</f>
        <v>73947.030390674016</v>
      </c>
      <c r="J35" s="119">
        <f ca="1">OFFSET('kW Forecast'!$AB$23,COLUMN()-COLUMN($I35),0)</f>
        <v>71033.027899890745</v>
      </c>
      <c r="K35" s="119">
        <f ca="1">OFFSET('kW Forecast'!$AB$23,COLUMN()-COLUMN($I35),0)</f>
        <v>68174.598097184236</v>
      </c>
      <c r="L35" s="118">
        <f ca="1">OFFSET('kW Forecast'!$AB$23,COLUMN()-COLUMN($I35),0)</f>
        <v>65371.740982555093</v>
      </c>
    </row>
    <row r="36" spans="2:12">
      <c r="B36" s="117" t="s">
        <v>146</v>
      </c>
      <c r="C36" s="119">
        <f ca="1">OFFSET('kW Forecast'!$AH$9,COLUMN()-COLUMN($C36),0)</f>
        <v>49565.55999999999</v>
      </c>
      <c r="D36" s="119">
        <f ca="1">OFFSET('kW Forecast'!$AH$9,COLUMN()-COLUMN($C36),0)</f>
        <v>49480.340000000004</v>
      </c>
      <c r="E36" s="119">
        <f ca="1">OFFSET('kW Forecast'!$AH$9,COLUMN()-COLUMN($C36),0)</f>
        <v>49412.19</v>
      </c>
      <c r="F36" s="119">
        <f ca="1">OFFSET('kW Forecast'!$AH$9,COLUMN()-COLUMN($C36),0)</f>
        <v>49145.369999999995</v>
      </c>
      <c r="G36" s="119">
        <f ca="1">OFFSET('kW Forecast'!$AH$9,COLUMN()-COLUMN($C36),0)</f>
        <v>43202.96</v>
      </c>
      <c r="H36" s="119">
        <f ca="1">OFFSET('kW Forecast'!$AH$9,COLUMN()-COLUMN($C36),0)</f>
        <v>19819.260000000002</v>
      </c>
      <c r="I36" s="119">
        <f ca="1">OFFSET('kW Forecast'!$AH$18,COLUMN()-COLUMN($I36),0)</f>
        <v>19992.406611400846</v>
      </c>
      <c r="J36" s="119">
        <f ca="1">OFFSET('kW Forecast'!$AH$18,COLUMN()-COLUMN($I36),0)</f>
        <v>18408.914931071577</v>
      </c>
      <c r="K36" s="119">
        <f ca="1">OFFSET('kW Forecast'!$AH$18,COLUMN()-COLUMN($I36),0)</f>
        <v>18420.198382637009</v>
      </c>
      <c r="L36" s="118">
        <f ca="1">OFFSET('kW Forecast'!$AH$18,COLUMN()-COLUMN($I36),0)</f>
        <v>18431.488750214583</v>
      </c>
    </row>
    <row r="37" spans="2:12">
      <c r="B37" s="117" t="s">
        <v>145</v>
      </c>
      <c r="C37" s="119">
        <f ca="1">OFFSET('kW Forecast'!$AN$9,COLUMN()-COLUMN($C37),0)</f>
        <v>2495.6537090000002</v>
      </c>
      <c r="D37" s="119">
        <f ca="1">OFFSET('kW Forecast'!$AN$9,COLUMN()-COLUMN($C37),0)</f>
        <v>2438.761598</v>
      </c>
      <c r="E37" s="119">
        <f ca="1">OFFSET('kW Forecast'!$AN$9,COLUMN()-COLUMN($C37),0)</f>
        <v>2541.5785940000001</v>
      </c>
      <c r="F37" s="119">
        <f ca="1">OFFSET('kW Forecast'!$AN$9,COLUMN()-COLUMN($C37),0)</f>
        <v>2447.9</v>
      </c>
      <c r="G37" s="119">
        <f ca="1">OFFSET('kW Forecast'!$AN$9,COLUMN()-COLUMN($C37),0)</f>
        <v>2364.69</v>
      </c>
      <c r="H37" s="119">
        <f ca="1">OFFSET('kW Forecast'!$AN$9,COLUMN()-COLUMN($C37),0)</f>
        <v>2229.64</v>
      </c>
      <c r="I37" s="119">
        <f ca="1">OFFSET('kW Forecast'!$AN$18,COLUMN()-COLUMN($I37),0)</f>
        <v>2205.5727219554369</v>
      </c>
      <c r="J37" s="119">
        <f ca="1">OFFSET('kW Forecast'!$AN$18,COLUMN()-COLUMN($I37),0)</f>
        <v>2148.0738170629529</v>
      </c>
      <c r="K37" s="119">
        <f ca="1">OFFSET('kW Forecast'!$AN$18,COLUMN()-COLUMN($I37),0)</f>
        <v>2092.0738988195708</v>
      </c>
      <c r="L37" s="118">
        <f ca="1">OFFSET('kW Forecast'!$AN$18,COLUMN()-COLUMN($I37),0)</f>
        <v>2037.5338888988708</v>
      </c>
    </row>
    <row r="38" spans="2:12" ht="13.5" thickBot="1">
      <c r="B38" s="116" t="s">
        <v>175</v>
      </c>
      <c r="C38" s="115">
        <f t="shared" ref="C38" ca="1" si="7">SUM(C28:C37)</f>
        <v>3814750.2031589998</v>
      </c>
      <c r="D38" s="115">
        <f t="shared" ref="D38:E38" ca="1" si="8">SUM(D28:D37)</f>
        <v>3916104.1489350004</v>
      </c>
      <c r="E38" s="115">
        <f t="shared" ca="1" si="8"/>
        <v>3719737.8785940004</v>
      </c>
      <c r="F38" s="115">
        <f t="shared" ref="F38:K38" ca="1" si="9">SUM(F28:F37)</f>
        <v>3723089.4299999992</v>
      </c>
      <c r="G38" s="115">
        <f t="shared" ca="1" si="9"/>
        <v>3780124.59</v>
      </c>
      <c r="H38" s="115">
        <f t="shared" ca="1" si="9"/>
        <v>3662847.5100000002</v>
      </c>
      <c r="I38" s="115">
        <f t="shared" ca="1" si="9"/>
        <v>3761000.8442026945</v>
      </c>
      <c r="J38" s="115">
        <f ca="1">SUM(J28:J37)</f>
        <v>3753654.6118671885</v>
      </c>
      <c r="K38" s="115">
        <f t="shared" ca="1" si="9"/>
        <v>3725087.9699965487</v>
      </c>
      <c r="L38" s="114">
        <f t="shared" ref="L38" ca="1" si="10">SUM(L28:L37)</f>
        <v>3685236.6993406485</v>
      </c>
    </row>
    <row r="40" spans="2:12" ht="16.5" thickBot="1">
      <c r="B40" s="44" t="s">
        <v>184</v>
      </c>
    </row>
    <row r="41" spans="2:12" ht="51">
      <c r="B41" s="46" t="s">
        <v>185</v>
      </c>
      <c r="C41" s="55" t="s">
        <v>213</v>
      </c>
      <c r="D41" s="55" t="s">
        <v>172</v>
      </c>
      <c r="E41" s="56" t="s">
        <v>212</v>
      </c>
    </row>
    <row r="42" spans="2:12">
      <c r="B42" s="51" t="str">
        <f>B31</f>
        <v>GS &gt; 50</v>
      </c>
      <c r="C42" s="49">
        <f ca="1">L31</f>
        <v>2459029.8919472964</v>
      </c>
      <c r="D42" s="49">
        <f>'CDM Adjustments'!K24</f>
        <v>22079.334593499396</v>
      </c>
      <c r="E42" s="50">
        <f ca="1">C42-D42</f>
        <v>2436950.5573537969</v>
      </c>
      <c r="G42" s="69"/>
    </row>
    <row r="43" spans="2:12">
      <c r="B43" s="51" t="str">
        <f>B32</f>
        <v>Intermediate</v>
      </c>
      <c r="C43" s="119">
        <f t="shared" ref="C43:C48" ca="1" si="11">L32</f>
        <v>127188.87367783145</v>
      </c>
      <c r="D43" s="119">
        <f>'CDM Adjustments'!K25</f>
        <v>1792.4578058962236</v>
      </c>
      <c r="E43" s="50">
        <f t="shared" ref="E43:E48" ca="1" si="12">C43-D43</f>
        <v>125396.41587193523</v>
      </c>
    </row>
    <row r="44" spans="2:12">
      <c r="B44" s="51" t="str">
        <f>B33</f>
        <v>Large User</v>
      </c>
      <c r="C44" s="119">
        <f t="shared" ca="1" si="11"/>
        <v>546711.80419060658</v>
      </c>
      <c r="D44" s="119">
        <f>'CDM Adjustments'!K26</f>
        <v>4373.212143370758</v>
      </c>
      <c r="E44" s="50">
        <f t="shared" ca="1" si="12"/>
        <v>542338.59204723581</v>
      </c>
    </row>
    <row r="45" spans="2:12">
      <c r="B45" s="51" t="str">
        <f t="shared" ref="B45:B46" si="13">B34</f>
        <v>Large Use 3TS</v>
      </c>
      <c r="C45" s="119">
        <f t="shared" ca="1" si="11"/>
        <v>466465.36590324546</v>
      </c>
      <c r="D45" s="119">
        <f>'CDM Adjustments'!K27</f>
        <v>2840.6088470449104</v>
      </c>
      <c r="E45" s="50">
        <f t="shared" ca="1" si="12"/>
        <v>463624.75705620053</v>
      </c>
    </row>
    <row r="46" spans="2:12">
      <c r="B46" s="51" t="str">
        <f t="shared" si="13"/>
        <v>Large Use FA</v>
      </c>
      <c r="C46" s="119">
        <f t="shared" ca="1" si="11"/>
        <v>65371.740982555093</v>
      </c>
      <c r="D46" s="119">
        <f>'CDM Adjustments'!K28</f>
        <v>3.5700000000000003</v>
      </c>
      <c r="E46" s="50">
        <f t="shared" ca="1" si="12"/>
        <v>65368.170982555093</v>
      </c>
    </row>
    <row r="47" spans="2:12">
      <c r="B47" s="51" t="str">
        <f>B36</f>
        <v>Street Light</v>
      </c>
      <c r="C47" s="119">
        <f t="shared" ca="1" si="11"/>
        <v>18431.488750214583</v>
      </c>
      <c r="D47" s="119">
        <v>0</v>
      </c>
      <c r="E47" s="50">
        <f t="shared" ca="1" si="12"/>
        <v>18431.488750214583</v>
      </c>
    </row>
    <row r="48" spans="2:12">
      <c r="B48" s="51" t="str">
        <f>B37</f>
        <v>Sentinel Light</v>
      </c>
      <c r="C48" s="119">
        <f t="shared" ca="1" si="11"/>
        <v>2037.5338888988708</v>
      </c>
      <c r="D48" s="119">
        <v>0</v>
      </c>
      <c r="E48" s="50">
        <f t="shared" ca="1" si="12"/>
        <v>2037.5338888988708</v>
      </c>
    </row>
    <row r="49" spans="2:11" ht="13.5" thickBot="1">
      <c r="B49" s="52" t="s">
        <v>175</v>
      </c>
      <c r="C49" s="53">
        <f ca="1">SUM(C42:C48)</f>
        <v>3685236.6993406485</v>
      </c>
      <c r="D49" s="53">
        <f>SUM(D42:D48)</f>
        <v>31089.183389811289</v>
      </c>
      <c r="E49" s="54">
        <f ca="1">SUM(E42:E48)</f>
        <v>3654147.5159508372</v>
      </c>
    </row>
    <row r="51" spans="2:11" ht="16.5" thickBot="1">
      <c r="B51" s="44" t="s">
        <v>202</v>
      </c>
    </row>
    <row r="52" spans="2:11">
      <c r="B52" s="46" t="s">
        <v>185</v>
      </c>
      <c r="C52" s="47" t="s">
        <v>177</v>
      </c>
      <c r="D52" s="47" t="s">
        <v>178</v>
      </c>
      <c r="E52" s="47" t="s">
        <v>179</v>
      </c>
      <c r="F52" s="47" t="s">
        <v>180</v>
      </c>
      <c r="G52" s="47" t="s">
        <v>181</v>
      </c>
      <c r="H52" s="47" t="s">
        <v>205</v>
      </c>
      <c r="I52" s="47" t="s">
        <v>182</v>
      </c>
      <c r="J52" s="121" t="s">
        <v>193</v>
      </c>
      <c r="K52" s="120" t="s">
        <v>207</v>
      </c>
    </row>
    <row r="53" spans="2:11">
      <c r="B53" s="48" t="str">
        <f t="shared" ref="B53:B62" si="14">B3</f>
        <v>Residential</v>
      </c>
      <c r="C53" s="49">
        <f ca="1">OFFSET('Connection count '!$C$9,COLUMN()-COLUMN($C53),0)</f>
        <v>77099</v>
      </c>
      <c r="D53" s="49">
        <f ca="1">OFFSET('Connection count '!$C$9,COLUMN()-COLUMN($C53),0)</f>
        <v>77452.25</v>
      </c>
      <c r="E53" s="49">
        <f ca="1">OFFSET('Connection count '!$C$9,COLUMN()-COLUMN($C53),0)</f>
        <v>77949.5</v>
      </c>
      <c r="F53" s="49">
        <f ca="1">OFFSET('Connection count '!$C$9,COLUMN()-COLUMN($C53),0)</f>
        <v>78320.5</v>
      </c>
      <c r="G53" s="49">
        <f ca="1">OFFSET('Connection count '!$C$9,COLUMN()-COLUMN($C53),0)</f>
        <v>78812</v>
      </c>
      <c r="H53" s="49">
        <f ca="1">OFFSET('Connection count '!$C$9,COLUMN()-COLUMN($C53),0)</f>
        <v>79324.5</v>
      </c>
      <c r="I53" s="49">
        <f ca="1">OFFSET('Connection count '!$C$9,COLUMN()-COLUMN($C53),0)</f>
        <v>79646.176495143533</v>
      </c>
      <c r="J53" s="119">
        <f ca="1">OFFSET('Connection count '!$C$9,COLUMN()-COLUMN($C53),0)</f>
        <v>79969.157451929161</v>
      </c>
      <c r="K53" s="118">
        <f ca="1">OFFSET('Connection count '!$C$9,COLUMN()-COLUMN($C53),0)</f>
        <v>80293.448160206157</v>
      </c>
    </row>
    <row r="54" spans="2:11">
      <c r="B54" s="51" t="str">
        <f t="shared" si="14"/>
        <v>GS &lt; 50</v>
      </c>
      <c r="C54" s="49">
        <f ca="1">OFFSET('Connection count '!$G$9,COLUMN()-COLUMN($C54),0)</f>
        <v>6922</v>
      </c>
      <c r="D54" s="49">
        <f ca="1">OFFSET('Connection count '!$G$9,COLUMN()-COLUMN($C54),0)</f>
        <v>6945.5</v>
      </c>
      <c r="E54" s="49">
        <f ca="1">OFFSET('Connection count '!$G$9,COLUMN()-COLUMN($C54),0)</f>
        <v>7014</v>
      </c>
      <c r="F54" s="49">
        <f ca="1">OFFSET('Connection count '!$G$9,COLUMN()-COLUMN($C54),0)</f>
        <v>7054.5</v>
      </c>
      <c r="G54" s="49">
        <f ca="1">OFFSET('Connection count '!$G$9,COLUMN()-COLUMN($C54),0)</f>
        <v>7079.5</v>
      </c>
      <c r="H54" s="49">
        <f ca="1">OFFSET('Connection count '!$G$9,COLUMN()-COLUMN($C54),0)</f>
        <v>7108.75</v>
      </c>
      <c r="I54" s="49">
        <f ca="1">OFFSET('Connection count '!$G$9,COLUMN()-COLUMN($C54),0)</f>
        <v>7116.1214073176789</v>
      </c>
      <c r="J54" s="119">
        <f ca="1">OFFSET('Connection count '!$G$9,COLUMN()-COLUMN($C54),0)</f>
        <v>7123.5004584047747</v>
      </c>
      <c r="K54" s="118">
        <f ca="1">OFFSET('Connection count '!$G$9,COLUMN()-COLUMN($C54),0)</f>
        <v>7130.887161187482</v>
      </c>
    </row>
    <row r="55" spans="2:11">
      <c r="B55" s="51" t="str">
        <f t="shared" si="14"/>
        <v>GS &gt; 50</v>
      </c>
      <c r="C55" s="49">
        <f ca="1">OFFSET('Connection count '!$K$9,COLUMN()-COLUMN($C55),0)</f>
        <v>1179.25</v>
      </c>
      <c r="D55" s="49">
        <f ca="1">OFFSET('Connection count '!$K$9,COLUMN()-COLUMN($C55),0)</f>
        <v>1179.25</v>
      </c>
      <c r="E55" s="49">
        <f ca="1">OFFSET('Connection count '!$K$9,COLUMN()-COLUMN($C55),0)</f>
        <v>1209.25</v>
      </c>
      <c r="F55" s="49">
        <f ca="1">OFFSET('Connection count '!$K$9,COLUMN()-COLUMN($C55),0)</f>
        <v>1228.75</v>
      </c>
      <c r="G55" s="49">
        <f ca="1">OFFSET('Connection count '!$K$9,COLUMN()-COLUMN($C55),0)</f>
        <v>1245</v>
      </c>
      <c r="H55" s="49">
        <f ca="1">OFFSET('Connection count '!$K$9,COLUMN()-COLUMN($C55),0)</f>
        <v>1251.25</v>
      </c>
      <c r="I55" s="49">
        <f ca="1">OFFSET('Connection count '!$K$9,COLUMN()-COLUMN($C55),0)</f>
        <v>1257.6904489727563</v>
      </c>
      <c r="J55" s="119">
        <f ca="1">OFFSET('Connection count '!$K$9,COLUMN()-COLUMN($C55),0)</f>
        <v>1264.1640483015331</v>
      </c>
      <c r="K55" s="118">
        <f ca="1">OFFSET('Connection count '!$K$9,COLUMN()-COLUMN($C55),0)</f>
        <v>1270.6709686182396</v>
      </c>
    </row>
    <row r="56" spans="2:11">
      <c r="B56" s="51" t="str">
        <f t="shared" si="14"/>
        <v>Intermediate</v>
      </c>
      <c r="C56" s="49">
        <f ca="1">OFFSET('Connection count '!$O$9,COLUMN()-COLUMN($C56),0)</f>
        <v>3</v>
      </c>
      <c r="D56" s="49">
        <f ca="1">OFFSET('Connection count '!$O$9,COLUMN()-COLUMN($C56),0)</f>
        <v>3</v>
      </c>
      <c r="E56" s="49">
        <f ca="1">OFFSET('Connection count '!$O$9,COLUMN()-COLUMN($C56),0)</f>
        <v>3</v>
      </c>
      <c r="F56" s="49">
        <f ca="1">OFFSET('Connection count '!$O$9,COLUMN()-COLUMN($C56),0)</f>
        <v>3</v>
      </c>
      <c r="G56" s="49">
        <f ca="1">OFFSET('Connection count '!$O$9,COLUMN()-COLUMN($C56),0)</f>
        <v>3</v>
      </c>
      <c r="H56" s="49">
        <f ca="1">OFFSET('Connection count '!$O$9,COLUMN()-COLUMN($C56),0)</f>
        <v>3</v>
      </c>
      <c r="I56" s="49">
        <f ca="1">OFFSET('Connection count '!$O$9,COLUMN()-COLUMN($C56),0)</f>
        <v>3</v>
      </c>
      <c r="J56" s="119">
        <f ca="1">OFFSET('Connection count '!$O$9,COLUMN()-COLUMN($C56),0)</f>
        <v>3</v>
      </c>
      <c r="K56" s="118">
        <f ca="1">OFFSET('Connection count '!$O$9,COLUMN()-COLUMN($C56),0)</f>
        <v>3</v>
      </c>
    </row>
    <row r="57" spans="2:11">
      <c r="B57" s="51" t="str">
        <f t="shared" si="14"/>
        <v>Large User</v>
      </c>
      <c r="C57" s="49">
        <f ca="1">OFFSET('Connection count '!$S$9,COLUMN()-COLUMN($C57),0)</f>
        <v>6</v>
      </c>
      <c r="D57" s="49">
        <f ca="1">OFFSET('Connection count '!$S$9,COLUMN()-COLUMN($C57),0)</f>
        <v>6</v>
      </c>
      <c r="E57" s="49">
        <f ca="1">OFFSET('Connection count '!$S$9,COLUMN()-COLUMN($C57),0)</f>
        <v>6</v>
      </c>
      <c r="F57" s="49">
        <f ca="1">OFFSET('Connection count '!$S$9,COLUMN()-COLUMN($C57),0)</f>
        <v>6</v>
      </c>
      <c r="G57" s="49">
        <f ca="1">OFFSET('Connection count '!$S$9,COLUMN()-COLUMN($C57),0)</f>
        <v>6</v>
      </c>
      <c r="H57" s="49">
        <f ca="1">OFFSET('Connection count '!$S$9,COLUMN()-COLUMN($C57),0)</f>
        <v>6</v>
      </c>
      <c r="I57" s="49">
        <f ca="1">OFFSET('Connection count '!$S$9,COLUMN()-COLUMN($C57),0)</f>
        <v>6</v>
      </c>
      <c r="J57" s="119">
        <f ca="1">OFFSET('Connection count '!$S$9,COLUMN()-COLUMN($C57),0)</f>
        <v>6</v>
      </c>
      <c r="K57" s="118">
        <f ca="1">OFFSET('Connection count '!$S$9,COLUMN()-COLUMN($C57),0)</f>
        <v>6</v>
      </c>
    </row>
    <row r="58" spans="2:11">
      <c r="B58" s="51" t="str">
        <f t="shared" si="14"/>
        <v>Large Use 3TS</v>
      </c>
      <c r="C58" s="49">
        <f ca="1">OFFSET('Connection count '!$W$9,COLUMN()-COLUMN($C58),0)</f>
        <v>2.5</v>
      </c>
      <c r="D58" s="49">
        <f ca="1">OFFSET('Connection count '!$W$9,COLUMN()-COLUMN($C58),0)</f>
        <v>2</v>
      </c>
      <c r="E58" s="49">
        <f ca="1">OFFSET('Connection count '!$W$9,COLUMN()-COLUMN($C58),0)</f>
        <v>2</v>
      </c>
      <c r="F58" s="49">
        <f ca="1">OFFSET('Connection count '!$W$9,COLUMN()-COLUMN($C58),0)</f>
        <v>2</v>
      </c>
      <c r="G58" s="49">
        <f ca="1">OFFSET('Connection count '!$W$9,COLUMN()-COLUMN($C58),0)</f>
        <v>2</v>
      </c>
      <c r="H58" s="49">
        <f ca="1">OFFSET('Connection count '!$W$9,COLUMN()-COLUMN($C58),0)</f>
        <v>2</v>
      </c>
      <c r="I58" s="49">
        <f ca="1">OFFSET('Connection count '!$W$9,COLUMN()-COLUMN($C58),0)</f>
        <v>2</v>
      </c>
      <c r="J58" s="119">
        <f ca="1">OFFSET('Connection count '!$W$9,COLUMN()-COLUMN($C58),0)</f>
        <v>2</v>
      </c>
      <c r="K58" s="118">
        <f ca="1">OFFSET('Connection count '!$W$9,COLUMN()-COLUMN($C58),0)</f>
        <v>2</v>
      </c>
    </row>
    <row r="59" spans="2:11">
      <c r="B59" s="51" t="str">
        <f t="shared" si="14"/>
        <v>Large Use FA</v>
      </c>
      <c r="C59" s="49">
        <f ca="1">OFFSET('Connection count '!$AA$9,COLUMN()-COLUMN($C59),0)</f>
        <v>1</v>
      </c>
      <c r="D59" s="49">
        <f ca="1">OFFSET('Connection count '!$AA$9,COLUMN()-COLUMN($C59),0)</f>
        <v>1</v>
      </c>
      <c r="E59" s="49">
        <f ca="1">OFFSET('Connection count '!$AA$9,COLUMN()-COLUMN($C59),0)</f>
        <v>1</v>
      </c>
      <c r="F59" s="49">
        <f ca="1">OFFSET('Connection count '!$AA$9,COLUMN()-COLUMN($C59),0)</f>
        <v>1</v>
      </c>
      <c r="G59" s="49">
        <f ca="1">OFFSET('Connection count '!$AA$9,COLUMN()-COLUMN($C59),0)</f>
        <v>1</v>
      </c>
      <c r="H59" s="49">
        <f ca="1">OFFSET('Connection count '!$AA$9,COLUMN()-COLUMN($C59),0)</f>
        <v>1</v>
      </c>
      <c r="I59" s="49">
        <f ca="1">OFFSET('Connection count '!$AA$9,COLUMN()-COLUMN($C59),0)</f>
        <v>1</v>
      </c>
      <c r="J59" s="119">
        <f ca="1">OFFSET('Connection count '!$AA$9,COLUMN()-COLUMN($C59),0)</f>
        <v>1</v>
      </c>
      <c r="K59" s="118">
        <f ca="1">OFFSET('Connection count '!$AA$9,COLUMN()-COLUMN($C59),0)</f>
        <v>1</v>
      </c>
    </row>
    <row r="60" spans="2:11">
      <c r="B60" s="51" t="str">
        <f t="shared" si="14"/>
        <v>Street Light</v>
      </c>
      <c r="C60" s="49">
        <f ca="1">OFFSET('Connection count '!$AE$9,COLUMN()-COLUMN($C60),0)</f>
        <v>23358</v>
      </c>
      <c r="D60" s="49">
        <f ca="1">OFFSET('Connection count '!$AE$9,COLUMN()-COLUMN($C60),0)</f>
        <v>23385.5</v>
      </c>
      <c r="E60" s="49">
        <f ca="1">OFFSET('Connection count '!$AE$9,COLUMN()-COLUMN($C60),0)</f>
        <v>23459.5</v>
      </c>
      <c r="F60" s="49">
        <f ca="1">OFFSET('Connection count '!$AE$9,COLUMN()-COLUMN($C60),0)</f>
        <v>23495.25</v>
      </c>
      <c r="G60" s="49">
        <f ca="1">OFFSET('Connection count '!$AE$9,COLUMN()-COLUMN($C60),0)</f>
        <v>23517.5</v>
      </c>
      <c r="H60" s="49">
        <f ca="1">OFFSET('Connection count '!$AE$9,COLUMN()-COLUMN($C60),0)</f>
        <v>24143.5</v>
      </c>
      <c r="I60" s="49">
        <f ca="1">OFFSET('Connection count '!$AE$9,COLUMN()-COLUMN($C60),0)</f>
        <v>24158.298374259972</v>
      </c>
      <c r="J60" s="119">
        <f ca="1">OFFSET('Connection count '!$AE$9,COLUMN()-COLUMN($C60),0)</f>
        <v>24173.105818948039</v>
      </c>
      <c r="K60" s="118">
        <f ca="1">OFFSET('Connection count '!$AE$9,COLUMN()-COLUMN($C60),0)</f>
        <v>24187.922339623776</v>
      </c>
    </row>
    <row r="61" spans="2:11">
      <c r="B61" s="51" t="str">
        <f t="shared" si="14"/>
        <v>Sentinel Light</v>
      </c>
      <c r="C61" s="49">
        <f ca="1">OFFSET('Connection count '!$AI$9,COLUMN()-COLUMN($C61),0)</f>
        <v>660.5</v>
      </c>
      <c r="D61" s="49">
        <f ca="1">OFFSET('Connection count '!$AI$9,COLUMN()-COLUMN($C61),0)</f>
        <v>641.25</v>
      </c>
      <c r="E61" s="49">
        <f ca="1">OFFSET('Connection count '!$AI$9,COLUMN()-COLUMN($C61),0)</f>
        <v>631.25</v>
      </c>
      <c r="F61" s="49">
        <f ca="1">OFFSET('Connection count '!$AI$9,COLUMN()-COLUMN($C61),0)</f>
        <v>615.75</v>
      </c>
      <c r="G61" s="49">
        <f ca="1">OFFSET('Connection count '!$AI$9,COLUMN()-COLUMN($C61),0)</f>
        <v>602</v>
      </c>
      <c r="H61" s="49">
        <f ca="1">OFFSET('Connection count '!$AI$9,COLUMN()-COLUMN($C61),0)</f>
        <v>554.25</v>
      </c>
      <c r="I61" s="49">
        <f ca="1">OFFSET('Connection count '!$AI$9,COLUMN()-COLUMN($C61),0)</f>
        <v>539.80079697920598</v>
      </c>
      <c r="J61" s="119">
        <f ca="1">OFFSET('Connection count '!$AI$9,COLUMN()-COLUMN($C61),0)</f>
        <v>525.72828221810732</v>
      </c>
      <c r="K61" s="118">
        <f ca="1">OFFSET('Connection count '!$AI$9,COLUMN()-COLUMN($C61),0)</f>
        <v>512.02263551798512</v>
      </c>
    </row>
    <row r="62" spans="2:11">
      <c r="B62" s="51" t="str">
        <f t="shared" si="14"/>
        <v>USL</v>
      </c>
      <c r="C62" s="49">
        <f ca="1">OFFSET('Connection count '!$AM$9,COLUMN()-COLUMN($C62),0)</f>
        <v>794</v>
      </c>
      <c r="D62" s="49">
        <f ca="1">OFFSET('Connection count '!$AM$9,COLUMN()-COLUMN($C62),0)</f>
        <v>789.5</v>
      </c>
      <c r="E62" s="49">
        <f ca="1">OFFSET('Connection count '!$AM$9,COLUMN()-COLUMN($C62),0)</f>
        <v>783</v>
      </c>
      <c r="F62" s="49">
        <f ca="1">OFFSET('Connection count '!$AM$9,COLUMN()-COLUMN($C62),0)</f>
        <v>780</v>
      </c>
      <c r="G62" s="49">
        <f ca="1">OFFSET('Connection count '!$AM$9,COLUMN()-COLUMN($C62),0)</f>
        <v>781</v>
      </c>
      <c r="H62" s="49">
        <f ca="1">OFFSET('Connection count '!$AM$9,COLUMN()-COLUMN($C62),0)</f>
        <v>769</v>
      </c>
      <c r="I62" s="49">
        <f ca="1">OFFSET('Connection count '!$AM$9,COLUMN()-COLUMN($C62),0)</f>
        <v>727.11346208154532</v>
      </c>
      <c r="J62" s="119">
        <f ca="1">OFFSET('Connection count '!$AM$9,COLUMN()-COLUMN($C62),0)</f>
        <v>724.23833800028888</v>
      </c>
      <c r="K62" s="118">
        <f ca="1">OFFSET('Connection count '!$AM$9,COLUMN()-COLUMN($C62),0)</f>
        <v>721.37458262407461</v>
      </c>
    </row>
    <row r="63" spans="2:11" ht="13.5" thickBot="1">
      <c r="B63" s="52" t="s">
        <v>175</v>
      </c>
      <c r="C63" s="53">
        <f ca="1">SUM(C53:C62)</f>
        <v>110025.25</v>
      </c>
      <c r="D63" s="53">
        <f t="shared" ref="D63:H63" ca="1" si="15">SUM(D53:D62)</f>
        <v>110405.25</v>
      </c>
      <c r="E63" s="53">
        <f t="shared" ca="1" si="15"/>
        <v>111058.5</v>
      </c>
      <c r="F63" s="53">
        <f t="shared" ca="1" si="15"/>
        <v>111506.75</v>
      </c>
      <c r="G63" s="53">
        <f t="shared" ca="1" si="15"/>
        <v>112049</v>
      </c>
      <c r="H63" s="53">
        <f t="shared" ca="1" si="15"/>
        <v>113163.25</v>
      </c>
      <c r="I63" s="53">
        <f t="shared" ref="I63:J63" ca="1" si="16">SUM(I53:I62)</f>
        <v>113457.2009847547</v>
      </c>
      <c r="J63" s="115">
        <f t="shared" ca="1" si="16"/>
        <v>113791.89439780189</v>
      </c>
      <c r="K63" s="114">
        <f t="shared" ref="K63" ca="1" si="17">SUM(K53:K62)</f>
        <v>114128.32584777773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5CB5A-CA67-436B-A8D9-4FDCE456C0C8}">
  <sheetPr>
    <tabColor theme="8"/>
  </sheetPr>
  <dimension ref="A1"/>
  <sheetViews>
    <sheetView workbookViewId="0">
      <selection activeCell="P31" sqref="P31"/>
    </sheetView>
  </sheetViews>
  <sheetFormatPr defaultRowHeight="12.7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95F27-38F0-4439-9A00-DE4C02FCF72F}">
  <dimension ref="A1:T157"/>
  <sheetViews>
    <sheetView workbookViewId="0">
      <selection activeCell="D2" sqref="D2"/>
    </sheetView>
  </sheetViews>
  <sheetFormatPr defaultRowHeight="12.75"/>
  <cols>
    <col min="1" max="1" width="10.33203125" style="137" bestFit="1" customWidth="1"/>
    <col min="2" max="2" width="8.5" style="137" customWidth="1"/>
    <col min="3" max="3" width="18.6640625" style="137" bestFit="1" customWidth="1"/>
    <col min="4" max="4" width="7.5" style="137" customWidth="1"/>
    <col min="5" max="5" width="7" style="137" customWidth="1"/>
    <col min="6" max="6" width="7.6640625" style="137" customWidth="1"/>
    <col min="7" max="7" width="10.33203125" style="137" customWidth="1"/>
    <col min="8" max="8" width="10.1640625" style="137" bestFit="1" customWidth="1"/>
    <col min="9" max="9" width="8.33203125" style="137" customWidth="1"/>
    <col min="10" max="10" width="9.6640625" style="137" customWidth="1"/>
    <col min="11" max="11" width="9.33203125" style="137"/>
    <col min="12" max="12" width="12.6640625" style="137" bestFit="1" customWidth="1"/>
    <col min="13" max="14" width="12" style="137" bestFit="1" customWidth="1"/>
    <col min="15" max="16" width="12.6640625" style="137" bestFit="1" customWidth="1"/>
    <col min="17" max="18" width="12" style="137" bestFit="1" customWidth="1"/>
    <col min="19" max="19" width="12.6640625" style="137" bestFit="1" customWidth="1"/>
    <col min="20" max="20" width="12" style="137" bestFit="1" customWidth="1"/>
    <col min="21" max="16384" width="9.33203125" style="137"/>
  </cols>
  <sheetData>
    <row r="1" spans="1:20">
      <c r="A1" s="137" t="s">
        <v>125</v>
      </c>
      <c r="B1" s="137" t="s">
        <v>126</v>
      </c>
      <c r="C1" s="137" t="str">
        <f>'Monthly Data'!F1</f>
        <v>Residential_NO_CDM</v>
      </c>
      <c r="D1" s="137" t="str">
        <f>'Monthly Data'!AX1</f>
        <v>HDD</v>
      </c>
      <c r="E1" s="137" t="str">
        <f>'Monthly Data'!AY1</f>
        <v>CDD</v>
      </c>
      <c r="F1" s="137" t="str">
        <f>'Monthly Data'!BP1</f>
        <v>Spring</v>
      </c>
      <c r="G1" s="137" t="str">
        <f>'Monthly Data'!BQ1</f>
        <v>Fall</v>
      </c>
      <c r="H1" s="137" t="str">
        <f>'Monthly Data'!BS1</f>
        <v>Month Days</v>
      </c>
      <c r="I1" s="137" t="str">
        <f>'Monthly Data'!BL1</f>
        <v>Sept</v>
      </c>
      <c r="J1" s="137" t="str">
        <f>'Monthly Data'!BC1</f>
        <v>Trend</v>
      </c>
      <c r="L1" s="137" t="s">
        <v>92</v>
      </c>
      <c r="M1" s="137" t="str">
        <f>D1</f>
        <v>HDD</v>
      </c>
      <c r="N1" s="137" t="str">
        <f t="shared" ref="N1:S1" si="0">E1</f>
        <v>CDD</v>
      </c>
      <c r="O1" s="137" t="str">
        <f t="shared" si="0"/>
        <v>Spring</v>
      </c>
      <c r="P1" s="137" t="str">
        <f t="shared" si="0"/>
        <v>Fall</v>
      </c>
      <c r="Q1" s="137" t="str">
        <f t="shared" si="0"/>
        <v>Month Days</v>
      </c>
      <c r="R1" s="137" t="str">
        <f t="shared" si="0"/>
        <v>Sept</v>
      </c>
      <c r="S1" s="137" t="str">
        <f t="shared" si="0"/>
        <v>Trend</v>
      </c>
      <c r="T1" s="137" t="s">
        <v>156</v>
      </c>
    </row>
    <row r="2" spans="1:20">
      <c r="A2" s="138">
        <f>'Monthly Data'!A2</f>
        <v>39448</v>
      </c>
      <c r="B2" s="137">
        <f t="shared" ref="B2:B65" si="1">YEAR(A2)</f>
        <v>2008</v>
      </c>
      <c r="C2" s="137">
        <f ca="1">'Monthly Data'!F2</f>
        <v>57709952.468318984</v>
      </c>
      <c r="D2" s="158">
        <f ca="1">Weather!L69</f>
        <v>665.14879699248104</v>
      </c>
      <c r="E2" s="158">
        <f ca="1">Weather!M69</f>
        <v>0</v>
      </c>
      <c r="F2" s="137">
        <f>'Monthly Data'!BP2</f>
        <v>0</v>
      </c>
      <c r="G2" s="137">
        <f>'Monthly Data'!BQ2</f>
        <v>0</v>
      </c>
      <c r="H2" s="137">
        <f>'Monthly Data'!BS2</f>
        <v>31</v>
      </c>
      <c r="I2" s="137">
        <f>'Monthly Data'!BL2</f>
        <v>0</v>
      </c>
      <c r="J2" s="137">
        <f>'Monthly Data'!BC2</f>
        <v>1</v>
      </c>
      <c r="L2" s="137">
        <f>'Res OLS Model'!$B$5</f>
        <v>-18835309.468010399</v>
      </c>
      <c r="M2" s="137">
        <f ca="1">'Res OLS Model'!$B$6*D2</f>
        <v>16226004.229573017</v>
      </c>
      <c r="N2" s="137">
        <f ca="1">'Res OLS Model'!$B$7*E2</f>
        <v>0</v>
      </c>
      <c r="O2" s="137">
        <f>'Res OLS Model'!$B$8*F2</f>
        <v>0</v>
      </c>
      <c r="P2" s="137">
        <f>'Res OLS Model'!$B$9*G2</f>
        <v>0</v>
      </c>
      <c r="Q2" s="137">
        <f>'Res OLS Model'!$B$10*H2</f>
        <v>61037624.012392379</v>
      </c>
      <c r="R2" s="137">
        <f>'Res OLS Model'!$B$11*I2</f>
        <v>0</v>
      </c>
      <c r="S2" s="137">
        <f>'Res OLS Model'!$B$12*J2</f>
        <v>-26381.901560348</v>
      </c>
      <c r="T2" s="137">
        <f t="shared" ref="T2:T65" ca="1" si="2">SUM(L2:S2)</f>
        <v>58401936.872394644</v>
      </c>
    </row>
    <row r="3" spans="1:20">
      <c r="A3" s="138">
        <f>'Monthly Data'!A3</f>
        <v>39479</v>
      </c>
      <c r="B3" s="137">
        <f t="shared" si="1"/>
        <v>2008</v>
      </c>
      <c r="C3" s="137">
        <f ca="1">'Monthly Data'!F3</f>
        <v>53431759.19554498</v>
      </c>
      <c r="D3" s="158">
        <f ca="1">Weather!L70</f>
        <v>611.17548872180487</v>
      </c>
      <c r="E3" s="158">
        <f ca="1">Weather!M70</f>
        <v>0</v>
      </c>
      <c r="F3" s="137">
        <f>'Monthly Data'!BP3</f>
        <v>0</v>
      </c>
      <c r="G3" s="137">
        <f>'Monthly Data'!BQ3</f>
        <v>0</v>
      </c>
      <c r="H3" s="137">
        <f>'Monthly Data'!BS3</f>
        <v>29</v>
      </c>
      <c r="I3" s="137">
        <f>'Monthly Data'!BL3</f>
        <v>0</v>
      </c>
      <c r="J3" s="137">
        <f>'Monthly Data'!BC3</f>
        <v>2</v>
      </c>
      <c r="L3" s="137">
        <f>'Res OLS Model'!$B$5</f>
        <v>-18835309.468010399</v>
      </c>
      <c r="M3" s="137">
        <f ca="1">'Res OLS Model'!$B$6*D3</f>
        <v>14909349.772338931</v>
      </c>
      <c r="N3" s="137">
        <f ca="1">'Res OLS Model'!$B$7*E3</f>
        <v>0</v>
      </c>
      <c r="O3" s="137">
        <f>'Res OLS Model'!$B$8*F3</f>
        <v>0</v>
      </c>
      <c r="P3" s="137">
        <f>'Res OLS Model'!$B$9*G3</f>
        <v>0</v>
      </c>
      <c r="Q3" s="137">
        <f>'Res OLS Model'!$B$10*H3</f>
        <v>57099712.78578642</v>
      </c>
      <c r="R3" s="137">
        <f>'Res OLS Model'!$B$11*I3</f>
        <v>0</v>
      </c>
      <c r="S3" s="137">
        <f>'Res OLS Model'!$B$12*J3</f>
        <v>-52763.803120696</v>
      </c>
      <c r="T3" s="137">
        <f t="shared" ca="1" si="2"/>
        <v>53120989.286994256</v>
      </c>
    </row>
    <row r="4" spans="1:20">
      <c r="A4" s="138">
        <f>'Monthly Data'!A4</f>
        <v>39508</v>
      </c>
      <c r="B4" s="137">
        <f t="shared" si="1"/>
        <v>2008</v>
      </c>
      <c r="C4" s="137">
        <f ca="1">'Monthly Data'!F4</f>
        <v>52048229.677107982</v>
      </c>
      <c r="D4" s="158">
        <f ca="1">Weather!L71</f>
        <v>458.46436090225569</v>
      </c>
      <c r="E4" s="158">
        <f ca="1">Weather!M71</f>
        <v>0</v>
      </c>
      <c r="F4" s="137">
        <f>'Monthly Data'!BP4</f>
        <v>1</v>
      </c>
      <c r="G4" s="137">
        <f>'Monthly Data'!BQ4</f>
        <v>0</v>
      </c>
      <c r="H4" s="137">
        <f>'Monthly Data'!BS4</f>
        <v>31</v>
      </c>
      <c r="I4" s="137">
        <f>'Monthly Data'!BL4</f>
        <v>0</v>
      </c>
      <c r="J4" s="137">
        <f>'Monthly Data'!BC4</f>
        <v>3</v>
      </c>
      <c r="L4" s="137">
        <f>'Res OLS Model'!$B$5</f>
        <v>-18835309.468010399</v>
      </c>
      <c r="M4" s="137">
        <f ca="1">'Res OLS Model'!$B$6*D4</f>
        <v>11184030.840534743</v>
      </c>
      <c r="N4" s="137">
        <f ca="1">'Res OLS Model'!$B$7*E4</f>
        <v>0</v>
      </c>
      <c r="O4" s="137">
        <f>'Res OLS Model'!$B$8*F4</f>
        <v>-4176983.9788491102</v>
      </c>
      <c r="P4" s="137">
        <f>'Res OLS Model'!$B$9*G4</f>
        <v>0</v>
      </c>
      <c r="Q4" s="137">
        <f>'Res OLS Model'!$B$10*H4</f>
        <v>61037624.012392379</v>
      </c>
      <c r="R4" s="137">
        <f>'Res OLS Model'!$B$11*I4</f>
        <v>0</v>
      </c>
      <c r="S4" s="137">
        <f>'Res OLS Model'!$B$12*J4</f>
        <v>-79145.704681044008</v>
      </c>
      <c r="T4" s="137">
        <f t="shared" ca="1" si="2"/>
        <v>49130215.701386563</v>
      </c>
    </row>
    <row r="5" spans="1:20">
      <c r="A5" s="138">
        <f>'Monthly Data'!A5</f>
        <v>39539</v>
      </c>
      <c r="B5" s="137">
        <f t="shared" si="1"/>
        <v>2008</v>
      </c>
      <c r="C5" s="137">
        <f ca="1">'Monthly Data'!F5</f>
        <v>42664324.010634981</v>
      </c>
      <c r="D5" s="158">
        <f ca="1">Weather!L72</f>
        <v>254.29052631578941</v>
      </c>
      <c r="E5" s="158">
        <f ca="1">Weather!M72</f>
        <v>1.6822556390977184</v>
      </c>
      <c r="F5" s="137">
        <f>'Monthly Data'!BP5</f>
        <v>1</v>
      </c>
      <c r="G5" s="137">
        <f>'Monthly Data'!BQ5</f>
        <v>0</v>
      </c>
      <c r="H5" s="137">
        <f>'Monthly Data'!BS5</f>
        <v>30</v>
      </c>
      <c r="I5" s="137">
        <f>'Monthly Data'!BL5</f>
        <v>0</v>
      </c>
      <c r="J5" s="137">
        <f>'Monthly Data'!BC5</f>
        <v>4</v>
      </c>
      <c r="L5" s="137">
        <f>'Res OLS Model'!$B$5</f>
        <v>-18835309.468010399</v>
      </c>
      <c r="M5" s="137">
        <f ca="1">'Res OLS Model'!$B$6*D5</f>
        <v>6203302.440291401</v>
      </c>
      <c r="N5" s="137">
        <f ca="1">'Res OLS Model'!$B$7*E5</f>
        <v>289233.96980041434</v>
      </c>
      <c r="O5" s="137">
        <f>'Res OLS Model'!$B$8*F5</f>
        <v>-4176983.9788491102</v>
      </c>
      <c r="P5" s="137">
        <f>'Res OLS Model'!$B$9*G5</f>
        <v>0</v>
      </c>
      <c r="Q5" s="137">
        <f>'Res OLS Model'!$B$10*H5</f>
        <v>59068668.399089403</v>
      </c>
      <c r="R5" s="137">
        <f>'Res OLS Model'!$B$11*I5</f>
        <v>0</v>
      </c>
      <c r="S5" s="137">
        <f>'Res OLS Model'!$B$12*J5</f>
        <v>-105527.606241392</v>
      </c>
      <c r="T5" s="137">
        <f t="shared" ca="1" si="2"/>
        <v>42443383.756080315</v>
      </c>
    </row>
    <row r="6" spans="1:20">
      <c r="A6" s="138">
        <f>'Monthly Data'!A6</f>
        <v>39569</v>
      </c>
      <c r="B6" s="137">
        <f t="shared" si="1"/>
        <v>2008</v>
      </c>
      <c r="C6" s="137">
        <f ca="1">'Monthly Data'!F6</f>
        <v>43581156.957243986</v>
      </c>
      <c r="D6" s="158">
        <f ca="1">Weather!L73</f>
        <v>102.64150375939857</v>
      </c>
      <c r="E6" s="158">
        <f ca="1">Weather!M73</f>
        <v>46.38781954887213</v>
      </c>
      <c r="F6" s="137">
        <f>'Monthly Data'!BP6</f>
        <v>1</v>
      </c>
      <c r="G6" s="137">
        <f>'Monthly Data'!BQ6</f>
        <v>0</v>
      </c>
      <c r="H6" s="137">
        <f>'Monthly Data'!BS6</f>
        <v>31</v>
      </c>
      <c r="I6" s="137">
        <f>'Monthly Data'!BL6</f>
        <v>0</v>
      </c>
      <c r="J6" s="137">
        <f>'Monthly Data'!BC6</f>
        <v>5</v>
      </c>
      <c r="L6" s="137">
        <f>'Res OLS Model'!$B$5</f>
        <v>-18835309.468010399</v>
      </c>
      <c r="M6" s="137">
        <f ca="1">'Res OLS Model'!$B$6*D6</f>
        <v>2503893.0862691803</v>
      </c>
      <c r="N6" s="137">
        <f ca="1">'Res OLS Model'!$B$7*E6</f>
        <v>7975561.4347066497</v>
      </c>
      <c r="O6" s="137">
        <f>'Res OLS Model'!$B$8*F6</f>
        <v>-4176983.9788491102</v>
      </c>
      <c r="P6" s="137">
        <f>'Res OLS Model'!$B$9*G6</f>
        <v>0</v>
      </c>
      <c r="Q6" s="137">
        <f>'Res OLS Model'!$B$10*H6</f>
        <v>61037624.012392379</v>
      </c>
      <c r="R6" s="137">
        <f>'Res OLS Model'!$B$11*I6</f>
        <v>0</v>
      </c>
      <c r="S6" s="137">
        <f>'Res OLS Model'!$B$12*J6</f>
        <v>-131909.50780173999</v>
      </c>
      <c r="T6" s="137">
        <f t="shared" ca="1" si="2"/>
        <v>48372875.578706957</v>
      </c>
    </row>
    <row r="7" spans="1:20">
      <c r="A7" s="138">
        <f>'Monthly Data'!A7</f>
        <v>39600</v>
      </c>
      <c r="B7" s="137">
        <f t="shared" si="1"/>
        <v>2008</v>
      </c>
      <c r="C7" s="137">
        <f ca="1">'Monthly Data'!F7</f>
        <v>57410642.248899981</v>
      </c>
      <c r="D7" s="158">
        <f ca="1">Weather!L74</f>
        <v>0.39669172932326546</v>
      </c>
      <c r="E7" s="158">
        <f ca="1">Weather!M74</f>
        <v>113.76894736842098</v>
      </c>
      <c r="F7" s="137">
        <f>'Monthly Data'!BP7</f>
        <v>0</v>
      </c>
      <c r="G7" s="137">
        <f>'Monthly Data'!BQ7</f>
        <v>0</v>
      </c>
      <c r="H7" s="137">
        <f>'Monthly Data'!BS7</f>
        <v>30</v>
      </c>
      <c r="I7" s="137">
        <f>'Monthly Data'!BL7</f>
        <v>0</v>
      </c>
      <c r="J7" s="137">
        <f>'Monthly Data'!BC7</f>
        <v>6</v>
      </c>
      <c r="L7" s="137">
        <f>'Res OLS Model'!$B$5</f>
        <v>-18835309.468010399</v>
      </c>
      <c r="M7" s="137">
        <f ca="1">'Res OLS Model'!$B$6*D7</f>
        <v>9677.1154167910208</v>
      </c>
      <c r="N7" s="137">
        <f ca="1">'Res OLS Model'!$B$7*E7</f>
        <v>19560549.254590061</v>
      </c>
      <c r="O7" s="137">
        <f>'Res OLS Model'!$B$8*F7</f>
        <v>0</v>
      </c>
      <c r="P7" s="137">
        <f>'Res OLS Model'!$B$9*G7</f>
        <v>0</v>
      </c>
      <c r="Q7" s="137">
        <f>'Res OLS Model'!$B$10*H7</f>
        <v>59068668.399089403</v>
      </c>
      <c r="R7" s="137">
        <f>'Res OLS Model'!$B$11*I7</f>
        <v>0</v>
      </c>
      <c r="S7" s="137">
        <f>'Res OLS Model'!$B$12*J7</f>
        <v>-158291.40936208802</v>
      </c>
      <c r="T7" s="137">
        <f t="shared" ca="1" si="2"/>
        <v>59645293.891723774</v>
      </c>
    </row>
    <row r="8" spans="1:20">
      <c r="A8" s="138">
        <f>'Monthly Data'!A8</f>
        <v>39630</v>
      </c>
      <c r="B8" s="137">
        <f t="shared" si="1"/>
        <v>2008</v>
      </c>
      <c r="C8" s="137">
        <f ca="1">'Monthly Data'!F8</f>
        <v>71980193.036315978</v>
      </c>
      <c r="D8" s="158">
        <f ca="1">Weather!L75</f>
        <v>0.58105263157894704</v>
      </c>
      <c r="E8" s="158">
        <f ca="1">Weather!M75</f>
        <v>182.37947368421052</v>
      </c>
      <c r="F8" s="137">
        <f>'Monthly Data'!BP8</f>
        <v>0</v>
      </c>
      <c r="G8" s="137">
        <f>'Monthly Data'!BQ8</f>
        <v>0</v>
      </c>
      <c r="H8" s="137">
        <f>'Monthly Data'!BS8</f>
        <v>31</v>
      </c>
      <c r="I8" s="137">
        <f>'Monthly Data'!BL8</f>
        <v>0</v>
      </c>
      <c r="J8" s="137">
        <f>'Monthly Data'!BC8</f>
        <v>7</v>
      </c>
      <c r="L8" s="137">
        <f>'Res OLS Model'!$B$5</f>
        <v>-18835309.468010399</v>
      </c>
      <c r="M8" s="137">
        <f ca="1">'Res OLS Model'!$B$6*D8</f>
        <v>14174.516289038864</v>
      </c>
      <c r="N8" s="137">
        <f ca="1">'Res OLS Model'!$B$7*E8</f>
        <v>31356910.304124273</v>
      </c>
      <c r="O8" s="137">
        <f>'Res OLS Model'!$B$8*F8</f>
        <v>0</v>
      </c>
      <c r="P8" s="137">
        <f>'Res OLS Model'!$B$9*G8</f>
        <v>0</v>
      </c>
      <c r="Q8" s="137">
        <f>'Res OLS Model'!$B$10*H8</f>
        <v>61037624.012392379</v>
      </c>
      <c r="R8" s="137">
        <f>'Res OLS Model'!$B$11*I8</f>
        <v>0</v>
      </c>
      <c r="S8" s="137">
        <f>'Res OLS Model'!$B$12*J8</f>
        <v>-184673.31092243601</v>
      </c>
      <c r="T8" s="137">
        <f t="shared" ca="1" si="2"/>
        <v>73388726.053872868</v>
      </c>
    </row>
    <row r="9" spans="1:20">
      <c r="A9" s="138">
        <f>'Monthly Data'!A9</f>
        <v>39661</v>
      </c>
      <c r="B9" s="137">
        <f t="shared" si="1"/>
        <v>2008</v>
      </c>
      <c r="C9" s="137">
        <f ca="1">'Monthly Data'!F9</f>
        <v>68336557.657704979</v>
      </c>
      <c r="D9" s="158">
        <f ca="1">Weather!L76</f>
        <v>1.6660902255639058</v>
      </c>
      <c r="E9" s="158">
        <f ca="1">Weather!M76</f>
        <v>154.67804511278189</v>
      </c>
      <c r="F9" s="137">
        <f>'Monthly Data'!BP9</f>
        <v>0</v>
      </c>
      <c r="G9" s="137">
        <f>'Monthly Data'!BQ9</f>
        <v>0</v>
      </c>
      <c r="H9" s="137">
        <f>'Monthly Data'!BS9</f>
        <v>31</v>
      </c>
      <c r="I9" s="137">
        <f>'Monthly Data'!BL9</f>
        <v>0</v>
      </c>
      <c r="J9" s="137">
        <f>'Monthly Data'!BC9</f>
        <v>8</v>
      </c>
      <c r="L9" s="137">
        <f>'Res OLS Model'!$B$5</f>
        <v>-18835309.468010399</v>
      </c>
      <c r="M9" s="137">
        <f ca="1">'Res OLS Model'!$B$6*D9</f>
        <v>40643.517915218894</v>
      </c>
      <c r="N9" s="137">
        <f ca="1">'Res OLS Model'!$B$7*E9</f>
        <v>26594141.811248668</v>
      </c>
      <c r="O9" s="137">
        <f>'Res OLS Model'!$B$8*F9</f>
        <v>0</v>
      </c>
      <c r="P9" s="137">
        <f>'Res OLS Model'!$B$9*G9</f>
        <v>0</v>
      </c>
      <c r="Q9" s="137">
        <f>'Res OLS Model'!$B$10*H9</f>
        <v>61037624.012392379</v>
      </c>
      <c r="R9" s="137">
        <f>'Res OLS Model'!$B$11*I9</f>
        <v>0</v>
      </c>
      <c r="S9" s="137">
        <f>'Res OLS Model'!$B$12*J9</f>
        <v>-211055.212482784</v>
      </c>
      <c r="T9" s="137">
        <f t="shared" ca="1" si="2"/>
        <v>68626044.66106309</v>
      </c>
    </row>
    <row r="10" spans="1:20">
      <c r="A10" s="138">
        <f>'Monthly Data'!A10</f>
        <v>39692</v>
      </c>
      <c r="B10" s="137">
        <f t="shared" si="1"/>
        <v>2008</v>
      </c>
      <c r="C10" s="137">
        <f ca="1">'Monthly Data'!F10</f>
        <v>51349870.723237984</v>
      </c>
      <c r="D10" s="158">
        <f ca="1">Weather!L77</f>
        <v>30.410827067669118</v>
      </c>
      <c r="E10" s="158">
        <f ca="1">Weather!M77</f>
        <v>70.305488721804494</v>
      </c>
      <c r="F10" s="137">
        <f>'Monthly Data'!BP10</f>
        <v>0</v>
      </c>
      <c r="G10" s="137">
        <f>'Monthly Data'!BQ10</f>
        <v>1</v>
      </c>
      <c r="H10" s="137">
        <f>'Monthly Data'!BS10</f>
        <v>30</v>
      </c>
      <c r="I10" s="137">
        <f>'Monthly Data'!BL10</f>
        <v>1</v>
      </c>
      <c r="J10" s="137">
        <f>'Monthly Data'!BC10</f>
        <v>9</v>
      </c>
      <c r="L10" s="137">
        <f>'Res OLS Model'!$B$5</f>
        <v>-18835309.468010399</v>
      </c>
      <c r="M10" s="137">
        <f ca="1">'Res OLS Model'!$B$6*D10</f>
        <v>741858.37944226293</v>
      </c>
      <c r="N10" s="137">
        <f ca="1">'Res OLS Model'!$B$7*E10</f>
        <v>12087779.722154686</v>
      </c>
      <c r="O10" s="137">
        <f>'Res OLS Model'!$B$8*F10</f>
        <v>0</v>
      </c>
      <c r="P10" s="137">
        <f>'Res OLS Model'!$B$9*G10</f>
        <v>-2347252.1020738599</v>
      </c>
      <c r="Q10" s="137">
        <f>'Res OLS Model'!$B$10*H10</f>
        <v>59068668.399089403</v>
      </c>
      <c r="R10" s="137">
        <f>'Res OLS Model'!$B$11*I10</f>
        <v>2715900.05685709</v>
      </c>
      <c r="S10" s="137">
        <f>'Res OLS Model'!$B$12*J10</f>
        <v>-237437.11404313199</v>
      </c>
      <c r="T10" s="137">
        <f t="shared" ca="1" si="2"/>
        <v>53194207.873416051</v>
      </c>
    </row>
    <row r="11" spans="1:20">
      <c r="A11" s="138">
        <f>'Monthly Data'!A11</f>
        <v>39722</v>
      </c>
      <c r="B11" s="137">
        <f t="shared" si="1"/>
        <v>2008</v>
      </c>
      <c r="C11" s="137">
        <f ca="1">'Monthly Data'!F11</f>
        <v>44474936.23079998</v>
      </c>
      <c r="D11" s="158">
        <f ca="1">Weather!L78</f>
        <v>158.93676691729343</v>
      </c>
      <c r="E11" s="158">
        <f ca="1">Weather!M78</f>
        <v>14.777368421052643</v>
      </c>
      <c r="F11" s="137">
        <f>'Monthly Data'!BP11</f>
        <v>0</v>
      </c>
      <c r="G11" s="137">
        <f>'Monthly Data'!BQ11</f>
        <v>1</v>
      </c>
      <c r="H11" s="137">
        <f>'Monthly Data'!BS11</f>
        <v>31</v>
      </c>
      <c r="I11" s="137">
        <f>'Monthly Data'!BL11</f>
        <v>0</v>
      </c>
      <c r="J11" s="137">
        <f>'Monthly Data'!BC11</f>
        <v>10</v>
      </c>
      <c r="L11" s="137">
        <f>'Res OLS Model'!$B$5</f>
        <v>-18835309.468010399</v>
      </c>
      <c r="M11" s="137">
        <f ca="1">'Res OLS Model'!$B$6*D11</f>
        <v>3877190.5833632834</v>
      </c>
      <c r="N11" s="137">
        <f ca="1">'Res OLS Model'!$B$7*E11</f>
        <v>2540705.9618577166</v>
      </c>
      <c r="O11" s="137">
        <f>'Res OLS Model'!$B$8*F11</f>
        <v>0</v>
      </c>
      <c r="P11" s="137">
        <f>'Res OLS Model'!$B$9*G11</f>
        <v>-2347252.1020738599</v>
      </c>
      <c r="Q11" s="137">
        <f>'Res OLS Model'!$B$10*H11</f>
        <v>61037624.012392379</v>
      </c>
      <c r="R11" s="137">
        <f>'Res OLS Model'!$B$11*I11</f>
        <v>0</v>
      </c>
      <c r="S11" s="137">
        <f>'Res OLS Model'!$B$12*J11</f>
        <v>-263819.01560347999</v>
      </c>
      <c r="T11" s="137">
        <f t="shared" ca="1" si="2"/>
        <v>46009139.971925639</v>
      </c>
    </row>
    <row r="12" spans="1:20">
      <c r="A12" s="138">
        <f>'Monthly Data'!A12</f>
        <v>39753</v>
      </c>
      <c r="B12" s="137">
        <f t="shared" si="1"/>
        <v>2008</v>
      </c>
      <c r="C12" s="137">
        <f ca="1">'Monthly Data'!F12</f>
        <v>49108648.36042998</v>
      </c>
      <c r="D12" s="158">
        <f ca="1">Weather!L79</f>
        <v>375.92533834586447</v>
      </c>
      <c r="E12" s="158">
        <f ca="1">Weather!M79</f>
        <v>9.5488721804512622E-2</v>
      </c>
      <c r="F12" s="137">
        <f>'Monthly Data'!BP12</f>
        <v>0</v>
      </c>
      <c r="G12" s="137">
        <f>'Monthly Data'!BQ12</f>
        <v>1</v>
      </c>
      <c r="H12" s="137">
        <f>'Monthly Data'!BS12</f>
        <v>30</v>
      </c>
      <c r="I12" s="137">
        <f>'Monthly Data'!BL12</f>
        <v>0</v>
      </c>
      <c r="J12" s="137">
        <f>'Monthly Data'!BC12</f>
        <v>11</v>
      </c>
      <c r="L12" s="137">
        <f>'Res OLS Model'!$B$5</f>
        <v>-18835309.468010399</v>
      </c>
      <c r="M12" s="137">
        <f ca="1">'Res OLS Model'!$B$6*D12</f>
        <v>9170528.696111612</v>
      </c>
      <c r="N12" s="137">
        <f ca="1">'Res OLS Model'!$B$7*E12</f>
        <v>16417.589239587782</v>
      </c>
      <c r="O12" s="137">
        <f>'Res OLS Model'!$B$8*F12</f>
        <v>0</v>
      </c>
      <c r="P12" s="137">
        <f>'Res OLS Model'!$B$9*G12</f>
        <v>-2347252.1020738599</v>
      </c>
      <c r="Q12" s="137">
        <f>'Res OLS Model'!$B$10*H12</f>
        <v>59068668.399089403</v>
      </c>
      <c r="R12" s="137">
        <f>'Res OLS Model'!$B$11*I12</f>
        <v>0</v>
      </c>
      <c r="S12" s="137">
        <f>'Res OLS Model'!$B$12*J12</f>
        <v>-290200.91716382798</v>
      </c>
      <c r="T12" s="137">
        <f t="shared" ca="1" si="2"/>
        <v>46782852.19719252</v>
      </c>
    </row>
    <row r="13" spans="1:20">
      <c r="A13" s="138">
        <f>'Monthly Data'!A13</f>
        <v>39783</v>
      </c>
      <c r="B13" s="137">
        <f t="shared" si="1"/>
        <v>2008</v>
      </c>
      <c r="C13" s="137">
        <f ca="1">'Monthly Data'!F13</f>
        <v>58928686.62903098</v>
      </c>
      <c r="D13" s="158">
        <f ca="1">Weather!L80</f>
        <v>548.76120300751859</v>
      </c>
      <c r="E13" s="158">
        <f ca="1">Weather!M80</f>
        <v>0</v>
      </c>
      <c r="F13" s="137">
        <f>'Monthly Data'!BP13</f>
        <v>0</v>
      </c>
      <c r="G13" s="137">
        <f>'Monthly Data'!BQ13</f>
        <v>0</v>
      </c>
      <c r="H13" s="137">
        <f>'Monthly Data'!BS13</f>
        <v>31</v>
      </c>
      <c r="I13" s="137">
        <f>'Monthly Data'!BL13</f>
        <v>0</v>
      </c>
      <c r="J13" s="137">
        <f>'Monthly Data'!BC13</f>
        <v>12</v>
      </c>
      <c r="L13" s="137">
        <f>'Res OLS Model'!$B$5</f>
        <v>-18835309.468010399</v>
      </c>
      <c r="M13" s="137">
        <f ca="1">'Res OLS Model'!$B$6*D13</f>
        <v>13386781.486017223</v>
      </c>
      <c r="N13" s="137">
        <f ca="1">'Res OLS Model'!$B$7*E13</f>
        <v>0</v>
      </c>
      <c r="O13" s="137">
        <f>'Res OLS Model'!$B$8*F13</f>
        <v>0</v>
      </c>
      <c r="P13" s="137">
        <f>'Res OLS Model'!$B$9*G13</f>
        <v>0</v>
      </c>
      <c r="Q13" s="137">
        <f>'Res OLS Model'!$B$10*H13</f>
        <v>61037624.012392379</v>
      </c>
      <c r="R13" s="137">
        <f>'Res OLS Model'!$B$11*I13</f>
        <v>0</v>
      </c>
      <c r="S13" s="137">
        <f>'Res OLS Model'!$B$12*J13</f>
        <v>-316582.81872417603</v>
      </c>
      <c r="T13" s="137">
        <f t="shared" ca="1" si="2"/>
        <v>55272513.211675026</v>
      </c>
    </row>
    <row r="14" spans="1:20">
      <c r="A14" s="138">
        <f>'Monthly Data'!A14</f>
        <v>39814</v>
      </c>
      <c r="B14" s="137">
        <f t="shared" si="1"/>
        <v>2009</v>
      </c>
      <c r="C14" s="137">
        <f ca="1">'Monthly Data'!F14</f>
        <v>59871639.469987579</v>
      </c>
      <c r="D14" s="137">
        <f ca="1">D2</f>
        <v>665.14879699248104</v>
      </c>
      <c r="E14" s="137">
        <f t="shared" ref="E14" ca="1" si="3">E2</f>
        <v>0</v>
      </c>
      <c r="F14" s="137">
        <f>'Monthly Data'!BP14</f>
        <v>0</v>
      </c>
      <c r="G14" s="137">
        <f>'Monthly Data'!BQ14</f>
        <v>0</v>
      </c>
      <c r="H14" s="137">
        <f>'Monthly Data'!BS14</f>
        <v>31</v>
      </c>
      <c r="I14" s="137">
        <f>'Monthly Data'!BL14</f>
        <v>0</v>
      </c>
      <c r="J14" s="137">
        <f>'Monthly Data'!BC14</f>
        <v>13</v>
      </c>
      <c r="L14" s="137">
        <f>'Res OLS Model'!$B$5</f>
        <v>-18835309.468010399</v>
      </c>
      <c r="M14" s="137">
        <f ca="1">'Res OLS Model'!$B$6*D14</f>
        <v>16226004.229573017</v>
      </c>
      <c r="N14" s="137">
        <f ca="1">'Res OLS Model'!$B$7*E14</f>
        <v>0</v>
      </c>
      <c r="O14" s="137">
        <f>'Res OLS Model'!$B$8*F14</f>
        <v>0</v>
      </c>
      <c r="P14" s="137">
        <f>'Res OLS Model'!$B$9*G14</f>
        <v>0</v>
      </c>
      <c r="Q14" s="137">
        <f>'Res OLS Model'!$B$10*H14</f>
        <v>61037624.012392379</v>
      </c>
      <c r="R14" s="137">
        <f>'Res OLS Model'!$B$11*I14</f>
        <v>0</v>
      </c>
      <c r="S14" s="137">
        <f>'Res OLS Model'!$B$12*J14</f>
        <v>-342964.72028452402</v>
      </c>
      <c r="T14" s="137">
        <f t="shared" ca="1" si="2"/>
        <v>58085354.053670473</v>
      </c>
    </row>
    <row r="15" spans="1:20">
      <c r="A15" s="138">
        <f>'Monthly Data'!A15</f>
        <v>39845</v>
      </c>
      <c r="B15" s="137">
        <f t="shared" si="1"/>
        <v>2009</v>
      </c>
      <c r="C15" s="137">
        <f ca="1">'Monthly Data'!F15</f>
        <v>50314490.087674581</v>
      </c>
      <c r="D15" s="137">
        <f t="shared" ref="D15:E30" ca="1" si="4">D3</f>
        <v>611.17548872180487</v>
      </c>
      <c r="E15" s="137">
        <f t="shared" ca="1" si="4"/>
        <v>0</v>
      </c>
      <c r="F15" s="137">
        <f>'Monthly Data'!BP15</f>
        <v>0</v>
      </c>
      <c r="G15" s="137">
        <f>'Monthly Data'!BQ15</f>
        <v>0</v>
      </c>
      <c r="H15" s="137">
        <f>'Monthly Data'!BS15</f>
        <v>28</v>
      </c>
      <c r="I15" s="137">
        <f>'Monthly Data'!BL15</f>
        <v>0</v>
      </c>
      <c r="J15" s="137">
        <f>'Monthly Data'!BC15</f>
        <v>14</v>
      </c>
      <c r="L15" s="137">
        <f>'Res OLS Model'!$B$5</f>
        <v>-18835309.468010399</v>
      </c>
      <c r="M15" s="137">
        <f ca="1">'Res OLS Model'!$B$6*D15</f>
        <v>14909349.772338931</v>
      </c>
      <c r="N15" s="137">
        <f ca="1">'Res OLS Model'!$B$7*E15</f>
        <v>0</v>
      </c>
      <c r="O15" s="137">
        <f>'Res OLS Model'!$B$8*F15</f>
        <v>0</v>
      </c>
      <c r="P15" s="137">
        <f>'Res OLS Model'!$B$9*G15</f>
        <v>0</v>
      </c>
      <c r="Q15" s="137">
        <f>'Res OLS Model'!$B$10*H15</f>
        <v>55130757.172483444</v>
      </c>
      <c r="R15" s="137">
        <f>'Res OLS Model'!$B$11*I15</f>
        <v>0</v>
      </c>
      <c r="S15" s="137">
        <f>'Res OLS Model'!$B$12*J15</f>
        <v>-369346.62184487202</v>
      </c>
      <c r="T15" s="137">
        <f t="shared" ca="1" si="2"/>
        <v>50835450.854967102</v>
      </c>
    </row>
    <row r="16" spans="1:20">
      <c r="A16" s="138">
        <f>'Monthly Data'!A16</f>
        <v>39873</v>
      </c>
      <c r="B16" s="137">
        <f t="shared" si="1"/>
        <v>2009</v>
      </c>
      <c r="C16" s="137">
        <f ca="1">'Monthly Data'!F16</f>
        <v>49701259.077867575</v>
      </c>
      <c r="D16" s="137">
        <f t="shared" ca="1" si="4"/>
        <v>458.46436090225569</v>
      </c>
      <c r="E16" s="137">
        <f t="shared" ca="1" si="4"/>
        <v>0</v>
      </c>
      <c r="F16" s="137">
        <f>'Monthly Data'!BP16</f>
        <v>1</v>
      </c>
      <c r="G16" s="137">
        <f>'Monthly Data'!BQ16</f>
        <v>0</v>
      </c>
      <c r="H16" s="137">
        <f>'Monthly Data'!BS16</f>
        <v>31</v>
      </c>
      <c r="I16" s="137">
        <f>'Monthly Data'!BL16</f>
        <v>0</v>
      </c>
      <c r="J16" s="137">
        <f>'Monthly Data'!BC16</f>
        <v>15</v>
      </c>
      <c r="L16" s="137">
        <f>'Res OLS Model'!$B$5</f>
        <v>-18835309.468010399</v>
      </c>
      <c r="M16" s="137">
        <f ca="1">'Res OLS Model'!$B$6*D16</f>
        <v>11184030.840534743</v>
      </c>
      <c r="N16" s="137">
        <f ca="1">'Res OLS Model'!$B$7*E16</f>
        <v>0</v>
      </c>
      <c r="O16" s="137">
        <f>'Res OLS Model'!$B$8*F16</f>
        <v>-4176983.9788491102</v>
      </c>
      <c r="P16" s="137">
        <f>'Res OLS Model'!$B$9*G16</f>
        <v>0</v>
      </c>
      <c r="Q16" s="137">
        <f>'Res OLS Model'!$B$10*H16</f>
        <v>61037624.012392379</v>
      </c>
      <c r="R16" s="137">
        <f>'Res OLS Model'!$B$11*I16</f>
        <v>0</v>
      </c>
      <c r="S16" s="137">
        <f>'Res OLS Model'!$B$12*J16</f>
        <v>-395728.52340522001</v>
      </c>
      <c r="T16" s="137">
        <f t="shared" ca="1" si="2"/>
        <v>48813632.882662393</v>
      </c>
    </row>
    <row r="17" spans="1:20">
      <c r="A17" s="138">
        <f>'Monthly Data'!A17</f>
        <v>39904</v>
      </c>
      <c r="B17" s="137">
        <f t="shared" si="1"/>
        <v>2009</v>
      </c>
      <c r="C17" s="137">
        <f ca="1">'Monthly Data'!F17</f>
        <v>43094637.623121575</v>
      </c>
      <c r="D17" s="137">
        <f t="shared" ca="1" si="4"/>
        <v>254.29052631578941</v>
      </c>
      <c r="E17" s="137">
        <f t="shared" ca="1" si="4"/>
        <v>1.6822556390977184</v>
      </c>
      <c r="F17" s="137">
        <f>'Monthly Data'!BP17</f>
        <v>1</v>
      </c>
      <c r="G17" s="137">
        <f>'Monthly Data'!BQ17</f>
        <v>0</v>
      </c>
      <c r="H17" s="137">
        <f>'Monthly Data'!BS17</f>
        <v>30</v>
      </c>
      <c r="I17" s="137">
        <f>'Monthly Data'!BL17</f>
        <v>0</v>
      </c>
      <c r="J17" s="137">
        <f>'Monthly Data'!BC17</f>
        <v>16</v>
      </c>
      <c r="L17" s="137">
        <f>'Res OLS Model'!$B$5</f>
        <v>-18835309.468010399</v>
      </c>
      <c r="M17" s="137">
        <f ca="1">'Res OLS Model'!$B$6*D17</f>
        <v>6203302.440291401</v>
      </c>
      <c r="N17" s="137">
        <f ca="1">'Res OLS Model'!$B$7*E17</f>
        <v>289233.96980041434</v>
      </c>
      <c r="O17" s="137">
        <f>'Res OLS Model'!$B$8*F17</f>
        <v>-4176983.9788491102</v>
      </c>
      <c r="P17" s="137">
        <f>'Res OLS Model'!$B$9*G17</f>
        <v>0</v>
      </c>
      <c r="Q17" s="137">
        <f>'Res OLS Model'!$B$10*H17</f>
        <v>59068668.399089403</v>
      </c>
      <c r="R17" s="137">
        <f>'Res OLS Model'!$B$11*I17</f>
        <v>0</v>
      </c>
      <c r="S17" s="137">
        <f>'Res OLS Model'!$B$12*J17</f>
        <v>-422110.424965568</v>
      </c>
      <c r="T17" s="137">
        <f t="shared" ca="1" si="2"/>
        <v>42126800.937356137</v>
      </c>
    </row>
    <row r="18" spans="1:20">
      <c r="A18" s="138">
        <f>'Monthly Data'!A18</f>
        <v>39934</v>
      </c>
      <c r="B18" s="137">
        <f t="shared" si="1"/>
        <v>2009</v>
      </c>
      <c r="C18" s="137">
        <f ca="1">'Monthly Data'!F18</f>
        <v>41837246.165888578</v>
      </c>
      <c r="D18" s="137">
        <f t="shared" ca="1" si="4"/>
        <v>102.64150375939857</v>
      </c>
      <c r="E18" s="137">
        <f t="shared" ca="1" si="4"/>
        <v>46.38781954887213</v>
      </c>
      <c r="F18" s="137">
        <f>'Monthly Data'!BP18</f>
        <v>1</v>
      </c>
      <c r="G18" s="137">
        <f>'Monthly Data'!BQ18</f>
        <v>0</v>
      </c>
      <c r="H18" s="137">
        <f>'Monthly Data'!BS18</f>
        <v>31</v>
      </c>
      <c r="I18" s="137">
        <f>'Monthly Data'!BL18</f>
        <v>0</v>
      </c>
      <c r="J18" s="137">
        <f>'Monthly Data'!BC18</f>
        <v>17</v>
      </c>
      <c r="L18" s="137">
        <f>'Res OLS Model'!$B$5</f>
        <v>-18835309.468010399</v>
      </c>
      <c r="M18" s="137">
        <f ca="1">'Res OLS Model'!$B$6*D18</f>
        <v>2503893.0862691803</v>
      </c>
      <c r="N18" s="137">
        <f ca="1">'Res OLS Model'!$B$7*E18</f>
        <v>7975561.4347066497</v>
      </c>
      <c r="O18" s="137">
        <f>'Res OLS Model'!$B$8*F18</f>
        <v>-4176983.9788491102</v>
      </c>
      <c r="P18" s="137">
        <f>'Res OLS Model'!$B$9*G18</f>
        <v>0</v>
      </c>
      <c r="Q18" s="137">
        <f>'Res OLS Model'!$B$10*H18</f>
        <v>61037624.012392379</v>
      </c>
      <c r="R18" s="137">
        <f>'Res OLS Model'!$B$11*I18</f>
        <v>0</v>
      </c>
      <c r="S18" s="137">
        <f>'Res OLS Model'!$B$12*J18</f>
        <v>-448492.326525916</v>
      </c>
      <c r="T18" s="137">
        <f t="shared" ca="1" si="2"/>
        <v>48056292.75998278</v>
      </c>
    </row>
    <row r="19" spans="1:20">
      <c r="A19" s="138">
        <f>'Monthly Data'!A19</f>
        <v>39965</v>
      </c>
      <c r="B19" s="137">
        <f t="shared" si="1"/>
        <v>2009</v>
      </c>
      <c r="C19" s="137">
        <f ca="1">'Monthly Data'!F19</f>
        <v>50342302.386945575</v>
      </c>
      <c r="D19" s="137">
        <f t="shared" ca="1" si="4"/>
        <v>0.39669172932326546</v>
      </c>
      <c r="E19" s="137">
        <f t="shared" ca="1" si="4"/>
        <v>113.76894736842098</v>
      </c>
      <c r="F19" s="137">
        <f>'Monthly Data'!BP19</f>
        <v>0</v>
      </c>
      <c r="G19" s="137">
        <f>'Monthly Data'!BQ19</f>
        <v>0</v>
      </c>
      <c r="H19" s="137">
        <f>'Monthly Data'!BS19</f>
        <v>30</v>
      </c>
      <c r="I19" s="137">
        <f>'Monthly Data'!BL19</f>
        <v>0</v>
      </c>
      <c r="J19" s="137">
        <f>'Monthly Data'!BC19</f>
        <v>18</v>
      </c>
      <c r="L19" s="137">
        <f>'Res OLS Model'!$B$5</f>
        <v>-18835309.468010399</v>
      </c>
      <c r="M19" s="137">
        <f ca="1">'Res OLS Model'!$B$6*D19</f>
        <v>9677.1154167910208</v>
      </c>
      <c r="N19" s="137">
        <f ca="1">'Res OLS Model'!$B$7*E19</f>
        <v>19560549.254590061</v>
      </c>
      <c r="O19" s="137">
        <f>'Res OLS Model'!$B$8*F19</f>
        <v>0</v>
      </c>
      <c r="P19" s="137">
        <f>'Res OLS Model'!$B$9*G19</f>
        <v>0</v>
      </c>
      <c r="Q19" s="137">
        <f>'Res OLS Model'!$B$10*H19</f>
        <v>59068668.399089403</v>
      </c>
      <c r="R19" s="137">
        <f>'Res OLS Model'!$B$11*I19</f>
        <v>0</v>
      </c>
      <c r="S19" s="137">
        <f>'Res OLS Model'!$B$12*J19</f>
        <v>-474874.22808626399</v>
      </c>
      <c r="T19" s="137">
        <f t="shared" ca="1" si="2"/>
        <v>59328711.072999597</v>
      </c>
    </row>
    <row r="20" spans="1:20">
      <c r="A20" s="138">
        <f>'Monthly Data'!A20</f>
        <v>39995</v>
      </c>
      <c r="B20" s="137">
        <f t="shared" si="1"/>
        <v>2009</v>
      </c>
      <c r="C20" s="137">
        <f ca="1">'Monthly Data'!F20</f>
        <v>60810554.498038575</v>
      </c>
      <c r="D20" s="137">
        <f t="shared" ca="1" si="4"/>
        <v>0.58105263157894704</v>
      </c>
      <c r="E20" s="137">
        <f t="shared" ca="1" si="4"/>
        <v>182.37947368421052</v>
      </c>
      <c r="F20" s="137">
        <f>'Monthly Data'!BP20</f>
        <v>0</v>
      </c>
      <c r="G20" s="137">
        <f>'Monthly Data'!BQ20</f>
        <v>0</v>
      </c>
      <c r="H20" s="137">
        <f>'Monthly Data'!BS20</f>
        <v>31</v>
      </c>
      <c r="I20" s="137">
        <f>'Monthly Data'!BL20</f>
        <v>0</v>
      </c>
      <c r="J20" s="137">
        <f>'Monthly Data'!BC20</f>
        <v>19</v>
      </c>
      <c r="L20" s="137">
        <f>'Res OLS Model'!$B$5</f>
        <v>-18835309.468010399</v>
      </c>
      <c r="M20" s="137">
        <f ca="1">'Res OLS Model'!$B$6*D20</f>
        <v>14174.516289038864</v>
      </c>
      <c r="N20" s="137">
        <f ca="1">'Res OLS Model'!$B$7*E20</f>
        <v>31356910.304124273</v>
      </c>
      <c r="O20" s="137">
        <f>'Res OLS Model'!$B$8*F20</f>
        <v>0</v>
      </c>
      <c r="P20" s="137">
        <f>'Res OLS Model'!$B$9*G20</f>
        <v>0</v>
      </c>
      <c r="Q20" s="137">
        <f>'Res OLS Model'!$B$10*H20</f>
        <v>61037624.012392379</v>
      </c>
      <c r="R20" s="137">
        <f>'Res OLS Model'!$B$11*I20</f>
        <v>0</v>
      </c>
      <c r="S20" s="137">
        <f>'Res OLS Model'!$B$12*J20</f>
        <v>-501256.12964661198</v>
      </c>
      <c r="T20" s="137">
        <f t="shared" ca="1" si="2"/>
        <v>73072143.235148683</v>
      </c>
    </row>
    <row r="21" spans="1:20">
      <c r="A21" s="138">
        <f>'Monthly Data'!A21</f>
        <v>40026</v>
      </c>
      <c r="B21" s="137">
        <f t="shared" si="1"/>
        <v>2009</v>
      </c>
      <c r="C21" s="137">
        <f ca="1">'Monthly Data'!F21</f>
        <v>64587027.745830581</v>
      </c>
      <c r="D21" s="137">
        <f t="shared" ca="1" si="4"/>
        <v>1.6660902255639058</v>
      </c>
      <c r="E21" s="137">
        <f t="shared" ca="1" si="4"/>
        <v>154.67804511278189</v>
      </c>
      <c r="F21" s="137">
        <f>'Monthly Data'!BP21</f>
        <v>0</v>
      </c>
      <c r="G21" s="137">
        <f>'Monthly Data'!BQ21</f>
        <v>0</v>
      </c>
      <c r="H21" s="137">
        <f>'Monthly Data'!BS21</f>
        <v>31</v>
      </c>
      <c r="I21" s="137">
        <f>'Monthly Data'!BL21</f>
        <v>0</v>
      </c>
      <c r="J21" s="137">
        <f>'Monthly Data'!BC21</f>
        <v>20</v>
      </c>
      <c r="L21" s="137">
        <f>'Res OLS Model'!$B$5</f>
        <v>-18835309.468010399</v>
      </c>
      <c r="M21" s="137">
        <f ca="1">'Res OLS Model'!$B$6*D21</f>
        <v>40643.517915218894</v>
      </c>
      <c r="N21" s="137">
        <f ca="1">'Res OLS Model'!$B$7*E21</f>
        <v>26594141.811248668</v>
      </c>
      <c r="O21" s="137">
        <f>'Res OLS Model'!$B$8*F21</f>
        <v>0</v>
      </c>
      <c r="P21" s="137">
        <f>'Res OLS Model'!$B$9*G21</f>
        <v>0</v>
      </c>
      <c r="Q21" s="137">
        <f>'Res OLS Model'!$B$10*H21</f>
        <v>61037624.012392379</v>
      </c>
      <c r="R21" s="137">
        <f>'Res OLS Model'!$B$11*I21</f>
        <v>0</v>
      </c>
      <c r="S21" s="137">
        <f>'Res OLS Model'!$B$12*J21</f>
        <v>-527638.03120695997</v>
      </c>
      <c r="T21" s="137">
        <f t="shared" ca="1" si="2"/>
        <v>68309461.842338905</v>
      </c>
    </row>
    <row r="22" spans="1:20">
      <c r="A22" s="138">
        <f>'Monthly Data'!A22</f>
        <v>40057</v>
      </c>
      <c r="B22" s="137">
        <f t="shared" si="1"/>
        <v>2009</v>
      </c>
      <c r="C22" s="137">
        <f ca="1">'Monthly Data'!F22</f>
        <v>49270432.95375558</v>
      </c>
      <c r="D22" s="137">
        <f t="shared" ca="1" si="4"/>
        <v>30.410827067669118</v>
      </c>
      <c r="E22" s="137">
        <f t="shared" ca="1" si="4"/>
        <v>70.305488721804494</v>
      </c>
      <c r="F22" s="137">
        <f>'Monthly Data'!BP22</f>
        <v>0</v>
      </c>
      <c r="G22" s="137">
        <f>'Monthly Data'!BQ22</f>
        <v>1</v>
      </c>
      <c r="H22" s="137">
        <f>'Monthly Data'!BS22</f>
        <v>30</v>
      </c>
      <c r="I22" s="137">
        <f>'Monthly Data'!BL22</f>
        <v>1</v>
      </c>
      <c r="J22" s="137">
        <f>'Monthly Data'!BC22</f>
        <v>21</v>
      </c>
      <c r="L22" s="137">
        <f>'Res OLS Model'!$B$5</f>
        <v>-18835309.468010399</v>
      </c>
      <c r="M22" s="137">
        <f ca="1">'Res OLS Model'!$B$6*D22</f>
        <v>741858.37944226293</v>
      </c>
      <c r="N22" s="137">
        <f ca="1">'Res OLS Model'!$B$7*E22</f>
        <v>12087779.722154686</v>
      </c>
      <c r="O22" s="137">
        <f>'Res OLS Model'!$B$8*F22</f>
        <v>0</v>
      </c>
      <c r="P22" s="137">
        <f>'Res OLS Model'!$B$9*G22</f>
        <v>-2347252.1020738599</v>
      </c>
      <c r="Q22" s="137">
        <f>'Res OLS Model'!$B$10*H22</f>
        <v>59068668.399089403</v>
      </c>
      <c r="R22" s="137">
        <f>'Res OLS Model'!$B$11*I22</f>
        <v>2715900.05685709</v>
      </c>
      <c r="S22" s="137">
        <f>'Res OLS Model'!$B$12*J22</f>
        <v>-554019.93276730797</v>
      </c>
      <c r="T22" s="137">
        <f t="shared" ca="1" si="2"/>
        <v>52877625.054691873</v>
      </c>
    </row>
    <row r="23" spans="1:20">
      <c r="A23" s="138">
        <f>'Monthly Data'!A23</f>
        <v>40087</v>
      </c>
      <c r="B23" s="137">
        <f t="shared" si="1"/>
        <v>2009</v>
      </c>
      <c r="C23" s="137">
        <f ca="1">'Monthly Data'!F23</f>
        <v>45083293.96010758</v>
      </c>
      <c r="D23" s="137">
        <f t="shared" ca="1" si="4"/>
        <v>158.93676691729343</v>
      </c>
      <c r="E23" s="137">
        <f t="shared" ca="1" si="4"/>
        <v>14.777368421052643</v>
      </c>
      <c r="F23" s="137">
        <f>'Monthly Data'!BP23</f>
        <v>0</v>
      </c>
      <c r="G23" s="137">
        <f>'Monthly Data'!BQ23</f>
        <v>1</v>
      </c>
      <c r="H23" s="137">
        <f>'Monthly Data'!BS23</f>
        <v>31</v>
      </c>
      <c r="I23" s="137">
        <f>'Monthly Data'!BL23</f>
        <v>0</v>
      </c>
      <c r="J23" s="137">
        <f>'Monthly Data'!BC23</f>
        <v>22</v>
      </c>
      <c r="L23" s="137">
        <f>'Res OLS Model'!$B$5</f>
        <v>-18835309.468010399</v>
      </c>
      <c r="M23" s="137">
        <f ca="1">'Res OLS Model'!$B$6*D23</f>
        <v>3877190.5833632834</v>
      </c>
      <c r="N23" s="137">
        <f ca="1">'Res OLS Model'!$B$7*E23</f>
        <v>2540705.9618577166</v>
      </c>
      <c r="O23" s="137">
        <f>'Res OLS Model'!$B$8*F23</f>
        <v>0</v>
      </c>
      <c r="P23" s="137">
        <f>'Res OLS Model'!$B$9*G23</f>
        <v>-2347252.1020738599</v>
      </c>
      <c r="Q23" s="137">
        <f>'Res OLS Model'!$B$10*H23</f>
        <v>61037624.012392379</v>
      </c>
      <c r="R23" s="137">
        <f>'Res OLS Model'!$B$11*I23</f>
        <v>0</v>
      </c>
      <c r="S23" s="137">
        <f>'Res OLS Model'!$B$12*J23</f>
        <v>-580401.83432765596</v>
      </c>
      <c r="T23" s="137">
        <f t="shared" ca="1" si="2"/>
        <v>45692557.153201468</v>
      </c>
    </row>
    <row r="24" spans="1:20">
      <c r="A24" s="138">
        <f>'Monthly Data'!A24</f>
        <v>40118</v>
      </c>
      <c r="B24" s="137">
        <f t="shared" si="1"/>
        <v>2009</v>
      </c>
      <c r="C24" s="137">
        <f ca="1">'Monthly Data'!F24</f>
        <v>46033170.645772576</v>
      </c>
      <c r="D24" s="137">
        <f t="shared" ca="1" si="4"/>
        <v>375.92533834586447</v>
      </c>
      <c r="E24" s="137">
        <f t="shared" ca="1" si="4"/>
        <v>9.5488721804512622E-2</v>
      </c>
      <c r="F24" s="137">
        <f>'Monthly Data'!BP24</f>
        <v>0</v>
      </c>
      <c r="G24" s="137">
        <f>'Monthly Data'!BQ24</f>
        <v>1</v>
      </c>
      <c r="H24" s="137">
        <f>'Monthly Data'!BS24</f>
        <v>30</v>
      </c>
      <c r="I24" s="137">
        <f>'Monthly Data'!BL24</f>
        <v>0</v>
      </c>
      <c r="J24" s="137">
        <f>'Monthly Data'!BC24</f>
        <v>23</v>
      </c>
      <c r="L24" s="137">
        <f>'Res OLS Model'!$B$5</f>
        <v>-18835309.468010399</v>
      </c>
      <c r="M24" s="137">
        <f ca="1">'Res OLS Model'!$B$6*D24</f>
        <v>9170528.696111612</v>
      </c>
      <c r="N24" s="137">
        <f ca="1">'Res OLS Model'!$B$7*E24</f>
        <v>16417.589239587782</v>
      </c>
      <c r="O24" s="137">
        <f>'Res OLS Model'!$B$8*F24</f>
        <v>0</v>
      </c>
      <c r="P24" s="137">
        <f>'Res OLS Model'!$B$9*G24</f>
        <v>-2347252.1020738599</v>
      </c>
      <c r="Q24" s="137">
        <f>'Res OLS Model'!$B$10*H24</f>
        <v>59068668.399089403</v>
      </c>
      <c r="R24" s="137">
        <f>'Res OLS Model'!$B$11*I24</f>
        <v>0</v>
      </c>
      <c r="S24" s="137">
        <f>'Res OLS Model'!$B$12*J24</f>
        <v>-606783.73588800395</v>
      </c>
      <c r="T24" s="137">
        <f t="shared" ca="1" si="2"/>
        <v>46466269.378468342</v>
      </c>
    </row>
    <row r="25" spans="1:20">
      <c r="A25" s="138">
        <f>'Monthly Data'!A25</f>
        <v>40148</v>
      </c>
      <c r="B25" s="137">
        <f t="shared" si="1"/>
        <v>2009</v>
      </c>
      <c r="C25" s="137">
        <f ca="1">'Monthly Data'!F25</f>
        <v>56594449.192762576</v>
      </c>
      <c r="D25" s="137">
        <f t="shared" ca="1" si="4"/>
        <v>548.76120300751859</v>
      </c>
      <c r="E25" s="137">
        <f t="shared" ca="1" si="4"/>
        <v>0</v>
      </c>
      <c r="F25" s="137">
        <f>'Monthly Data'!BP25</f>
        <v>0</v>
      </c>
      <c r="G25" s="137">
        <f>'Monthly Data'!BQ25</f>
        <v>0</v>
      </c>
      <c r="H25" s="137">
        <f>'Monthly Data'!BS25</f>
        <v>31</v>
      </c>
      <c r="I25" s="137">
        <f>'Monthly Data'!BL25</f>
        <v>0</v>
      </c>
      <c r="J25" s="137">
        <f>'Monthly Data'!BC25</f>
        <v>24</v>
      </c>
      <c r="L25" s="137">
        <f>'Res OLS Model'!$B$5</f>
        <v>-18835309.468010399</v>
      </c>
      <c r="M25" s="137">
        <f ca="1">'Res OLS Model'!$B$6*D25</f>
        <v>13386781.486017223</v>
      </c>
      <c r="N25" s="137">
        <f ca="1">'Res OLS Model'!$B$7*E25</f>
        <v>0</v>
      </c>
      <c r="O25" s="137">
        <f>'Res OLS Model'!$B$8*F25</f>
        <v>0</v>
      </c>
      <c r="P25" s="137">
        <f>'Res OLS Model'!$B$9*G25</f>
        <v>0</v>
      </c>
      <c r="Q25" s="137">
        <f>'Res OLS Model'!$B$10*H25</f>
        <v>61037624.012392379</v>
      </c>
      <c r="R25" s="137">
        <f>'Res OLS Model'!$B$11*I25</f>
        <v>0</v>
      </c>
      <c r="S25" s="137">
        <f>'Res OLS Model'!$B$12*J25</f>
        <v>-633165.63744835206</v>
      </c>
      <c r="T25" s="137">
        <f t="shared" ca="1" si="2"/>
        <v>54955930.392950848</v>
      </c>
    </row>
    <row r="26" spans="1:20">
      <c r="A26" s="138">
        <f>'Monthly Data'!A26</f>
        <v>40179</v>
      </c>
      <c r="B26" s="137">
        <f t="shared" si="1"/>
        <v>2010</v>
      </c>
      <c r="C26" s="137">
        <f ca="1">'Monthly Data'!F26</f>
        <v>57230062.23541832</v>
      </c>
      <c r="D26" s="137">
        <f t="shared" ca="1" si="4"/>
        <v>665.14879699248104</v>
      </c>
      <c r="E26" s="137">
        <f t="shared" ca="1" si="4"/>
        <v>0</v>
      </c>
      <c r="F26" s="137">
        <f>'Monthly Data'!BP26</f>
        <v>0</v>
      </c>
      <c r="G26" s="137">
        <f>'Monthly Data'!BQ26</f>
        <v>0</v>
      </c>
      <c r="H26" s="137">
        <f>'Monthly Data'!BS26</f>
        <v>31</v>
      </c>
      <c r="I26" s="137">
        <f>'Monthly Data'!BL26</f>
        <v>0</v>
      </c>
      <c r="J26" s="137">
        <f>'Monthly Data'!BC26</f>
        <v>25</v>
      </c>
      <c r="L26" s="137">
        <f>'Res OLS Model'!$B$5</f>
        <v>-18835309.468010399</v>
      </c>
      <c r="M26" s="137">
        <f ca="1">'Res OLS Model'!$B$6*D26</f>
        <v>16226004.229573017</v>
      </c>
      <c r="N26" s="137">
        <f ca="1">'Res OLS Model'!$B$7*E26</f>
        <v>0</v>
      </c>
      <c r="O26" s="137">
        <f>'Res OLS Model'!$B$8*F26</f>
        <v>0</v>
      </c>
      <c r="P26" s="137">
        <f>'Res OLS Model'!$B$9*G26</f>
        <v>0</v>
      </c>
      <c r="Q26" s="137">
        <f>'Res OLS Model'!$B$10*H26</f>
        <v>61037624.012392379</v>
      </c>
      <c r="R26" s="137">
        <f>'Res OLS Model'!$B$11*I26</f>
        <v>0</v>
      </c>
      <c r="S26" s="137">
        <f>'Res OLS Model'!$B$12*J26</f>
        <v>-659547.53900870006</v>
      </c>
      <c r="T26" s="137">
        <f t="shared" ca="1" si="2"/>
        <v>57768771.234946296</v>
      </c>
    </row>
    <row r="27" spans="1:20">
      <c r="A27" s="138">
        <f>'Monthly Data'!A27</f>
        <v>40210</v>
      </c>
      <c r="B27" s="137">
        <f t="shared" si="1"/>
        <v>2010</v>
      </c>
      <c r="C27" s="137">
        <f ca="1">'Monthly Data'!F27</f>
        <v>48541585.314724319</v>
      </c>
      <c r="D27" s="137">
        <f t="shared" ca="1" si="4"/>
        <v>611.17548872180487</v>
      </c>
      <c r="E27" s="137">
        <f t="shared" ca="1" si="4"/>
        <v>0</v>
      </c>
      <c r="F27" s="137">
        <f>'Monthly Data'!BP27</f>
        <v>0</v>
      </c>
      <c r="G27" s="137">
        <f>'Monthly Data'!BQ27</f>
        <v>0</v>
      </c>
      <c r="H27" s="137">
        <f>'Monthly Data'!BS27</f>
        <v>28</v>
      </c>
      <c r="I27" s="137">
        <f>'Monthly Data'!BL27</f>
        <v>0</v>
      </c>
      <c r="J27" s="137">
        <f>'Monthly Data'!BC27</f>
        <v>26</v>
      </c>
      <c r="L27" s="137">
        <f>'Res OLS Model'!$B$5</f>
        <v>-18835309.468010399</v>
      </c>
      <c r="M27" s="137">
        <f ca="1">'Res OLS Model'!$B$6*D27</f>
        <v>14909349.772338931</v>
      </c>
      <c r="N27" s="137">
        <f ca="1">'Res OLS Model'!$B$7*E27</f>
        <v>0</v>
      </c>
      <c r="O27" s="137">
        <f>'Res OLS Model'!$B$8*F27</f>
        <v>0</v>
      </c>
      <c r="P27" s="137">
        <f>'Res OLS Model'!$B$9*G27</f>
        <v>0</v>
      </c>
      <c r="Q27" s="137">
        <f>'Res OLS Model'!$B$10*H27</f>
        <v>55130757.172483444</v>
      </c>
      <c r="R27" s="137">
        <f>'Res OLS Model'!$B$11*I27</f>
        <v>0</v>
      </c>
      <c r="S27" s="137">
        <f>'Res OLS Model'!$B$12*J27</f>
        <v>-685929.44056904805</v>
      </c>
      <c r="T27" s="137">
        <f t="shared" ca="1" si="2"/>
        <v>50518868.036242925</v>
      </c>
    </row>
    <row r="28" spans="1:20">
      <c r="A28" s="138">
        <f>'Monthly Data'!A28</f>
        <v>40238</v>
      </c>
      <c r="B28" s="137">
        <f t="shared" si="1"/>
        <v>2010</v>
      </c>
      <c r="C28" s="137">
        <f ca="1">'Monthly Data'!F28</f>
        <v>46701990.468791321</v>
      </c>
      <c r="D28" s="137">
        <f t="shared" ca="1" si="4"/>
        <v>458.46436090225569</v>
      </c>
      <c r="E28" s="137">
        <f t="shared" ca="1" si="4"/>
        <v>0</v>
      </c>
      <c r="F28" s="137">
        <f>'Monthly Data'!BP28</f>
        <v>1</v>
      </c>
      <c r="G28" s="137">
        <f>'Monthly Data'!BQ28</f>
        <v>0</v>
      </c>
      <c r="H28" s="137">
        <f>'Monthly Data'!BS28</f>
        <v>31</v>
      </c>
      <c r="I28" s="137">
        <f>'Monthly Data'!BL28</f>
        <v>0</v>
      </c>
      <c r="J28" s="137">
        <f>'Monthly Data'!BC28</f>
        <v>27</v>
      </c>
      <c r="L28" s="137">
        <f>'Res OLS Model'!$B$5</f>
        <v>-18835309.468010399</v>
      </c>
      <c r="M28" s="137">
        <f ca="1">'Res OLS Model'!$B$6*D28</f>
        <v>11184030.840534743</v>
      </c>
      <c r="N28" s="137">
        <f ca="1">'Res OLS Model'!$B$7*E28</f>
        <v>0</v>
      </c>
      <c r="O28" s="137">
        <f>'Res OLS Model'!$B$8*F28</f>
        <v>-4176983.9788491102</v>
      </c>
      <c r="P28" s="137">
        <f>'Res OLS Model'!$B$9*G28</f>
        <v>0</v>
      </c>
      <c r="Q28" s="137">
        <f>'Res OLS Model'!$B$10*H28</f>
        <v>61037624.012392379</v>
      </c>
      <c r="R28" s="137">
        <f>'Res OLS Model'!$B$11*I28</f>
        <v>0</v>
      </c>
      <c r="S28" s="137">
        <f>'Res OLS Model'!$B$12*J28</f>
        <v>-712311.34212939604</v>
      </c>
      <c r="T28" s="137">
        <f t="shared" ca="1" si="2"/>
        <v>48497050.063938215</v>
      </c>
    </row>
    <row r="29" spans="1:20">
      <c r="A29" s="138">
        <f>'Monthly Data'!A29</f>
        <v>40269</v>
      </c>
      <c r="B29" s="137">
        <f t="shared" si="1"/>
        <v>2010</v>
      </c>
      <c r="C29" s="137">
        <f ca="1">'Monthly Data'!F29</f>
        <v>40737141.674832322</v>
      </c>
      <c r="D29" s="137">
        <f t="shared" ca="1" si="4"/>
        <v>254.29052631578941</v>
      </c>
      <c r="E29" s="137">
        <f t="shared" ca="1" si="4"/>
        <v>1.6822556390977184</v>
      </c>
      <c r="F29" s="137">
        <f>'Monthly Data'!BP29</f>
        <v>1</v>
      </c>
      <c r="G29" s="137">
        <f>'Monthly Data'!BQ29</f>
        <v>0</v>
      </c>
      <c r="H29" s="137">
        <f>'Monthly Data'!BS29</f>
        <v>30</v>
      </c>
      <c r="I29" s="137">
        <f>'Monthly Data'!BL29</f>
        <v>0</v>
      </c>
      <c r="J29" s="137">
        <f>'Monthly Data'!BC29</f>
        <v>28</v>
      </c>
      <c r="L29" s="137">
        <f>'Res OLS Model'!$B$5</f>
        <v>-18835309.468010399</v>
      </c>
      <c r="M29" s="137">
        <f ca="1">'Res OLS Model'!$B$6*D29</f>
        <v>6203302.440291401</v>
      </c>
      <c r="N29" s="137">
        <f ca="1">'Res OLS Model'!$B$7*E29</f>
        <v>289233.96980041434</v>
      </c>
      <c r="O29" s="137">
        <f>'Res OLS Model'!$B$8*F29</f>
        <v>-4176983.9788491102</v>
      </c>
      <c r="P29" s="137">
        <f>'Res OLS Model'!$B$9*G29</f>
        <v>0</v>
      </c>
      <c r="Q29" s="137">
        <f>'Res OLS Model'!$B$10*H29</f>
        <v>59068668.399089403</v>
      </c>
      <c r="R29" s="137">
        <f>'Res OLS Model'!$B$11*I29</f>
        <v>0</v>
      </c>
      <c r="S29" s="137">
        <f>'Res OLS Model'!$B$12*J29</f>
        <v>-738693.24368974403</v>
      </c>
      <c r="T29" s="137">
        <f t="shared" ca="1" si="2"/>
        <v>41810218.118631959</v>
      </c>
    </row>
    <row r="30" spans="1:20">
      <c r="A30" s="138">
        <f>'Monthly Data'!A30</f>
        <v>40299</v>
      </c>
      <c r="B30" s="137">
        <f t="shared" si="1"/>
        <v>2010</v>
      </c>
      <c r="C30" s="137">
        <f ca="1">'Monthly Data'!F30</f>
        <v>48242779.236058325</v>
      </c>
      <c r="D30" s="137">
        <f t="shared" ca="1" si="4"/>
        <v>102.64150375939857</v>
      </c>
      <c r="E30" s="137">
        <f t="shared" ca="1" si="4"/>
        <v>46.38781954887213</v>
      </c>
      <c r="F30" s="137">
        <f>'Monthly Data'!BP30</f>
        <v>1</v>
      </c>
      <c r="G30" s="137">
        <f>'Monthly Data'!BQ30</f>
        <v>0</v>
      </c>
      <c r="H30" s="137">
        <f>'Monthly Data'!BS30</f>
        <v>31</v>
      </c>
      <c r="I30" s="137">
        <f>'Monthly Data'!BL30</f>
        <v>0</v>
      </c>
      <c r="J30" s="137">
        <f>'Monthly Data'!BC30</f>
        <v>29</v>
      </c>
      <c r="L30" s="137">
        <f>'Res OLS Model'!$B$5</f>
        <v>-18835309.468010399</v>
      </c>
      <c r="M30" s="137">
        <f ca="1">'Res OLS Model'!$B$6*D30</f>
        <v>2503893.0862691803</v>
      </c>
      <c r="N30" s="137">
        <f ca="1">'Res OLS Model'!$B$7*E30</f>
        <v>7975561.4347066497</v>
      </c>
      <c r="O30" s="137">
        <f>'Res OLS Model'!$B$8*F30</f>
        <v>-4176983.9788491102</v>
      </c>
      <c r="P30" s="137">
        <f>'Res OLS Model'!$B$9*G30</f>
        <v>0</v>
      </c>
      <c r="Q30" s="137">
        <f>'Res OLS Model'!$B$10*H30</f>
        <v>61037624.012392379</v>
      </c>
      <c r="R30" s="137">
        <f>'Res OLS Model'!$B$11*I30</f>
        <v>0</v>
      </c>
      <c r="S30" s="137">
        <f>'Res OLS Model'!$B$12*J30</f>
        <v>-765075.14525009203</v>
      </c>
      <c r="T30" s="137">
        <f t="shared" ca="1" si="2"/>
        <v>47739709.941258609</v>
      </c>
    </row>
    <row r="31" spans="1:20">
      <c r="A31" s="138">
        <f>'Monthly Data'!A31</f>
        <v>40330</v>
      </c>
      <c r="B31" s="137">
        <f t="shared" si="1"/>
        <v>2010</v>
      </c>
      <c r="C31" s="137">
        <f ca="1">'Monthly Data'!F31</f>
        <v>65023461.895293318</v>
      </c>
      <c r="D31" s="137">
        <f t="shared" ref="D31:E46" ca="1" si="5">D19</f>
        <v>0.39669172932326546</v>
      </c>
      <c r="E31" s="137">
        <f t="shared" ca="1" si="5"/>
        <v>113.76894736842098</v>
      </c>
      <c r="F31" s="137">
        <f>'Monthly Data'!BP31</f>
        <v>0</v>
      </c>
      <c r="G31" s="137">
        <f>'Monthly Data'!BQ31</f>
        <v>0</v>
      </c>
      <c r="H31" s="137">
        <f>'Monthly Data'!BS31</f>
        <v>30</v>
      </c>
      <c r="I31" s="137">
        <f>'Monthly Data'!BL31</f>
        <v>0</v>
      </c>
      <c r="J31" s="137">
        <f>'Monthly Data'!BC31</f>
        <v>30</v>
      </c>
      <c r="L31" s="137">
        <f>'Res OLS Model'!$B$5</f>
        <v>-18835309.468010399</v>
      </c>
      <c r="M31" s="137">
        <f ca="1">'Res OLS Model'!$B$6*D31</f>
        <v>9677.1154167910208</v>
      </c>
      <c r="N31" s="137">
        <f ca="1">'Res OLS Model'!$B$7*E31</f>
        <v>19560549.254590061</v>
      </c>
      <c r="O31" s="137">
        <f>'Res OLS Model'!$B$8*F31</f>
        <v>0</v>
      </c>
      <c r="P31" s="137">
        <f>'Res OLS Model'!$B$9*G31</f>
        <v>0</v>
      </c>
      <c r="Q31" s="137">
        <f>'Res OLS Model'!$B$10*H31</f>
        <v>59068668.399089403</v>
      </c>
      <c r="R31" s="137">
        <f>'Res OLS Model'!$B$11*I31</f>
        <v>0</v>
      </c>
      <c r="S31" s="137">
        <f>'Res OLS Model'!$B$12*J31</f>
        <v>-791457.04681044002</v>
      </c>
      <c r="T31" s="137">
        <f t="shared" ca="1" si="2"/>
        <v>59012128.254275419</v>
      </c>
    </row>
    <row r="32" spans="1:20">
      <c r="A32" s="138">
        <f>'Monthly Data'!A32</f>
        <v>40360</v>
      </c>
      <c r="B32" s="137">
        <f t="shared" si="1"/>
        <v>2010</v>
      </c>
      <c r="C32" s="137">
        <f ca="1">'Monthly Data'!F32</f>
        <v>81296181.759749323</v>
      </c>
      <c r="D32" s="137">
        <f t="shared" ca="1" si="5"/>
        <v>0.58105263157894704</v>
      </c>
      <c r="E32" s="137">
        <f t="shared" ca="1" si="5"/>
        <v>182.37947368421052</v>
      </c>
      <c r="F32" s="137">
        <f>'Monthly Data'!BP32</f>
        <v>0</v>
      </c>
      <c r="G32" s="137">
        <f>'Monthly Data'!BQ32</f>
        <v>0</v>
      </c>
      <c r="H32" s="137">
        <f>'Monthly Data'!BS32</f>
        <v>31</v>
      </c>
      <c r="I32" s="137">
        <f>'Monthly Data'!BL32</f>
        <v>0</v>
      </c>
      <c r="J32" s="137">
        <f>'Monthly Data'!BC32</f>
        <v>31</v>
      </c>
      <c r="L32" s="137">
        <f>'Res OLS Model'!$B$5</f>
        <v>-18835309.468010399</v>
      </c>
      <c r="M32" s="137">
        <f ca="1">'Res OLS Model'!$B$6*D32</f>
        <v>14174.516289038864</v>
      </c>
      <c r="N32" s="137">
        <f ca="1">'Res OLS Model'!$B$7*E32</f>
        <v>31356910.304124273</v>
      </c>
      <c r="O32" s="137">
        <f>'Res OLS Model'!$B$8*F32</f>
        <v>0</v>
      </c>
      <c r="P32" s="137">
        <f>'Res OLS Model'!$B$9*G32</f>
        <v>0</v>
      </c>
      <c r="Q32" s="137">
        <f>'Res OLS Model'!$B$10*H32</f>
        <v>61037624.012392379</v>
      </c>
      <c r="R32" s="137">
        <f>'Res OLS Model'!$B$11*I32</f>
        <v>0</v>
      </c>
      <c r="S32" s="137">
        <f>'Res OLS Model'!$B$12*J32</f>
        <v>-817838.94837078801</v>
      </c>
      <c r="T32" s="137">
        <f t="shared" ca="1" si="2"/>
        <v>72755560.416424513</v>
      </c>
    </row>
    <row r="33" spans="1:20">
      <c r="A33" s="138">
        <f>'Monthly Data'!A33</f>
        <v>40391</v>
      </c>
      <c r="B33" s="137">
        <f t="shared" si="1"/>
        <v>2010</v>
      </c>
      <c r="C33" s="137">
        <f ca="1">'Monthly Data'!F33</f>
        <v>75078483.539122328</v>
      </c>
      <c r="D33" s="137">
        <f t="shared" ca="1" si="5"/>
        <v>1.6660902255639058</v>
      </c>
      <c r="E33" s="137">
        <f t="shared" ca="1" si="5"/>
        <v>154.67804511278189</v>
      </c>
      <c r="F33" s="137">
        <f>'Monthly Data'!BP33</f>
        <v>0</v>
      </c>
      <c r="G33" s="137">
        <f>'Monthly Data'!BQ33</f>
        <v>0</v>
      </c>
      <c r="H33" s="137">
        <f>'Monthly Data'!BS33</f>
        <v>31</v>
      </c>
      <c r="I33" s="137">
        <f>'Monthly Data'!BL33</f>
        <v>0</v>
      </c>
      <c r="J33" s="137">
        <f>'Monthly Data'!BC33</f>
        <v>32</v>
      </c>
      <c r="L33" s="137">
        <f>'Res OLS Model'!$B$5</f>
        <v>-18835309.468010399</v>
      </c>
      <c r="M33" s="137">
        <f ca="1">'Res OLS Model'!$B$6*D33</f>
        <v>40643.517915218894</v>
      </c>
      <c r="N33" s="137">
        <f ca="1">'Res OLS Model'!$B$7*E33</f>
        <v>26594141.811248668</v>
      </c>
      <c r="O33" s="137">
        <f>'Res OLS Model'!$B$8*F33</f>
        <v>0</v>
      </c>
      <c r="P33" s="137">
        <f>'Res OLS Model'!$B$9*G33</f>
        <v>0</v>
      </c>
      <c r="Q33" s="137">
        <f>'Res OLS Model'!$B$10*H33</f>
        <v>61037624.012392379</v>
      </c>
      <c r="R33" s="137">
        <f>'Res OLS Model'!$B$11*I33</f>
        <v>0</v>
      </c>
      <c r="S33" s="137">
        <f>'Res OLS Model'!$B$12*J33</f>
        <v>-844220.84993113601</v>
      </c>
      <c r="T33" s="137">
        <f t="shared" ca="1" si="2"/>
        <v>67992879.023614734</v>
      </c>
    </row>
    <row r="34" spans="1:20">
      <c r="A34" s="138">
        <f>'Monthly Data'!A34</f>
        <v>40422</v>
      </c>
      <c r="B34" s="137">
        <f t="shared" si="1"/>
        <v>2010</v>
      </c>
      <c r="C34" s="137">
        <f ca="1">'Monthly Data'!F34</f>
        <v>49993208.971530318</v>
      </c>
      <c r="D34" s="137">
        <f t="shared" ca="1" si="5"/>
        <v>30.410827067669118</v>
      </c>
      <c r="E34" s="137">
        <f t="shared" ca="1" si="5"/>
        <v>70.305488721804494</v>
      </c>
      <c r="F34" s="137">
        <f>'Monthly Data'!BP34</f>
        <v>0</v>
      </c>
      <c r="G34" s="137">
        <f>'Monthly Data'!BQ34</f>
        <v>1</v>
      </c>
      <c r="H34" s="137">
        <f>'Monthly Data'!BS34</f>
        <v>30</v>
      </c>
      <c r="I34" s="137">
        <f>'Monthly Data'!BL34</f>
        <v>1</v>
      </c>
      <c r="J34" s="137">
        <f>'Monthly Data'!BC34</f>
        <v>33</v>
      </c>
      <c r="L34" s="137">
        <f>'Res OLS Model'!$B$5</f>
        <v>-18835309.468010399</v>
      </c>
      <c r="M34" s="137">
        <f ca="1">'Res OLS Model'!$B$6*D34</f>
        <v>741858.37944226293</v>
      </c>
      <c r="N34" s="137">
        <f ca="1">'Res OLS Model'!$B$7*E34</f>
        <v>12087779.722154686</v>
      </c>
      <c r="O34" s="137">
        <f>'Res OLS Model'!$B$8*F34</f>
        <v>0</v>
      </c>
      <c r="P34" s="137">
        <f>'Res OLS Model'!$B$9*G34</f>
        <v>-2347252.1020738599</v>
      </c>
      <c r="Q34" s="137">
        <f>'Res OLS Model'!$B$10*H34</f>
        <v>59068668.399089403</v>
      </c>
      <c r="R34" s="137">
        <f>'Res OLS Model'!$B$11*I34</f>
        <v>2715900.05685709</v>
      </c>
      <c r="S34" s="137">
        <f>'Res OLS Model'!$B$12*J34</f>
        <v>-870602.751491484</v>
      </c>
      <c r="T34" s="137">
        <f t="shared" ca="1" si="2"/>
        <v>52561042.235967696</v>
      </c>
    </row>
    <row r="35" spans="1:20">
      <c r="A35" s="138">
        <f>'Monthly Data'!A35</f>
        <v>40452</v>
      </c>
      <c r="B35" s="137">
        <f t="shared" si="1"/>
        <v>2010</v>
      </c>
      <c r="C35" s="137">
        <f ca="1">'Monthly Data'!F35</f>
        <v>42337839.47948432</v>
      </c>
      <c r="D35" s="137">
        <f t="shared" ca="1" si="5"/>
        <v>158.93676691729343</v>
      </c>
      <c r="E35" s="137">
        <f t="shared" ca="1" si="5"/>
        <v>14.777368421052643</v>
      </c>
      <c r="F35" s="137">
        <f>'Monthly Data'!BP35</f>
        <v>0</v>
      </c>
      <c r="G35" s="137">
        <f>'Monthly Data'!BQ35</f>
        <v>1</v>
      </c>
      <c r="H35" s="137">
        <f>'Monthly Data'!BS35</f>
        <v>31</v>
      </c>
      <c r="I35" s="137">
        <f>'Monthly Data'!BL35</f>
        <v>0</v>
      </c>
      <c r="J35" s="137">
        <f>'Monthly Data'!BC35</f>
        <v>34</v>
      </c>
      <c r="L35" s="137">
        <f>'Res OLS Model'!$B$5</f>
        <v>-18835309.468010399</v>
      </c>
      <c r="M35" s="137">
        <f ca="1">'Res OLS Model'!$B$6*D35</f>
        <v>3877190.5833632834</v>
      </c>
      <c r="N35" s="137">
        <f ca="1">'Res OLS Model'!$B$7*E35</f>
        <v>2540705.9618577166</v>
      </c>
      <c r="O35" s="137">
        <f>'Res OLS Model'!$B$8*F35</f>
        <v>0</v>
      </c>
      <c r="P35" s="137">
        <f>'Res OLS Model'!$B$9*G35</f>
        <v>-2347252.1020738599</v>
      </c>
      <c r="Q35" s="137">
        <f>'Res OLS Model'!$B$10*H35</f>
        <v>61037624.012392379</v>
      </c>
      <c r="R35" s="137">
        <f>'Res OLS Model'!$B$11*I35</f>
        <v>0</v>
      </c>
      <c r="S35" s="137">
        <f>'Res OLS Model'!$B$12*J35</f>
        <v>-896984.65305183199</v>
      </c>
      <c r="T35" s="137">
        <f t="shared" ca="1" si="2"/>
        <v>45375974.334477291</v>
      </c>
    </row>
    <row r="36" spans="1:20">
      <c r="A36" s="138">
        <f>'Monthly Data'!A36</f>
        <v>40483</v>
      </c>
      <c r="B36" s="137">
        <f t="shared" si="1"/>
        <v>2010</v>
      </c>
      <c r="C36" s="137">
        <f ca="1">'Monthly Data'!F36</f>
        <v>45676188.057550319</v>
      </c>
      <c r="D36" s="137">
        <f t="shared" ca="1" si="5"/>
        <v>375.92533834586447</v>
      </c>
      <c r="E36" s="137">
        <f t="shared" ca="1" si="5"/>
        <v>9.5488721804512622E-2</v>
      </c>
      <c r="F36" s="137">
        <f>'Monthly Data'!BP36</f>
        <v>0</v>
      </c>
      <c r="G36" s="137">
        <f>'Monthly Data'!BQ36</f>
        <v>1</v>
      </c>
      <c r="H36" s="137">
        <f>'Monthly Data'!BS36</f>
        <v>30</v>
      </c>
      <c r="I36" s="137">
        <f>'Monthly Data'!BL36</f>
        <v>0</v>
      </c>
      <c r="J36" s="137">
        <f>'Monthly Data'!BC36</f>
        <v>35</v>
      </c>
      <c r="L36" s="137">
        <f>'Res OLS Model'!$B$5</f>
        <v>-18835309.468010399</v>
      </c>
      <c r="M36" s="137">
        <f ca="1">'Res OLS Model'!$B$6*D36</f>
        <v>9170528.696111612</v>
      </c>
      <c r="N36" s="137">
        <f ca="1">'Res OLS Model'!$B$7*E36</f>
        <v>16417.589239587782</v>
      </c>
      <c r="O36" s="137">
        <f>'Res OLS Model'!$B$8*F36</f>
        <v>0</v>
      </c>
      <c r="P36" s="137">
        <f>'Res OLS Model'!$B$9*G36</f>
        <v>-2347252.1020738599</v>
      </c>
      <c r="Q36" s="137">
        <f>'Res OLS Model'!$B$10*H36</f>
        <v>59068668.399089403</v>
      </c>
      <c r="R36" s="137">
        <f>'Res OLS Model'!$B$11*I36</f>
        <v>0</v>
      </c>
      <c r="S36" s="137">
        <f>'Res OLS Model'!$B$12*J36</f>
        <v>-923366.55461217999</v>
      </c>
      <c r="T36" s="137">
        <f t="shared" ca="1" si="2"/>
        <v>46149686.559744164</v>
      </c>
    </row>
    <row r="37" spans="1:20">
      <c r="A37" s="138">
        <f>'Monthly Data'!A37</f>
        <v>40513</v>
      </c>
      <c r="B37" s="137">
        <f t="shared" si="1"/>
        <v>2010</v>
      </c>
      <c r="C37" s="137">
        <f ca="1">'Monthly Data'!F37</f>
        <v>56097840.297418319</v>
      </c>
      <c r="D37" s="137">
        <f t="shared" ca="1" si="5"/>
        <v>548.76120300751859</v>
      </c>
      <c r="E37" s="137">
        <f t="shared" ca="1" si="5"/>
        <v>0</v>
      </c>
      <c r="F37" s="137">
        <f>'Monthly Data'!BP37</f>
        <v>0</v>
      </c>
      <c r="G37" s="137">
        <f>'Monthly Data'!BQ37</f>
        <v>0</v>
      </c>
      <c r="H37" s="137">
        <f>'Monthly Data'!BS37</f>
        <v>31</v>
      </c>
      <c r="I37" s="137">
        <f>'Monthly Data'!BL37</f>
        <v>0</v>
      </c>
      <c r="J37" s="137">
        <f>'Monthly Data'!BC37</f>
        <v>36</v>
      </c>
      <c r="L37" s="137">
        <f>'Res OLS Model'!$B$5</f>
        <v>-18835309.468010399</v>
      </c>
      <c r="M37" s="137">
        <f ca="1">'Res OLS Model'!$B$6*D37</f>
        <v>13386781.486017223</v>
      </c>
      <c r="N37" s="137">
        <f ca="1">'Res OLS Model'!$B$7*E37</f>
        <v>0</v>
      </c>
      <c r="O37" s="137">
        <f>'Res OLS Model'!$B$8*F37</f>
        <v>0</v>
      </c>
      <c r="P37" s="137">
        <f>'Res OLS Model'!$B$9*G37</f>
        <v>0</v>
      </c>
      <c r="Q37" s="137">
        <f>'Res OLS Model'!$B$10*H37</f>
        <v>61037624.012392379</v>
      </c>
      <c r="R37" s="137">
        <f>'Res OLS Model'!$B$11*I37</f>
        <v>0</v>
      </c>
      <c r="S37" s="137">
        <f>'Res OLS Model'!$B$12*J37</f>
        <v>-949748.45617252798</v>
      </c>
      <c r="T37" s="137">
        <f t="shared" ca="1" si="2"/>
        <v>54639347.574226677</v>
      </c>
    </row>
    <row r="38" spans="1:20">
      <c r="A38" s="138">
        <f>'Monthly Data'!A38</f>
        <v>40544</v>
      </c>
      <c r="B38" s="137">
        <f t="shared" si="1"/>
        <v>2011</v>
      </c>
      <c r="C38" s="137">
        <f ca="1">'Monthly Data'!F38</f>
        <v>57216324.683351137</v>
      </c>
      <c r="D38" s="137">
        <f t="shared" ca="1" si="5"/>
        <v>665.14879699248104</v>
      </c>
      <c r="E38" s="137">
        <f t="shared" ca="1" si="5"/>
        <v>0</v>
      </c>
      <c r="F38" s="137">
        <f>'Monthly Data'!BP38</f>
        <v>0</v>
      </c>
      <c r="G38" s="137">
        <f>'Monthly Data'!BQ38</f>
        <v>0</v>
      </c>
      <c r="H38" s="137">
        <f>'Monthly Data'!BS38</f>
        <v>31</v>
      </c>
      <c r="I38" s="137">
        <f>'Monthly Data'!BL38</f>
        <v>0</v>
      </c>
      <c r="J38" s="137">
        <f>'Monthly Data'!BC38</f>
        <v>37</v>
      </c>
      <c r="L38" s="137">
        <f>'Res OLS Model'!$B$5</f>
        <v>-18835309.468010399</v>
      </c>
      <c r="M38" s="137">
        <f ca="1">'Res OLS Model'!$B$6*D38</f>
        <v>16226004.229573017</v>
      </c>
      <c r="N38" s="137">
        <f ca="1">'Res OLS Model'!$B$7*E38</f>
        <v>0</v>
      </c>
      <c r="O38" s="137">
        <f>'Res OLS Model'!$B$8*F38</f>
        <v>0</v>
      </c>
      <c r="P38" s="137">
        <f>'Res OLS Model'!$B$9*G38</f>
        <v>0</v>
      </c>
      <c r="Q38" s="137">
        <f>'Res OLS Model'!$B$10*H38</f>
        <v>61037624.012392379</v>
      </c>
      <c r="R38" s="137">
        <f>'Res OLS Model'!$B$11*I38</f>
        <v>0</v>
      </c>
      <c r="S38" s="137">
        <f>'Res OLS Model'!$B$12*J38</f>
        <v>-976130.35773287597</v>
      </c>
      <c r="T38" s="137">
        <f t="shared" ca="1" si="2"/>
        <v>57452188.416222118</v>
      </c>
    </row>
    <row r="39" spans="1:20">
      <c r="A39" s="138">
        <f>'Monthly Data'!A39</f>
        <v>40575</v>
      </c>
      <c r="B39" s="137">
        <f t="shared" si="1"/>
        <v>2011</v>
      </c>
      <c r="C39" s="137">
        <f ca="1">'Monthly Data'!F39</f>
        <v>49077423.393344134</v>
      </c>
      <c r="D39" s="137">
        <f t="shared" ca="1" si="5"/>
        <v>611.17548872180487</v>
      </c>
      <c r="E39" s="137">
        <f t="shared" ca="1" si="5"/>
        <v>0</v>
      </c>
      <c r="F39" s="137">
        <f>'Monthly Data'!BP39</f>
        <v>0</v>
      </c>
      <c r="G39" s="137">
        <f>'Monthly Data'!BQ39</f>
        <v>0</v>
      </c>
      <c r="H39" s="137">
        <f>'Monthly Data'!BS39</f>
        <v>28</v>
      </c>
      <c r="I39" s="137">
        <f>'Monthly Data'!BL39</f>
        <v>0</v>
      </c>
      <c r="J39" s="137">
        <f>'Monthly Data'!BC39</f>
        <v>38</v>
      </c>
      <c r="L39" s="137">
        <f>'Res OLS Model'!$B$5</f>
        <v>-18835309.468010399</v>
      </c>
      <c r="M39" s="137">
        <f ca="1">'Res OLS Model'!$B$6*D39</f>
        <v>14909349.772338931</v>
      </c>
      <c r="N39" s="137">
        <f ca="1">'Res OLS Model'!$B$7*E39</f>
        <v>0</v>
      </c>
      <c r="O39" s="137">
        <f>'Res OLS Model'!$B$8*F39</f>
        <v>0</v>
      </c>
      <c r="P39" s="137">
        <f>'Res OLS Model'!$B$9*G39</f>
        <v>0</v>
      </c>
      <c r="Q39" s="137">
        <f>'Res OLS Model'!$B$10*H39</f>
        <v>55130757.172483444</v>
      </c>
      <c r="R39" s="137">
        <f>'Res OLS Model'!$B$11*I39</f>
        <v>0</v>
      </c>
      <c r="S39" s="137">
        <f>'Res OLS Model'!$B$12*J39</f>
        <v>-1002512.259293224</v>
      </c>
      <c r="T39" s="137">
        <f t="shared" ca="1" si="2"/>
        <v>50202285.217518754</v>
      </c>
    </row>
    <row r="40" spans="1:20">
      <c r="A40" s="138">
        <f>'Monthly Data'!A40</f>
        <v>40603</v>
      </c>
      <c r="B40" s="137">
        <f t="shared" si="1"/>
        <v>2011</v>
      </c>
      <c r="C40" s="137">
        <f ca="1">'Monthly Data'!F40</f>
        <v>49267213.176552139</v>
      </c>
      <c r="D40" s="137">
        <f t="shared" ca="1" si="5"/>
        <v>458.46436090225569</v>
      </c>
      <c r="E40" s="137">
        <f t="shared" ca="1" si="5"/>
        <v>0</v>
      </c>
      <c r="F40" s="137">
        <f>'Monthly Data'!BP40</f>
        <v>1</v>
      </c>
      <c r="G40" s="137">
        <f>'Monthly Data'!BQ40</f>
        <v>0</v>
      </c>
      <c r="H40" s="137">
        <f>'Monthly Data'!BS40</f>
        <v>31</v>
      </c>
      <c r="I40" s="137">
        <f>'Monthly Data'!BL40</f>
        <v>0</v>
      </c>
      <c r="J40" s="137">
        <f>'Monthly Data'!BC40</f>
        <v>39</v>
      </c>
      <c r="L40" s="137">
        <f>'Res OLS Model'!$B$5</f>
        <v>-18835309.468010399</v>
      </c>
      <c r="M40" s="137">
        <f ca="1">'Res OLS Model'!$B$6*D40</f>
        <v>11184030.840534743</v>
      </c>
      <c r="N40" s="137">
        <f ca="1">'Res OLS Model'!$B$7*E40</f>
        <v>0</v>
      </c>
      <c r="O40" s="137">
        <f>'Res OLS Model'!$B$8*F40</f>
        <v>-4176983.9788491102</v>
      </c>
      <c r="P40" s="137">
        <f>'Res OLS Model'!$B$9*G40</f>
        <v>0</v>
      </c>
      <c r="Q40" s="137">
        <f>'Res OLS Model'!$B$10*H40</f>
        <v>61037624.012392379</v>
      </c>
      <c r="R40" s="137">
        <f>'Res OLS Model'!$B$11*I40</f>
        <v>0</v>
      </c>
      <c r="S40" s="137">
        <f>'Res OLS Model'!$B$12*J40</f>
        <v>-1028894.160853572</v>
      </c>
      <c r="T40" s="137">
        <f t="shared" ca="1" si="2"/>
        <v>48180467.245214038</v>
      </c>
    </row>
    <row r="41" spans="1:20">
      <c r="A41" s="138">
        <f>'Monthly Data'!A41</f>
        <v>40634</v>
      </c>
      <c r="B41" s="137">
        <f t="shared" si="1"/>
        <v>2011</v>
      </c>
      <c r="C41" s="137">
        <f ca="1">'Monthly Data'!F41</f>
        <v>43063023.121252134</v>
      </c>
      <c r="D41" s="137">
        <f t="shared" ca="1" si="5"/>
        <v>254.29052631578941</v>
      </c>
      <c r="E41" s="137">
        <f t="shared" ca="1" si="5"/>
        <v>1.6822556390977184</v>
      </c>
      <c r="F41" s="137">
        <f>'Monthly Data'!BP41</f>
        <v>1</v>
      </c>
      <c r="G41" s="137">
        <f>'Monthly Data'!BQ41</f>
        <v>0</v>
      </c>
      <c r="H41" s="137">
        <f>'Monthly Data'!BS41</f>
        <v>30</v>
      </c>
      <c r="I41" s="137">
        <f>'Monthly Data'!BL41</f>
        <v>0</v>
      </c>
      <c r="J41" s="137">
        <f>'Monthly Data'!BC41</f>
        <v>40</v>
      </c>
      <c r="L41" s="137">
        <f>'Res OLS Model'!$B$5</f>
        <v>-18835309.468010399</v>
      </c>
      <c r="M41" s="137">
        <f ca="1">'Res OLS Model'!$B$6*D41</f>
        <v>6203302.440291401</v>
      </c>
      <c r="N41" s="137">
        <f ca="1">'Res OLS Model'!$B$7*E41</f>
        <v>289233.96980041434</v>
      </c>
      <c r="O41" s="137">
        <f>'Res OLS Model'!$B$8*F41</f>
        <v>-4176983.9788491102</v>
      </c>
      <c r="P41" s="137">
        <f>'Res OLS Model'!$B$9*G41</f>
        <v>0</v>
      </c>
      <c r="Q41" s="137">
        <f>'Res OLS Model'!$B$10*H41</f>
        <v>59068668.399089403</v>
      </c>
      <c r="R41" s="137">
        <f>'Res OLS Model'!$B$11*I41</f>
        <v>0</v>
      </c>
      <c r="S41" s="137">
        <f>'Res OLS Model'!$B$12*J41</f>
        <v>-1055276.0624139199</v>
      </c>
      <c r="T41" s="137">
        <f t="shared" ca="1" si="2"/>
        <v>41493635.299907781</v>
      </c>
    </row>
    <row r="42" spans="1:20">
      <c r="A42" s="138">
        <f>'Monthly Data'!A42</f>
        <v>40664</v>
      </c>
      <c r="B42" s="137">
        <f t="shared" si="1"/>
        <v>2011</v>
      </c>
      <c r="C42" s="137">
        <f ca="1">'Monthly Data'!F42</f>
        <v>46164662.055697136</v>
      </c>
      <c r="D42" s="137">
        <f t="shared" ca="1" si="5"/>
        <v>102.64150375939857</v>
      </c>
      <c r="E42" s="137">
        <f t="shared" ca="1" si="5"/>
        <v>46.38781954887213</v>
      </c>
      <c r="F42" s="137">
        <f>'Monthly Data'!BP42</f>
        <v>1</v>
      </c>
      <c r="G42" s="137">
        <f>'Monthly Data'!BQ42</f>
        <v>0</v>
      </c>
      <c r="H42" s="137">
        <f>'Monthly Data'!BS42</f>
        <v>31</v>
      </c>
      <c r="I42" s="137">
        <f>'Monthly Data'!BL42</f>
        <v>0</v>
      </c>
      <c r="J42" s="137">
        <f>'Monthly Data'!BC42</f>
        <v>41</v>
      </c>
      <c r="L42" s="137">
        <f>'Res OLS Model'!$B$5</f>
        <v>-18835309.468010399</v>
      </c>
      <c r="M42" s="137">
        <f ca="1">'Res OLS Model'!$B$6*D42</f>
        <v>2503893.0862691803</v>
      </c>
      <c r="N42" s="137">
        <f ca="1">'Res OLS Model'!$B$7*E42</f>
        <v>7975561.4347066497</v>
      </c>
      <c r="O42" s="137">
        <f>'Res OLS Model'!$B$8*F42</f>
        <v>-4176983.9788491102</v>
      </c>
      <c r="P42" s="137">
        <f>'Res OLS Model'!$B$9*G42</f>
        <v>0</v>
      </c>
      <c r="Q42" s="137">
        <f>'Res OLS Model'!$B$10*H42</f>
        <v>61037624.012392379</v>
      </c>
      <c r="R42" s="137">
        <f>'Res OLS Model'!$B$11*I42</f>
        <v>0</v>
      </c>
      <c r="S42" s="137">
        <f>'Res OLS Model'!$B$12*J42</f>
        <v>-1081657.9639742679</v>
      </c>
      <c r="T42" s="137">
        <f t="shared" ca="1" si="2"/>
        <v>47423127.122534432</v>
      </c>
    </row>
    <row r="43" spans="1:20">
      <c r="A43" s="138">
        <f>'Monthly Data'!A43</f>
        <v>40695</v>
      </c>
      <c r="B43" s="137">
        <f t="shared" si="1"/>
        <v>2011</v>
      </c>
      <c r="C43" s="137">
        <f ca="1">'Monthly Data'!F43</f>
        <v>60282224.690545134</v>
      </c>
      <c r="D43" s="137">
        <f t="shared" ca="1" si="5"/>
        <v>0.39669172932326546</v>
      </c>
      <c r="E43" s="137">
        <f t="shared" ca="1" si="5"/>
        <v>113.76894736842098</v>
      </c>
      <c r="F43" s="137">
        <f>'Monthly Data'!BP43</f>
        <v>0</v>
      </c>
      <c r="G43" s="137">
        <f>'Monthly Data'!BQ43</f>
        <v>0</v>
      </c>
      <c r="H43" s="137">
        <f>'Monthly Data'!BS43</f>
        <v>30</v>
      </c>
      <c r="I43" s="137">
        <f>'Monthly Data'!BL43</f>
        <v>0</v>
      </c>
      <c r="J43" s="137">
        <f>'Monthly Data'!BC43</f>
        <v>42</v>
      </c>
      <c r="L43" s="137">
        <f>'Res OLS Model'!$B$5</f>
        <v>-18835309.468010399</v>
      </c>
      <c r="M43" s="137">
        <f ca="1">'Res OLS Model'!$B$6*D43</f>
        <v>9677.1154167910208</v>
      </c>
      <c r="N43" s="137">
        <f ca="1">'Res OLS Model'!$B$7*E43</f>
        <v>19560549.254590061</v>
      </c>
      <c r="O43" s="137">
        <f>'Res OLS Model'!$B$8*F43</f>
        <v>0</v>
      </c>
      <c r="P43" s="137">
        <f>'Res OLS Model'!$B$9*G43</f>
        <v>0</v>
      </c>
      <c r="Q43" s="137">
        <f>'Res OLS Model'!$B$10*H43</f>
        <v>59068668.399089403</v>
      </c>
      <c r="R43" s="137">
        <f>'Res OLS Model'!$B$11*I43</f>
        <v>0</v>
      </c>
      <c r="S43" s="137">
        <f>'Res OLS Model'!$B$12*J43</f>
        <v>-1108039.8655346159</v>
      </c>
      <c r="T43" s="137">
        <f t="shared" ca="1" si="2"/>
        <v>58695545.435551241</v>
      </c>
    </row>
    <row r="44" spans="1:20">
      <c r="A44" s="138">
        <f>'Monthly Data'!A44</f>
        <v>40725</v>
      </c>
      <c r="B44" s="137">
        <f t="shared" si="1"/>
        <v>2011</v>
      </c>
      <c r="C44" s="137">
        <f ca="1">'Monthly Data'!F44</f>
        <v>81061488.555960134</v>
      </c>
      <c r="D44" s="137">
        <f t="shared" ca="1" si="5"/>
        <v>0.58105263157894704</v>
      </c>
      <c r="E44" s="137">
        <f t="shared" ca="1" si="5"/>
        <v>182.37947368421052</v>
      </c>
      <c r="F44" s="137">
        <f>'Monthly Data'!BP44</f>
        <v>0</v>
      </c>
      <c r="G44" s="137">
        <f>'Monthly Data'!BQ44</f>
        <v>0</v>
      </c>
      <c r="H44" s="137">
        <f>'Monthly Data'!BS44</f>
        <v>31</v>
      </c>
      <c r="I44" s="137">
        <f>'Monthly Data'!BL44</f>
        <v>0</v>
      </c>
      <c r="J44" s="137">
        <f>'Monthly Data'!BC44</f>
        <v>43</v>
      </c>
      <c r="L44" s="137">
        <f>'Res OLS Model'!$B$5</f>
        <v>-18835309.468010399</v>
      </c>
      <c r="M44" s="137">
        <f ca="1">'Res OLS Model'!$B$6*D44</f>
        <v>14174.516289038864</v>
      </c>
      <c r="N44" s="137">
        <f ca="1">'Res OLS Model'!$B$7*E44</f>
        <v>31356910.304124273</v>
      </c>
      <c r="O44" s="137">
        <f>'Res OLS Model'!$B$8*F44</f>
        <v>0</v>
      </c>
      <c r="P44" s="137">
        <f>'Res OLS Model'!$B$9*G44</f>
        <v>0</v>
      </c>
      <c r="Q44" s="137">
        <f>'Res OLS Model'!$B$10*H44</f>
        <v>61037624.012392379</v>
      </c>
      <c r="R44" s="137">
        <f>'Res OLS Model'!$B$11*I44</f>
        <v>0</v>
      </c>
      <c r="S44" s="137">
        <f>'Res OLS Model'!$B$12*J44</f>
        <v>-1134421.7670949639</v>
      </c>
      <c r="T44" s="137">
        <f t="shared" ca="1" si="2"/>
        <v>72438977.597700328</v>
      </c>
    </row>
    <row r="45" spans="1:20">
      <c r="A45" s="138">
        <f>'Monthly Data'!A45</f>
        <v>40756</v>
      </c>
      <c r="B45" s="137">
        <f t="shared" si="1"/>
        <v>2011</v>
      </c>
      <c r="C45" s="137">
        <f ca="1">'Monthly Data'!F45</f>
        <v>71258545.409913138</v>
      </c>
      <c r="D45" s="137">
        <f t="shared" ca="1" si="5"/>
        <v>1.6660902255639058</v>
      </c>
      <c r="E45" s="137">
        <f t="shared" ca="1" si="5"/>
        <v>154.67804511278189</v>
      </c>
      <c r="F45" s="137">
        <f>'Monthly Data'!BP45</f>
        <v>0</v>
      </c>
      <c r="G45" s="137">
        <f>'Monthly Data'!BQ45</f>
        <v>0</v>
      </c>
      <c r="H45" s="137">
        <f>'Monthly Data'!BS45</f>
        <v>31</v>
      </c>
      <c r="I45" s="137">
        <f>'Monthly Data'!BL45</f>
        <v>0</v>
      </c>
      <c r="J45" s="137">
        <f>'Monthly Data'!BC45</f>
        <v>44</v>
      </c>
      <c r="L45" s="137">
        <f>'Res OLS Model'!$B$5</f>
        <v>-18835309.468010399</v>
      </c>
      <c r="M45" s="137">
        <f ca="1">'Res OLS Model'!$B$6*D45</f>
        <v>40643.517915218894</v>
      </c>
      <c r="N45" s="137">
        <f ca="1">'Res OLS Model'!$B$7*E45</f>
        <v>26594141.811248668</v>
      </c>
      <c r="O45" s="137">
        <f>'Res OLS Model'!$B$8*F45</f>
        <v>0</v>
      </c>
      <c r="P45" s="137">
        <f>'Res OLS Model'!$B$9*G45</f>
        <v>0</v>
      </c>
      <c r="Q45" s="137">
        <f>'Res OLS Model'!$B$10*H45</f>
        <v>61037624.012392379</v>
      </c>
      <c r="R45" s="137">
        <f>'Res OLS Model'!$B$11*I45</f>
        <v>0</v>
      </c>
      <c r="S45" s="137">
        <f>'Res OLS Model'!$B$12*J45</f>
        <v>-1160803.6686553119</v>
      </c>
      <c r="T45" s="137">
        <f t="shared" ca="1" si="2"/>
        <v>67676296.204890564</v>
      </c>
    </row>
    <row r="46" spans="1:20">
      <c r="A46" s="138">
        <f>'Monthly Data'!A46</f>
        <v>40787</v>
      </c>
      <c r="B46" s="137">
        <f t="shared" si="1"/>
        <v>2011</v>
      </c>
      <c r="C46" s="137">
        <f ca="1">'Monthly Data'!F46</f>
        <v>49668107.280463137</v>
      </c>
      <c r="D46" s="137">
        <f t="shared" ca="1" si="5"/>
        <v>30.410827067669118</v>
      </c>
      <c r="E46" s="137">
        <f t="shared" ca="1" si="5"/>
        <v>70.305488721804494</v>
      </c>
      <c r="F46" s="137">
        <f>'Monthly Data'!BP46</f>
        <v>0</v>
      </c>
      <c r="G46" s="137">
        <f>'Monthly Data'!BQ46</f>
        <v>1</v>
      </c>
      <c r="H46" s="137">
        <f>'Monthly Data'!BS46</f>
        <v>30</v>
      </c>
      <c r="I46" s="137">
        <f>'Monthly Data'!BL46</f>
        <v>1</v>
      </c>
      <c r="J46" s="137">
        <f>'Monthly Data'!BC46</f>
        <v>45</v>
      </c>
      <c r="L46" s="137">
        <f>'Res OLS Model'!$B$5</f>
        <v>-18835309.468010399</v>
      </c>
      <c r="M46" s="137">
        <f ca="1">'Res OLS Model'!$B$6*D46</f>
        <v>741858.37944226293</v>
      </c>
      <c r="N46" s="137">
        <f ca="1">'Res OLS Model'!$B$7*E46</f>
        <v>12087779.722154686</v>
      </c>
      <c r="O46" s="137">
        <f>'Res OLS Model'!$B$8*F46</f>
        <v>0</v>
      </c>
      <c r="P46" s="137">
        <f>'Res OLS Model'!$B$9*G46</f>
        <v>-2347252.1020738599</v>
      </c>
      <c r="Q46" s="137">
        <f>'Res OLS Model'!$B$10*H46</f>
        <v>59068668.399089403</v>
      </c>
      <c r="R46" s="137">
        <f>'Res OLS Model'!$B$11*I46</f>
        <v>2715900.05685709</v>
      </c>
      <c r="S46" s="137">
        <f>'Res OLS Model'!$B$12*J46</f>
        <v>-1187185.5702156599</v>
      </c>
      <c r="T46" s="137">
        <f t="shared" ca="1" si="2"/>
        <v>52244459.417243525</v>
      </c>
    </row>
    <row r="47" spans="1:20">
      <c r="A47" s="138">
        <f>'Monthly Data'!A47</f>
        <v>40817</v>
      </c>
      <c r="B47" s="137">
        <f t="shared" si="1"/>
        <v>2011</v>
      </c>
      <c r="C47" s="137">
        <f ca="1">'Monthly Data'!F47</f>
        <v>43253414.186002135</v>
      </c>
      <c r="D47" s="137">
        <f t="shared" ref="D47:E62" ca="1" si="6">D35</f>
        <v>158.93676691729343</v>
      </c>
      <c r="E47" s="137">
        <f t="shared" ca="1" si="6"/>
        <v>14.777368421052643</v>
      </c>
      <c r="F47" s="137">
        <f>'Monthly Data'!BP47</f>
        <v>0</v>
      </c>
      <c r="G47" s="137">
        <f>'Monthly Data'!BQ47</f>
        <v>1</v>
      </c>
      <c r="H47" s="137">
        <f>'Monthly Data'!BS47</f>
        <v>31</v>
      </c>
      <c r="I47" s="137">
        <f>'Monthly Data'!BL47</f>
        <v>0</v>
      </c>
      <c r="J47" s="137">
        <f>'Monthly Data'!BC47</f>
        <v>46</v>
      </c>
      <c r="L47" s="137">
        <f>'Res OLS Model'!$B$5</f>
        <v>-18835309.468010399</v>
      </c>
      <c r="M47" s="137">
        <f ca="1">'Res OLS Model'!$B$6*D47</f>
        <v>3877190.5833632834</v>
      </c>
      <c r="N47" s="137">
        <f ca="1">'Res OLS Model'!$B$7*E47</f>
        <v>2540705.9618577166</v>
      </c>
      <c r="O47" s="137">
        <f>'Res OLS Model'!$B$8*F47</f>
        <v>0</v>
      </c>
      <c r="P47" s="137">
        <f>'Res OLS Model'!$B$9*G47</f>
        <v>-2347252.1020738599</v>
      </c>
      <c r="Q47" s="137">
        <f>'Res OLS Model'!$B$10*H47</f>
        <v>61037624.012392379</v>
      </c>
      <c r="R47" s="137">
        <f>'Res OLS Model'!$B$11*I47</f>
        <v>0</v>
      </c>
      <c r="S47" s="137">
        <f>'Res OLS Model'!$B$12*J47</f>
        <v>-1213567.4717760079</v>
      </c>
      <c r="T47" s="137">
        <f t="shared" ca="1" si="2"/>
        <v>45059391.515753113</v>
      </c>
    </row>
    <row r="48" spans="1:20">
      <c r="A48" s="138">
        <f>'Monthly Data'!A48</f>
        <v>40848</v>
      </c>
      <c r="B48" s="137">
        <f t="shared" si="1"/>
        <v>2011</v>
      </c>
      <c r="C48" s="137">
        <f ca="1">'Monthly Data'!F48</f>
        <v>44910887.27802214</v>
      </c>
      <c r="D48" s="137">
        <f t="shared" ca="1" si="6"/>
        <v>375.92533834586447</v>
      </c>
      <c r="E48" s="137">
        <f t="shared" ca="1" si="6"/>
        <v>9.5488721804512622E-2</v>
      </c>
      <c r="F48" s="137">
        <f>'Monthly Data'!BP48</f>
        <v>0</v>
      </c>
      <c r="G48" s="137">
        <f>'Monthly Data'!BQ48</f>
        <v>1</v>
      </c>
      <c r="H48" s="137">
        <f>'Monthly Data'!BS48</f>
        <v>30</v>
      </c>
      <c r="I48" s="137">
        <f>'Monthly Data'!BL48</f>
        <v>0</v>
      </c>
      <c r="J48" s="137">
        <f>'Monthly Data'!BC48</f>
        <v>47</v>
      </c>
      <c r="L48" s="137">
        <f>'Res OLS Model'!$B$5</f>
        <v>-18835309.468010399</v>
      </c>
      <c r="M48" s="137">
        <f ca="1">'Res OLS Model'!$B$6*D48</f>
        <v>9170528.696111612</v>
      </c>
      <c r="N48" s="137">
        <f ca="1">'Res OLS Model'!$B$7*E48</f>
        <v>16417.589239587782</v>
      </c>
      <c r="O48" s="137">
        <f>'Res OLS Model'!$B$8*F48</f>
        <v>0</v>
      </c>
      <c r="P48" s="137">
        <f>'Res OLS Model'!$B$9*G48</f>
        <v>-2347252.1020738599</v>
      </c>
      <c r="Q48" s="137">
        <f>'Res OLS Model'!$B$10*H48</f>
        <v>59068668.399089403</v>
      </c>
      <c r="R48" s="137">
        <f>'Res OLS Model'!$B$11*I48</f>
        <v>0</v>
      </c>
      <c r="S48" s="137">
        <f>'Res OLS Model'!$B$12*J48</f>
        <v>-1239949.3733363559</v>
      </c>
      <c r="T48" s="137">
        <f t="shared" ca="1" si="2"/>
        <v>45833103.741019994</v>
      </c>
    </row>
    <row r="49" spans="1:20">
      <c r="A49" s="138">
        <f>'Monthly Data'!A49</f>
        <v>40878</v>
      </c>
      <c r="B49" s="137">
        <f t="shared" si="1"/>
        <v>2011</v>
      </c>
      <c r="C49" s="137">
        <f ca="1">'Monthly Data'!F49</f>
        <v>53040629.64073614</v>
      </c>
      <c r="D49" s="137">
        <f t="shared" ca="1" si="6"/>
        <v>548.76120300751859</v>
      </c>
      <c r="E49" s="137">
        <f t="shared" ca="1" si="6"/>
        <v>0</v>
      </c>
      <c r="F49" s="137">
        <f>'Monthly Data'!BP49</f>
        <v>0</v>
      </c>
      <c r="G49" s="137">
        <f>'Monthly Data'!BQ49</f>
        <v>0</v>
      </c>
      <c r="H49" s="137">
        <f>'Monthly Data'!BS49</f>
        <v>31</v>
      </c>
      <c r="I49" s="137">
        <f>'Monthly Data'!BL49</f>
        <v>0</v>
      </c>
      <c r="J49" s="137">
        <f>'Monthly Data'!BC49</f>
        <v>48</v>
      </c>
      <c r="L49" s="137">
        <f>'Res OLS Model'!$B$5</f>
        <v>-18835309.468010399</v>
      </c>
      <c r="M49" s="137">
        <f ca="1">'Res OLS Model'!$B$6*D49</f>
        <v>13386781.486017223</v>
      </c>
      <c r="N49" s="137">
        <f ca="1">'Res OLS Model'!$B$7*E49</f>
        <v>0</v>
      </c>
      <c r="O49" s="137">
        <f>'Res OLS Model'!$B$8*F49</f>
        <v>0</v>
      </c>
      <c r="P49" s="137">
        <f>'Res OLS Model'!$B$9*G49</f>
        <v>0</v>
      </c>
      <c r="Q49" s="137">
        <f>'Res OLS Model'!$B$10*H49</f>
        <v>61037624.012392379</v>
      </c>
      <c r="R49" s="137">
        <f>'Res OLS Model'!$B$11*I49</f>
        <v>0</v>
      </c>
      <c r="S49" s="137">
        <f>'Res OLS Model'!$B$12*J49</f>
        <v>-1266331.2748967041</v>
      </c>
      <c r="T49" s="137">
        <f t="shared" ca="1" si="2"/>
        <v>54322764.7555025</v>
      </c>
    </row>
    <row r="50" spans="1:20">
      <c r="A50" s="138">
        <f>'Monthly Data'!A50</f>
        <v>40909</v>
      </c>
      <c r="B50" s="137">
        <f t="shared" si="1"/>
        <v>2012</v>
      </c>
      <c r="C50" s="137">
        <f ca="1">'Monthly Data'!F50</f>
        <v>53836254.463610977</v>
      </c>
      <c r="D50" s="137">
        <f t="shared" ca="1" si="6"/>
        <v>665.14879699248104</v>
      </c>
      <c r="E50" s="137">
        <f t="shared" ca="1" si="6"/>
        <v>0</v>
      </c>
      <c r="F50" s="137">
        <f>'Monthly Data'!BP50</f>
        <v>0</v>
      </c>
      <c r="G50" s="137">
        <f>'Monthly Data'!BQ50</f>
        <v>0</v>
      </c>
      <c r="H50" s="137">
        <f>'Monthly Data'!BS50</f>
        <v>31</v>
      </c>
      <c r="I50" s="137">
        <f>'Monthly Data'!BL50</f>
        <v>0</v>
      </c>
      <c r="J50" s="137">
        <f>'Monthly Data'!BC50</f>
        <v>49</v>
      </c>
      <c r="L50" s="137">
        <f>'Res OLS Model'!$B$5</f>
        <v>-18835309.468010399</v>
      </c>
      <c r="M50" s="137">
        <f ca="1">'Res OLS Model'!$B$6*D50</f>
        <v>16226004.229573017</v>
      </c>
      <c r="N50" s="137">
        <f ca="1">'Res OLS Model'!$B$7*E50</f>
        <v>0</v>
      </c>
      <c r="O50" s="137">
        <f>'Res OLS Model'!$B$8*F50</f>
        <v>0</v>
      </c>
      <c r="P50" s="137">
        <f>'Res OLS Model'!$B$9*G50</f>
        <v>0</v>
      </c>
      <c r="Q50" s="137">
        <f>'Res OLS Model'!$B$10*H50</f>
        <v>61037624.012392379</v>
      </c>
      <c r="R50" s="137">
        <f>'Res OLS Model'!$B$11*I50</f>
        <v>0</v>
      </c>
      <c r="S50" s="137">
        <f>'Res OLS Model'!$B$12*J50</f>
        <v>-1292713.1764570521</v>
      </c>
      <c r="T50" s="137">
        <f t="shared" ca="1" si="2"/>
        <v>57135605.59749794</v>
      </c>
    </row>
    <row r="51" spans="1:20">
      <c r="A51" s="138">
        <f>'Monthly Data'!A51</f>
        <v>40940</v>
      </c>
      <c r="B51" s="137">
        <f t="shared" si="1"/>
        <v>2012</v>
      </c>
      <c r="C51" s="137">
        <f ca="1">'Monthly Data'!F51</f>
        <v>47974878.753441975</v>
      </c>
      <c r="D51" s="137">
        <f t="shared" ca="1" si="6"/>
        <v>611.17548872180487</v>
      </c>
      <c r="E51" s="137">
        <f t="shared" ca="1" si="6"/>
        <v>0</v>
      </c>
      <c r="F51" s="137">
        <f>'Monthly Data'!BP51</f>
        <v>0</v>
      </c>
      <c r="G51" s="137">
        <f>'Monthly Data'!BQ51</f>
        <v>0</v>
      </c>
      <c r="H51" s="137">
        <f>'Monthly Data'!BS51</f>
        <v>29</v>
      </c>
      <c r="I51" s="137">
        <f>'Monthly Data'!BL51</f>
        <v>0</v>
      </c>
      <c r="J51" s="137">
        <f>'Monthly Data'!BC51</f>
        <v>50</v>
      </c>
      <c r="L51" s="137">
        <f>'Res OLS Model'!$B$5</f>
        <v>-18835309.468010399</v>
      </c>
      <c r="M51" s="137">
        <f ca="1">'Res OLS Model'!$B$6*D51</f>
        <v>14909349.772338931</v>
      </c>
      <c r="N51" s="137">
        <f ca="1">'Res OLS Model'!$B$7*E51</f>
        <v>0</v>
      </c>
      <c r="O51" s="137">
        <f>'Res OLS Model'!$B$8*F51</f>
        <v>0</v>
      </c>
      <c r="P51" s="137">
        <f>'Res OLS Model'!$B$9*G51</f>
        <v>0</v>
      </c>
      <c r="Q51" s="137">
        <f>'Res OLS Model'!$B$10*H51</f>
        <v>57099712.78578642</v>
      </c>
      <c r="R51" s="137">
        <f>'Res OLS Model'!$B$11*I51</f>
        <v>0</v>
      </c>
      <c r="S51" s="137">
        <f>'Res OLS Model'!$B$12*J51</f>
        <v>-1319095.0780174001</v>
      </c>
      <c r="T51" s="137">
        <f t="shared" ca="1" si="2"/>
        <v>51854658.012097552</v>
      </c>
    </row>
    <row r="52" spans="1:20">
      <c r="A52" s="138">
        <f>'Monthly Data'!A52</f>
        <v>40969</v>
      </c>
      <c r="B52" s="137">
        <f t="shared" si="1"/>
        <v>2012</v>
      </c>
      <c r="C52" s="137">
        <f ca="1">'Monthly Data'!F52</f>
        <v>44818017.847629979</v>
      </c>
      <c r="D52" s="137">
        <f t="shared" ca="1" si="6"/>
        <v>458.46436090225569</v>
      </c>
      <c r="E52" s="137">
        <f t="shared" ca="1" si="6"/>
        <v>0</v>
      </c>
      <c r="F52" s="137">
        <f>'Monthly Data'!BP52</f>
        <v>1</v>
      </c>
      <c r="G52" s="137">
        <f>'Monthly Data'!BQ52</f>
        <v>0</v>
      </c>
      <c r="H52" s="137">
        <f>'Monthly Data'!BS52</f>
        <v>31</v>
      </c>
      <c r="I52" s="137">
        <f>'Monthly Data'!BL52</f>
        <v>0</v>
      </c>
      <c r="J52" s="137">
        <f>'Monthly Data'!BC52</f>
        <v>51</v>
      </c>
      <c r="L52" s="137">
        <f>'Res OLS Model'!$B$5</f>
        <v>-18835309.468010399</v>
      </c>
      <c r="M52" s="137">
        <f ca="1">'Res OLS Model'!$B$6*D52</f>
        <v>11184030.840534743</v>
      </c>
      <c r="N52" s="137">
        <f ca="1">'Res OLS Model'!$B$7*E52</f>
        <v>0</v>
      </c>
      <c r="O52" s="137">
        <f>'Res OLS Model'!$B$8*F52</f>
        <v>-4176983.9788491102</v>
      </c>
      <c r="P52" s="137">
        <f>'Res OLS Model'!$B$9*G52</f>
        <v>0</v>
      </c>
      <c r="Q52" s="137">
        <f>'Res OLS Model'!$B$10*H52</f>
        <v>61037624.012392379</v>
      </c>
      <c r="R52" s="137">
        <f>'Res OLS Model'!$B$11*I52</f>
        <v>0</v>
      </c>
      <c r="S52" s="137">
        <f>'Res OLS Model'!$B$12*J52</f>
        <v>-1345476.9795777481</v>
      </c>
      <c r="T52" s="137">
        <f t="shared" ca="1" si="2"/>
        <v>47863884.42648986</v>
      </c>
    </row>
    <row r="53" spans="1:20">
      <c r="A53" s="138">
        <f>'Monthly Data'!A53</f>
        <v>41000</v>
      </c>
      <c r="B53" s="137">
        <f t="shared" si="1"/>
        <v>2012</v>
      </c>
      <c r="C53" s="137">
        <f ca="1">'Monthly Data'!F53</f>
        <v>40519756.964387976</v>
      </c>
      <c r="D53" s="137">
        <f t="shared" ca="1" si="6"/>
        <v>254.29052631578941</v>
      </c>
      <c r="E53" s="137">
        <f t="shared" ca="1" si="6"/>
        <v>1.6822556390977184</v>
      </c>
      <c r="F53" s="137">
        <f>'Monthly Data'!BP53</f>
        <v>1</v>
      </c>
      <c r="G53" s="137">
        <f>'Monthly Data'!BQ53</f>
        <v>0</v>
      </c>
      <c r="H53" s="137">
        <f>'Monthly Data'!BS53</f>
        <v>30</v>
      </c>
      <c r="I53" s="137">
        <f>'Monthly Data'!BL53</f>
        <v>0</v>
      </c>
      <c r="J53" s="137">
        <f>'Monthly Data'!BC53</f>
        <v>52</v>
      </c>
      <c r="L53" s="137">
        <f>'Res OLS Model'!$B$5</f>
        <v>-18835309.468010399</v>
      </c>
      <c r="M53" s="137">
        <f ca="1">'Res OLS Model'!$B$6*D53</f>
        <v>6203302.440291401</v>
      </c>
      <c r="N53" s="137">
        <f ca="1">'Res OLS Model'!$B$7*E53</f>
        <v>289233.96980041434</v>
      </c>
      <c r="O53" s="137">
        <f>'Res OLS Model'!$B$8*F53</f>
        <v>-4176983.9788491102</v>
      </c>
      <c r="P53" s="137">
        <f>'Res OLS Model'!$B$9*G53</f>
        <v>0</v>
      </c>
      <c r="Q53" s="137">
        <f>'Res OLS Model'!$B$10*H53</f>
        <v>59068668.399089403</v>
      </c>
      <c r="R53" s="137">
        <f>'Res OLS Model'!$B$11*I53</f>
        <v>0</v>
      </c>
      <c r="S53" s="137">
        <f>'Res OLS Model'!$B$12*J53</f>
        <v>-1371858.8811380961</v>
      </c>
      <c r="T53" s="137">
        <f t="shared" ca="1" si="2"/>
        <v>41177052.481183611</v>
      </c>
    </row>
    <row r="54" spans="1:20">
      <c r="A54" s="138">
        <f>'Monthly Data'!A54</f>
        <v>41030</v>
      </c>
      <c r="B54" s="137">
        <f t="shared" si="1"/>
        <v>2012</v>
      </c>
      <c r="C54" s="137">
        <f ca="1">'Monthly Data'!F54</f>
        <v>47369873.151951976</v>
      </c>
      <c r="D54" s="137">
        <f t="shared" ca="1" si="6"/>
        <v>102.64150375939857</v>
      </c>
      <c r="E54" s="137">
        <f t="shared" ca="1" si="6"/>
        <v>46.38781954887213</v>
      </c>
      <c r="F54" s="137">
        <f>'Monthly Data'!BP54</f>
        <v>1</v>
      </c>
      <c r="G54" s="137">
        <f>'Monthly Data'!BQ54</f>
        <v>0</v>
      </c>
      <c r="H54" s="137">
        <f>'Monthly Data'!BS54</f>
        <v>31</v>
      </c>
      <c r="I54" s="137">
        <f>'Monthly Data'!BL54</f>
        <v>0</v>
      </c>
      <c r="J54" s="137">
        <f>'Monthly Data'!BC54</f>
        <v>53</v>
      </c>
      <c r="L54" s="137">
        <f>'Res OLS Model'!$B$5</f>
        <v>-18835309.468010399</v>
      </c>
      <c r="M54" s="137">
        <f ca="1">'Res OLS Model'!$B$6*D54</f>
        <v>2503893.0862691803</v>
      </c>
      <c r="N54" s="137">
        <f ca="1">'Res OLS Model'!$B$7*E54</f>
        <v>7975561.4347066497</v>
      </c>
      <c r="O54" s="137">
        <f>'Res OLS Model'!$B$8*F54</f>
        <v>-4176983.9788491102</v>
      </c>
      <c r="P54" s="137">
        <f>'Res OLS Model'!$B$9*G54</f>
        <v>0</v>
      </c>
      <c r="Q54" s="137">
        <f>'Res OLS Model'!$B$10*H54</f>
        <v>61037624.012392379</v>
      </c>
      <c r="R54" s="137">
        <f>'Res OLS Model'!$B$11*I54</f>
        <v>0</v>
      </c>
      <c r="S54" s="137">
        <f>'Res OLS Model'!$B$12*J54</f>
        <v>-1398240.7826984441</v>
      </c>
      <c r="T54" s="137">
        <f t="shared" ca="1" si="2"/>
        <v>47106544.303810254</v>
      </c>
    </row>
    <row r="55" spans="1:20">
      <c r="A55" s="138">
        <f>'Monthly Data'!A55</f>
        <v>41061</v>
      </c>
      <c r="B55" s="137">
        <f t="shared" si="1"/>
        <v>2012</v>
      </c>
      <c r="C55" s="137">
        <f ca="1">'Monthly Data'!F55</f>
        <v>66164429.476892978</v>
      </c>
      <c r="D55" s="137">
        <f t="shared" ca="1" si="6"/>
        <v>0.39669172932326546</v>
      </c>
      <c r="E55" s="137">
        <f t="shared" ca="1" si="6"/>
        <v>113.76894736842098</v>
      </c>
      <c r="F55" s="137">
        <f>'Monthly Data'!BP55</f>
        <v>0</v>
      </c>
      <c r="G55" s="137">
        <f>'Monthly Data'!BQ55</f>
        <v>0</v>
      </c>
      <c r="H55" s="137">
        <f>'Monthly Data'!BS55</f>
        <v>30</v>
      </c>
      <c r="I55" s="137">
        <f>'Monthly Data'!BL55</f>
        <v>0</v>
      </c>
      <c r="J55" s="137">
        <f>'Monthly Data'!BC55</f>
        <v>54</v>
      </c>
      <c r="L55" s="137">
        <f>'Res OLS Model'!$B$5</f>
        <v>-18835309.468010399</v>
      </c>
      <c r="M55" s="137">
        <f ca="1">'Res OLS Model'!$B$6*D55</f>
        <v>9677.1154167910208</v>
      </c>
      <c r="N55" s="137">
        <f ca="1">'Res OLS Model'!$B$7*E55</f>
        <v>19560549.254590061</v>
      </c>
      <c r="O55" s="137">
        <f>'Res OLS Model'!$B$8*F55</f>
        <v>0</v>
      </c>
      <c r="P55" s="137">
        <f>'Res OLS Model'!$B$9*G55</f>
        <v>0</v>
      </c>
      <c r="Q55" s="137">
        <f>'Res OLS Model'!$B$10*H55</f>
        <v>59068668.399089403</v>
      </c>
      <c r="R55" s="137">
        <f>'Res OLS Model'!$B$11*I55</f>
        <v>0</v>
      </c>
      <c r="S55" s="137">
        <f>'Res OLS Model'!$B$12*J55</f>
        <v>-1424622.6842587921</v>
      </c>
      <c r="T55" s="137">
        <f t="shared" ca="1" si="2"/>
        <v>58378962.616827071</v>
      </c>
    </row>
    <row r="56" spans="1:20">
      <c r="A56" s="138">
        <f>'Monthly Data'!A56</f>
        <v>41091</v>
      </c>
      <c r="B56" s="137">
        <f t="shared" si="1"/>
        <v>2012</v>
      </c>
      <c r="C56" s="137">
        <f ca="1">'Monthly Data'!F56</f>
        <v>83251368.938582972</v>
      </c>
      <c r="D56" s="137">
        <f t="shared" ca="1" si="6"/>
        <v>0.58105263157894704</v>
      </c>
      <c r="E56" s="137">
        <f t="shared" ca="1" si="6"/>
        <v>182.37947368421052</v>
      </c>
      <c r="F56" s="137">
        <f>'Monthly Data'!BP56</f>
        <v>0</v>
      </c>
      <c r="G56" s="137">
        <f>'Monthly Data'!BQ56</f>
        <v>0</v>
      </c>
      <c r="H56" s="137">
        <f>'Monthly Data'!BS56</f>
        <v>31</v>
      </c>
      <c r="I56" s="137">
        <f>'Monthly Data'!BL56</f>
        <v>0</v>
      </c>
      <c r="J56" s="137">
        <f>'Monthly Data'!BC56</f>
        <v>55</v>
      </c>
      <c r="L56" s="137">
        <f>'Res OLS Model'!$B$5</f>
        <v>-18835309.468010399</v>
      </c>
      <c r="M56" s="137">
        <f ca="1">'Res OLS Model'!$B$6*D56</f>
        <v>14174.516289038864</v>
      </c>
      <c r="N56" s="137">
        <f ca="1">'Res OLS Model'!$B$7*E56</f>
        <v>31356910.304124273</v>
      </c>
      <c r="O56" s="137">
        <f>'Res OLS Model'!$B$8*F56</f>
        <v>0</v>
      </c>
      <c r="P56" s="137">
        <f>'Res OLS Model'!$B$9*G56</f>
        <v>0</v>
      </c>
      <c r="Q56" s="137">
        <f>'Res OLS Model'!$B$10*H56</f>
        <v>61037624.012392379</v>
      </c>
      <c r="R56" s="137">
        <f>'Res OLS Model'!$B$11*I56</f>
        <v>0</v>
      </c>
      <c r="S56" s="137">
        <f>'Res OLS Model'!$B$12*J56</f>
        <v>-1451004.5858191401</v>
      </c>
      <c r="T56" s="137">
        <f t="shared" ca="1" si="2"/>
        <v>72122394.778976157</v>
      </c>
    </row>
    <row r="57" spans="1:20">
      <c r="A57" s="138">
        <f>'Monthly Data'!A57</f>
        <v>41122</v>
      </c>
      <c r="B57" s="137">
        <f t="shared" si="1"/>
        <v>2012</v>
      </c>
      <c r="C57" s="137">
        <f ca="1">'Monthly Data'!F57</f>
        <v>68538520.76983498</v>
      </c>
      <c r="D57" s="137">
        <f t="shared" ca="1" si="6"/>
        <v>1.6660902255639058</v>
      </c>
      <c r="E57" s="137">
        <f t="shared" ca="1" si="6"/>
        <v>154.67804511278189</v>
      </c>
      <c r="F57" s="137">
        <f>'Monthly Data'!BP57</f>
        <v>0</v>
      </c>
      <c r="G57" s="137">
        <f>'Monthly Data'!BQ57</f>
        <v>0</v>
      </c>
      <c r="H57" s="137">
        <f>'Monthly Data'!BS57</f>
        <v>31</v>
      </c>
      <c r="I57" s="137">
        <f>'Monthly Data'!BL57</f>
        <v>0</v>
      </c>
      <c r="J57" s="137">
        <f>'Monthly Data'!BC57</f>
        <v>56</v>
      </c>
      <c r="L57" s="137">
        <f>'Res OLS Model'!$B$5</f>
        <v>-18835309.468010399</v>
      </c>
      <c r="M57" s="137">
        <f ca="1">'Res OLS Model'!$B$6*D57</f>
        <v>40643.517915218894</v>
      </c>
      <c r="N57" s="137">
        <f ca="1">'Res OLS Model'!$B$7*E57</f>
        <v>26594141.811248668</v>
      </c>
      <c r="O57" s="137">
        <f>'Res OLS Model'!$B$8*F57</f>
        <v>0</v>
      </c>
      <c r="P57" s="137">
        <f>'Res OLS Model'!$B$9*G57</f>
        <v>0</v>
      </c>
      <c r="Q57" s="137">
        <f>'Res OLS Model'!$B$10*H57</f>
        <v>61037624.012392379</v>
      </c>
      <c r="R57" s="137">
        <f>'Res OLS Model'!$B$11*I57</f>
        <v>0</v>
      </c>
      <c r="S57" s="137">
        <f>'Res OLS Model'!$B$12*J57</f>
        <v>-1477386.4873794881</v>
      </c>
      <c r="T57" s="137">
        <f t="shared" ca="1" si="2"/>
        <v>67359713.386166379</v>
      </c>
    </row>
    <row r="58" spans="1:20">
      <c r="A58" s="138">
        <f>'Monthly Data'!A58</f>
        <v>41153</v>
      </c>
      <c r="B58" s="137">
        <f t="shared" si="1"/>
        <v>2012</v>
      </c>
      <c r="C58" s="137">
        <f ca="1">'Monthly Data'!F58</f>
        <v>50547782.282330975</v>
      </c>
      <c r="D58" s="137">
        <f t="shared" ca="1" si="6"/>
        <v>30.410827067669118</v>
      </c>
      <c r="E58" s="137">
        <f t="shared" ca="1" si="6"/>
        <v>70.305488721804494</v>
      </c>
      <c r="F58" s="137">
        <f>'Monthly Data'!BP58</f>
        <v>0</v>
      </c>
      <c r="G58" s="137">
        <f>'Monthly Data'!BQ58</f>
        <v>1</v>
      </c>
      <c r="H58" s="137">
        <f>'Monthly Data'!BS58</f>
        <v>30</v>
      </c>
      <c r="I58" s="137">
        <f>'Monthly Data'!BL58</f>
        <v>1</v>
      </c>
      <c r="J58" s="137">
        <f>'Monthly Data'!BC58</f>
        <v>57</v>
      </c>
      <c r="L58" s="137">
        <f>'Res OLS Model'!$B$5</f>
        <v>-18835309.468010399</v>
      </c>
      <c r="M58" s="137">
        <f ca="1">'Res OLS Model'!$B$6*D58</f>
        <v>741858.37944226293</v>
      </c>
      <c r="N58" s="137">
        <f ca="1">'Res OLS Model'!$B$7*E58</f>
        <v>12087779.722154686</v>
      </c>
      <c r="O58" s="137">
        <f>'Res OLS Model'!$B$8*F58</f>
        <v>0</v>
      </c>
      <c r="P58" s="137">
        <f>'Res OLS Model'!$B$9*G58</f>
        <v>-2347252.1020738599</v>
      </c>
      <c r="Q58" s="137">
        <f>'Res OLS Model'!$B$10*H58</f>
        <v>59068668.399089403</v>
      </c>
      <c r="R58" s="137">
        <f>'Res OLS Model'!$B$11*I58</f>
        <v>2715900.05685709</v>
      </c>
      <c r="S58" s="137">
        <f>'Res OLS Model'!$B$12*J58</f>
        <v>-1503768.3889398361</v>
      </c>
      <c r="T58" s="137">
        <f t="shared" ca="1" si="2"/>
        <v>51927876.598519348</v>
      </c>
    </row>
    <row r="59" spans="1:20">
      <c r="A59" s="138">
        <f>'Monthly Data'!A59</f>
        <v>41183</v>
      </c>
      <c r="B59" s="137">
        <f t="shared" si="1"/>
        <v>2012</v>
      </c>
      <c r="C59" s="137">
        <f ca="1">'Monthly Data'!F59</f>
        <v>42873857.88398198</v>
      </c>
      <c r="D59" s="137">
        <f t="shared" ca="1" si="6"/>
        <v>158.93676691729343</v>
      </c>
      <c r="E59" s="137">
        <f t="shared" ca="1" si="6"/>
        <v>14.777368421052643</v>
      </c>
      <c r="F59" s="137">
        <f>'Monthly Data'!BP59</f>
        <v>0</v>
      </c>
      <c r="G59" s="137">
        <f>'Monthly Data'!BQ59</f>
        <v>1</v>
      </c>
      <c r="H59" s="137">
        <f>'Monthly Data'!BS59</f>
        <v>31</v>
      </c>
      <c r="I59" s="137">
        <f>'Monthly Data'!BL59</f>
        <v>0</v>
      </c>
      <c r="J59" s="137">
        <f>'Monthly Data'!BC59</f>
        <v>58</v>
      </c>
      <c r="L59" s="137">
        <f>'Res OLS Model'!$B$5</f>
        <v>-18835309.468010399</v>
      </c>
      <c r="M59" s="137">
        <f ca="1">'Res OLS Model'!$B$6*D59</f>
        <v>3877190.5833632834</v>
      </c>
      <c r="N59" s="137">
        <f ca="1">'Res OLS Model'!$B$7*E59</f>
        <v>2540705.9618577166</v>
      </c>
      <c r="O59" s="137">
        <f>'Res OLS Model'!$B$8*F59</f>
        <v>0</v>
      </c>
      <c r="P59" s="137">
        <f>'Res OLS Model'!$B$9*G59</f>
        <v>-2347252.1020738599</v>
      </c>
      <c r="Q59" s="137">
        <f>'Res OLS Model'!$B$10*H59</f>
        <v>61037624.012392379</v>
      </c>
      <c r="R59" s="137">
        <f>'Res OLS Model'!$B$11*I59</f>
        <v>0</v>
      </c>
      <c r="S59" s="137">
        <f>'Res OLS Model'!$B$12*J59</f>
        <v>-1530150.2905001841</v>
      </c>
      <c r="T59" s="137">
        <f t="shared" ca="1" si="2"/>
        <v>44742808.697028935</v>
      </c>
    </row>
    <row r="60" spans="1:20">
      <c r="A60" s="138">
        <f>'Monthly Data'!A60</f>
        <v>41214</v>
      </c>
      <c r="B60" s="137">
        <f t="shared" si="1"/>
        <v>2012</v>
      </c>
      <c r="C60" s="137">
        <f ca="1">'Monthly Data'!F60</f>
        <v>45641430.12196698</v>
      </c>
      <c r="D60" s="137">
        <f t="shared" ca="1" si="6"/>
        <v>375.92533834586447</v>
      </c>
      <c r="E60" s="137">
        <f t="shared" ca="1" si="6"/>
        <v>9.5488721804512622E-2</v>
      </c>
      <c r="F60" s="137">
        <f>'Monthly Data'!BP60</f>
        <v>0</v>
      </c>
      <c r="G60" s="137">
        <f>'Monthly Data'!BQ60</f>
        <v>1</v>
      </c>
      <c r="H60" s="137">
        <f>'Monthly Data'!BS60</f>
        <v>30</v>
      </c>
      <c r="I60" s="137">
        <f>'Monthly Data'!BL60</f>
        <v>0</v>
      </c>
      <c r="J60" s="137">
        <f>'Monthly Data'!BC60</f>
        <v>59</v>
      </c>
      <c r="L60" s="137">
        <f>'Res OLS Model'!$B$5</f>
        <v>-18835309.468010399</v>
      </c>
      <c r="M60" s="137">
        <f ca="1">'Res OLS Model'!$B$6*D60</f>
        <v>9170528.696111612</v>
      </c>
      <c r="N60" s="137">
        <f ca="1">'Res OLS Model'!$B$7*E60</f>
        <v>16417.589239587782</v>
      </c>
      <c r="O60" s="137">
        <f>'Res OLS Model'!$B$8*F60</f>
        <v>0</v>
      </c>
      <c r="P60" s="137">
        <f>'Res OLS Model'!$B$9*G60</f>
        <v>-2347252.1020738599</v>
      </c>
      <c r="Q60" s="137">
        <f>'Res OLS Model'!$B$10*H60</f>
        <v>59068668.399089403</v>
      </c>
      <c r="R60" s="137">
        <f>'Res OLS Model'!$B$11*I60</f>
        <v>0</v>
      </c>
      <c r="S60" s="137">
        <f>'Res OLS Model'!$B$12*J60</f>
        <v>-1556532.192060532</v>
      </c>
      <c r="T60" s="137">
        <f t="shared" ca="1" si="2"/>
        <v>45516520.922295816</v>
      </c>
    </row>
    <row r="61" spans="1:20">
      <c r="A61" s="138">
        <f>'Monthly Data'!A61</f>
        <v>41244</v>
      </c>
      <c r="B61" s="137">
        <f t="shared" si="1"/>
        <v>2012</v>
      </c>
      <c r="C61" s="137">
        <f ca="1">'Monthly Data'!F61</f>
        <v>52638100.62582498</v>
      </c>
      <c r="D61" s="137">
        <f t="shared" ca="1" si="6"/>
        <v>548.76120300751859</v>
      </c>
      <c r="E61" s="137">
        <f t="shared" ca="1" si="6"/>
        <v>0</v>
      </c>
      <c r="F61" s="137">
        <f>'Monthly Data'!BP61</f>
        <v>0</v>
      </c>
      <c r="G61" s="137">
        <f>'Monthly Data'!BQ61</f>
        <v>0</v>
      </c>
      <c r="H61" s="137">
        <f>'Monthly Data'!BS61</f>
        <v>31</v>
      </c>
      <c r="I61" s="137">
        <f>'Monthly Data'!BL61</f>
        <v>0</v>
      </c>
      <c r="J61" s="137">
        <f>'Monthly Data'!BC61</f>
        <v>60</v>
      </c>
      <c r="L61" s="137">
        <f>'Res OLS Model'!$B$5</f>
        <v>-18835309.468010399</v>
      </c>
      <c r="M61" s="137">
        <f ca="1">'Res OLS Model'!$B$6*D61</f>
        <v>13386781.486017223</v>
      </c>
      <c r="N61" s="137">
        <f ca="1">'Res OLS Model'!$B$7*E61</f>
        <v>0</v>
      </c>
      <c r="O61" s="137">
        <f>'Res OLS Model'!$B$8*F61</f>
        <v>0</v>
      </c>
      <c r="P61" s="137">
        <f>'Res OLS Model'!$B$9*G61</f>
        <v>0</v>
      </c>
      <c r="Q61" s="137">
        <f>'Res OLS Model'!$B$10*H61</f>
        <v>61037624.012392379</v>
      </c>
      <c r="R61" s="137">
        <f>'Res OLS Model'!$B$11*I61</f>
        <v>0</v>
      </c>
      <c r="S61" s="137">
        <f>'Res OLS Model'!$B$12*J61</f>
        <v>-1582914.09362088</v>
      </c>
      <c r="T61" s="137">
        <f t="shared" ca="1" si="2"/>
        <v>54006181.936778322</v>
      </c>
    </row>
    <row r="62" spans="1:20">
      <c r="A62" s="138">
        <f>'Monthly Data'!A62</f>
        <v>41275</v>
      </c>
      <c r="B62" s="137">
        <f t="shared" si="1"/>
        <v>2013</v>
      </c>
      <c r="C62" s="137">
        <f ca="1">'Monthly Data'!F62</f>
        <v>54911356.121163584</v>
      </c>
      <c r="D62" s="137">
        <f t="shared" ca="1" si="6"/>
        <v>665.14879699248104</v>
      </c>
      <c r="E62" s="137">
        <f t="shared" ca="1" si="6"/>
        <v>0</v>
      </c>
      <c r="F62" s="137">
        <f>'Monthly Data'!BP62</f>
        <v>0</v>
      </c>
      <c r="G62" s="137">
        <f>'Monthly Data'!BQ62</f>
        <v>0</v>
      </c>
      <c r="H62" s="137">
        <f>'Monthly Data'!BS62</f>
        <v>31</v>
      </c>
      <c r="I62" s="137">
        <f>'Monthly Data'!BL62</f>
        <v>0</v>
      </c>
      <c r="J62" s="137">
        <f>'Monthly Data'!BC62</f>
        <v>61</v>
      </c>
      <c r="L62" s="137">
        <f>'Res OLS Model'!$B$5</f>
        <v>-18835309.468010399</v>
      </c>
      <c r="M62" s="137">
        <f ca="1">'Res OLS Model'!$B$6*D62</f>
        <v>16226004.229573017</v>
      </c>
      <c r="N62" s="137">
        <f ca="1">'Res OLS Model'!$B$7*E62</f>
        <v>0</v>
      </c>
      <c r="O62" s="137">
        <f>'Res OLS Model'!$B$8*F62</f>
        <v>0</v>
      </c>
      <c r="P62" s="137">
        <f>'Res OLS Model'!$B$9*G62</f>
        <v>0</v>
      </c>
      <c r="Q62" s="137">
        <f>'Res OLS Model'!$B$10*H62</f>
        <v>61037624.012392379</v>
      </c>
      <c r="R62" s="137">
        <f>'Res OLS Model'!$B$11*I62</f>
        <v>0</v>
      </c>
      <c r="S62" s="137">
        <f>'Res OLS Model'!$B$12*J62</f>
        <v>-1609295.995181228</v>
      </c>
      <c r="T62" s="137">
        <f t="shared" ca="1" si="2"/>
        <v>56819022.77877377</v>
      </c>
    </row>
    <row r="63" spans="1:20">
      <c r="A63" s="138">
        <f>'Monthly Data'!A63</f>
        <v>41306</v>
      </c>
      <c r="B63" s="137">
        <f t="shared" si="1"/>
        <v>2013</v>
      </c>
      <c r="C63" s="137">
        <f ca="1">'Monthly Data'!F63</f>
        <v>48753761.194211587</v>
      </c>
      <c r="D63" s="137">
        <f t="shared" ref="D63:E78" ca="1" si="7">D51</f>
        <v>611.17548872180487</v>
      </c>
      <c r="E63" s="137">
        <f t="shared" ca="1" si="7"/>
        <v>0</v>
      </c>
      <c r="F63" s="137">
        <f>'Monthly Data'!BP63</f>
        <v>0</v>
      </c>
      <c r="G63" s="137">
        <f>'Monthly Data'!BQ63</f>
        <v>0</v>
      </c>
      <c r="H63" s="137">
        <f>'Monthly Data'!BS63</f>
        <v>28</v>
      </c>
      <c r="I63" s="137">
        <f>'Monthly Data'!BL63</f>
        <v>0</v>
      </c>
      <c r="J63" s="137">
        <f>'Monthly Data'!BC63</f>
        <v>62</v>
      </c>
      <c r="L63" s="137">
        <f>'Res OLS Model'!$B$5</f>
        <v>-18835309.468010399</v>
      </c>
      <c r="M63" s="137">
        <f ca="1">'Res OLS Model'!$B$6*D63</f>
        <v>14909349.772338931</v>
      </c>
      <c r="N63" s="137">
        <f ca="1">'Res OLS Model'!$B$7*E63</f>
        <v>0</v>
      </c>
      <c r="O63" s="137">
        <f>'Res OLS Model'!$B$8*F63</f>
        <v>0</v>
      </c>
      <c r="P63" s="137">
        <f>'Res OLS Model'!$B$9*G63</f>
        <v>0</v>
      </c>
      <c r="Q63" s="137">
        <f>'Res OLS Model'!$B$10*H63</f>
        <v>55130757.172483444</v>
      </c>
      <c r="R63" s="137">
        <f>'Res OLS Model'!$B$11*I63</f>
        <v>0</v>
      </c>
      <c r="S63" s="137">
        <f>'Res OLS Model'!$B$12*J63</f>
        <v>-1635677.896741576</v>
      </c>
      <c r="T63" s="137">
        <f t="shared" ca="1" si="2"/>
        <v>49569119.580070399</v>
      </c>
    </row>
    <row r="64" spans="1:20">
      <c r="A64" s="138">
        <f>'Monthly Data'!A64</f>
        <v>41334</v>
      </c>
      <c r="B64" s="137">
        <f t="shared" si="1"/>
        <v>2013</v>
      </c>
      <c r="C64" s="137">
        <f ca="1">'Monthly Data'!F64</f>
        <v>49889124.102056585</v>
      </c>
      <c r="D64" s="137">
        <f t="shared" ca="1" si="7"/>
        <v>458.46436090225569</v>
      </c>
      <c r="E64" s="137">
        <f t="shared" ca="1" si="7"/>
        <v>0</v>
      </c>
      <c r="F64" s="137">
        <f>'Monthly Data'!BP64</f>
        <v>1</v>
      </c>
      <c r="G64" s="137">
        <f>'Monthly Data'!BQ64</f>
        <v>0</v>
      </c>
      <c r="H64" s="137">
        <f>'Monthly Data'!BS64</f>
        <v>31</v>
      </c>
      <c r="I64" s="137">
        <f>'Monthly Data'!BL64</f>
        <v>0</v>
      </c>
      <c r="J64" s="137">
        <f>'Monthly Data'!BC64</f>
        <v>63</v>
      </c>
      <c r="L64" s="137">
        <f>'Res OLS Model'!$B$5</f>
        <v>-18835309.468010399</v>
      </c>
      <c r="M64" s="137">
        <f ca="1">'Res OLS Model'!$B$6*D64</f>
        <v>11184030.840534743</v>
      </c>
      <c r="N64" s="137">
        <f ca="1">'Res OLS Model'!$B$7*E64</f>
        <v>0</v>
      </c>
      <c r="O64" s="137">
        <f>'Res OLS Model'!$B$8*F64</f>
        <v>-4176983.9788491102</v>
      </c>
      <c r="P64" s="137">
        <f>'Res OLS Model'!$B$9*G64</f>
        <v>0</v>
      </c>
      <c r="Q64" s="137">
        <f>'Res OLS Model'!$B$10*H64</f>
        <v>61037624.012392379</v>
      </c>
      <c r="R64" s="137">
        <f>'Res OLS Model'!$B$11*I64</f>
        <v>0</v>
      </c>
      <c r="S64" s="137">
        <f>'Res OLS Model'!$B$12*J64</f>
        <v>-1662059.798301924</v>
      </c>
      <c r="T64" s="137">
        <f t="shared" ca="1" si="2"/>
        <v>47547301.607765689</v>
      </c>
    </row>
    <row r="65" spans="1:20">
      <c r="A65" s="138">
        <f>'Monthly Data'!A65</f>
        <v>41365</v>
      </c>
      <c r="B65" s="137">
        <f t="shared" si="1"/>
        <v>2013</v>
      </c>
      <c r="C65" s="137">
        <f ca="1">'Monthly Data'!F65</f>
        <v>43188284.981835589</v>
      </c>
      <c r="D65" s="137">
        <f t="shared" ca="1" si="7"/>
        <v>254.29052631578941</v>
      </c>
      <c r="E65" s="137">
        <f t="shared" ca="1" si="7"/>
        <v>1.6822556390977184</v>
      </c>
      <c r="F65" s="137">
        <f>'Monthly Data'!BP65</f>
        <v>1</v>
      </c>
      <c r="G65" s="137">
        <f>'Monthly Data'!BQ65</f>
        <v>0</v>
      </c>
      <c r="H65" s="137">
        <f>'Monthly Data'!BS65</f>
        <v>30</v>
      </c>
      <c r="I65" s="137">
        <f>'Monthly Data'!BL65</f>
        <v>0</v>
      </c>
      <c r="J65" s="137">
        <f>'Monthly Data'!BC65</f>
        <v>64</v>
      </c>
      <c r="L65" s="137">
        <f>'Res OLS Model'!$B$5</f>
        <v>-18835309.468010399</v>
      </c>
      <c r="M65" s="137">
        <f ca="1">'Res OLS Model'!$B$6*D65</f>
        <v>6203302.440291401</v>
      </c>
      <c r="N65" s="137">
        <f ca="1">'Res OLS Model'!$B$7*E65</f>
        <v>289233.96980041434</v>
      </c>
      <c r="O65" s="137">
        <f>'Res OLS Model'!$B$8*F65</f>
        <v>-4176983.9788491102</v>
      </c>
      <c r="P65" s="137">
        <f>'Res OLS Model'!$B$9*G65</f>
        <v>0</v>
      </c>
      <c r="Q65" s="137">
        <f>'Res OLS Model'!$B$10*H65</f>
        <v>59068668.399089403</v>
      </c>
      <c r="R65" s="137">
        <f>'Res OLS Model'!$B$11*I65</f>
        <v>0</v>
      </c>
      <c r="S65" s="137">
        <f>'Res OLS Model'!$B$12*J65</f>
        <v>-1688441.699862272</v>
      </c>
      <c r="T65" s="137">
        <f t="shared" ca="1" si="2"/>
        <v>40860469.662459433</v>
      </c>
    </row>
    <row r="66" spans="1:20">
      <c r="A66" s="138">
        <f>'Monthly Data'!A66</f>
        <v>41395</v>
      </c>
      <c r="B66" s="137">
        <f t="shared" ref="B66:B129" si="8">YEAR(A66)</f>
        <v>2013</v>
      </c>
      <c r="C66" s="137">
        <f ca="1">'Monthly Data'!F66</f>
        <v>45290631.481890589</v>
      </c>
      <c r="D66" s="137">
        <f t="shared" ca="1" si="7"/>
        <v>102.64150375939857</v>
      </c>
      <c r="E66" s="137">
        <f t="shared" ca="1" si="7"/>
        <v>46.38781954887213</v>
      </c>
      <c r="F66" s="137">
        <f>'Monthly Data'!BP66</f>
        <v>1</v>
      </c>
      <c r="G66" s="137">
        <f>'Monthly Data'!BQ66</f>
        <v>0</v>
      </c>
      <c r="H66" s="137">
        <f>'Monthly Data'!BS66</f>
        <v>31</v>
      </c>
      <c r="I66" s="137">
        <f>'Monthly Data'!BL66</f>
        <v>0</v>
      </c>
      <c r="J66" s="137">
        <f>'Monthly Data'!BC66</f>
        <v>65</v>
      </c>
      <c r="L66" s="137">
        <f>'Res OLS Model'!$B$5</f>
        <v>-18835309.468010399</v>
      </c>
      <c r="M66" s="137">
        <f ca="1">'Res OLS Model'!$B$6*D66</f>
        <v>2503893.0862691803</v>
      </c>
      <c r="N66" s="137">
        <f ca="1">'Res OLS Model'!$B$7*E66</f>
        <v>7975561.4347066497</v>
      </c>
      <c r="O66" s="137">
        <f>'Res OLS Model'!$B$8*F66</f>
        <v>-4176983.9788491102</v>
      </c>
      <c r="P66" s="137">
        <f>'Res OLS Model'!$B$9*G66</f>
        <v>0</v>
      </c>
      <c r="Q66" s="137">
        <f>'Res OLS Model'!$B$10*H66</f>
        <v>61037624.012392379</v>
      </c>
      <c r="R66" s="137">
        <f>'Res OLS Model'!$B$11*I66</f>
        <v>0</v>
      </c>
      <c r="S66" s="137">
        <f>'Res OLS Model'!$B$12*J66</f>
        <v>-1714823.60142262</v>
      </c>
      <c r="T66" s="137">
        <f t="shared" ref="T66:T129" ca="1" si="9">SUM(L66:S66)</f>
        <v>46789961.485086076</v>
      </c>
    </row>
    <row r="67" spans="1:20">
      <c r="A67" s="138">
        <f>'Monthly Data'!A67</f>
        <v>41426</v>
      </c>
      <c r="B67" s="137">
        <f t="shared" si="8"/>
        <v>2013</v>
      </c>
      <c r="C67" s="137">
        <f ca="1">'Monthly Data'!F67</f>
        <v>56572380.058294587</v>
      </c>
      <c r="D67" s="137">
        <f t="shared" ca="1" si="7"/>
        <v>0.39669172932326546</v>
      </c>
      <c r="E67" s="137">
        <f t="shared" ca="1" si="7"/>
        <v>113.76894736842098</v>
      </c>
      <c r="F67" s="137">
        <f>'Monthly Data'!BP67</f>
        <v>0</v>
      </c>
      <c r="G67" s="137">
        <f>'Monthly Data'!BQ67</f>
        <v>0</v>
      </c>
      <c r="H67" s="137">
        <f>'Monthly Data'!BS67</f>
        <v>30</v>
      </c>
      <c r="I67" s="137">
        <f>'Monthly Data'!BL67</f>
        <v>0</v>
      </c>
      <c r="J67" s="137">
        <f>'Monthly Data'!BC67</f>
        <v>66</v>
      </c>
      <c r="L67" s="137">
        <f>'Res OLS Model'!$B$5</f>
        <v>-18835309.468010399</v>
      </c>
      <c r="M67" s="137">
        <f ca="1">'Res OLS Model'!$B$6*D67</f>
        <v>9677.1154167910208</v>
      </c>
      <c r="N67" s="137">
        <f ca="1">'Res OLS Model'!$B$7*E67</f>
        <v>19560549.254590061</v>
      </c>
      <c r="O67" s="137">
        <f>'Res OLS Model'!$B$8*F67</f>
        <v>0</v>
      </c>
      <c r="P67" s="137">
        <f>'Res OLS Model'!$B$9*G67</f>
        <v>0</v>
      </c>
      <c r="Q67" s="137">
        <f>'Res OLS Model'!$B$10*H67</f>
        <v>59068668.399089403</v>
      </c>
      <c r="R67" s="137">
        <f>'Res OLS Model'!$B$11*I67</f>
        <v>0</v>
      </c>
      <c r="S67" s="137">
        <f>'Res OLS Model'!$B$12*J67</f>
        <v>-1741205.502982968</v>
      </c>
      <c r="T67" s="137">
        <f t="shared" ca="1" si="9"/>
        <v>58062379.798102893</v>
      </c>
    </row>
    <row r="68" spans="1:20">
      <c r="A68" s="138">
        <f>'Monthly Data'!A68</f>
        <v>41456</v>
      </c>
      <c r="B68" s="137">
        <f t="shared" si="8"/>
        <v>2013</v>
      </c>
      <c r="C68" s="137">
        <f ca="1">'Monthly Data'!F68</f>
        <v>69531972.104008585</v>
      </c>
      <c r="D68" s="137">
        <f t="shared" ca="1" si="7"/>
        <v>0.58105263157894704</v>
      </c>
      <c r="E68" s="137">
        <f t="shared" ca="1" si="7"/>
        <v>182.37947368421052</v>
      </c>
      <c r="F68" s="137">
        <f>'Monthly Data'!BP68</f>
        <v>0</v>
      </c>
      <c r="G68" s="137">
        <f>'Monthly Data'!BQ68</f>
        <v>0</v>
      </c>
      <c r="H68" s="137">
        <f>'Monthly Data'!BS68</f>
        <v>31</v>
      </c>
      <c r="I68" s="137">
        <f>'Monthly Data'!BL68</f>
        <v>0</v>
      </c>
      <c r="J68" s="137">
        <f>'Monthly Data'!BC68</f>
        <v>67</v>
      </c>
      <c r="L68" s="137">
        <f>'Res OLS Model'!$B$5</f>
        <v>-18835309.468010399</v>
      </c>
      <c r="M68" s="137">
        <f ca="1">'Res OLS Model'!$B$6*D68</f>
        <v>14174.516289038864</v>
      </c>
      <c r="N68" s="137">
        <f ca="1">'Res OLS Model'!$B$7*E68</f>
        <v>31356910.304124273</v>
      </c>
      <c r="O68" s="137">
        <f>'Res OLS Model'!$B$8*F68</f>
        <v>0</v>
      </c>
      <c r="P68" s="137">
        <f>'Res OLS Model'!$B$9*G68</f>
        <v>0</v>
      </c>
      <c r="Q68" s="137">
        <f>'Res OLS Model'!$B$10*H68</f>
        <v>61037624.012392379</v>
      </c>
      <c r="R68" s="137">
        <f>'Res OLS Model'!$B$11*I68</f>
        <v>0</v>
      </c>
      <c r="S68" s="137">
        <f>'Res OLS Model'!$B$12*J68</f>
        <v>-1767587.404543316</v>
      </c>
      <c r="T68" s="137">
        <f t="shared" ca="1" si="9"/>
        <v>71805811.960251987</v>
      </c>
    </row>
    <row r="69" spans="1:20">
      <c r="A69" s="138">
        <f>'Monthly Data'!A69</f>
        <v>41487</v>
      </c>
      <c r="B69" s="137">
        <f t="shared" si="8"/>
        <v>2013</v>
      </c>
      <c r="C69" s="137">
        <f ca="1">'Monthly Data'!F69</f>
        <v>62627316.669716507</v>
      </c>
      <c r="D69" s="137">
        <f t="shared" ca="1" si="7"/>
        <v>1.6660902255639058</v>
      </c>
      <c r="E69" s="137">
        <f t="shared" ca="1" si="7"/>
        <v>154.67804511278189</v>
      </c>
      <c r="F69" s="137">
        <f>'Monthly Data'!BP69</f>
        <v>0</v>
      </c>
      <c r="G69" s="137">
        <f>'Monthly Data'!BQ69</f>
        <v>0</v>
      </c>
      <c r="H69" s="137">
        <f>'Monthly Data'!BS69</f>
        <v>31</v>
      </c>
      <c r="I69" s="137">
        <f>'Monthly Data'!BL69</f>
        <v>0</v>
      </c>
      <c r="J69" s="137">
        <f>'Monthly Data'!BC69</f>
        <v>68</v>
      </c>
      <c r="L69" s="137">
        <f>'Res OLS Model'!$B$5</f>
        <v>-18835309.468010399</v>
      </c>
      <c r="M69" s="137">
        <f ca="1">'Res OLS Model'!$B$6*D69</f>
        <v>40643.517915218894</v>
      </c>
      <c r="N69" s="137">
        <f ca="1">'Res OLS Model'!$B$7*E69</f>
        <v>26594141.811248668</v>
      </c>
      <c r="O69" s="137">
        <f>'Res OLS Model'!$B$8*F69</f>
        <v>0</v>
      </c>
      <c r="P69" s="137">
        <f>'Res OLS Model'!$B$9*G69</f>
        <v>0</v>
      </c>
      <c r="Q69" s="137">
        <f>'Res OLS Model'!$B$10*H69</f>
        <v>61037624.012392379</v>
      </c>
      <c r="R69" s="137">
        <f>'Res OLS Model'!$B$11*I69</f>
        <v>0</v>
      </c>
      <c r="S69" s="137">
        <f>'Res OLS Model'!$B$12*J69</f>
        <v>-1793969.306103664</v>
      </c>
      <c r="T69" s="137">
        <f t="shared" ca="1" si="9"/>
        <v>67043130.567442209</v>
      </c>
    </row>
    <row r="70" spans="1:20">
      <c r="A70" s="138">
        <f>'Monthly Data'!A70</f>
        <v>41518</v>
      </c>
      <c r="B70" s="137">
        <f t="shared" si="8"/>
        <v>2013</v>
      </c>
      <c r="C70" s="137">
        <f ca="1">'Monthly Data'!F70</f>
        <v>52483630.869351625</v>
      </c>
      <c r="D70" s="137">
        <f t="shared" ca="1" si="7"/>
        <v>30.410827067669118</v>
      </c>
      <c r="E70" s="137">
        <f t="shared" ca="1" si="7"/>
        <v>70.305488721804494</v>
      </c>
      <c r="F70" s="137">
        <f>'Monthly Data'!BP70</f>
        <v>0</v>
      </c>
      <c r="G70" s="137">
        <f>'Monthly Data'!BQ70</f>
        <v>1</v>
      </c>
      <c r="H70" s="137">
        <f>'Monthly Data'!BS70</f>
        <v>30</v>
      </c>
      <c r="I70" s="137">
        <f>'Monthly Data'!BL70</f>
        <v>1</v>
      </c>
      <c r="J70" s="137">
        <f>'Monthly Data'!BC70</f>
        <v>69</v>
      </c>
      <c r="L70" s="137">
        <f>'Res OLS Model'!$B$5</f>
        <v>-18835309.468010399</v>
      </c>
      <c r="M70" s="137">
        <f ca="1">'Res OLS Model'!$B$6*D70</f>
        <v>741858.37944226293</v>
      </c>
      <c r="N70" s="137">
        <f ca="1">'Res OLS Model'!$B$7*E70</f>
        <v>12087779.722154686</v>
      </c>
      <c r="O70" s="137">
        <f>'Res OLS Model'!$B$8*F70</f>
        <v>0</v>
      </c>
      <c r="P70" s="137">
        <f>'Res OLS Model'!$B$9*G70</f>
        <v>-2347252.1020738599</v>
      </c>
      <c r="Q70" s="137">
        <f>'Res OLS Model'!$B$10*H70</f>
        <v>59068668.399089403</v>
      </c>
      <c r="R70" s="137">
        <f>'Res OLS Model'!$B$11*I70</f>
        <v>2715900.05685709</v>
      </c>
      <c r="S70" s="137">
        <f>'Res OLS Model'!$B$12*J70</f>
        <v>-1820351.207664012</v>
      </c>
      <c r="T70" s="137">
        <f t="shared" ca="1" si="9"/>
        <v>51611293.77979517</v>
      </c>
    </row>
    <row r="71" spans="1:20">
      <c r="A71" s="138">
        <f>'Monthly Data'!A71</f>
        <v>41548</v>
      </c>
      <c r="B71" s="137">
        <f t="shared" si="8"/>
        <v>2013</v>
      </c>
      <c r="C71" s="137">
        <f ca="1">'Monthly Data'!F71</f>
        <v>44313505.933738872</v>
      </c>
      <c r="D71" s="137">
        <f t="shared" ca="1" si="7"/>
        <v>158.93676691729343</v>
      </c>
      <c r="E71" s="137">
        <f t="shared" ca="1" si="7"/>
        <v>14.777368421052643</v>
      </c>
      <c r="F71" s="137">
        <f>'Monthly Data'!BP71</f>
        <v>0</v>
      </c>
      <c r="G71" s="137">
        <f>'Monthly Data'!BQ71</f>
        <v>1</v>
      </c>
      <c r="H71" s="137">
        <f>'Monthly Data'!BS71</f>
        <v>31</v>
      </c>
      <c r="I71" s="137">
        <f>'Monthly Data'!BL71</f>
        <v>0</v>
      </c>
      <c r="J71" s="137">
        <f>'Monthly Data'!BC71</f>
        <v>70</v>
      </c>
      <c r="L71" s="137">
        <f>'Res OLS Model'!$B$5</f>
        <v>-18835309.468010399</v>
      </c>
      <c r="M71" s="137">
        <f ca="1">'Res OLS Model'!$B$6*D71</f>
        <v>3877190.5833632834</v>
      </c>
      <c r="N71" s="137">
        <f ca="1">'Res OLS Model'!$B$7*E71</f>
        <v>2540705.9618577166</v>
      </c>
      <c r="O71" s="137">
        <f>'Res OLS Model'!$B$8*F71</f>
        <v>0</v>
      </c>
      <c r="P71" s="137">
        <f>'Res OLS Model'!$B$9*G71</f>
        <v>-2347252.1020738599</v>
      </c>
      <c r="Q71" s="137">
        <f>'Res OLS Model'!$B$10*H71</f>
        <v>61037624.012392379</v>
      </c>
      <c r="R71" s="137">
        <f>'Res OLS Model'!$B$11*I71</f>
        <v>0</v>
      </c>
      <c r="S71" s="137">
        <f>'Res OLS Model'!$B$12*J71</f>
        <v>-1846733.10922436</v>
      </c>
      <c r="T71" s="137">
        <f t="shared" ca="1" si="9"/>
        <v>44426225.878304765</v>
      </c>
    </row>
    <row r="72" spans="1:20">
      <c r="A72" s="138">
        <f>'Monthly Data'!A72</f>
        <v>41579</v>
      </c>
      <c r="B72" s="137">
        <f t="shared" si="8"/>
        <v>2013</v>
      </c>
      <c r="C72" s="137">
        <f ca="1">'Monthly Data'!F72</f>
        <v>47268963.680705905</v>
      </c>
      <c r="D72" s="137">
        <f t="shared" ca="1" si="7"/>
        <v>375.92533834586447</v>
      </c>
      <c r="E72" s="137">
        <f t="shared" ca="1" si="7"/>
        <v>9.5488721804512622E-2</v>
      </c>
      <c r="F72" s="137">
        <f>'Monthly Data'!BP72</f>
        <v>0</v>
      </c>
      <c r="G72" s="137">
        <f>'Monthly Data'!BQ72</f>
        <v>1</v>
      </c>
      <c r="H72" s="137">
        <f>'Monthly Data'!BS72</f>
        <v>30</v>
      </c>
      <c r="I72" s="137">
        <f>'Monthly Data'!BL72</f>
        <v>0</v>
      </c>
      <c r="J72" s="137">
        <f>'Monthly Data'!BC72</f>
        <v>71</v>
      </c>
      <c r="L72" s="137">
        <f>'Res OLS Model'!$B$5</f>
        <v>-18835309.468010399</v>
      </c>
      <c r="M72" s="137">
        <f ca="1">'Res OLS Model'!$B$6*D72</f>
        <v>9170528.696111612</v>
      </c>
      <c r="N72" s="137">
        <f ca="1">'Res OLS Model'!$B$7*E72</f>
        <v>16417.589239587782</v>
      </c>
      <c r="O72" s="137">
        <f>'Res OLS Model'!$B$8*F72</f>
        <v>0</v>
      </c>
      <c r="P72" s="137">
        <f>'Res OLS Model'!$B$9*G72</f>
        <v>-2347252.1020738599</v>
      </c>
      <c r="Q72" s="137">
        <f>'Res OLS Model'!$B$10*H72</f>
        <v>59068668.399089403</v>
      </c>
      <c r="R72" s="137">
        <f>'Res OLS Model'!$B$11*I72</f>
        <v>0</v>
      </c>
      <c r="S72" s="137">
        <f>'Res OLS Model'!$B$12*J72</f>
        <v>-1873115.010784708</v>
      </c>
      <c r="T72" s="137">
        <f t="shared" ca="1" si="9"/>
        <v>45199938.103571638</v>
      </c>
    </row>
    <row r="73" spans="1:20">
      <c r="A73" s="138">
        <f>'Monthly Data'!A73</f>
        <v>41609</v>
      </c>
      <c r="B73" s="137">
        <f t="shared" si="8"/>
        <v>2013</v>
      </c>
      <c r="C73" s="137">
        <f ca="1">'Monthly Data'!F73</f>
        <v>57282294.93726933</v>
      </c>
      <c r="D73" s="137">
        <f t="shared" ca="1" si="7"/>
        <v>548.76120300751859</v>
      </c>
      <c r="E73" s="137">
        <f t="shared" ca="1" si="7"/>
        <v>0</v>
      </c>
      <c r="F73" s="137">
        <f>'Monthly Data'!BP73</f>
        <v>0</v>
      </c>
      <c r="G73" s="137">
        <f>'Monthly Data'!BQ73</f>
        <v>0</v>
      </c>
      <c r="H73" s="137">
        <f>'Monthly Data'!BS73</f>
        <v>31</v>
      </c>
      <c r="I73" s="137">
        <f>'Monthly Data'!BL73</f>
        <v>0</v>
      </c>
      <c r="J73" s="137">
        <f>'Monthly Data'!BC73</f>
        <v>72</v>
      </c>
      <c r="L73" s="137">
        <f>'Res OLS Model'!$B$5</f>
        <v>-18835309.468010399</v>
      </c>
      <c r="M73" s="137">
        <f ca="1">'Res OLS Model'!$B$6*D73</f>
        <v>13386781.486017223</v>
      </c>
      <c r="N73" s="137">
        <f ca="1">'Res OLS Model'!$B$7*E73</f>
        <v>0</v>
      </c>
      <c r="O73" s="137">
        <f>'Res OLS Model'!$B$8*F73</f>
        <v>0</v>
      </c>
      <c r="P73" s="137">
        <f>'Res OLS Model'!$B$9*G73</f>
        <v>0</v>
      </c>
      <c r="Q73" s="137">
        <f>'Res OLS Model'!$B$10*H73</f>
        <v>61037624.012392379</v>
      </c>
      <c r="R73" s="137">
        <f>'Res OLS Model'!$B$11*I73</f>
        <v>0</v>
      </c>
      <c r="S73" s="137">
        <f>'Res OLS Model'!$B$12*J73</f>
        <v>-1899496.912345056</v>
      </c>
      <c r="T73" s="137">
        <f t="shared" ca="1" si="9"/>
        <v>53689599.118054144</v>
      </c>
    </row>
    <row r="74" spans="1:20">
      <c r="A74" s="138">
        <f>'Monthly Data'!A74</f>
        <v>41640</v>
      </c>
      <c r="B74" s="137">
        <f t="shared" si="8"/>
        <v>2014</v>
      </c>
      <c r="C74" s="137">
        <f ca="1">'Monthly Data'!F74</f>
        <v>61083284.63878455</v>
      </c>
      <c r="D74" s="137">
        <f t="shared" ca="1" si="7"/>
        <v>665.14879699248104</v>
      </c>
      <c r="E74" s="137">
        <f t="shared" ca="1" si="7"/>
        <v>0</v>
      </c>
      <c r="F74" s="137">
        <f>'Monthly Data'!BP74</f>
        <v>0</v>
      </c>
      <c r="G74" s="137">
        <f>'Monthly Data'!BQ74</f>
        <v>0</v>
      </c>
      <c r="H74" s="137">
        <f>'Monthly Data'!BS74</f>
        <v>31</v>
      </c>
      <c r="I74" s="137">
        <f>'Monthly Data'!BL74</f>
        <v>0</v>
      </c>
      <c r="J74" s="137">
        <f>'Monthly Data'!BC74</f>
        <v>73</v>
      </c>
      <c r="L74" s="137">
        <f>'Res OLS Model'!$B$5</f>
        <v>-18835309.468010399</v>
      </c>
      <c r="M74" s="137">
        <f ca="1">'Res OLS Model'!$B$6*D74</f>
        <v>16226004.229573017</v>
      </c>
      <c r="N74" s="137">
        <f ca="1">'Res OLS Model'!$B$7*E74</f>
        <v>0</v>
      </c>
      <c r="O74" s="137">
        <f>'Res OLS Model'!$B$8*F74</f>
        <v>0</v>
      </c>
      <c r="P74" s="137">
        <f>'Res OLS Model'!$B$9*G74</f>
        <v>0</v>
      </c>
      <c r="Q74" s="137">
        <f>'Res OLS Model'!$B$10*H74</f>
        <v>61037624.012392379</v>
      </c>
      <c r="R74" s="137">
        <f>'Res OLS Model'!$B$11*I74</f>
        <v>0</v>
      </c>
      <c r="S74" s="137">
        <f>'Res OLS Model'!$B$12*J74</f>
        <v>-1925878.8139054039</v>
      </c>
      <c r="T74" s="137">
        <f t="shared" ca="1" si="9"/>
        <v>56502439.960049592</v>
      </c>
    </row>
    <row r="75" spans="1:20">
      <c r="A75" s="138">
        <f>'Monthly Data'!A75</f>
        <v>41671</v>
      </c>
      <c r="B75" s="137">
        <f t="shared" si="8"/>
        <v>2014</v>
      </c>
      <c r="C75" s="137">
        <f ca="1">'Monthly Data'!F75</f>
        <v>51952415.072566412</v>
      </c>
      <c r="D75" s="137">
        <f t="shared" ca="1" si="7"/>
        <v>611.17548872180487</v>
      </c>
      <c r="E75" s="137">
        <f t="shared" ca="1" si="7"/>
        <v>0</v>
      </c>
      <c r="F75" s="137">
        <f>'Monthly Data'!BP75</f>
        <v>0</v>
      </c>
      <c r="G75" s="137">
        <f>'Monthly Data'!BQ75</f>
        <v>0</v>
      </c>
      <c r="H75" s="137">
        <f>'Monthly Data'!BS75</f>
        <v>28</v>
      </c>
      <c r="I75" s="137">
        <f>'Monthly Data'!BL75</f>
        <v>0</v>
      </c>
      <c r="J75" s="137">
        <f>'Monthly Data'!BC75</f>
        <v>74</v>
      </c>
      <c r="L75" s="137">
        <f>'Res OLS Model'!$B$5</f>
        <v>-18835309.468010399</v>
      </c>
      <c r="M75" s="137">
        <f ca="1">'Res OLS Model'!$B$6*D75</f>
        <v>14909349.772338931</v>
      </c>
      <c r="N75" s="137">
        <f ca="1">'Res OLS Model'!$B$7*E75</f>
        <v>0</v>
      </c>
      <c r="O75" s="137">
        <f>'Res OLS Model'!$B$8*F75</f>
        <v>0</v>
      </c>
      <c r="P75" s="137">
        <f>'Res OLS Model'!$B$9*G75</f>
        <v>0</v>
      </c>
      <c r="Q75" s="137">
        <f>'Res OLS Model'!$B$10*H75</f>
        <v>55130757.172483444</v>
      </c>
      <c r="R75" s="137">
        <f>'Res OLS Model'!$B$11*I75</f>
        <v>0</v>
      </c>
      <c r="S75" s="137">
        <f>'Res OLS Model'!$B$12*J75</f>
        <v>-1952260.7154657519</v>
      </c>
      <c r="T75" s="137">
        <f t="shared" ca="1" si="9"/>
        <v>49252536.761346221</v>
      </c>
    </row>
    <row r="76" spans="1:20">
      <c r="A76" s="138">
        <f>'Monthly Data'!A76</f>
        <v>41699</v>
      </c>
      <c r="B76" s="137">
        <f t="shared" si="8"/>
        <v>2014</v>
      </c>
      <c r="C76" s="137">
        <f ca="1">'Monthly Data'!F76</f>
        <v>51052991.482677959</v>
      </c>
      <c r="D76" s="137">
        <f t="shared" ca="1" si="7"/>
        <v>458.46436090225569</v>
      </c>
      <c r="E76" s="137">
        <f t="shared" ca="1" si="7"/>
        <v>0</v>
      </c>
      <c r="F76" s="137">
        <f>'Monthly Data'!BP76</f>
        <v>1</v>
      </c>
      <c r="G76" s="137">
        <f>'Monthly Data'!BQ76</f>
        <v>0</v>
      </c>
      <c r="H76" s="137">
        <f>'Monthly Data'!BS76</f>
        <v>31</v>
      </c>
      <c r="I76" s="137">
        <f>'Monthly Data'!BL76</f>
        <v>0</v>
      </c>
      <c r="J76" s="137">
        <f>'Monthly Data'!BC76</f>
        <v>75</v>
      </c>
      <c r="L76" s="137">
        <f>'Res OLS Model'!$B$5</f>
        <v>-18835309.468010399</v>
      </c>
      <c r="M76" s="137">
        <f ca="1">'Res OLS Model'!$B$6*D76</f>
        <v>11184030.840534743</v>
      </c>
      <c r="N76" s="137">
        <f ca="1">'Res OLS Model'!$B$7*E76</f>
        <v>0</v>
      </c>
      <c r="O76" s="137">
        <f>'Res OLS Model'!$B$8*F76</f>
        <v>-4176983.9788491102</v>
      </c>
      <c r="P76" s="137">
        <f>'Res OLS Model'!$B$9*G76</f>
        <v>0</v>
      </c>
      <c r="Q76" s="137">
        <f>'Res OLS Model'!$B$10*H76</f>
        <v>61037624.012392379</v>
      </c>
      <c r="R76" s="137">
        <f>'Res OLS Model'!$B$11*I76</f>
        <v>0</v>
      </c>
      <c r="S76" s="137">
        <f>'Res OLS Model'!$B$12*J76</f>
        <v>-1978642.6170260999</v>
      </c>
      <c r="T76" s="137">
        <f t="shared" ca="1" si="9"/>
        <v>47230718.789041512</v>
      </c>
    </row>
    <row r="77" spans="1:20">
      <c r="A77" s="138">
        <f>'Monthly Data'!A77</f>
        <v>41730</v>
      </c>
      <c r="B77" s="137">
        <f t="shared" si="8"/>
        <v>2014</v>
      </c>
      <c r="C77" s="137">
        <f ca="1">'Monthly Data'!F77</f>
        <v>41360165.193640947</v>
      </c>
      <c r="D77" s="137">
        <f t="shared" ca="1" si="7"/>
        <v>254.29052631578941</v>
      </c>
      <c r="E77" s="137">
        <f t="shared" ca="1" si="7"/>
        <v>1.6822556390977184</v>
      </c>
      <c r="F77" s="137">
        <f>'Monthly Data'!BP77</f>
        <v>1</v>
      </c>
      <c r="G77" s="137">
        <f>'Monthly Data'!BQ77</f>
        <v>0</v>
      </c>
      <c r="H77" s="137">
        <f>'Monthly Data'!BS77</f>
        <v>30</v>
      </c>
      <c r="I77" s="137">
        <f>'Monthly Data'!BL77</f>
        <v>0</v>
      </c>
      <c r="J77" s="137">
        <f>'Monthly Data'!BC77</f>
        <v>76</v>
      </c>
      <c r="L77" s="137">
        <f>'Res OLS Model'!$B$5</f>
        <v>-18835309.468010399</v>
      </c>
      <c r="M77" s="137">
        <f ca="1">'Res OLS Model'!$B$6*D77</f>
        <v>6203302.440291401</v>
      </c>
      <c r="N77" s="137">
        <f ca="1">'Res OLS Model'!$B$7*E77</f>
        <v>289233.96980041434</v>
      </c>
      <c r="O77" s="137">
        <f>'Res OLS Model'!$B$8*F77</f>
        <v>-4176983.9788491102</v>
      </c>
      <c r="P77" s="137">
        <f>'Res OLS Model'!$B$9*G77</f>
        <v>0</v>
      </c>
      <c r="Q77" s="137">
        <f>'Res OLS Model'!$B$10*H77</f>
        <v>59068668.399089403</v>
      </c>
      <c r="R77" s="137">
        <f>'Res OLS Model'!$B$11*I77</f>
        <v>0</v>
      </c>
      <c r="S77" s="137">
        <f>'Res OLS Model'!$B$12*J77</f>
        <v>-2005024.5185864479</v>
      </c>
      <c r="T77" s="137">
        <f t="shared" ca="1" si="9"/>
        <v>40543886.843735255</v>
      </c>
    </row>
    <row r="78" spans="1:20">
      <c r="A78" s="138">
        <f>'Monthly Data'!A78</f>
        <v>41760</v>
      </c>
      <c r="B78" s="137">
        <f t="shared" si="8"/>
        <v>2014</v>
      </c>
      <c r="C78" s="137">
        <f ca="1">'Monthly Data'!F78</f>
        <v>43158849.921167485</v>
      </c>
      <c r="D78" s="137">
        <f t="shared" ca="1" si="7"/>
        <v>102.64150375939857</v>
      </c>
      <c r="E78" s="137">
        <f t="shared" ca="1" si="7"/>
        <v>46.38781954887213</v>
      </c>
      <c r="F78" s="137">
        <f>'Monthly Data'!BP78</f>
        <v>1</v>
      </c>
      <c r="G78" s="137">
        <f>'Monthly Data'!BQ78</f>
        <v>0</v>
      </c>
      <c r="H78" s="137">
        <f>'Monthly Data'!BS78</f>
        <v>31</v>
      </c>
      <c r="I78" s="137">
        <f>'Monthly Data'!BL78</f>
        <v>0</v>
      </c>
      <c r="J78" s="137">
        <f>'Monthly Data'!BC78</f>
        <v>77</v>
      </c>
      <c r="L78" s="137">
        <f>'Res OLS Model'!$B$5</f>
        <v>-18835309.468010399</v>
      </c>
      <c r="M78" s="137">
        <f ca="1">'Res OLS Model'!$B$6*D78</f>
        <v>2503893.0862691803</v>
      </c>
      <c r="N78" s="137">
        <f ca="1">'Res OLS Model'!$B$7*E78</f>
        <v>7975561.4347066497</v>
      </c>
      <c r="O78" s="137">
        <f>'Res OLS Model'!$B$8*F78</f>
        <v>-4176983.9788491102</v>
      </c>
      <c r="P78" s="137">
        <f>'Res OLS Model'!$B$9*G78</f>
        <v>0</v>
      </c>
      <c r="Q78" s="137">
        <f>'Res OLS Model'!$B$10*H78</f>
        <v>61037624.012392379</v>
      </c>
      <c r="R78" s="137">
        <f>'Res OLS Model'!$B$11*I78</f>
        <v>0</v>
      </c>
      <c r="S78" s="137">
        <f>'Res OLS Model'!$B$12*J78</f>
        <v>-2031406.4201467959</v>
      </c>
      <c r="T78" s="137">
        <f t="shared" ca="1" si="9"/>
        <v>46473378.666361906</v>
      </c>
    </row>
    <row r="79" spans="1:20">
      <c r="A79" s="138">
        <f>'Monthly Data'!A79</f>
        <v>41791</v>
      </c>
      <c r="B79" s="137">
        <f t="shared" si="8"/>
        <v>2014</v>
      </c>
      <c r="C79" s="137">
        <f ca="1">'Monthly Data'!F79</f>
        <v>55440642.71470008</v>
      </c>
      <c r="D79" s="137">
        <f t="shared" ref="D79:E94" ca="1" si="10">D67</f>
        <v>0.39669172932326546</v>
      </c>
      <c r="E79" s="137">
        <f t="shared" ca="1" si="10"/>
        <v>113.76894736842098</v>
      </c>
      <c r="F79" s="137">
        <f>'Monthly Data'!BP79</f>
        <v>0</v>
      </c>
      <c r="G79" s="137">
        <f>'Monthly Data'!BQ79</f>
        <v>0</v>
      </c>
      <c r="H79" s="137">
        <f>'Monthly Data'!BS79</f>
        <v>30</v>
      </c>
      <c r="I79" s="137">
        <f>'Monthly Data'!BL79</f>
        <v>0</v>
      </c>
      <c r="J79" s="137">
        <f>'Monthly Data'!BC79</f>
        <v>78</v>
      </c>
      <c r="L79" s="137">
        <f>'Res OLS Model'!$B$5</f>
        <v>-18835309.468010399</v>
      </c>
      <c r="M79" s="137">
        <f ca="1">'Res OLS Model'!$B$6*D79</f>
        <v>9677.1154167910208</v>
      </c>
      <c r="N79" s="137">
        <f ca="1">'Res OLS Model'!$B$7*E79</f>
        <v>19560549.254590061</v>
      </c>
      <c r="O79" s="137">
        <f>'Res OLS Model'!$B$8*F79</f>
        <v>0</v>
      </c>
      <c r="P79" s="137">
        <f>'Res OLS Model'!$B$9*G79</f>
        <v>0</v>
      </c>
      <c r="Q79" s="137">
        <f>'Res OLS Model'!$B$10*H79</f>
        <v>59068668.399089403</v>
      </c>
      <c r="R79" s="137">
        <f>'Res OLS Model'!$B$11*I79</f>
        <v>0</v>
      </c>
      <c r="S79" s="137">
        <f>'Res OLS Model'!$B$12*J79</f>
        <v>-2057788.3217071439</v>
      </c>
      <c r="T79" s="137">
        <f t="shared" ca="1" si="9"/>
        <v>57745796.979378715</v>
      </c>
    </row>
    <row r="80" spans="1:20">
      <c r="A80" s="138">
        <f>'Monthly Data'!A80</f>
        <v>41821</v>
      </c>
      <c r="B80" s="137">
        <f t="shared" si="8"/>
        <v>2014</v>
      </c>
      <c r="C80" s="137">
        <f ca="1">'Monthly Data'!F80</f>
        <v>61454907.375045419</v>
      </c>
      <c r="D80" s="137">
        <f t="shared" ca="1" si="10"/>
        <v>0.58105263157894704</v>
      </c>
      <c r="E80" s="137">
        <f t="shared" ca="1" si="10"/>
        <v>182.37947368421052</v>
      </c>
      <c r="F80" s="137">
        <f>'Monthly Data'!BP80</f>
        <v>0</v>
      </c>
      <c r="G80" s="137">
        <f>'Monthly Data'!BQ80</f>
        <v>0</v>
      </c>
      <c r="H80" s="137">
        <f>'Monthly Data'!BS80</f>
        <v>31</v>
      </c>
      <c r="I80" s="137">
        <f>'Monthly Data'!BL80</f>
        <v>0</v>
      </c>
      <c r="J80" s="137">
        <f>'Monthly Data'!BC80</f>
        <v>79</v>
      </c>
      <c r="L80" s="137">
        <f>'Res OLS Model'!$B$5</f>
        <v>-18835309.468010399</v>
      </c>
      <c r="M80" s="137">
        <f ca="1">'Res OLS Model'!$B$6*D80</f>
        <v>14174.516289038864</v>
      </c>
      <c r="N80" s="137">
        <f ca="1">'Res OLS Model'!$B$7*E80</f>
        <v>31356910.304124273</v>
      </c>
      <c r="O80" s="137">
        <f>'Res OLS Model'!$B$8*F80</f>
        <v>0</v>
      </c>
      <c r="P80" s="137">
        <f>'Res OLS Model'!$B$9*G80</f>
        <v>0</v>
      </c>
      <c r="Q80" s="137">
        <f>'Res OLS Model'!$B$10*H80</f>
        <v>61037624.012392379</v>
      </c>
      <c r="R80" s="137">
        <f>'Res OLS Model'!$B$11*I80</f>
        <v>0</v>
      </c>
      <c r="S80" s="137">
        <f>'Res OLS Model'!$B$12*J80</f>
        <v>-2084170.2232674919</v>
      </c>
      <c r="T80" s="137">
        <f t="shared" ca="1" si="9"/>
        <v>71489229.141527802</v>
      </c>
    </row>
    <row r="81" spans="1:20">
      <c r="A81" s="138">
        <f>'Monthly Data'!A81</f>
        <v>41852</v>
      </c>
      <c r="B81" s="137">
        <f t="shared" si="8"/>
        <v>2014</v>
      </c>
      <c r="C81" s="137">
        <f ca="1">'Monthly Data'!F81</f>
        <v>60080885.539118305</v>
      </c>
      <c r="D81" s="137">
        <f t="shared" ca="1" si="10"/>
        <v>1.6660902255639058</v>
      </c>
      <c r="E81" s="137">
        <f t="shared" ca="1" si="10"/>
        <v>154.67804511278189</v>
      </c>
      <c r="F81" s="137">
        <f>'Monthly Data'!BP81</f>
        <v>0</v>
      </c>
      <c r="G81" s="137">
        <f>'Monthly Data'!BQ81</f>
        <v>0</v>
      </c>
      <c r="H81" s="137">
        <f>'Monthly Data'!BS81</f>
        <v>31</v>
      </c>
      <c r="I81" s="137">
        <f>'Monthly Data'!BL81</f>
        <v>0</v>
      </c>
      <c r="J81" s="137">
        <f>'Monthly Data'!BC81</f>
        <v>80</v>
      </c>
      <c r="L81" s="137">
        <f>'Res OLS Model'!$B$5</f>
        <v>-18835309.468010399</v>
      </c>
      <c r="M81" s="137">
        <f ca="1">'Res OLS Model'!$B$6*D81</f>
        <v>40643.517915218894</v>
      </c>
      <c r="N81" s="137">
        <f ca="1">'Res OLS Model'!$B$7*E81</f>
        <v>26594141.811248668</v>
      </c>
      <c r="O81" s="137">
        <f>'Res OLS Model'!$B$8*F81</f>
        <v>0</v>
      </c>
      <c r="P81" s="137">
        <f>'Res OLS Model'!$B$9*G81</f>
        <v>0</v>
      </c>
      <c r="Q81" s="137">
        <f>'Res OLS Model'!$B$10*H81</f>
        <v>61037624.012392379</v>
      </c>
      <c r="R81" s="137">
        <f>'Res OLS Model'!$B$11*I81</f>
        <v>0</v>
      </c>
      <c r="S81" s="137">
        <f>'Res OLS Model'!$B$12*J81</f>
        <v>-2110552.1248278399</v>
      </c>
      <c r="T81" s="137">
        <f t="shared" ca="1" si="9"/>
        <v>66726547.748718031</v>
      </c>
    </row>
    <row r="82" spans="1:20">
      <c r="A82" s="138">
        <f>'Monthly Data'!A82</f>
        <v>41883</v>
      </c>
      <c r="B82" s="137">
        <f t="shared" si="8"/>
        <v>2014</v>
      </c>
      <c r="C82" s="137">
        <f ca="1">'Monthly Data'!F82</f>
        <v>48273397.042750143</v>
      </c>
      <c r="D82" s="137">
        <f t="shared" ca="1" si="10"/>
        <v>30.410827067669118</v>
      </c>
      <c r="E82" s="137">
        <f t="shared" ca="1" si="10"/>
        <v>70.305488721804494</v>
      </c>
      <c r="F82" s="137">
        <f>'Monthly Data'!BP82</f>
        <v>0</v>
      </c>
      <c r="G82" s="137">
        <f>'Monthly Data'!BQ82</f>
        <v>1</v>
      </c>
      <c r="H82" s="137">
        <f>'Monthly Data'!BS82</f>
        <v>30</v>
      </c>
      <c r="I82" s="137">
        <f>'Monthly Data'!BL82</f>
        <v>1</v>
      </c>
      <c r="J82" s="137">
        <f>'Monthly Data'!BC82</f>
        <v>81</v>
      </c>
      <c r="L82" s="137">
        <f>'Res OLS Model'!$B$5</f>
        <v>-18835309.468010399</v>
      </c>
      <c r="M82" s="137">
        <f ca="1">'Res OLS Model'!$B$6*D82</f>
        <v>741858.37944226293</v>
      </c>
      <c r="N82" s="137">
        <f ca="1">'Res OLS Model'!$B$7*E82</f>
        <v>12087779.722154686</v>
      </c>
      <c r="O82" s="137">
        <f>'Res OLS Model'!$B$8*F82</f>
        <v>0</v>
      </c>
      <c r="P82" s="137">
        <f>'Res OLS Model'!$B$9*G82</f>
        <v>-2347252.1020738599</v>
      </c>
      <c r="Q82" s="137">
        <f>'Res OLS Model'!$B$10*H82</f>
        <v>59068668.399089403</v>
      </c>
      <c r="R82" s="137">
        <f>'Res OLS Model'!$B$11*I82</f>
        <v>2715900.05685709</v>
      </c>
      <c r="S82" s="137">
        <f>'Res OLS Model'!$B$12*J82</f>
        <v>-2136934.0263881879</v>
      </c>
      <c r="T82" s="137">
        <f t="shared" ca="1" si="9"/>
        <v>51294710.961070992</v>
      </c>
    </row>
    <row r="83" spans="1:20">
      <c r="A83" s="138">
        <f>'Monthly Data'!A83</f>
        <v>41913</v>
      </c>
      <c r="B83" s="137">
        <f t="shared" si="8"/>
        <v>2014</v>
      </c>
      <c r="C83" s="137">
        <f ca="1">'Monthly Data'!F83</f>
        <v>41793076.89713157</v>
      </c>
      <c r="D83" s="137">
        <f t="shared" ca="1" si="10"/>
        <v>158.93676691729343</v>
      </c>
      <c r="E83" s="137">
        <f t="shared" ca="1" si="10"/>
        <v>14.777368421052643</v>
      </c>
      <c r="F83" s="137">
        <f>'Monthly Data'!BP83</f>
        <v>0</v>
      </c>
      <c r="G83" s="137">
        <f>'Monthly Data'!BQ83</f>
        <v>1</v>
      </c>
      <c r="H83" s="137">
        <f>'Monthly Data'!BS83</f>
        <v>31</v>
      </c>
      <c r="I83" s="137">
        <f>'Monthly Data'!BL83</f>
        <v>0</v>
      </c>
      <c r="J83" s="137">
        <f>'Monthly Data'!BC83</f>
        <v>82</v>
      </c>
      <c r="L83" s="137">
        <f>'Res OLS Model'!$B$5</f>
        <v>-18835309.468010399</v>
      </c>
      <c r="M83" s="137">
        <f ca="1">'Res OLS Model'!$B$6*D83</f>
        <v>3877190.5833632834</v>
      </c>
      <c r="N83" s="137">
        <f ca="1">'Res OLS Model'!$B$7*E83</f>
        <v>2540705.9618577166</v>
      </c>
      <c r="O83" s="137">
        <f>'Res OLS Model'!$B$8*F83</f>
        <v>0</v>
      </c>
      <c r="P83" s="137">
        <f>'Res OLS Model'!$B$9*G83</f>
        <v>-2347252.1020738599</v>
      </c>
      <c r="Q83" s="137">
        <f>'Res OLS Model'!$B$10*H83</f>
        <v>61037624.012392379</v>
      </c>
      <c r="R83" s="137">
        <f>'Res OLS Model'!$B$11*I83</f>
        <v>0</v>
      </c>
      <c r="S83" s="137">
        <f>'Res OLS Model'!$B$12*J83</f>
        <v>-2163315.9279485359</v>
      </c>
      <c r="T83" s="137">
        <f t="shared" ca="1" si="9"/>
        <v>44109643.059580587</v>
      </c>
    </row>
    <row r="84" spans="1:20">
      <c r="A84" s="138">
        <f>'Monthly Data'!A84</f>
        <v>41944</v>
      </c>
      <c r="B84" s="137">
        <f t="shared" si="8"/>
        <v>2014</v>
      </c>
      <c r="C84" s="137">
        <f ca="1">'Monthly Data'!F84</f>
        <v>46664422.649748906</v>
      </c>
      <c r="D84" s="137">
        <f t="shared" ca="1" si="10"/>
        <v>375.92533834586447</v>
      </c>
      <c r="E84" s="137">
        <f t="shared" ca="1" si="10"/>
        <v>9.5488721804512622E-2</v>
      </c>
      <c r="F84" s="137">
        <f>'Monthly Data'!BP84</f>
        <v>0</v>
      </c>
      <c r="G84" s="137">
        <f>'Monthly Data'!BQ84</f>
        <v>1</v>
      </c>
      <c r="H84" s="137">
        <f>'Monthly Data'!BS84</f>
        <v>30</v>
      </c>
      <c r="I84" s="137">
        <f>'Monthly Data'!BL84</f>
        <v>0</v>
      </c>
      <c r="J84" s="137">
        <f>'Monthly Data'!BC84</f>
        <v>83</v>
      </c>
      <c r="L84" s="137">
        <f>'Res OLS Model'!$B$5</f>
        <v>-18835309.468010399</v>
      </c>
      <c r="M84" s="137">
        <f ca="1">'Res OLS Model'!$B$6*D84</f>
        <v>9170528.696111612</v>
      </c>
      <c r="N84" s="137">
        <f ca="1">'Res OLS Model'!$B$7*E84</f>
        <v>16417.589239587782</v>
      </c>
      <c r="O84" s="137">
        <f>'Res OLS Model'!$B$8*F84</f>
        <v>0</v>
      </c>
      <c r="P84" s="137">
        <f>'Res OLS Model'!$B$9*G84</f>
        <v>-2347252.1020738599</v>
      </c>
      <c r="Q84" s="137">
        <f>'Res OLS Model'!$B$10*H84</f>
        <v>59068668.399089403</v>
      </c>
      <c r="R84" s="137">
        <f>'Res OLS Model'!$B$11*I84</f>
        <v>0</v>
      </c>
      <c r="S84" s="137">
        <f>'Res OLS Model'!$B$12*J84</f>
        <v>-2189697.8295088839</v>
      </c>
      <c r="T84" s="137">
        <f t="shared" ca="1" si="9"/>
        <v>44883355.284847461</v>
      </c>
    </row>
    <row r="85" spans="1:20">
      <c r="A85" s="138">
        <f>'Monthly Data'!A85</f>
        <v>41974</v>
      </c>
      <c r="B85" s="137">
        <f t="shared" si="8"/>
        <v>2014</v>
      </c>
      <c r="C85" s="137">
        <f ca="1">'Monthly Data'!F85</f>
        <v>53245388.227849908</v>
      </c>
      <c r="D85" s="137">
        <f t="shared" ca="1" si="10"/>
        <v>548.76120300751859</v>
      </c>
      <c r="E85" s="137">
        <f t="shared" ca="1" si="10"/>
        <v>0</v>
      </c>
      <c r="F85" s="137">
        <f>'Monthly Data'!BP85</f>
        <v>0</v>
      </c>
      <c r="G85" s="137">
        <f>'Monthly Data'!BQ85</f>
        <v>0</v>
      </c>
      <c r="H85" s="137">
        <f>'Monthly Data'!BS85</f>
        <v>31</v>
      </c>
      <c r="I85" s="137">
        <f>'Monthly Data'!BL85</f>
        <v>0</v>
      </c>
      <c r="J85" s="137">
        <f>'Monthly Data'!BC85</f>
        <v>84</v>
      </c>
      <c r="L85" s="137">
        <f>'Res OLS Model'!$B$5</f>
        <v>-18835309.468010399</v>
      </c>
      <c r="M85" s="137">
        <f ca="1">'Res OLS Model'!$B$6*D85</f>
        <v>13386781.486017223</v>
      </c>
      <c r="N85" s="137">
        <f ca="1">'Res OLS Model'!$B$7*E85</f>
        <v>0</v>
      </c>
      <c r="O85" s="137">
        <f>'Res OLS Model'!$B$8*F85</f>
        <v>0</v>
      </c>
      <c r="P85" s="137">
        <f>'Res OLS Model'!$B$9*G85</f>
        <v>0</v>
      </c>
      <c r="Q85" s="137">
        <f>'Res OLS Model'!$B$10*H85</f>
        <v>61037624.012392379</v>
      </c>
      <c r="R85" s="137">
        <f>'Res OLS Model'!$B$11*I85</f>
        <v>0</v>
      </c>
      <c r="S85" s="137">
        <f>'Res OLS Model'!$B$12*J85</f>
        <v>-2216079.7310692319</v>
      </c>
      <c r="T85" s="137">
        <f t="shared" ca="1" si="9"/>
        <v>53373016.299329974</v>
      </c>
    </row>
    <row r="86" spans="1:20">
      <c r="A86" s="138">
        <f>'Monthly Data'!A86</f>
        <v>42005</v>
      </c>
      <c r="B86" s="137">
        <f t="shared" si="8"/>
        <v>2015</v>
      </c>
      <c r="C86" s="137">
        <f ca="1">'Monthly Data'!F86</f>
        <v>55763896.18168027</v>
      </c>
      <c r="D86" s="137">
        <f t="shared" ca="1" si="10"/>
        <v>665.14879699248104</v>
      </c>
      <c r="E86" s="137">
        <f t="shared" ca="1" si="10"/>
        <v>0</v>
      </c>
      <c r="F86" s="137">
        <f>'Monthly Data'!BP86</f>
        <v>0</v>
      </c>
      <c r="G86" s="137">
        <f>'Monthly Data'!BQ86</f>
        <v>0</v>
      </c>
      <c r="H86" s="137">
        <f>'Monthly Data'!BS86</f>
        <v>31</v>
      </c>
      <c r="I86" s="137">
        <f>'Monthly Data'!BL86</f>
        <v>0</v>
      </c>
      <c r="J86" s="137">
        <f>'Monthly Data'!BC86</f>
        <v>85</v>
      </c>
      <c r="L86" s="137">
        <f>'Res OLS Model'!$B$5</f>
        <v>-18835309.468010399</v>
      </c>
      <c r="M86" s="137">
        <f ca="1">'Res OLS Model'!$B$6*D86</f>
        <v>16226004.229573017</v>
      </c>
      <c r="N86" s="137">
        <f ca="1">'Res OLS Model'!$B$7*E86</f>
        <v>0</v>
      </c>
      <c r="O86" s="137">
        <f>'Res OLS Model'!$B$8*F86</f>
        <v>0</v>
      </c>
      <c r="P86" s="137">
        <f>'Res OLS Model'!$B$9*G86</f>
        <v>0</v>
      </c>
      <c r="Q86" s="137">
        <f>'Res OLS Model'!$B$10*H86</f>
        <v>61037624.012392379</v>
      </c>
      <c r="R86" s="137">
        <f>'Res OLS Model'!$B$11*I86</f>
        <v>0</v>
      </c>
      <c r="S86" s="137">
        <f>'Res OLS Model'!$B$12*J86</f>
        <v>-2242461.6326295799</v>
      </c>
      <c r="T86" s="137">
        <f t="shared" ca="1" si="9"/>
        <v>56185857.141325414</v>
      </c>
    </row>
    <row r="87" spans="1:20">
      <c r="A87" s="138">
        <f>'Monthly Data'!A87</f>
        <v>42036</v>
      </c>
      <c r="B87" s="137">
        <f t="shared" si="8"/>
        <v>2015</v>
      </c>
      <c r="C87" s="137">
        <f ca="1">'Monthly Data'!F87</f>
        <v>50700386.356609277</v>
      </c>
      <c r="D87" s="137">
        <f t="shared" ca="1" si="10"/>
        <v>611.17548872180487</v>
      </c>
      <c r="E87" s="137">
        <f t="shared" ca="1" si="10"/>
        <v>0</v>
      </c>
      <c r="F87" s="137">
        <f>'Monthly Data'!BP87</f>
        <v>0</v>
      </c>
      <c r="G87" s="137">
        <f>'Monthly Data'!BQ87</f>
        <v>0</v>
      </c>
      <c r="H87" s="137">
        <f>'Monthly Data'!BS87</f>
        <v>28</v>
      </c>
      <c r="I87" s="137">
        <f>'Monthly Data'!BL87</f>
        <v>0</v>
      </c>
      <c r="J87" s="137">
        <f>'Monthly Data'!BC87</f>
        <v>86</v>
      </c>
      <c r="L87" s="137">
        <f>'Res OLS Model'!$B$5</f>
        <v>-18835309.468010399</v>
      </c>
      <c r="M87" s="137">
        <f ca="1">'Res OLS Model'!$B$6*D87</f>
        <v>14909349.772338931</v>
      </c>
      <c r="N87" s="137">
        <f ca="1">'Res OLS Model'!$B$7*E87</f>
        <v>0</v>
      </c>
      <c r="O87" s="137">
        <f>'Res OLS Model'!$B$8*F87</f>
        <v>0</v>
      </c>
      <c r="P87" s="137">
        <f>'Res OLS Model'!$B$9*G87</f>
        <v>0</v>
      </c>
      <c r="Q87" s="137">
        <f>'Res OLS Model'!$B$10*H87</f>
        <v>55130757.172483444</v>
      </c>
      <c r="R87" s="137">
        <f>'Res OLS Model'!$B$11*I87</f>
        <v>0</v>
      </c>
      <c r="S87" s="137">
        <f>'Res OLS Model'!$B$12*J87</f>
        <v>-2268843.5341899279</v>
      </c>
      <c r="T87" s="137">
        <f t="shared" ca="1" si="9"/>
        <v>48935953.942622051</v>
      </c>
    </row>
    <row r="88" spans="1:20">
      <c r="A88" s="138">
        <f>'Monthly Data'!A88</f>
        <v>42064</v>
      </c>
      <c r="B88" s="137">
        <f t="shared" si="8"/>
        <v>2015</v>
      </c>
      <c r="C88" s="137">
        <f ca="1">'Monthly Data'!F88</f>
        <v>48601161.77192767</v>
      </c>
      <c r="D88" s="137">
        <f t="shared" ca="1" si="10"/>
        <v>458.46436090225569</v>
      </c>
      <c r="E88" s="137">
        <f t="shared" ca="1" si="10"/>
        <v>0</v>
      </c>
      <c r="F88" s="137">
        <f>'Monthly Data'!BP88</f>
        <v>1</v>
      </c>
      <c r="G88" s="137">
        <f>'Monthly Data'!BQ88</f>
        <v>0</v>
      </c>
      <c r="H88" s="137">
        <f>'Monthly Data'!BS88</f>
        <v>31</v>
      </c>
      <c r="I88" s="137">
        <f>'Monthly Data'!BL88</f>
        <v>0</v>
      </c>
      <c r="J88" s="137">
        <f>'Monthly Data'!BC88</f>
        <v>87</v>
      </c>
      <c r="L88" s="137">
        <f>'Res OLS Model'!$B$5</f>
        <v>-18835309.468010399</v>
      </c>
      <c r="M88" s="137">
        <f ca="1">'Res OLS Model'!$B$6*D88</f>
        <v>11184030.840534743</v>
      </c>
      <c r="N88" s="137">
        <f ca="1">'Res OLS Model'!$B$7*E88</f>
        <v>0</v>
      </c>
      <c r="O88" s="137">
        <f>'Res OLS Model'!$B$8*F88</f>
        <v>-4176983.9788491102</v>
      </c>
      <c r="P88" s="137">
        <f>'Res OLS Model'!$B$9*G88</f>
        <v>0</v>
      </c>
      <c r="Q88" s="137">
        <f>'Res OLS Model'!$B$10*H88</f>
        <v>61037624.012392379</v>
      </c>
      <c r="R88" s="137">
        <f>'Res OLS Model'!$B$11*I88</f>
        <v>0</v>
      </c>
      <c r="S88" s="137">
        <f>'Res OLS Model'!$B$12*J88</f>
        <v>-2295225.4357502759</v>
      </c>
      <c r="T88" s="137">
        <f t="shared" ca="1" si="9"/>
        <v>46914135.970317334</v>
      </c>
    </row>
    <row r="89" spans="1:20">
      <c r="A89" s="138">
        <f>'Monthly Data'!A89</f>
        <v>42095</v>
      </c>
      <c r="B89" s="137">
        <f t="shared" si="8"/>
        <v>2015</v>
      </c>
      <c r="C89" s="137">
        <f ca="1">'Monthly Data'!F89</f>
        <v>40903456.917285234</v>
      </c>
      <c r="D89" s="137">
        <f t="shared" ca="1" si="10"/>
        <v>254.29052631578941</v>
      </c>
      <c r="E89" s="137">
        <f t="shared" ca="1" si="10"/>
        <v>1.6822556390977184</v>
      </c>
      <c r="F89" s="137">
        <f>'Monthly Data'!BP89</f>
        <v>1</v>
      </c>
      <c r="G89" s="137">
        <f>'Monthly Data'!BQ89</f>
        <v>0</v>
      </c>
      <c r="H89" s="137">
        <f>'Monthly Data'!BS89</f>
        <v>30</v>
      </c>
      <c r="I89" s="137">
        <f>'Monthly Data'!BL89</f>
        <v>0</v>
      </c>
      <c r="J89" s="137">
        <f>'Monthly Data'!BC89</f>
        <v>88</v>
      </c>
      <c r="L89" s="137">
        <f>'Res OLS Model'!$B$5</f>
        <v>-18835309.468010399</v>
      </c>
      <c r="M89" s="137">
        <f ca="1">'Res OLS Model'!$B$6*D89</f>
        <v>6203302.440291401</v>
      </c>
      <c r="N89" s="137">
        <f ca="1">'Res OLS Model'!$B$7*E89</f>
        <v>289233.96980041434</v>
      </c>
      <c r="O89" s="137">
        <f>'Res OLS Model'!$B$8*F89</f>
        <v>-4176983.9788491102</v>
      </c>
      <c r="P89" s="137">
        <f>'Res OLS Model'!$B$9*G89</f>
        <v>0</v>
      </c>
      <c r="Q89" s="137">
        <f>'Res OLS Model'!$B$10*H89</f>
        <v>59068668.399089403</v>
      </c>
      <c r="R89" s="137">
        <f>'Res OLS Model'!$B$11*I89</f>
        <v>0</v>
      </c>
      <c r="S89" s="137">
        <f>'Res OLS Model'!$B$12*J89</f>
        <v>-2321607.3373106238</v>
      </c>
      <c r="T89" s="137">
        <f t="shared" ca="1" si="9"/>
        <v>40227304.025011078</v>
      </c>
    </row>
    <row r="90" spans="1:20">
      <c r="A90" s="138">
        <f>'Monthly Data'!A90</f>
        <v>42125</v>
      </c>
      <c r="B90" s="137">
        <f t="shared" si="8"/>
        <v>2015</v>
      </c>
      <c r="C90" s="137">
        <f ca="1">'Monthly Data'!F90</f>
        <v>44255377.816204593</v>
      </c>
      <c r="D90" s="137">
        <f t="shared" ca="1" si="10"/>
        <v>102.64150375939857</v>
      </c>
      <c r="E90" s="137">
        <f t="shared" ca="1" si="10"/>
        <v>46.38781954887213</v>
      </c>
      <c r="F90" s="137">
        <f>'Monthly Data'!BP90</f>
        <v>1</v>
      </c>
      <c r="G90" s="137">
        <f>'Monthly Data'!BQ90</f>
        <v>0</v>
      </c>
      <c r="H90" s="137">
        <f>'Monthly Data'!BS90</f>
        <v>31</v>
      </c>
      <c r="I90" s="137">
        <f>'Monthly Data'!BL90</f>
        <v>0</v>
      </c>
      <c r="J90" s="137">
        <f>'Monthly Data'!BC90</f>
        <v>89</v>
      </c>
      <c r="L90" s="137">
        <f>'Res OLS Model'!$B$5</f>
        <v>-18835309.468010399</v>
      </c>
      <c r="M90" s="137">
        <f ca="1">'Res OLS Model'!$B$6*D90</f>
        <v>2503893.0862691803</v>
      </c>
      <c r="N90" s="137">
        <f ca="1">'Res OLS Model'!$B$7*E90</f>
        <v>7975561.4347066497</v>
      </c>
      <c r="O90" s="137">
        <f>'Res OLS Model'!$B$8*F90</f>
        <v>-4176983.9788491102</v>
      </c>
      <c r="P90" s="137">
        <f>'Res OLS Model'!$B$9*G90</f>
        <v>0</v>
      </c>
      <c r="Q90" s="137">
        <f>'Res OLS Model'!$B$10*H90</f>
        <v>61037624.012392379</v>
      </c>
      <c r="R90" s="137">
        <f>'Res OLS Model'!$B$11*I90</f>
        <v>0</v>
      </c>
      <c r="S90" s="137">
        <f>'Res OLS Model'!$B$12*J90</f>
        <v>-2347989.2388709718</v>
      </c>
      <c r="T90" s="137">
        <f t="shared" ca="1" si="9"/>
        <v>46156795.847637728</v>
      </c>
    </row>
    <row r="91" spans="1:20">
      <c r="A91" s="138">
        <f>'Monthly Data'!A91</f>
        <v>42156</v>
      </c>
      <c r="B91" s="137">
        <f t="shared" si="8"/>
        <v>2015</v>
      </c>
      <c r="C91" s="137">
        <f ca="1">'Monthly Data'!F91</f>
        <v>52472039.303485408</v>
      </c>
      <c r="D91" s="137">
        <f t="shared" ca="1" si="10"/>
        <v>0.39669172932326546</v>
      </c>
      <c r="E91" s="137">
        <f t="shared" ca="1" si="10"/>
        <v>113.76894736842098</v>
      </c>
      <c r="F91" s="137">
        <f>'Monthly Data'!BP91</f>
        <v>0</v>
      </c>
      <c r="G91" s="137">
        <f>'Monthly Data'!BQ91</f>
        <v>0</v>
      </c>
      <c r="H91" s="137">
        <f>'Monthly Data'!BS91</f>
        <v>30</v>
      </c>
      <c r="I91" s="137">
        <f>'Monthly Data'!BL91</f>
        <v>0</v>
      </c>
      <c r="J91" s="137">
        <f>'Monthly Data'!BC91</f>
        <v>90</v>
      </c>
      <c r="L91" s="137">
        <f>'Res OLS Model'!$B$5</f>
        <v>-18835309.468010399</v>
      </c>
      <c r="M91" s="137">
        <f ca="1">'Res OLS Model'!$B$6*D91</f>
        <v>9677.1154167910208</v>
      </c>
      <c r="N91" s="137">
        <f ca="1">'Res OLS Model'!$B$7*E91</f>
        <v>19560549.254590061</v>
      </c>
      <c r="O91" s="137">
        <f>'Res OLS Model'!$B$8*F91</f>
        <v>0</v>
      </c>
      <c r="P91" s="137">
        <f>'Res OLS Model'!$B$9*G91</f>
        <v>0</v>
      </c>
      <c r="Q91" s="137">
        <f>'Res OLS Model'!$B$10*H91</f>
        <v>59068668.399089403</v>
      </c>
      <c r="R91" s="137">
        <f>'Res OLS Model'!$B$11*I91</f>
        <v>0</v>
      </c>
      <c r="S91" s="137">
        <f>'Res OLS Model'!$B$12*J91</f>
        <v>-2374371.1404313198</v>
      </c>
      <c r="T91" s="137">
        <f t="shared" ca="1" si="9"/>
        <v>57429214.160654537</v>
      </c>
    </row>
    <row r="92" spans="1:20">
      <c r="A92" s="138">
        <f>'Monthly Data'!A92</f>
        <v>42186</v>
      </c>
      <c r="B92" s="137">
        <f t="shared" si="8"/>
        <v>2015</v>
      </c>
      <c r="C92" s="137">
        <f ca="1">'Monthly Data'!F92</f>
        <v>65255972.638263904</v>
      </c>
      <c r="D92" s="137">
        <f t="shared" ca="1" si="10"/>
        <v>0.58105263157894704</v>
      </c>
      <c r="E92" s="137">
        <f t="shared" ca="1" si="10"/>
        <v>182.37947368421052</v>
      </c>
      <c r="F92" s="137">
        <f>'Monthly Data'!BP92</f>
        <v>0</v>
      </c>
      <c r="G92" s="137">
        <f>'Monthly Data'!BQ92</f>
        <v>0</v>
      </c>
      <c r="H92" s="137">
        <f>'Monthly Data'!BS92</f>
        <v>31</v>
      </c>
      <c r="I92" s="137">
        <f>'Monthly Data'!BL92</f>
        <v>0</v>
      </c>
      <c r="J92" s="137">
        <f>'Monthly Data'!BC92</f>
        <v>91</v>
      </c>
      <c r="L92" s="137">
        <f>'Res OLS Model'!$B$5</f>
        <v>-18835309.468010399</v>
      </c>
      <c r="M92" s="137">
        <f ca="1">'Res OLS Model'!$B$6*D92</f>
        <v>14174.516289038864</v>
      </c>
      <c r="N92" s="137">
        <f ca="1">'Res OLS Model'!$B$7*E92</f>
        <v>31356910.304124273</v>
      </c>
      <c r="O92" s="137">
        <f>'Res OLS Model'!$B$8*F92</f>
        <v>0</v>
      </c>
      <c r="P92" s="137">
        <f>'Res OLS Model'!$B$9*G92</f>
        <v>0</v>
      </c>
      <c r="Q92" s="137">
        <f>'Res OLS Model'!$B$10*H92</f>
        <v>61037624.012392379</v>
      </c>
      <c r="R92" s="137">
        <f>'Res OLS Model'!$B$11*I92</f>
        <v>0</v>
      </c>
      <c r="S92" s="137">
        <f>'Res OLS Model'!$B$12*J92</f>
        <v>-2400753.0419916678</v>
      </c>
      <c r="T92" s="137">
        <f t="shared" ca="1" si="9"/>
        <v>71172646.322803631</v>
      </c>
    </row>
    <row r="93" spans="1:20">
      <c r="A93" s="138">
        <f>'Monthly Data'!A93</f>
        <v>42217</v>
      </c>
      <c r="B93" s="137">
        <f t="shared" si="8"/>
        <v>2015</v>
      </c>
      <c r="C93" s="137">
        <f ca="1">'Monthly Data'!F93</f>
        <v>67807607.144169539</v>
      </c>
      <c r="D93" s="137">
        <f t="shared" ca="1" si="10"/>
        <v>1.6660902255639058</v>
      </c>
      <c r="E93" s="137">
        <f t="shared" ca="1" si="10"/>
        <v>154.67804511278189</v>
      </c>
      <c r="F93" s="137">
        <f>'Monthly Data'!BP93</f>
        <v>0</v>
      </c>
      <c r="G93" s="137">
        <f>'Monthly Data'!BQ93</f>
        <v>0</v>
      </c>
      <c r="H93" s="137">
        <f>'Monthly Data'!BS93</f>
        <v>31</v>
      </c>
      <c r="I93" s="137">
        <f>'Monthly Data'!BL93</f>
        <v>0</v>
      </c>
      <c r="J93" s="137">
        <f>'Monthly Data'!BC93</f>
        <v>92</v>
      </c>
      <c r="L93" s="137">
        <f>'Res OLS Model'!$B$5</f>
        <v>-18835309.468010399</v>
      </c>
      <c r="M93" s="137">
        <f ca="1">'Res OLS Model'!$B$6*D93</f>
        <v>40643.517915218894</v>
      </c>
      <c r="N93" s="137">
        <f ca="1">'Res OLS Model'!$B$7*E93</f>
        <v>26594141.811248668</v>
      </c>
      <c r="O93" s="137">
        <f>'Res OLS Model'!$B$8*F93</f>
        <v>0</v>
      </c>
      <c r="P93" s="137">
        <f>'Res OLS Model'!$B$9*G93</f>
        <v>0</v>
      </c>
      <c r="Q93" s="137">
        <f>'Res OLS Model'!$B$10*H93</f>
        <v>61037624.012392379</v>
      </c>
      <c r="R93" s="137">
        <f>'Res OLS Model'!$B$11*I93</f>
        <v>0</v>
      </c>
      <c r="S93" s="137">
        <f>'Res OLS Model'!$B$12*J93</f>
        <v>-2427134.9435520158</v>
      </c>
      <c r="T93" s="137">
        <f t="shared" ca="1" si="9"/>
        <v>66409964.929993853</v>
      </c>
    </row>
    <row r="94" spans="1:20">
      <c r="A94" s="138">
        <f>'Monthly Data'!A94</f>
        <v>42248</v>
      </c>
      <c r="B94" s="137">
        <f t="shared" si="8"/>
        <v>2015</v>
      </c>
      <c r="C94" s="137">
        <f ca="1">'Monthly Data'!F94</f>
        <v>53044043.734858684</v>
      </c>
      <c r="D94" s="137">
        <f t="shared" ca="1" si="10"/>
        <v>30.410827067669118</v>
      </c>
      <c r="E94" s="137">
        <f t="shared" ca="1" si="10"/>
        <v>70.305488721804494</v>
      </c>
      <c r="F94" s="137">
        <f>'Monthly Data'!BP94</f>
        <v>0</v>
      </c>
      <c r="G94" s="137">
        <f>'Monthly Data'!BQ94</f>
        <v>1</v>
      </c>
      <c r="H94" s="137">
        <f>'Monthly Data'!BS94</f>
        <v>30</v>
      </c>
      <c r="I94" s="137">
        <f>'Monthly Data'!BL94</f>
        <v>1</v>
      </c>
      <c r="J94" s="137">
        <f>'Monthly Data'!BC94</f>
        <v>93</v>
      </c>
      <c r="L94" s="137">
        <f>'Res OLS Model'!$B$5</f>
        <v>-18835309.468010399</v>
      </c>
      <c r="M94" s="137">
        <f ca="1">'Res OLS Model'!$B$6*D94</f>
        <v>741858.37944226293</v>
      </c>
      <c r="N94" s="137">
        <f ca="1">'Res OLS Model'!$B$7*E94</f>
        <v>12087779.722154686</v>
      </c>
      <c r="O94" s="137">
        <f>'Res OLS Model'!$B$8*F94</f>
        <v>0</v>
      </c>
      <c r="P94" s="137">
        <f>'Res OLS Model'!$B$9*G94</f>
        <v>-2347252.1020738599</v>
      </c>
      <c r="Q94" s="137">
        <f>'Res OLS Model'!$B$10*H94</f>
        <v>59068668.399089403</v>
      </c>
      <c r="R94" s="137">
        <f>'Res OLS Model'!$B$11*I94</f>
        <v>2715900.05685709</v>
      </c>
      <c r="S94" s="137">
        <f>'Res OLS Model'!$B$12*J94</f>
        <v>-2453516.8451123638</v>
      </c>
      <c r="T94" s="137">
        <f t="shared" ca="1" si="9"/>
        <v>50978128.142346822</v>
      </c>
    </row>
    <row r="95" spans="1:20">
      <c r="A95" s="138">
        <f>'Monthly Data'!A95</f>
        <v>42278</v>
      </c>
      <c r="B95" s="137">
        <f t="shared" si="8"/>
        <v>2015</v>
      </c>
      <c r="C95" s="137">
        <f ca="1">'Monthly Data'!F95</f>
        <v>41411011.439795353</v>
      </c>
      <c r="D95" s="137">
        <f t="shared" ref="D95:I110" ca="1" si="11">D83</f>
        <v>158.93676691729343</v>
      </c>
      <c r="E95" s="137">
        <f t="shared" ca="1" si="11"/>
        <v>14.777368421052643</v>
      </c>
      <c r="F95" s="137">
        <f>'Monthly Data'!BP95</f>
        <v>0</v>
      </c>
      <c r="G95" s="137">
        <f>'Monthly Data'!BQ95</f>
        <v>1</v>
      </c>
      <c r="H95" s="137">
        <f>'Monthly Data'!BS95</f>
        <v>31</v>
      </c>
      <c r="I95" s="137">
        <f>'Monthly Data'!BL95</f>
        <v>0</v>
      </c>
      <c r="J95" s="137">
        <f>'Monthly Data'!BC95</f>
        <v>94</v>
      </c>
      <c r="L95" s="137">
        <f>'Res OLS Model'!$B$5</f>
        <v>-18835309.468010399</v>
      </c>
      <c r="M95" s="137">
        <f ca="1">'Res OLS Model'!$B$6*D95</f>
        <v>3877190.5833632834</v>
      </c>
      <c r="N95" s="137">
        <f ca="1">'Res OLS Model'!$B$7*E95</f>
        <v>2540705.9618577166</v>
      </c>
      <c r="O95" s="137">
        <f>'Res OLS Model'!$B$8*F95</f>
        <v>0</v>
      </c>
      <c r="P95" s="137">
        <f>'Res OLS Model'!$B$9*G95</f>
        <v>-2347252.1020738599</v>
      </c>
      <c r="Q95" s="137">
        <f>'Res OLS Model'!$B$10*H95</f>
        <v>61037624.012392379</v>
      </c>
      <c r="R95" s="137">
        <f>'Res OLS Model'!$B$11*I95</f>
        <v>0</v>
      </c>
      <c r="S95" s="137">
        <f>'Res OLS Model'!$B$12*J95</f>
        <v>-2479898.7466727118</v>
      </c>
      <c r="T95" s="137">
        <f t="shared" ca="1" si="9"/>
        <v>43793060.240856409</v>
      </c>
    </row>
    <row r="96" spans="1:20">
      <c r="A96" s="138">
        <f>'Monthly Data'!A96</f>
        <v>42309</v>
      </c>
      <c r="B96" s="137">
        <f t="shared" si="8"/>
        <v>2015</v>
      </c>
      <c r="C96" s="137">
        <f ca="1">'Monthly Data'!F96</f>
        <v>42304554.515398659</v>
      </c>
      <c r="D96" s="137">
        <f t="shared" ca="1" si="11"/>
        <v>375.92533834586447</v>
      </c>
      <c r="E96" s="137">
        <f t="shared" ca="1" si="11"/>
        <v>9.5488721804512622E-2</v>
      </c>
      <c r="F96" s="137">
        <f>'Monthly Data'!BP96</f>
        <v>0</v>
      </c>
      <c r="G96" s="137">
        <f>'Monthly Data'!BQ96</f>
        <v>1</v>
      </c>
      <c r="H96" s="137">
        <f>'Monthly Data'!BS96</f>
        <v>30</v>
      </c>
      <c r="I96" s="137">
        <f>'Monthly Data'!BL96</f>
        <v>0</v>
      </c>
      <c r="J96" s="137">
        <f>'Monthly Data'!BC96</f>
        <v>95</v>
      </c>
      <c r="L96" s="137">
        <f>'Res OLS Model'!$B$5</f>
        <v>-18835309.468010399</v>
      </c>
      <c r="M96" s="137">
        <f ca="1">'Res OLS Model'!$B$6*D96</f>
        <v>9170528.696111612</v>
      </c>
      <c r="N96" s="137">
        <f ca="1">'Res OLS Model'!$B$7*E96</f>
        <v>16417.589239587782</v>
      </c>
      <c r="O96" s="137">
        <f>'Res OLS Model'!$B$8*F96</f>
        <v>0</v>
      </c>
      <c r="P96" s="137">
        <f>'Res OLS Model'!$B$9*G96</f>
        <v>-2347252.1020738599</v>
      </c>
      <c r="Q96" s="137">
        <f>'Res OLS Model'!$B$10*H96</f>
        <v>59068668.399089403</v>
      </c>
      <c r="R96" s="137">
        <f>'Res OLS Model'!$B$11*I96</f>
        <v>0</v>
      </c>
      <c r="S96" s="137">
        <f>'Res OLS Model'!$B$12*J96</f>
        <v>-2506280.6482330598</v>
      </c>
      <c r="T96" s="137">
        <f t="shared" ca="1" si="9"/>
        <v>44566772.466123283</v>
      </c>
    </row>
    <row r="97" spans="1:20">
      <c r="A97" s="138">
        <f>'Monthly Data'!A97</f>
        <v>42339</v>
      </c>
      <c r="B97" s="137">
        <f t="shared" si="8"/>
        <v>2015</v>
      </c>
      <c r="C97" s="137">
        <f ca="1">'Monthly Data'!F97</f>
        <v>49135427.22282929</v>
      </c>
      <c r="D97" s="137">
        <f t="shared" ca="1" si="11"/>
        <v>548.76120300751859</v>
      </c>
      <c r="E97" s="137">
        <f t="shared" ca="1" si="11"/>
        <v>0</v>
      </c>
      <c r="F97" s="137">
        <f>'Monthly Data'!BP97</f>
        <v>0</v>
      </c>
      <c r="G97" s="137">
        <f>'Monthly Data'!BQ97</f>
        <v>0</v>
      </c>
      <c r="H97" s="137">
        <f>'Monthly Data'!BS97</f>
        <v>31</v>
      </c>
      <c r="I97" s="137">
        <f>'Monthly Data'!BL97</f>
        <v>0</v>
      </c>
      <c r="J97" s="137">
        <f>'Monthly Data'!BC97</f>
        <v>96</v>
      </c>
      <c r="L97" s="137">
        <f>'Res OLS Model'!$B$5</f>
        <v>-18835309.468010399</v>
      </c>
      <c r="M97" s="137">
        <f ca="1">'Res OLS Model'!$B$6*D97</f>
        <v>13386781.486017223</v>
      </c>
      <c r="N97" s="137">
        <f ca="1">'Res OLS Model'!$B$7*E97</f>
        <v>0</v>
      </c>
      <c r="O97" s="137">
        <f>'Res OLS Model'!$B$8*F97</f>
        <v>0</v>
      </c>
      <c r="P97" s="137">
        <f>'Res OLS Model'!$B$9*G97</f>
        <v>0</v>
      </c>
      <c r="Q97" s="137">
        <f>'Res OLS Model'!$B$10*H97</f>
        <v>61037624.012392379</v>
      </c>
      <c r="R97" s="137">
        <f>'Res OLS Model'!$B$11*I97</f>
        <v>0</v>
      </c>
      <c r="S97" s="137">
        <f>'Res OLS Model'!$B$12*J97</f>
        <v>-2532662.5497934083</v>
      </c>
      <c r="T97" s="137">
        <f t="shared" ca="1" si="9"/>
        <v>53056433.480605796</v>
      </c>
    </row>
    <row r="98" spans="1:20">
      <c r="A98" s="138">
        <f>'Monthly Data'!A98</f>
        <v>42370</v>
      </c>
      <c r="B98" s="137">
        <f t="shared" si="8"/>
        <v>2016</v>
      </c>
      <c r="C98" s="137">
        <f ca="1">'Monthly Data'!F98</f>
        <v>52102836.708981939</v>
      </c>
      <c r="D98" s="137">
        <f t="shared" ca="1" si="11"/>
        <v>665.14879699248104</v>
      </c>
      <c r="E98" s="137">
        <f t="shared" ca="1" si="11"/>
        <v>0</v>
      </c>
      <c r="F98" s="137">
        <f>'Monthly Data'!BP98</f>
        <v>0</v>
      </c>
      <c r="G98" s="137">
        <f>'Monthly Data'!BQ98</f>
        <v>0</v>
      </c>
      <c r="H98" s="137">
        <f>'Monthly Data'!BS98</f>
        <v>31</v>
      </c>
      <c r="I98" s="137">
        <f>'Monthly Data'!BL98</f>
        <v>0</v>
      </c>
      <c r="J98" s="137">
        <f>'Monthly Data'!BC98</f>
        <v>97</v>
      </c>
      <c r="L98" s="137">
        <f>'Res OLS Model'!$B$5</f>
        <v>-18835309.468010399</v>
      </c>
      <c r="M98" s="137">
        <f ca="1">'Res OLS Model'!$B$6*D98</f>
        <v>16226004.229573017</v>
      </c>
      <c r="N98" s="137">
        <f ca="1">'Res OLS Model'!$B$7*E98</f>
        <v>0</v>
      </c>
      <c r="O98" s="137">
        <f>'Res OLS Model'!$B$8*F98</f>
        <v>0</v>
      </c>
      <c r="P98" s="137">
        <f>'Res OLS Model'!$B$9*G98</f>
        <v>0</v>
      </c>
      <c r="Q98" s="137">
        <f>'Res OLS Model'!$B$10*H98</f>
        <v>61037624.012392379</v>
      </c>
      <c r="R98" s="137">
        <f>'Res OLS Model'!$B$11*I98</f>
        <v>0</v>
      </c>
      <c r="S98" s="137">
        <f>'Res OLS Model'!$B$12*J98</f>
        <v>-2559044.4513537562</v>
      </c>
      <c r="T98" s="137">
        <f t="shared" ca="1" si="9"/>
        <v>55869274.322601236</v>
      </c>
    </row>
    <row r="99" spans="1:20">
      <c r="A99" s="138">
        <f>'Monthly Data'!A99</f>
        <v>42401</v>
      </c>
      <c r="B99" s="137">
        <f t="shared" si="8"/>
        <v>2016</v>
      </c>
      <c r="C99" s="137">
        <f ca="1">'Monthly Data'!F99</f>
        <v>46904127.650017522</v>
      </c>
      <c r="D99" s="137">
        <f t="shared" ca="1" si="11"/>
        <v>611.17548872180487</v>
      </c>
      <c r="E99" s="137">
        <f t="shared" ca="1" si="11"/>
        <v>0</v>
      </c>
      <c r="F99" s="137">
        <f>'Monthly Data'!BP99</f>
        <v>0</v>
      </c>
      <c r="G99" s="137">
        <f>'Monthly Data'!BQ99</f>
        <v>0</v>
      </c>
      <c r="H99" s="137">
        <f>'Monthly Data'!BS99</f>
        <v>29</v>
      </c>
      <c r="I99" s="137">
        <f>'Monthly Data'!BL99</f>
        <v>0</v>
      </c>
      <c r="J99" s="137">
        <f>'Monthly Data'!BC99</f>
        <v>98</v>
      </c>
      <c r="L99" s="137">
        <f>'Res OLS Model'!$B$5</f>
        <v>-18835309.468010399</v>
      </c>
      <c r="M99" s="137">
        <f ca="1">'Res OLS Model'!$B$6*D99</f>
        <v>14909349.772338931</v>
      </c>
      <c r="N99" s="137">
        <f ca="1">'Res OLS Model'!$B$7*E99</f>
        <v>0</v>
      </c>
      <c r="O99" s="137">
        <f>'Res OLS Model'!$B$8*F99</f>
        <v>0</v>
      </c>
      <c r="P99" s="137">
        <f>'Res OLS Model'!$B$9*G99</f>
        <v>0</v>
      </c>
      <c r="Q99" s="137">
        <f>'Res OLS Model'!$B$10*H99</f>
        <v>57099712.78578642</v>
      </c>
      <c r="R99" s="137">
        <f>'Res OLS Model'!$B$11*I99</f>
        <v>0</v>
      </c>
      <c r="S99" s="137">
        <f>'Res OLS Model'!$B$12*J99</f>
        <v>-2585426.3529141042</v>
      </c>
      <c r="T99" s="137">
        <f t="shared" ca="1" si="9"/>
        <v>50588326.737200849</v>
      </c>
    </row>
    <row r="100" spans="1:20">
      <c r="A100" s="138">
        <f>'Monthly Data'!A100</f>
        <v>42430</v>
      </c>
      <c r="B100" s="137">
        <f t="shared" si="8"/>
        <v>2016</v>
      </c>
      <c r="C100" s="137">
        <f ca="1">'Monthly Data'!F100</f>
        <v>45175173.087262981</v>
      </c>
      <c r="D100" s="137">
        <f t="shared" ca="1" si="11"/>
        <v>458.46436090225569</v>
      </c>
      <c r="E100" s="137">
        <f t="shared" ca="1" si="11"/>
        <v>0</v>
      </c>
      <c r="F100" s="137">
        <f>'Monthly Data'!BP100</f>
        <v>1</v>
      </c>
      <c r="G100" s="137">
        <f>'Monthly Data'!BQ100</f>
        <v>0</v>
      </c>
      <c r="H100" s="137">
        <f>'Monthly Data'!BS100</f>
        <v>31</v>
      </c>
      <c r="I100" s="137">
        <f>'Monthly Data'!BL100</f>
        <v>0</v>
      </c>
      <c r="J100" s="137">
        <f>'Monthly Data'!BC100</f>
        <v>99</v>
      </c>
      <c r="L100" s="137">
        <f>'Res OLS Model'!$B$5</f>
        <v>-18835309.468010399</v>
      </c>
      <c r="M100" s="137">
        <f ca="1">'Res OLS Model'!$B$6*D100</f>
        <v>11184030.840534743</v>
      </c>
      <c r="N100" s="137">
        <f ca="1">'Res OLS Model'!$B$7*E100</f>
        <v>0</v>
      </c>
      <c r="O100" s="137">
        <f>'Res OLS Model'!$B$8*F100</f>
        <v>-4176983.9788491102</v>
      </c>
      <c r="P100" s="137">
        <f>'Res OLS Model'!$B$9*G100</f>
        <v>0</v>
      </c>
      <c r="Q100" s="137">
        <f>'Res OLS Model'!$B$10*H100</f>
        <v>61037624.012392379</v>
      </c>
      <c r="R100" s="137">
        <f>'Res OLS Model'!$B$11*I100</f>
        <v>0</v>
      </c>
      <c r="S100" s="137">
        <f>'Res OLS Model'!$B$12*J100</f>
        <v>-2611808.2544744522</v>
      </c>
      <c r="T100" s="137">
        <f t="shared" ca="1" si="9"/>
        <v>46597553.151593156</v>
      </c>
    </row>
    <row r="101" spans="1:20">
      <c r="A101" s="138">
        <f>'Monthly Data'!A101</f>
        <v>42461</v>
      </c>
      <c r="B101" s="137">
        <f t="shared" si="8"/>
        <v>2016</v>
      </c>
      <c r="C101" s="137">
        <f ca="1">'Monthly Data'!F101</f>
        <v>40065253.610994443</v>
      </c>
      <c r="D101" s="137">
        <f t="shared" ca="1" si="11"/>
        <v>254.29052631578941</v>
      </c>
      <c r="E101" s="137">
        <f t="shared" ca="1" si="11"/>
        <v>1.6822556390977184</v>
      </c>
      <c r="F101" s="137">
        <f>'Monthly Data'!BP101</f>
        <v>1</v>
      </c>
      <c r="G101" s="137">
        <f>'Monthly Data'!BQ101</f>
        <v>0</v>
      </c>
      <c r="H101" s="137">
        <f>'Monthly Data'!BS101</f>
        <v>30</v>
      </c>
      <c r="I101" s="137">
        <f>'Monthly Data'!BL101</f>
        <v>0</v>
      </c>
      <c r="J101" s="137">
        <f>'Monthly Data'!BC101</f>
        <v>100</v>
      </c>
      <c r="L101" s="137">
        <f>'Res OLS Model'!$B$5</f>
        <v>-18835309.468010399</v>
      </c>
      <c r="M101" s="137">
        <f ca="1">'Res OLS Model'!$B$6*D101</f>
        <v>6203302.440291401</v>
      </c>
      <c r="N101" s="137">
        <f ca="1">'Res OLS Model'!$B$7*E101</f>
        <v>289233.96980041434</v>
      </c>
      <c r="O101" s="137">
        <f>'Res OLS Model'!$B$8*F101</f>
        <v>-4176983.9788491102</v>
      </c>
      <c r="P101" s="137">
        <f>'Res OLS Model'!$B$9*G101</f>
        <v>0</v>
      </c>
      <c r="Q101" s="137">
        <f>'Res OLS Model'!$B$10*H101</f>
        <v>59068668.399089403</v>
      </c>
      <c r="R101" s="137">
        <f>'Res OLS Model'!$B$11*I101</f>
        <v>0</v>
      </c>
      <c r="S101" s="137">
        <f>'Res OLS Model'!$B$12*J101</f>
        <v>-2638190.1560348002</v>
      </c>
      <c r="T101" s="137">
        <f t="shared" ca="1" si="9"/>
        <v>39910721.206286907</v>
      </c>
    </row>
    <row r="102" spans="1:20">
      <c r="A102" s="138">
        <f>'Monthly Data'!A102</f>
        <v>42491</v>
      </c>
      <c r="B102" s="137">
        <f t="shared" si="8"/>
        <v>2016</v>
      </c>
      <c r="C102" s="137">
        <f ca="1">'Monthly Data'!F102</f>
        <v>45621730.560541235</v>
      </c>
      <c r="D102" s="137">
        <f t="shared" ca="1" si="11"/>
        <v>102.64150375939857</v>
      </c>
      <c r="E102" s="137">
        <f t="shared" ca="1" si="11"/>
        <v>46.38781954887213</v>
      </c>
      <c r="F102" s="137">
        <f>'Monthly Data'!BP102</f>
        <v>1</v>
      </c>
      <c r="G102" s="137">
        <f>'Monthly Data'!BQ102</f>
        <v>0</v>
      </c>
      <c r="H102" s="137">
        <f>'Monthly Data'!BS102</f>
        <v>31</v>
      </c>
      <c r="I102" s="137">
        <f>'Monthly Data'!BL102</f>
        <v>0</v>
      </c>
      <c r="J102" s="137">
        <f>'Monthly Data'!BC102</f>
        <v>101</v>
      </c>
      <c r="L102" s="137">
        <f>'Res OLS Model'!$B$5</f>
        <v>-18835309.468010399</v>
      </c>
      <c r="M102" s="137">
        <f ca="1">'Res OLS Model'!$B$6*D102</f>
        <v>2503893.0862691803</v>
      </c>
      <c r="N102" s="137">
        <f ca="1">'Res OLS Model'!$B$7*E102</f>
        <v>7975561.4347066497</v>
      </c>
      <c r="O102" s="137">
        <f>'Res OLS Model'!$B$8*F102</f>
        <v>-4176983.9788491102</v>
      </c>
      <c r="P102" s="137">
        <f>'Res OLS Model'!$B$9*G102</f>
        <v>0</v>
      </c>
      <c r="Q102" s="137">
        <f>'Res OLS Model'!$B$10*H102</f>
        <v>61037624.012392379</v>
      </c>
      <c r="R102" s="137">
        <f>'Res OLS Model'!$B$11*I102</f>
        <v>0</v>
      </c>
      <c r="S102" s="137">
        <f>'Res OLS Model'!$B$12*J102</f>
        <v>-2664572.0575951482</v>
      </c>
      <c r="T102" s="137">
        <f t="shared" ca="1" si="9"/>
        <v>45840213.02891355</v>
      </c>
    </row>
    <row r="103" spans="1:20">
      <c r="A103" s="138">
        <f>'Monthly Data'!A103</f>
        <v>42522</v>
      </c>
      <c r="B103" s="137">
        <f t="shared" si="8"/>
        <v>2016</v>
      </c>
      <c r="C103" s="137">
        <f ca="1">'Monthly Data'!F103</f>
        <v>62219414.444204442</v>
      </c>
      <c r="D103" s="137">
        <f t="shared" ca="1" si="11"/>
        <v>0.39669172932326546</v>
      </c>
      <c r="E103" s="137">
        <f t="shared" ca="1" si="11"/>
        <v>113.76894736842098</v>
      </c>
      <c r="F103" s="137">
        <f>'Monthly Data'!BP103</f>
        <v>0</v>
      </c>
      <c r="G103" s="137">
        <f>'Monthly Data'!BQ103</f>
        <v>0</v>
      </c>
      <c r="H103" s="137">
        <f>'Monthly Data'!BS103</f>
        <v>30</v>
      </c>
      <c r="I103" s="137">
        <f>'Monthly Data'!BL103</f>
        <v>0</v>
      </c>
      <c r="J103" s="137">
        <f>'Monthly Data'!BC103</f>
        <v>102</v>
      </c>
      <c r="L103" s="137">
        <f>'Res OLS Model'!$B$5</f>
        <v>-18835309.468010399</v>
      </c>
      <c r="M103" s="137">
        <f ca="1">'Res OLS Model'!$B$6*D103</f>
        <v>9677.1154167910208</v>
      </c>
      <c r="N103" s="137">
        <f ca="1">'Res OLS Model'!$B$7*E103</f>
        <v>19560549.254590061</v>
      </c>
      <c r="O103" s="137">
        <f>'Res OLS Model'!$B$8*F103</f>
        <v>0</v>
      </c>
      <c r="P103" s="137">
        <f>'Res OLS Model'!$B$9*G103</f>
        <v>0</v>
      </c>
      <c r="Q103" s="137">
        <f>'Res OLS Model'!$B$10*H103</f>
        <v>59068668.399089403</v>
      </c>
      <c r="R103" s="137">
        <f>'Res OLS Model'!$B$11*I103</f>
        <v>0</v>
      </c>
      <c r="S103" s="137">
        <f>'Res OLS Model'!$B$12*J103</f>
        <v>-2690953.9591554962</v>
      </c>
      <c r="T103" s="137">
        <f t="shared" ca="1" si="9"/>
        <v>57112631.34193036</v>
      </c>
    </row>
    <row r="104" spans="1:20">
      <c r="A104" s="138">
        <f>'Monthly Data'!A104</f>
        <v>42552</v>
      </c>
      <c r="B104" s="137">
        <f t="shared" si="8"/>
        <v>2016</v>
      </c>
      <c r="C104" s="137">
        <f ca="1">'Monthly Data'!F104</f>
        <v>78540515.183203891</v>
      </c>
      <c r="D104" s="137">
        <f t="shared" ca="1" si="11"/>
        <v>0.58105263157894704</v>
      </c>
      <c r="E104" s="137">
        <f t="shared" ca="1" si="11"/>
        <v>182.37947368421052</v>
      </c>
      <c r="F104" s="137">
        <f>'Monthly Data'!BP104</f>
        <v>0</v>
      </c>
      <c r="G104" s="137">
        <f>'Monthly Data'!BQ104</f>
        <v>0</v>
      </c>
      <c r="H104" s="137">
        <f>'Monthly Data'!BS104</f>
        <v>31</v>
      </c>
      <c r="I104" s="137">
        <f>'Monthly Data'!BL104</f>
        <v>0</v>
      </c>
      <c r="J104" s="137">
        <f>'Monthly Data'!BC104</f>
        <v>103</v>
      </c>
      <c r="L104" s="137">
        <f>'Res OLS Model'!$B$5</f>
        <v>-18835309.468010399</v>
      </c>
      <c r="M104" s="137">
        <f ca="1">'Res OLS Model'!$B$6*D104</f>
        <v>14174.516289038864</v>
      </c>
      <c r="N104" s="137">
        <f ca="1">'Res OLS Model'!$B$7*E104</f>
        <v>31356910.304124273</v>
      </c>
      <c r="O104" s="137">
        <f>'Res OLS Model'!$B$8*F104</f>
        <v>0</v>
      </c>
      <c r="P104" s="137">
        <f>'Res OLS Model'!$B$9*G104</f>
        <v>0</v>
      </c>
      <c r="Q104" s="137">
        <f>'Res OLS Model'!$B$10*H104</f>
        <v>61037624.012392379</v>
      </c>
      <c r="R104" s="137">
        <f>'Res OLS Model'!$B$11*I104</f>
        <v>0</v>
      </c>
      <c r="S104" s="137">
        <f>'Res OLS Model'!$B$12*J104</f>
        <v>-2717335.8607158442</v>
      </c>
      <c r="T104" s="137">
        <f t="shared" ca="1" si="9"/>
        <v>70856063.504079446</v>
      </c>
    </row>
    <row r="105" spans="1:20">
      <c r="A105" s="138">
        <f>'Monthly Data'!A105</f>
        <v>42583</v>
      </c>
      <c r="B105" s="137">
        <f t="shared" si="8"/>
        <v>2016</v>
      </c>
      <c r="C105" s="137">
        <f ca="1">'Monthly Data'!F105</f>
        <v>76966973.631195873</v>
      </c>
      <c r="D105" s="137">
        <f t="shared" ca="1" si="11"/>
        <v>1.6660902255639058</v>
      </c>
      <c r="E105" s="137">
        <f t="shared" ca="1" si="11"/>
        <v>154.67804511278189</v>
      </c>
      <c r="F105" s="137">
        <f>'Monthly Data'!BP105</f>
        <v>0</v>
      </c>
      <c r="G105" s="137">
        <f>'Monthly Data'!BQ105</f>
        <v>0</v>
      </c>
      <c r="H105" s="137">
        <f>'Monthly Data'!BS105</f>
        <v>31</v>
      </c>
      <c r="I105" s="137">
        <f>'Monthly Data'!BL105</f>
        <v>0</v>
      </c>
      <c r="J105" s="137">
        <f>'Monthly Data'!BC105</f>
        <v>104</v>
      </c>
      <c r="L105" s="137">
        <f>'Res OLS Model'!$B$5</f>
        <v>-18835309.468010399</v>
      </c>
      <c r="M105" s="137">
        <f ca="1">'Res OLS Model'!$B$6*D105</f>
        <v>40643.517915218894</v>
      </c>
      <c r="N105" s="137">
        <f ca="1">'Res OLS Model'!$B$7*E105</f>
        <v>26594141.811248668</v>
      </c>
      <c r="O105" s="137">
        <f>'Res OLS Model'!$B$8*F105</f>
        <v>0</v>
      </c>
      <c r="P105" s="137">
        <f>'Res OLS Model'!$B$9*G105</f>
        <v>0</v>
      </c>
      <c r="Q105" s="137">
        <f>'Res OLS Model'!$B$10*H105</f>
        <v>61037624.012392379</v>
      </c>
      <c r="R105" s="137">
        <f>'Res OLS Model'!$B$11*I105</f>
        <v>0</v>
      </c>
      <c r="S105" s="137">
        <f>'Res OLS Model'!$B$12*J105</f>
        <v>-2743717.7622761922</v>
      </c>
      <c r="T105" s="137">
        <f t="shared" ca="1" si="9"/>
        <v>66093382.111269675</v>
      </c>
    </row>
    <row r="106" spans="1:20">
      <c r="A106" s="138">
        <f>'Monthly Data'!A106</f>
        <v>42614</v>
      </c>
      <c r="B106" s="137">
        <f t="shared" si="8"/>
        <v>2016</v>
      </c>
      <c r="C106" s="137">
        <f ca="1">'Monthly Data'!F106</f>
        <v>56086414.527406082</v>
      </c>
      <c r="D106" s="137">
        <f t="shared" ca="1" si="11"/>
        <v>30.410827067669118</v>
      </c>
      <c r="E106" s="137">
        <f t="shared" ca="1" si="11"/>
        <v>70.305488721804494</v>
      </c>
      <c r="F106" s="137">
        <f>'Monthly Data'!BP106</f>
        <v>0</v>
      </c>
      <c r="G106" s="137">
        <f>'Monthly Data'!BQ106</f>
        <v>1</v>
      </c>
      <c r="H106" s="137">
        <f>'Monthly Data'!BS106</f>
        <v>30</v>
      </c>
      <c r="I106" s="137">
        <f>'Monthly Data'!BL106</f>
        <v>1</v>
      </c>
      <c r="J106" s="137">
        <f>'Monthly Data'!BC106</f>
        <v>105</v>
      </c>
      <c r="L106" s="137">
        <f>'Res OLS Model'!$B$5</f>
        <v>-18835309.468010399</v>
      </c>
      <c r="M106" s="137">
        <f ca="1">'Res OLS Model'!$B$6*D106</f>
        <v>741858.37944226293</v>
      </c>
      <c r="N106" s="137">
        <f ca="1">'Res OLS Model'!$B$7*E106</f>
        <v>12087779.722154686</v>
      </c>
      <c r="O106" s="137">
        <f>'Res OLS Model'!$B$8*F106</f>
        <v>0</v>
      </c>
      <c r="P106" s="137">
        <f>'Res OLS Model'!$B$9*G106</f>
        <v>-2347252.1020738599</v>
      </c>
      <c r="Q106" s="137">
        <f>'Res OLS Model'!$B$10*H106</f>
        <v>59068668.399089403</v>
      </c>
      <c r="R106" s="137">
        <f>'Res OLS Model'!$B$11*I106</f>
        <v>2715900.05685709</v>
      </c>
      <c r="S106" s="137">
        <f>'Res OLS Model'!$B$12*J106</f>
        <v>-2770099.6638365402</v>
      </c>
      <c r="T106" s="137">
        <f t="shared" ca="1" si="9"/>
        <v>50661545.323622644</v>
      </c>
    </row>
    <row r="107" spans="1:20">
      <c r="A107" s="138">
        <f>'Monthly Data'!A107</f>
        <v>42644</v>
      </c>
      <c r="B107" s="137">
        <f t="shared" si="8"/>
        <v>2016</v>
      </c>
      <c r="C107" s="137">
        <f ca="1">'Monthly Data'!F107</f>
        <v>42624018.777550466</v>
      </c>
      <c r="D107" s="137">
        <f t="shared" ca="1" si="11"/>
        <v>158.93676691729343</v>
      </c>
      <c r="E107" s="137">
        <f t="shared" ca="1" si="11"/>
        <v>14.777368421052643</v>
      </c>
      <c r="F107" s="137">
        <f>'Monthly Data'!BP107</f>
        <v>0</v>
      </c>
      <c r="G107" s="137">
        <f>'Monthly Data'!BQ107</f>
        <v>1</v>
      </c>
      <c r="H107" s="137">
        <f>'Monthly Data'!BS107</f>
        <v>31</v>
      </c>
      <c r="I107" s="137">
        <f>'Monthly Data'!BL107</f>
        <v>0</v>
      </c>
      <c r="J107" s="137">
        <f>'Monthly Data'!BC107</f>
        <v>106</v>
      </c>
      <c r="L107" s="137">
        <f>'Res OLS Model'!$B$5</f>
        <v>-18835309.468010399</v>
      </c>
      <c r="M107" s="137">
        <f ca="1">'Res OLS Model'!$B$6*D107</f>
        <v>3877190.5833632834</v>
      </c>
      <c r="N107" s="137">
        <f ca="1">'Res OLS Model'!$B$7*E107</f>
        <v>2540705.9618577166</v>
      </c>
      <c r="O107" s="137">
        <f>'Res OLS Model'!$B$8*F107</f>
        <v>0</v>
      </c>
      <c r="P107" s="137">
        <f>'Res OLS Model'!$B$9*G107</f>
        <v>-2347252.1020738599</v>
      </c>
      <c r="Q107" s="137">
        <f>'Res OLS Model'!$B$10*H107</f>
        <v>61037624.012392379</v>
      </c>
      <c r="R107" s="137">
        <f>'Res OLS Model'!$B$11*I107</f>
        <v>0</v>
      </c>
      <c r="S107" s="137">
        <f>'Res OLS Model'!$B$12*J107</f>
        <v>-2796481.5653968882</v>
      </c>
      <c r="T107" s="137">
        <f t="shared" ca="1" si="9"/>
        <v>43476477.422132231</v>
      </c>
    </row>
    <row r="108" spans="1:20">
      <c r="A108" s="138">
        <f>'Monthly Data'!A108</f>
        <v>42675</v>
      </c>
      <c r="B108" s="137">
        <f t="shared" si="8"/>
        <v>2016</v>
      </c>
      <c r="C108" s="137">
        <f ca="1">'Monthly Data'!F108</f>
        <v>42697547.749490358</v>
      </c>
      <c r="D108" s="137">
        <f t="shared" ca="1" si="11"/>
        <v>375.92533834586447</v>
      </c>
      <c r="E108" s="137">
        <f t="shared" ca="1" si="11"/>
        <v>9.5488721804512622E-2</v>
      </c>
      <c r="F108" s="137">
        <f>'Monthly Data'!BP108</f>
        <v>0</v>
      </c>
      <c r="G108" s="137">
        <f>'Monthly Data'!BQ108</f>
        <v>1</v>
      </c>
      <c r="H108" s="137">
        <f>'Monthly Data'!BS108</f>
        <v>30</v>
      </c>
      <c r="I108" s="137">
        <f>'Monthly Data'!BL108</f>
        <v>0</v>
      </c>
      <c r="J108" s="137">
        <f>'Monthly Data'!BC108</f>
        <v>107</v>
      </c>
      <c r="L108" s="137">
        <f>'Res OLS Model'!$B$5</f>
        <v>-18835309.468010399</v>
      </c>
      <c r="M108" s="137">
        <f ca="1">'Res OLS Model'!$B$6*D108</f>
        <v>9170528.696111612</v>
      </c>
      <c r="N108" s="137">
        <f ca="1">'Res OLS Model'!$B$7*E108</f>
        <v>16417.589239587782</v>
      </c>
      <c r="O108" s="137">
        <f>'Res OLS Model'!$B$8*F108</f>
        <v>0</v>
      </c>
      <c r="P108" s="137">
        <f>'Res OLS Model'!$B$9*G108</f>
        <v>-2347252.1020738599</v>
      </c>
      <c r="Q108" s="137">
        <f>'Res OLS Model'!$B$10*H108</f>
        <v>59068668.399089403</v>
      </c>
      <c r="R108" s="137">
        <f>'Res OLS Model'!$B$11*I108</f>
        <v>0</v>
      </c>
      <c r="S108" s="137">
        <f>'Res OLS Model'!$B$12*J108</f>
        <v>-2822863.4669572362</v>
      </c>
      <c r="T108" s="137">
        <f t="shared" ca="1" si="9"/>
        <v>44250189.647399113</v>
      </c>
    </row>
    <row r="109" spans="1:20">
      <c r="A109" s="138">
        <f>'Monthly Data'!A109</f>
        <v>42705</v>
      </c>
      <c r="B109" s="137">
        <f t="shared" si="8"/>
        <v>2016</v>
      </c>
      <c r="C109" s="137">
        <f ca="1">'Monthly Data'!F109</f>
        <v>51929745.792119883</v>
      </c>
      <c r="D109" s="137">
        <f t="shared" ca="1" si="11"/>
        <v>548.76120300751859</v>
      </c>
      <c r="E109" s="137">
        <f t="shared" ca="1" si="11"/>
        <v>0</v>
      </c>
      <c r="F109" s="137">
        <f>'Monthly Data'!BP109</f>
        <v>0</v>
      </c>
      <c r="G109" s="137">
        <f>'Monthly Data'!BQ109</f>
        <v>0</v>
      </c>
      <c r="H109" s="137">
        <f>'Monthly Data'!BS109</f>
        <v>31</v>
      </c>
      <c r="I109" s="137">
        <f>'Monthly Data'!BL109</f>
        <v>0</v>
      </c>
      <c r="J109" s="137">
        <f>'Monthly Data'!BC109</f>
        <v>108</v>
      </c>
      <c r="L109" s="137">
        <f>'Res OLS Model'!$B$5</f>
        <v>-18835309.468010399</v>
      </c>
      <c r="M109" s="137">
        <f ca="1">'Res OLS Model'!$B$6*D109</f>
        <v>13386781.486017223</v>
      </c>
      <c r="N109" s="137">
        <f ca="1">'Res OLS Model'!$B$7*E109</f>
        <v>0</v>
      </c>
      <c r="O109" s="137">
        <f>'Res OLS Model'!$B$8*F109</f>
        <v>0</v>
      </c>
      <c r="P109" s="137">
        <f>'Res OLS Model'!$B$9*G109</f>
        <v>0</v>
      </c>
      <c r="Q109" s="137">
        <f>'Res OLS Model'!$B$10*H109</f>
        <v>61037624.012392379</v>
      </c>
      <c r="R109" s="137">
        <f>'Res OLS Model'!$B$11*I109</f>
        <v>0</v>
      </c>
      <c r="S109" s="137">
        <f>'Res OLS Model'!$B$12*J109</f>
        <v>-2849245.3685175842</v>
      </c>
      <c r="T109" s="137">
        <f t="shared" ca="1" si="9"/>
        <v>52739850.661881618</v>
      </c>
    </row>
    <row r="110" spans="1:20">
      <c r="A110" s="138">
        <v>42736</v>
      </c>
      <c r="B110" s="137">
        <f t="shared" si="8"/>
        <v>2017</v>
      </c>
      <c r="C110" s="137">
        <f ca="1">'Monthly Data'!F110</f>
        <v>52235221.996710055</v>
      </c>
      <c r="D110" s="137">
        <f t="shared" ca="1" si="11"/>
        <v>665.14879699248104</v>
      </c>
      <c r="E110" s="137">
        <f t="shared" ca="1" si="11"/>
        <v>0</v>
      </c>
      <c r="F110" s="137">
        <f t="shared" si="11"/>
        <v>0</v>
      </c>
      <c r="G110" s="137">
        <f t="shared" si="11"/>
        <v>0</v>
      </c>
      <c r="H110" s="137">
        <f>H62</f>
        <v>31</v>
      </c>
      <c r="I110" s="137">
        <f t="shared" si="11"/>
        <v>0</v>
      </c>
      <c r="J110" s="137">
        <f>J109+1</f>
        <v>109</v>
      </c>
      <c r="L110" s="137">
        <f>'Res OLS Model'!$B$5</f>
        <v>-18835309.468010399</v>
      </c>
      <c r="M110" s="137">
        <f ca="1">'Res OLS Model'!$B$6*D110</f>
        <v>16226004.229573017</v>
      </c>
      <c r="N110" s="137">
        <f ca="1">'Res OLS Model'!$B$7*E110</f>
        <v>0</v>
      </c>
      <c r="O110" s="137">
        <f>'Res OLS Model'!$B$8*F110</f>
        <v>0</v>
      </c>
      <c r="P110" s="137">
        <f>'Res OLS Model'!$B$9*G110</f>
        <v>0</v>
      </c>
      <c r="Q110" s="137">
        <f>'Res OLS Model'!$B$10*H110</f>
        <v>61037624.012392379</v>
      </c>
      <c r="R110" s="137">
        <f>'Res OLS Model'!$B$11*I110</f>
        <v>0</v>
      </c>
      <c r="S110" s="137">
        <f>'Res OLS Model'!$B$12*J110</f>
        <v>-2875627.2700779322</v>
      </c>
      <c r="T110" s="137">
        <f t="shared" ca="1" si="9"/>
        <v>55552691.503877066</v>
      </c>
    </row>
    <row r="111" spans="1:20">
      <c r="A111" s="138">
        <v>42767</v>
      </c>
      <c r="B111" s="137">
        <f t="shared" si="8"/>
        <v>2017</v>
      </c>
      <c r="C111" s="137">
        <f ca="1">'Monthly Data'!F111</f>
        <v>43740261.306710057</v>
      </c>
      <c r="D111" s="137">
        <f t="shared" ref="D111:I126" ca="1" si="12">D99</f>
        <v>611.17548872180487</v>
      </c>
      <c r="E111" s="137">
        <f t="shared" ca="1" si="12"/>
        <v>0</v>
      </c>
      <c r="F111" s="137">
        <f t="shared" si="12"/>
        <v>0</v>
      </c>
      <c r="G111" s="137">
        <f t="shared" si="12"/>
        <v>0</v>
      </c>
      <c r="H111" s="137">
        <f t="shared" ref="H111:H157" si="13">H63</f>
        <v>28</v>
      </c>
      <c r="I111" s="137">
        <f t="shared" si="12"/>
        <v>0</v>
      </c>
      <c r="J111" s="137">
        <f t="shared" ref="J111:J157" si="14">J110+1</f>
        <v>110</v>
      </c>
      <c r="L111" s="137">
        <f>'Res OLS Model'!$B$5</f>
        <v>-18835309.468010399</v>
      </c>
      <c r="M111" s="137">
        <f ca="1">'Res OLS Model'!$B$6*D111</f>
        <v>14909349.772338931</v>
      </c>
      <c r="N111" s="137">
        <f ca="1">'Res OLS Model'!$B$7*E111</f>
        <v>0</v>
      </c>
      <c r="O111" s="137">
        <f>'Res OLS Model'!$B$8*F111</f>
        <v>0</v>
      </c>
      <c r="P111" s="137">
        <f>'Res OLS Model'!$B$9*G111</f>
        <v>0</v>
      </c>
      <c r="Q111" s="137">
        <f>'Res OLS Model'!$B$10*H111</f>
        <v>55130757.172483444</v>
      </c>
      <c r="R111" s="137">
        <f>'Res OLS Model'!$B$11*I111</f>
        <v>0</v>
      </c>
      <c r="S111" s="137">
        <f>'Res OLS Model'!$B$12*J111</f>
        <v>-2902009.1716382802</v>
      </c>
      <c r="T111" s="137">
        <f t="shared" ca="1" si="9"/>
        <v>48302788.305173695</v>
      </c>
    </row>
    <row r="112" spans="1:20">
      <c r="A112" s="138">
        <v>42795</v>
      </c>
      <c r="B112" s="137">
        <f t="shared" si="8"/>
        <v>2017</v>
      </c>
      <c r="C112" s="137">
        <f ca="1">'Monthly Data'!F112</f>
        <v>45837850.07671006</v>
      </c>
      <c r="D112" s="137">
        <f t="shared" ca="1" si="12"/>
        <v>458.46436090225569</v>
      </c>
      <c r="E112" s="137">
        <f t="shared" ca="1" si="12"/>
        <v>0</v>
      </c>
      <c r="F112" s="137">
        <f t="shared" si="12"/>
        <v>1</v>
      </c>
      <c r="G112" s="137">
        <f t="shared" si="12"/>
        <v>0</v>
      </c>
      <c r="H112" s="137">
        <f t="shared" si="13"/>
        <v>31</v>
      </c>
      <c r="I112" s="137">
        <f t="shared" si="12"/>
        <v>0</v>
      </c>
      <c r="J112" s="137">
        <f t="shared" si="14"/>
        <v>111</v>
      </c>
      <c r="L112" s="137">
        <f>'Res OLS Model'!$B$5</f>
        <v>-18835309.468010399</v>
      </c>
      <c r="M112" s="137">
        <f ca="1">'Res OLS Model'!$B$6*D112</f>
        <v>11184030.840534743</v>
      </c>
      <c r="N112" s="137">
        <f ca="1">'Res OLS Model'!$B$7*E112</f>
        <v>0</v>
      </c>
      <c r="O112" s="137">
        <f>'Res OLS Model'!$B$8*F112</f>
        <v>-4176983.9788491102</v>
      </c>
      <c r="P112" s="137">
        <f>'Res OLS Model'!$B$9*G112</f>
        <v>0</v>
      </c>
      <c r="Q112" s="137">
        <f>'Res OLS Model'!$B$10*H112</f>
        <v>61037624.012392379</v>
      </c>
      <c r="R112" s="137">
        <f>'Res OLS Model'!$B$11*I112</f>
        <v>0</v>
      </c>
      <c r="S112" s="137">
        <f>'Res OLS Model'!$B$12*J112</f>
        <v>-2928391.0731986281</v>
      </c>
      <c r="T112" s="137">
        <f t="shared" ca="1" si="9"/>
        <v>46280970.332868978</v>
      </c>
    </row>
    <row r="113" spans="1:20">
      <c r="A113" s="138">
        <v>42826</v>
      </c>
      <c r="B113" s="137">
        <f t="shared" si="8"/>
        <v>2017</v>
      </c>
      <c r="C113" s="137">
        <f ca="1">'Monthly Data'!F113</f>
        <v>39739104.176710062</v>
      </c>
      <c r="D113" s="137">
        <f t="shared" ca="1" si="12"/>
        <v>254.29052631578941</v>
      </c>
      <c r="E113" s="137">
        <f t="shared" ca="1" si="12"/>
        <v>1.6822556390977184</v>
      </c>
      <c r="F113" s="137">
        <f t="shared" si="12"/>
        <v>1</v>
      </c>
      <c r="G113" s="137">
        <f t="shared" si="12"/>
        <v>0</v>
      </c>
      <c r="H113" s="137">
        <f t="shared" si="13"/>
        <v>30</v>
      </c>
      <c r="I113" s="137">
        <f t="shared" si="12"/>
        <v>0</v>
      </c>
      <c r="J113" s="137">
        <f t="shared" si="14"/>
        <v>112</v>
      </c>
      <c r="L113" s="137">
        <f>'Res OLS Model'!$B$5</f>
        <v>-18835309.468010399</v>
      </c>
      <c r="M113" s="137">
        <f ca="1">'Res OLS Model'!$B$6*D113</f>
        <v>6203302.440291401</v>
      </c>
      <c r="N113" s="137">
        <f ca="1">'Res OLS Model'!$B$7*E113</f>
        <v>289233.96980041434</v>
      </c>
      <c r="O113" s="137">
        <f>'Res OLS Model'!$B$8*F113</f>
        <v>-4176983.9788491102</v>
      </c>
      <c r="P113" s="137">
        <f>'Res OLS Model'!$B$9*G113</f>
        <v>0</v>
      </c>
      <c r="Q113" s="137">
        <f>'Res OLS Model'!$B$10*H113</f>
        <v>59068668.399089403</v>
      </c>
      <c r="R113" s="137">
        <f>'Res OLS Model'!$B$11*I113</f>
        <v>0</v>
      </c>
      <c r="S113" s="137">
        <f>'Res OLS Model'!$B$12*J113</f>
        <v>-2954772.9747589761</v>
      </c>
      <c r="T113" s="137">
        <f t="shared" ca="1" si="9"/>
        <v>39594138.387562729</v>
      </c>
    </row>
    <row r="114" spans="1:20">
      <c r="A114" s="138">
        <v>42856</v>
      </c>
      <c r="B114" s="137">
        <f t="shared" si="8"/>
        <v>2017</v>
      </c>
      <c r="C114" s="137">
        <f ca="1">'Monthly Data'!F114</f>
        <v>43383845.156710058</v>
      </c>
      <c r="D114" s="137">
        <f t="shared" ca="1" si="12"/>
        <v>102.64150375939857</v>
      </c>
      <c r="E114" s="137">
        <f t="shared" ca="1" si="12"/>
        <v>46.38781954887213</v>
      </c>
      <c r="F114" s="137">
        <f t="shared" si="12"/>
        <v>1</v>
      </c>
      <c r="G114" s="137">
        <f t="shared" si="12"/>
        <v>0</v>
      </c>
      <c r="H114" s="137">
        <f t="shared" si="13"/>
        <v>31</v>
      </c>
      <c r="I114" s="137">
        <f t="shared" si="12"/>
        <v>0</v>
      </c>
      <c r="J114" s="137">
        <f t="shared" si="14"/>
        <v>113</v>
      </c>
      <c r="L114" s="137">
        <f>'Res OLS Model'!$B$5</f>
        <v>-18835309.468010399</v>
      </c>
      <c r="M114" s="137">
        <f ca="1">'Res OLS Model'!$B$6*D114</f>
        <v>2503893.0862691803</v>
      </c>
      <c r="N114" s="137">
        <f ca="1">'Res OLS Model'!$B$7*E114</f>
        <v>7975561.4347066497</v>
      </c>
      <c r="O114" s="137">
        <f>'Res OLS Model'!$B$8*F114</f>
        <v>-4176983.9788491102</v>
      </c>
      <c r="P114" s="137">
        <f>'Res OLS Model'!$B$9*G114</f>
        <v>0</v>
      </c>
      <c r="Q114" s="137">
        <f>'Res OLS Model'!$B$10*H114</f>
        <v>61037624.012392379</v>
      </c>
      <c r="R114" s="137">
        <f>'Res OLS Model'!$B$11*I114</f>
        <v>0</v>
      </c>
      <c r="S114" s="137">
        <f>'Res OLS Model'!$B$12*J114</f>
        <v>-2981154.8763193241</v>
      </c>
      <c r="T114" s="137">
        <f t="shared" ca="1" si="9"/>
        <v>45523630.210189372</v>
      </c>
    </row>
    <row r="115" spans="1:20">
      <c r="A115" s="138">
        <v>42887</v>
      </c>
      <c r="B115" s="137">
        <f t="shared" si="8"/>
        <v>2017</v>
      </c>
      <c r="C115" s="137">
        <f ca="1">'Monthly Data'!F115</f>
        <v>58319622.406710058</v>
      </c>
      <c r="D115" s="137">
        <f t="shared" ca="1" si="12"/>
        <v>0.39669172932326546</v>
      </c>
      <c r="E115" s="137">
        <f t="shared" ca="1" si="12"/>
        <v>113.76894736842098</v>
      </c>
      <c r="F115" s="137">
        <f t="shared" si="12"/>
        <v>0</v>
      </c>
      <c r="G115" s="137">
        <f t="shared" si="12"/>
        <v>0</v>
      </c>
      <c r="H115" s="137">
        <f t="shared" si="13"/>
        <v>30</v>
      </c>
      <c r="I115" s="137">
        <f t="shared" si="12"/>
        <v>0</v>
      </c>
      <c r="J115" s="137">
        <f t="shared" si="14"/>
        <v>114</v>
      </c>
      <c r="L115" s="137">
        <f>'Res OLS Model'!$B$5</f>
        <v>-18835309.468010399</v>
      </c>
      <c r="M115" s="137">
        <f ca="1">'Res OLS Model'!$B$6*D115</f>
        <v>9677.1154167910208</v>
      </c>
      <c r="N115" s="137">
        <f ca="1">'Res OLS Model'!$B$7*E115</f>
        <v>19560549.254590061</v>
      </c>
      <c r="O115" s="137">
        <f>'Res OLS Model'!$B$8*F115</f>
        <v>0</v>
      </c>
      <c r="P115" s="137">
        <f>'Res OLS Model'!$B$9*G115</f>
        <v>0</v>
      </c>
      <c r="Q115" s="137">
        <f>'Res OLS Model'!$B$10*H115</f>
        <v>59068668.399089403</v>
      </c>
      <c r="R115" s="137">
        <f>'Res OLS Model'!$B$11*I115</f>
        <v>0</v>
      </c>
      <c r="S115" s="137">
        <f>'Res OLS Model'!$B$12*J115</f>
        <v>-3007536.7778796721</v>
      </c>
      <c r="T115" s="137">
        <f t="shared" ca="1" si="9"/>
        <v>56796048.523206189</v>
      </c>
    </row>
    <row r="116" spans="1:20">
      <c r="A116" s="138">
        <v>42917</v>
      </c>
      <c r="B116" s="137">
        <f t="shared" si="8"/>
        <v>2017</v>
      </c>
      <c r="C116" s="137">
        <f ca="1">'Monthly Data'!F116</f>
        <v>70157146.256710052</v>
      </c>
      <c r="D116" s="137">
        <f t="shared" ca="1" si="12"/>
        <v>0.58105263157894704</v>
      </c>
      <c r="E116" s="137">
        <f t="shared" ca="1" si="12"/>
        <v>182.37947368421052</v>
      </c>
      <c r="F116" s="137">
        <f t="shared" si="12"/>
        <v>0</v>
      </c>
      <c r="G116" s="137">
        <f t="shared" si="12"/>
        <v>0</v>
      </c>
      <c r="H116" s="137">
        <f t="shared" si="13"/>
        <v>31</v>
      </c>
      <c r="I116" s="137">
        <f t="shared" si="12"/>
        <v>0</v>
      </c>
      <c r="J116" s="137">
        <f t="shared" si="14"/>
        <v>115</v>
      </c>
      <c r="L116" s="137">
        <f>'Res OLS Model'!$B$5</f>
        <v>-18835309.468010399</v>
      </c>
      <c r="M116" s="137">
        <f ca="1">'Res OLS Model'!$B$6*D116</f>
        <v>14174.516289038864</v>
      </c>
      <c r="N116" s="137">
        <f ca="1">'Res OLS Model'!$B$7*E116</f>
        <v>31356910.304124273</v>
      </c>
      <c r="O116" s="137">
        <f>'Res OLS Model'!$B$8*F116</f>
        <v>0</v>
      </c>
      <c r="P116" s="137">
        <f>'Res OLS Model'!$B$9*G116</f>
        <v>0</v>
      </c>
      <c r="Q116" s="137">
        <f>'Res OLS Model'!$B$10*H116</f>
        <v>61037624.012392379</v>
      </c>
      <c r="R116" s="137">
        <f>'Res OLS Model'!$B$11*I116</f>
        <v>0</v>
      </c>
      <c r="S116" s="137">
        <f>'Res OLS Model'!$B$12*J116</f>
        <v>-3033918.6794400201</v>
      </c>
      <c r="T116" s="137">
        <f t="shared" ca="1" si="9"/>
        <v>70539480.685355276</v>
      </c>
    </row>
    <row r="117" spans="1:20">
      <c r="A117" s="138">
        <v>42948</v>
      </c>
      <c r="B117" s="137">
        <f t="shared" si="8"/>
        <v>2017</v>
      </c>
      <c r="C117" s="137">
        <f ca="1">'Monthly Data'!F117</f>
        <v>62635034.536710061</v>
      </c>
      <c r="D117" s="137">
        <f t="shared" ca="1" si="12"/>
        <v>1.6660902255639058</v>
      </c>
      <c r="E117" s="137">
        <f t="shared" ca="1" si="12"/>
        <v>154.67804511278189</v>
      </c>
      <c r="F117" s="137">
        <f t="shared" si="12"/>
        <v>0</v>
      </c>
      <c r="G117" s="137">
        <f t="shared" si="12"/>
        <v>0</v>
      </c>
      <c r="H117" s="137">
        <f t="shared" si="13"/>
        <v>31</v>
      </c>
      <c r="I117" s="137">
        <f t="shared" si="12"/>
        <v>0</v>
      </c>
      <c r="J117" s="137">
        <f t="shared" si="14"/>
        <v>116</v>
      </c>
      <c r="L117" s="137">
        <f>'Res OLS Model'!$B$5</f>
        <v>-18835309.468010399</v>
      </c>
      <c r="M117" s="137">
        <f ca="1">'Res OLS Model'!$B$6*D117</f>
        <v>40643.517915218894</v>
      </c>
      <c r="N117" s="137">
        <f ca="1">'Res OLS Model'!$B$7*E117</f>
        <v>26594141.811248668</v>
      </c>
      <c r="O117" s="137">
        <f>'Res OLS Model'!$B$8*F117</f>
        <v>0</v>
      </c>
      <c r="P117" s="137">
        <f>'Res OLS Model'!$B$9*G117</f>
        <v>0</v>
      </c>
      <c r="Q117" s="137">
        <f>'Res OLS Model'!$B$10*H117</f>
        <v>61037624.012392379</v>
      </c>
      <c r="R117" s="137">
        <f>'Res OLS Model'!$B$11*I117</f>
        <v>0</v>
      </c>
      <c r="S117" s="137">
        <f>'Res OLS Model'!$B$12*J117</f>
        <v>-3060300.5810003681</v>
      </c>
      <c r="T117" s="137">
        <f t="shared" ca="1" si="9"/>
        <v>65776799.292545505</v>
      </c>
    </row>
    <row r="118" spans="1:20">
      <c r="A118" s="138">
        <v>42979</v>
      </c>
      <c r="B118" s="137">
        <f t="shared" si="8"/>
        <v>2017</v>
      </c>
      <c r="C118" s="137">
        <f ca="1">'Monthly Data'!F118</f>
        <v>53098958.586710058</v>
      </c>
      <c r="D118" s="137">
        <f t="shared" ca="1" si="12"/>
        <v>30.410827067669118</v>
      </c>
      <c r="E118" s="137">
        <f t="shared" ca="1" si="12"/>
        <v>70.305488721804494</v>
      </c>
      <c r="F118" s="137">
        <f t="shared" si="12"/>
        <v>0</v>
      </c>
      <c r="G118" s="137">
        <f t="shared" si="12"/>
        <v>1</v>
      </c>
      <c r="H118" s="137">
        <f t="shared" si="13"/>
        <v>30</v>
      </c>
      <c r="I118" s="137">
        <f t="shared" si="12"/>
        <v>1</v>
      </c>
      <c r="J118" s="137">
        <f t="shared" si="14"/>
        <v>117</v>
      </c>
      <c r="L118" s="137">
        <f>'Res OLS Model'!$B$5</f>
        <v>-18835309.468010399</v>
      </c>
      <c r="M118" s="137">
        <f ca="1">'Res OLS Model'!$B$6*D118</f>
        <v>741858.37944226293</v>
      </c>
      <c r="N118" s="137">
        <f ca="1">'Res OLS Model'!$B$7*E118</f>
        <v>12087779.722154686</v>
      </c>
      <c r="O118" s="137">
        <f>'Res OLS Model'!$B$8*F118</f>
        <v>0</v>
      </c>
      <c r="P118" s="137">
        <f>'Res OLS Model'!$B$9*G118</f>
        <v>-2347252.1020738599</v>
      </c>
      <c r="Q118" s="137">
        <f>'Res OLS Model'!$B$10*H118</f>
        <v>59068668.399089403</v>
      </c>
      <c r="R118" s="137">
        <f>'Res OLS Model'!$B$11*I118</f>
        <v>2715900.05685709</v>
      </c>
      <c r="S118" s="137">
        <f>'Res OLS Model'!$B$12*J118</f>
        <v>-3086682.4825607161</v>
      </c>
      <c r="T118" s="137">
        <f t="shared" ca="1" si="9"/>
        <v>50344962.504898466</v>
      </c>
    </row>
    <row r="119" spans="1:20">
      <c r="A119" s="138">
        <v>43009</v>
      </c>
      <c r="B119" s="137">
        <f t="shared" si="8"/>
        <v>2017</v>
      </c>
      <c r="C119" s="137">
        <f ca="1">'Monthly Data'!F119</f>
        <v>46118064.906710058</v>
      </c>
      <c r="D119" s="137">
        <f t="shared" ca="1" si="12"/>
        <v>158.93676691729343</v>
      </c>
      <c r="E119" s="137">
        <f t="shared" ca="1" si="12"/>
        <v>14.777368421052643</v>
      </c>
      <c r="F119" s="137">
        <f t="shared" si="12"/>
        <v>0</v>
      </c>
      <c r="G119" s="137">
        <f t="shared" si="12"/>
        <v>1</v>
      </c>
      <c r="H119" s="137">
        <f t="shared" si="13"/>
        <v>31</v>
      </c>
      <c r="I119" s="137">
        <f t="shared" si="12"/>
        <v>0</v>
      </c>
      <c r="J119" s="137">
        <f t="shared" si="14"/>
        <v>118</v>
      </c>
      <c r="L119" s="137">
        <f>'Res OLS Model'!$B$5</f>
        <v>-18835309.468010399</v>
      </c>
      <c r="M119" s="137">
        <f ca="1">'Res OLS Model'!$B$6*D119</f>
        <v>3877190.5833632834</v>
      </c>
      <c r="N119" s="137">
        <f ca="1">'Res OLS Model'!$B$7*E119</f>
        <v>2540705.9618577166</v>
      </c>
      <c r="O119" s="137">
        <f>'Res OLS Model'!$B$8*F119</f>
        <v>0</v>
      </c>
      <c r="P119" s="137">
        <f>'Res OLS Model'!$B$9*G119</f>
        <v>-2347252.1020738599</v>
      </c>
      <c r="Q119" s="137">
        <f>'Res OLS Model'!$B$10*H119</f>
        <v>61037624.012392379</v>
      </c>
      <c r="R119" s="137">
        <f>'Res OLS Model'!$B$11*I119</f>
        <v>0</v>
      </c>
      <c r="S119" s="137">
        <f>'Res OLS Model'!$B$12*J119</f>
        <v>-3113064.3841210641</v>
      </c>
      <c r="T119" s="137">
        <f t="shared" ca="1" si="9"/>
        <v>43159894.603408054</v>
      </c>
    </row>
    <row r="120" spans="1:20">
      <c r="A120" s="138">
        <v>43040</v>
      </c>
      <c r="B120" s="137">
        <f t="shared" si="8"/>
        <v>2017</v>
      </c>
      <c r="C120" s="137">
        <f ca="1">'Monthly Data'!F120</f>
        <v>45341675.606710061</v>
      </c>
      <c r="D120" s="137">
        <f t="shared" ca="1" si="12"/>
        <v>375.92533834586447</v>
      </c>
      <c r="E120" s="137">
        <f t="shared" ca="1" si="12"/>
        <v>9.5488721804512622E-2</v>
      </c>
      <c r="F120" s="137">
        <f t="shared" si="12"/>
        <v>0</v>
      </c>
      <c r="G120" s="137">
        <f t="shared" si="12"/>
        <v>1</v>
      </c>
      <c r="H120" s="137">
        <f t="shared" si="13"/>
        <v>30</v>
      </c>
      <c r="I120" s="137">
        <f t="shared" si="12"/>
        <v>0</v>
      </c>
      <c r="J120" s="137">
        <f t="shared" si="14"/>
        <v>119</v>
      </c>
      <c r="L120" s="137">
        <f>'Res OLS Model'!$B$5</f>
        <v>-18835309.468010399</v>
      </c>
      <c r="M120" s="137">
        <f ca="1">'Res OLS Model'!$B$6*D120</f>
        <v>9170528.696111612</v>
      </c>
      <c r="N120" s="137">
        <f ca="1">'Res OLS Model'!$B$7*E120</f>
        <v>16417.589239587782</v>
      </c>
      <c r="O120" s="137">
        <f>'Res OLS Model'!$B$8*F120</f>
        <v>0</v>
      </c>
      <c r="P120" s="137">
        <f>'Res OLS Model'!$B$9*G120</f>
        <v>-2347252.1020738599</v>
      </c>
      <c r="Q120" s="137">
        <f>'Res OLS Model'!$B$10*H120</f>
        <v>59068668.399089403</v>
      </c>
      <c r="R120" s="137">
        <f>'Res OLS Model'!$B$11*I120</f>
        <v>0</v>
      </c>
      <c r="S120" s="137">
        <f>'Res OLS Model'!$B$12*J120</f>
        <v>-3139446.2856814121</v>
      </c>
      <c r="T120" s="137">
        <f t="shared" ca="1" si="9"/>
        <v>43933606.828674935</v>
      </c>
    </row>
    <row r="121" spans="1:20">
      <c r="A121" s="138">
        <v>43070</v>
      </c>
      <c r="B121" s="137">
        <f t="shared" si="8"/>
        <v>2017</v>
      </c>
      <c r="C121" s="137">
        <f ca="1">'Monthly Data'!F121</f>
        <v>54565027.176710062</v>
      </c>
      <c r="D121" s="137">
        <f t="shared" ca="1" si="12"/>
        <v>548.76120300751859</v>
      </c>
      <c r="E121" s="137">
        <f t="shared" ca="1" si="12"/>
        <v>0</v>
      </c>
      <c r="F121" s="137">
        <f t="shared" si="12"/>
        <v>0</v>
      </c>
      <c r="G121" s="137">
        <f t="shared" si="12"/>
        <v>0</v>
      </c>
      <c r="H121" s="137">
        <f t="shared" si="13"/>
        <v>31</v>
      </c>
      <c r="I121" s="137">
        <f t="shared" si="12"/>
        <v>0</v>
      </c>
      <c r="J121" s="137">
        <f t="shared" si="14"/>
        <v>120</v>
      </c>
      <c r="L121" s="137">
        <f>'Res OLS Model'!$B$5</f>
        <v>-18835309.468010399</v>
      </c>
      <c r="M121" s="137">
        <f ca="1">'Res OLS Model'!$B$6*D121</f>
        <v>13386781.486017223</v>
      </c>
      <c r="N121" s="137">
        <f ca="1">'Res OLS Model'!$B$7*E121</f>
        <v>0</v>
      </c>
      <c r="O121" s="137">
        <f>'Res OLS Model'!$B$8*F121</f>
        <v>0</v>
      </c>
      <c r="P121" s="137">
        <f>'Res OLS Model'!$B$9*G121</f>
        <v>0</v>
      </c>
      <c r="Q121" s="137">
        <f>'Res OLS Model'!$B$10*H121</f>
        <v>61037624.012392379</v>
      </c>
      <c r="R121" s="137">
        <f>'Res OLS Model'!$B$11*I121</f>
        <v>0</v>
      </c>
      <c r="S121" s="137">
        <f>'Res OLS Model'!$B$12*J121</f>
        <v>-3165828.1872417601</v>
      </c>
      <c r="T121" s="137">
        <f t="shared" ca="1" si="9"/>
        <v>52423267.84315744</v>
      </c>
    </row>
    <row r="122" spans="1:20">
      <c r="A122" s="138">
        <v>43101</v>
      </c>
      <c r="B122" s="137">
        <f t="shared" si="8"/>
        <v>2018</v>
      </c>
      <c r="D122" s="137">
        <f t="shared" ca="1" si="12"/>
        <v>665.14879699248104</v>
      </c>
      <c r="E122" s="137">
        <f t="shared" ca="1" si="12"/>
        <v>0</v>
      </c>
      <c r="F122" s="137">
        <f t="shared" si="12"/>
        <v>0</v>
      </c>
      <c r="G122" s="137">
        <f t="shared" si="12"/>
        <v>0</v>
      </c>
      <c r="H122" s="137">
        <f t="shared" si="13"/>
        <v>31</v>
      </c>
      <c r="I122" s="137">
        <f t="shared" si="12"/>
        <v>0</v>
      </c>
      <c r="J122" s="137">
        <f t="shared" si="14"/>
        <v>121</v>
      </c>
      <c r="L122" s="137">
        <f>'Res OLS Model'!$B$5</f>
        <v>-18835309.468010399</v>
      </c>
      <c r="M122" s="137">
        <f ca="1">'Res OLS Model'!$B$6*D122</f>
        <v>16226004.229573017</v>
      </c>
      <c r="N122" s="137">
        <f ca="1">'Res OLS Model'!$B$7*E122</f>
        <v>0</v>
      </c>
      <c r="O122" s="137">
        <f>'Res OLS Model'!$B$8*F122</f>
        <v>0</v>
      </c>
      <c r="P122" s="137">
        <f>'Res OLS Model'!$B$9*G122</f>
        <v>0</v>
      </c>
      <c r="Q122" s="137">
        <f>'Res OLS Model'!$B$10*H122</f>
        <v>61037624.012392379</v>
      </c>
      <c r="R122" s="137">
        <f>'Res OLS Model'!$B$11*I122</f>
        <v>0</v>
      </c>
      <c r="S122" s="137">
        <f>'Res OLS Model'!$B$12*J122</f>
        <v>-3192210.0888021081</v>
      </c>
      <c r="T122" s="137">
        <f t="shared" ca="1" si="9"/>
        <v>55236108.685152888</v>
      </c>
    </row>
    <row r="123" spans="1:20">
      <c r="A123" s="138">
        <v>43132</v>
      </c>
      <c r="B123" s="137">
        <f t="shared" si="8"/>
        <v>2018</v>
      </c>
      <c r="D123" s="137">
        <f t="shared" ca="1" si="12"/>
        <v>611.17548872180487</v>
      </c>
      <c r="E123" s="137">
        <f t="shared" ca="1" si="12"/>
        <v>0</v>
      </c>
      <c r="F123" s="137">
        <f t="shared" si="12"/>
        <v>0</v>
      </c>
      <c r="G123" s="137">
        <f t="shared" si="12"/>
        <v>0</v>
      </c>
      <c r="H123" s="137">
        <f t="shared" si="13"/>
        <v>28</v>
      </c>
      <c r="I123" s="137">
        <f t="shared" si="12"/>
        <v>0</v>
      </c>
      <c r="J123" s="137">
        <f t="shared" si="14"/>
        <v>122</v>
      </c>
      <c r="L123" s="137">
        <f>'Res OLS Model'!$B$5</f>
        <v>-18835309.468010399</v>
      </c>
      <c r="M123" s="137">
        <f ca="1">'Res OLS Model'!$B$6*D123</f>
        <v>14909349.772338931</v>
      </c>
      <c r="N123" s="137">
        <f ca="1">'Res OLS Model'!$B$7*E123</f>
        <v>0</v>
      </c>
      <c r="O123" s="137">
        <f>'Res OLS Model'!$B$8*F123</f>
        <v>0</v>
      </c>
      <c r="P123" s="137">
        <f>'Res OLS Model'!$B$9*G123</f>
        <v>0</v>
      </c>
      <c r="Q123" s="137">
        <f>'Res OLS Model'!$B$10*H123</f>
        <v>55130757.172483444</v>
      </c>
      <c r="R123" s="137">
        <f>'Res OLS Model'!$B$11*I123</f>
        <v>0</v>
      </c>
      <c r="S123" s="137">
        <f>'Res OLS Model'!$B$12*J123</f>
        <v>-3218591.9903624561</v>
      </c>
      <c r="T123" s="137">
        <f t="shared" ca="1" si="9"/>
        <v>47986205.486449517</v>
      </c>
    </row>
    <row r="124" spans="1:20">
      <c r="A124" s="138">
        <v>43160</v>
      </c>
      <c r="B124" s="137">
        <f t="shared" si="8"/>
        <v>2018</v>
      </c>
      <c r="D124" s="137">
        <f t="shared" ca="1" si="12"/>
        <v>458.46436090225569</v>
      </c>
      <c r="E124" s="137">
        <f t="shared" ca="1" si="12"/>
        <v>0</v>
      </c>
      <c r="F124" s="137">
        <f t="shared" si="12"/>
        <v>1</v>
      </c>
      <c r="G124" s="137">
        <f t="shared" si="12"/>
        <v>0</v>
      </c>
      <c r="H124" s="137">
        <f t="shared" si="13"/>
        <v>31</v>
      </c>
      <c r="I124" s="137">
        <f t="shared" si="12"/>
        <v>0</v>
      </c>
      <c r="J124" s="137">
        <f t="shared" si="14"/>
        <v>123</v>
      </c>
      <c r="L124" s="137">
        <f>'Res OLS Model'!$B$5</f>
        <v>-18835309.468010399</v>
      </c>
      <c r="M124" s="137">
        <f ca="1">'Res OLS Model'!$B$6*D124</f>
        <v>11184030.840534743</v>
      </c>
      <c r="N124" s="137">
        <f ca="1">'Res OLS Model'!$B$7*E124</f>
        <v>0</v>
      </c>
      <c r="O124" s="137">
        <f>'Res OLS Model'!$B$8*F124</f>
        <v>-4176983.9788491102</v>
      </c>
      <c r="P124" s="137">
        <f>'Res OLS Model'!$B$9*G124</f>
        <v>0</v>
      </c>
      <c r="Q124" s="137">
        <f>'Res OLS Model'!$B$10*H124</f>
        <v>61037624.012392379</v>
      </c>
      <c r="R124" s="137">
        <f>'Res OLS Model'!$B$11*I124</f>
        <v>0</v>
      </c>
      <c r="S124" s="137">
        <f>'Res OLS Model'!$B$12*J124</f>
        <v>-3244973.8919228041</v>
      </c>
      <c r="T124" s="137">
        <f t="shared" ca="1" si="9"/>
        <v>45964387.514144808</v>
      </c>
    </row>
    <row r="125" spans="1:20">
      <c r="A125" s="138">
        <v>43191</v>
      </c>
      <c r="B125" s="137">
        <f t="shared" si="8"/>
        <v>2018</v>
      </c>
      <c r="D125" s="137">
        <f t="shared" ca="1" si="12"/>
        <v>254.29052631578941</v>
      </c>
      <c r="E125" s="137">
        <f t="shared" ca="1" si="12"/>
        <v>1.6822556390977184</v>
      </c>
      <c r="F125" s="137">
        <f t="shared" si="12"/>
        <v>1</v>
      </c>
      <c r="G125" s="137">
        <f t="shared" si="12"/>
        <v>0</v>
      </c>
      <c r="H125" s="137">
        <f t="shared" si="13"/>
        <v>30</v>
      </c>
      <c r="I125" s="137">
        <f t="shared" si="12"/>
        <v>0</v>
      </c>
      <c r="J125" s="137">
        <f t="shared" si="14"/>
        <v>124</v>
      </c>
      <c r="L125" s="137">
        <f>'Res OLS Model'!$B$5</f>
        <v>-18835309.468010399</v>
      </c>
      <c r="M125" s="137">
        <f ca="1">'Res OLS Model'!$B$6*D125</f>
        <v>6203302.440291401</v>
      </c>
      <c r="N125" s="137">
        <f ca="1">'Res OLS Model'!$B$7*E125</f>
        <v>289233.96980041434</v>
      </c>
      <c r="O125" s="137">
        <f>'Res OLS Model'!$B$8*F125</f>
        <v>-4176983.9788491102</v>
      </c>
      <c r="P125" s="137">
        <f>'Res OLS Model'!$B$9*G125</f>
        <v>0</v>
      </c>
      <c r="Q125" s="137">
        <f>'Res OLS Model'!$B$10*H125</f>
        <v>59068668.399089403</v>
      </c>
      <c r="R125" s="137">
        <f>'Res OLS Model'!$B$11*I125</f>
        <v>0</v>
      </c>
      <c r="S125" s="137">
        <f>'Res OLS Model'!$B$12*J125</f>
        <v>-3271355.7934831521</v>
      </c>
      <c r="T125" s="137">
        <f t="shared" ca="1" si="9"/>
        <v>39277555.568838552</v>
      </c>
    </row>
    <row r="126" spans="1:20">
      <c r="A126" s="138">
        <v>43221</v>
      </c>
      <c r="B126" s="137">
        <f t="shared" si="8"/>
        <v>2018</v>
      </c>
      <c r="D126" s="137">
        <f t="shared" ca="1" si="12"/>
        <v>102.64150375939857</v>
      </c>
      <c r="E126" s="137">
        <f t="shared" ca="1" si="12"/>
        <v>46.38781954887213</v>
      </c>
      <c r="F126" s="137">
        <f t="shared" si="12"/>
        <v>1</v>
      </c>
      <c r="G126" s="137">
        <f t="shared" si="12"/>
        <v>0</v>
      </c>
      <c r="H126" s="137">
        <f t="shared" si="13"/>
        <v>31</v>
      </c>
      <c r="I126" s="137">
        <f t="shared" si="12"/>
        <v>0</v>
      </c>
      <c r="J126" s="137">
        <f t="shared" si="14"/>
        <v>125</v>
      </c>
      <c r="L126" s="137">
        <f>'Res OLS Model'!$B$5</f>
        <v>-18835309.468010399</v>
      </c>
      <c r="M126" s="137">
        <f ca="1">'Res OLS Model'!$B$6*D126</f>
        <v>2503893.0862691803</v>
      </c>
      <c r="N126" s="137">
        <f ca="1">'Res OLS Model'!$B$7*E126</f>
        <v>7975561.4347066497</v>
      </c>
      <c r="O126" s="137">
        <f>'Res OLS Model'!$B$8*F126</f>
        <v>-4176983.9788491102</v>
      </c>
      <c r="P126" s="137">
        <f>'Res OLS Model'!$B$9*G126</f>
        <v>0</v>
      </c>
      <c r="Q126" s="137">
        <f>'Res OLS Model'!$B$10*H126</f>
        <v>61037624.012392379</v>
      </c>
      <c r="R126" s="137">
        <f>'Res OLS Model'!$B$11*I126</f>
        <v>0</v>
      </c>
      <c r="S126" s="137">
        <f>'Res OLS Model'!$B$12*J126</f>
        <v>-3297737.6950435</v>
      </c>
      <c r="T126" s="137">
        <f t="shared" ca="1" si="9"/>
        <v>45207047.391465202</v>
      </c>
    </row>
    <row r="127" spans="1:20">
      <c r="A127" s="138">
        <v>43252</v>
      </c>
      <c r="B127" s="137">
        <f t="shared" si="8"/>
        <v>2018</v>
      </c>
      <c r="D127" s="137">
        <f t="shared" ref="D127:I142" ca="1" si="15">D115</f>
        <v>0.39669172932326546</v>
      </c>
      <c r="E127" s="137">
        <f t="shared" ca="1" si="15"/>
        <v>113.76894736842098</v>
      </c>
      <c r="F127" s="137">
        <f t="shared" si="15"/>
        <v>0</v>
      </c>
      <c r="G127" s="137">
        <f t="shared" si="15"/>
        <v>0</v>
      </c>
      <c r="H127" s="137">
        <f t="shared" si="13"/>
        <v>30</v>
      </c>
      <c r="I127" s="137">
        <f t="shared" si="15"/>
        <v>0</v>
      </c>
      <c r="J127" s="137">
        <f t="shared" si="14"/>
        <v>126</v>
      </c>
      <c r="L127" s="137">
        <f>'Res OLS Model'!$B$5</f>
        <v>-18835309.468010399</v>
      </c>
      <c r="M127" s="137">
        <f ca="1">'Res OLS Model'!$B$6*D127</f>
        <v>9677.1154167910208</v>
      </c>
      <c r="N127" s="137">
        <f ca="1">'Res OLS Model'!$B$7*E127</f>
        <v>19560549.254590061</v>
      </c>
      <c r="O127" s="137">
        <f>'Res OLS Model'!$B$8*F127</f>
        <v>0</v>
      </c>
      <c r="P127" s="137">
        <f>'Res OLS Model'!$B$9*G127</f>
        <v>0</v>
      </c>
      <c r="Q127" s="137">
        <f>'Res OLS Model'!$B$10*H127</f>
        <v>59068668.399089403</v>
      </c>
      <c r="R127" s="137">
        <f>'Res OLS Model'!$B$11*I127</f>
        <v>0</v>
      </c>
      <c r="S127" s="137">
        <f>'Res OLS Model'!$B$12*J127</f>
        <v>-3324119.596603848</v>
      </c>
      <c r="T127" s="137">
        <f t="shared" ca="1" si="9"/>
        <v>56479465.704482011</v>
      </c>
    </row>
    <row r="128" spans="1:20">
      <c r="A128" s="138">
        <v>43282</v>
      </c>
      <c r="B128" s="137">
        <f t="shared" si="8"/>
        <v>2018</v>
      </c>
      <c r="D128" s="137">
        <f t="shared" ca="1" si="15"/>
        <v>0.58105263157894704</v>
      </c>
      <c r="E128" s="137">
        <f t="shared" ca="1" si="15"/>
        <v>182.37947368421052</v>
      </c>
      <c r="F128" s="137">
        <f t="shared" si="15"/>
        <v>0</v>
      </c>
      <c r="G128" s="137">
        <f t="shared" si="15"/>
        <v>0</v>
      </c>
      <c r="H128" s="137">
        <f t="shared" si="13"/>
        <v>31</v>
      </c>
      <c r="I128" s="137">
        <f t="shared" si="15"/>
        <v>0</v>
      </c>
      <c r="J128" s="137">
        <f t="shared" si="14"/>
        <v>127</v>
      </c>
      <c r="L128" s="137">
        <f>'Res OLS Model'!$B$5</f>
        <v>-18835309.468010399</v>
      </c>
      <c r="M128" s="137">
        <f ca="1">'Res OLS Model'!$B$6*D128</f>
        <v>14174.516289038864</v>
      </c>
      <c r="N128" s="137">
        <f ca="1">'Res OLS Model'!$B$7*E128</f>
        <v>31356910.304124273</v>
      </c>
      <c r="O128" s="137">
        <f>'Res OLS Model'!$B$8*F128</f>
        <v>0</v>
      </c>
      <c r="P128" s="137">
        <f>'Res OLS Model'!$B$9*G128</f>
        <v>0</v>
      </c>
      <c r="Q128" s="137">
        <f>'Res OLS Model'!$B$10*H128</f>
        <v>61037624.012392379</v>
      </c>
      <c r="R128" s="137">
        <f>'Res OLS Model'!$B$11*I128</f>
        <v>0</v>
      </c>
      <c r="S128" s="137">
        <f>'Res OLS Model'!$B$12*J128</f>
        <v>-3350501.498164196</v>
      </c>
      <c r="T128" s="137">
        <f t="shared" ca="1" si="9"/>
        <v>70222897.866631106</v>
      </c>
    </row>
    <row r="129" spans="1:20">
      <c r="A129" s="138">
        <v>43313</v>
      </c>
      <c r="B129" s="137">
        <f t="shared" si="8"/>
        <v>2018</v>
      </c>
      <c r="D129" s="137">
        <f t="shared" ca="1" si="15"/>
        <v>1.6660902255639058</v>
      </c>
      <c r="E129" s="137">
        <f t="shared" ca="1" si="15"/>
        <v>154.67804511278189</v>
      </c>
      <c r="F129" s="137">
        <f t="shared" si="15"/>
        <v>0</v>
      </c>
      <c r="G129" s="137">
        <f t="shared" si="15"/>
        <v>0</v>
      </c>
      <c r="H129" s="137">
        <f t="shared" si="13"/>
        <v>31</v>
      </c>
      <c r="I129" s="137">
        <f t="shared" si="15"/>
        <v>0</v>
      </c>
      <c r="J129" s="137">
        <f t="shared" si="14"/>
        <v>128</v>
      </c>
      <c r="L129" s="137">
        <f>'Res OLS Model'!$B$5</f>
        <v>-18835309.468010399</v>
      </c>
      <c r="M129" s="137">
        <f ca="1">'Res OLS Model'!$B$6*D129</f>
        <v>40643.517915218894</v>
      </c>
      <c r="N129" s="137">
        <f ca="1">'Res OLS Model'!$B$7*E129</f>
        <v>26594141.811248668</v>
      </c>
      <c r="O129" s="137">
        <f>'Res OLS Model'!$B$8*F129</f>
        <v>0</v>
      </c>
      <c r="P129" s="137">
        <f>'Res OLS Model'!$B$9*G129</f>
        <v>0</v>
      </c>
      <c r="Q129" s="137">
        <f>'Res OLS Model'!$B$10*H129</f>
        <v>61037624.012392379</v>
      </c>
      <c r="R129" s="137">
        <f>'Res OLS Model'!$B$11*I129</f>
        <v>0</v>
      </c>
      <c r="S129" s="137">
        <f>'Res OLS Model'!$B$12*J129</f>
        <v>-3376883.399724544</v>
      </c>
      <c r="T129" s="137">
        <f t="shared" ca="1" si="9"/>
        <v>65460216.473821327</v>
      </c>
    </row>
    <row r="130" spans="1:20">
      <c r="A130" s="138">
        <v>43344</v>
      </c>
      <c r="B130" s="137">
        <f t="shared" ref="B130:B157" si="16">YEAR(A130)</f>
        <v>2018</v>
      </c>
      <c r="D130" s="137">
        <f t="shared" ca="1" si="15"/>
        <v>30.410827067669118</v>
      </c>
      <c r="E130" s="137">
        <f t="shared" ca="1" si="15"/>
        <v>70.305488721804494</v>
      </c>
      <c r="F130" s="137">
        <f t="shared" si="15"/>
        <v>0</v>
      </c>
      <c r="G130" s="137">
        <f t="shared" si="15"/>
        <v>1</v>
      </c>
      <c r="H130" s="137">
        <f t="shared" si="13"/>
        <v>30</v>
      </c>
      <c r="I130" s="137">
        <f t="shared" si="15"/>
        <v>1</v>
      </c>
      <c r="J130" s="137">
        <f t="shared" si="14"/>
        <v>129</v>
      </c>
      <c r="L130" s="137">
        <f>'Res OLS Model'!$B$5</f>
        <v>-18835309.468010399</v>
      </c>
      <c r="M130" s="137">
        <f ca="1">'Res OLS Model'!$B$6*D130</f>
        <v>741858.37944226293</v>
      </c>
      <c r="N130" s="137">
        <f ca="1">'Res OLS Model'!$B$7*E130</f>
        <v>12087779.722154686</v>
      </c>
      <c r="O130" s="137">
        <f>'Res OLS Model'!$B$8*F130</f>
        <v>0</v>
      </c>
      <c r="P130" s="137">
        <f>'Res OLS Model'!$B$9*G130</f>
        <v>-2347252.1020738599</v>
      </c>
      <c r="Q130" s="137">
        <f>'Res OLS Model'!$B$10*H130</f>
        <v>59068668.399089403</v>
      </c>
      <c r="R130" s="137">
        <f>'Res OLS Model'!$B$11*I130</f>
        <v>2715900.05685709</v>
      </c>
      <c r="S130" s="137">
        <f>'Res OLS Model'!$B$12*J130</f>
        <v>-3403265.301284892</v>
      </c>
      <c r="T130" s="137">
        <f t="shared" ref="T130:T157" ca="1" si="17">SUM(L130:S130)</f>
        <v>50028379.686174288</v>
      </c>
    </row>
    <row r="131" spans="1:20">
      <c r="A131" s="138">
        <v>43374</v>
      </c>
      <c r="B131" s="137">
        <f t="shared" si="16"/>
        <v>2018</v>
      </c>
      <c r="D131" s="137">
        <f t="shared" ca="1" si="15"/>
        <v>158.93676691729343</v>
      </c>
      <c r="E131" s="137">
        <f t="shared" ca="1" si="15"/>
        <v>14.777368421052643</v>
      </c>
      <c r="F131" s="137">
        <f t="shared" si="15"/>
        <v>0</v>
      </c>
      <c r="G131" s="137">
        <f t="shared" si="15"/>
        <v>1</v>
      </c>
      <c r="H131" s="137">
        <f t="shared" si="13"/>
        <v>31</v>
      </c>
      <c r="I131" s="137">
        <f t="shared" si="15"/>
        <v>0</v>
      </c>
      <c r="J131" s="137">
        <f t="shared" si="14"/>
        <v>130</v>
      </c>
      <c r="L131" s="137">
        <f>'Res OLS Model'!$B$5</f>
        <v>-18835309.468010399</v>
      </c>
      <c r="M131" s="137">
        <f ca="1">'Res OLS Model'!$B$6*D131</f>
        <v>3877190.5833632834</v>
      </c>
      <c r="N131" s="137">
        <f ca="1">'Res OLS Model'!$B$7*E131</f>
        <v>2540705.9618577166</v>
      </c>
      <c r="O131" s="137">
        <f>'Res OLS Model'!$B$8*F131</f>
        <v>0</v>
      </c>
      <c r="P131" s="137">
        <f>'Res OLS Model'!$B$9*G131</f>
        <v>-2347252.1020738599</v>
      </c>
      <c r="Q131" s="137">
        <f>'Res OLS Model'!$B$10*H131</f>
        <v>61037624.012392379</v>
      </c>
      <c r="R131" s="137">
        <f>'Res OLS Model'!$B$11*I131</f>
        <v>0</v>
      </c>
      <c r="S131" s="137">
        <f>'Res OLS Model'!$B$12*J131</f>
        <v>-3429647.20284524</v>
      </c>
      <c r="T131" s="137">
        <f t="shared" ca="1" si="17"/>
        <v>42843311.784683883</v>
      </c>
    </row>
    <row r="132" spans="1:20">
      <c r="A132" s="138">
        <v>43405</v>
      </c>
      <c r="B132" s="137">
        <f t="shared" si="16"/>
        <v>2018</v>
      </c>
      <c r="D132" s="137">
        <f t="shared" ca="1" si="15"/>
        <v>375.92533834586447</v>
      </c>
      <c r="E132" s="137">
        <f t="shared" ca="1" si="15"/>
        <v>9.5488721804512622E-2</v>
      </c>
      <c r="F132" s="137">
        <f t="shared" si="15"/>
        <v>0</v>
      </c>
      <c r="G132" s="137">
        <f t="shared" si="15"/>
        <v>1</v>
      </c>
      <c r="H132" s="137">
        <f t="shared" si="13"/>
        <v>30</v>
      </c>
      <c r="I132" s="137">
        <f t="shared" si="15"/>
        <v>0</v>
      </c>
      <c r="J132" s="137">
        <f t="shared" si="14"/>
        <v>131</v>
      </c>
      <c r="L132" s="137">
        <f>'Res OLS Model'!$B$5</f>
        <v>-18835309.468010399</v>
      </c>
      <c r="M132" s="137">
        <f ca="1">'Res OLS Model'!$B$6*D132</f>
        <v>9170528.696111612</v>
      </c>
      <c r="N132" s="137">
        <f ca="1">'Res OLS Model'!$B$7*E132</f>
        <v>16417.589239587782</v>
      </c>
      <c r="O132" s="137">
        <f>'Res OLS Model'!$B$8*F132</f>
        <v>0</v>
      </c>
      <c r="P132" s="137">
        <f>'Res OLS Model'!$B$9*G132</f>
        <v>-2347252.1020738599</v>
      </c>
      <c r="Q132" s="137">
        <f>'Res OLS Model'!$B$10*H132</f>
        <v>59068668.399089403</v>
      </c>
      <c r="R132" s="137">
        <f>'Res OLS Model'!$B$11*I132</f>
        <v>0</v>
      </c>
      <c r="S132" s="137">
        <f>'Res OLS Model'!$B$12*J132</f>
        <v>-3456029.104405588</v>
      </c>
      <c r="T132" s="137">
        <f t="shared" ca="1" si="17"/>
        <v>43617024.009950757</v>
      </c>
    </row>
    <row r="133" spans="1:20">
      <c r="A133" s="138">
        <v>43435</v>
      </c>
      <c r="B133" s="137">
        <f t="shared" si="16"/>
        <v>2018</v>
      </c>
      <c r="D133" s="137">
        <f t="shared" ca="1" si="15"/>
        <v>548.76120300751859</v>
      </c>
      <c r="E133" s="137">
        <f t="shared" ca="1" si="15"/>
        <v>0</v>
      </c>
      <c r="F133" s="137">
        <f t="shared" si="15"/>
        <v>0</v>
      </c>
      <c r="G133" s="137">
        <f t="shared" si="15"/>
        <v>0</v>
      </c>
      <c r="H133" s="137">
        <f t="shared" si="13"/>
        <v>31</v>
      </c>
      <c r="I133" s="137">
        <f t="shared" si="15"/>
        <v>0</v>
      </c>
      <c r="J133" s="137">
        <f t="shared" si="14"/>
        <v>132</v>
      </c>
      <c r="L133" s="137">
        <f>'Res OLS Model'!$B$5</f>
        <v>-18835309.468010399</v>
      </c>
      <c r="M133" s="137">
        <f ca="1">'Res OLS Model'!$B$6*D133</f>
        <v>13386781.486017223</v>
      </c>
      <c r="N133" s="137">
        <f ca="1">'Res OLS Model'!$B$7*E133</f>
        <v>0</v>
      </c>
      <c r="O133" s="137">
        <f>'Res OLS Model'!$B$8*F133</f>
        <v>0</v>
      </c>
      <c r="P133" s="137">
        <f>'Res OLS Model'!$B$9*G133</f>
        <v>0</v>
      </c>
      <c r="Q133" s="137">
        <f>'Res OLS Model'!$B$10*H133</f>
        <v>61037624.012392379</v>
      </c>
      <c r="R133" s="137">
        <f>'Res OLS Model'!$B$11*I133</f>
        <v>0</v>
      </c>
      <c r="S133" s="137">
        <f>'Res OLS Model'!$B$12*J133</f>
        <v>-3482411.005965936</v>
      </c>
      <c r="T133" s="137">
        <f t="shared" ca="1" si="17"/>
        <v>52106685.02443327</v>
      </c>
    </row>
    <row r="134" spans="1:20">
      <c r="A134" s="138">
        <v>43466</v>
      </c>
      <c r="B134" s="137">
        <f t="shared" si="16"/>
        <v>2019</v>
      </c>
      <c r="D134" s="137">
        <f t="shared" ca="1" si="15"/>
        <v>665.14879699248104</v>
      </c>
      <c r="E134" s="137">
        <f t="shared" ca="1" si="15"/>
        <v>0</v>
      </c>
      <c r="F134" s="137">
        <f t="shared" si="15"/>
        <v>0</v>
      </c>
      <c r="G134" s="137">
        <f t="shared" si="15"/>
        <v>0</v>
      </c>
      <c r="H134" s="137">
        <f t="shared" si="13"/>
        <v>31</v>
      </c>
      <c r="I134" s="137">
        <f t="shared" si="15"/>
        <v>0</v>
      </c>
      <c r="J134" s="137">
        <f t="shared" si="14"/>
        <v>133</v>
      </c>
      <c r="L134" s="137">
        <f>'Res OLS Model'!$B$5</f>
        <v>-18835309.468010399</v>
      </c>
      <c r="M134" s="137">
        <f ca="1">'Res OLS Model'!$B$6*D134</f>
        <v>16226004.229573017</v>
      </c>
      <c r="N134" s="137">
        <f ca="1">'Res OLS Model'!$B$7*E134</f>
        <v>0</v>
      </c>
      <c r="O134" s="137">
        <f>'Res OLS Model'!$B$8*F134</f>
        <v>0</v>
      </c>
      <c r="P134" s="137">
        <f>'Res OLS Model'!$B$9*G134</f>
        <v>0</v>
      </c>
      <c r="Q134" s="137">
        <f>'Res OLS Model'!$B$10*H134</f>
        <v>61037624.012392379</v>
      </c>
      <c r="R134" s="137">
        <f>'Res OLS Model'!$B$11*I134</f>
        <v>0</v>
      </c>
      <c r="S134" s="137">
        <f>'Res OLS Model'!$B$12*J134</f>
        <v>-3508792.907526284</v>
      </c>
      <c r="T134" s="137">
        <f t="shared" ca="1" si="17"/>
        <v>54919525.866428711</v>
      </c>
    </row>
    <row r="135" spans="1:20">
      <c r="A135" s="138">
        <v>43497</v>
      </c>
      <c r="B135" s="137">
        <f t="shared" si="16"/>
        <v>2019</v>
      </c>
      <c r="D135" s="137">
        <f t="shared" ca="1" si="15"/>
        <v>611.17548872180487</v>
      </c>
      <c r="E135" s="137">
        <f t="shared" ca="1" si="15"/>
        <v>0</v>
      </c>
      <c r="F135" s="137">
        <f t="shared" si="15"/>
        <v>0</v>
      </c>
      <c r="G135" s="137">
        <f t="shared" si="15"/>
        <v>0</v>
      </c>
      <c r="H135" s="137">
        <f t="shared" si="13"/>
        <v>28</v>
      </c>
      <c r="I135" s="137">
        <f t="shared" si="15"/>
        <v>0</v>
      </c>
      <c r="J135" s="137">
        <f t="shared" si="14"/>
        <v>134</v>
      </c>
      <c r="L135" s="137">
        <f>'Res OLS Model'!$B$5</f>
        <v>-18835309.468010399</v>
      </c>
      <c r="M135" s="137">
        <f ca="1">'Res OLS Model'!$B$6*D135</f>
        <v>14909349.772338931</v>
      </c>
      <c r="N135" s="137">
        <f ca="1">'Res OLS Model'!$B$7*E135</f>
        <v>0</v>
      </c>
      <c r="O135" s="137">
        <f>'Res OLS Model'!$B$8*F135</f>
        <v>0</v>
      </c>
      <c r="P135" s="137">
        <f>'Res OLS Model'!$B$9*G135</f>
        <v>0</v>
      </c>
      <c r="Q135" s="137">
        <f>'Res OLS Model'!$B$10*H135</f>
        <v>55130757.172483444</v>
      </c>
      <c r="R135" s="137">
        <f>'Res OLS Model'!$B$11*I135</f>
        <v>0</v>
      </c>
      <c r="S135" s="137">
        <f>'Res OLS Model'!$B$12*J135</f>
        <v>-3535174.809086632</v>
      </c>
      <c r="T135" s="137">
        <f t="shared" ca="1" si="17"/>
        <v>47669622.66772534</v>
      </c>
    </row>
    <row r="136" spans="1:20">
      <c r="A136" s="138">
        <v>43525</v>
      </c>
      <c r="B136" s="137">
        <f t="shared" si="16"/>
        <v>2019</v>
      </c>
      <c r="D136" s="137">
        <f t="shared" ca="1" si="15"/>
        <v>458.46436090225569</v>
      </c>
      <c r="E136" s="137">
        <f t="shared" ca="1" si="15"/>
        <v>0</v>
      </c>
      <c r="F136" s="137">
        <f t="shared" si="15"/>
        <v>1</v>
      </c>
      <c r="G136" s="137">
        <f t="shared" si="15"/>
        <v>0</v>
      </c>
      <c r="H136" s="137">
        <f t="shared" si="13"/>
        <v>31</v>
      </c>
      <c r="I136" s="137">
        <f t="shared" si="15"/>
        <v>0</v>
      </c>
      <c r="J136" s="137">
        <f t="shared" si="14"/>
        <v>135</v>
      </c>
      <c r="L136" s="137">
        <f>'Res OLS Model'!$B$5</f>
        <v>-18835309.468010399</v>
      </c>
      <c r="M136" s="137">
        <f ca="1">'Res OLS Model'!$B$6*D136</f>
        <v>11184030.840534743</v>
      </c>
      <c r="N136" s="137">
        <f ca="1">'Res OLS Model'!$B$7*E136</f>
        <v>0</v>
      </c>
      <c r="O136" s="137">
        <f>'Res OLS Model'!$B$8*F136</f>
        <v>-4176983.9788491102</v>
      </c>
      <c r="P136" s="137">
        <f>'Res OLS Model'!$B$9*G136</f>
        <v>0</v>
      </c>
      <c r="Q136" s="137">
        <f>'Res OLS Model'!$B$10*H136</f>
        <v>61037624.012392379</v>
      </c>
      <c r="R136" s="137">
        <f>'Res OLS Model'!$B$11*I136</f>
        <v>0</v>
      </c>
      <c r="S136" s="137">
        <f>'Res OLS Model'!$B$12*J136</f>
        <v>-3561556.71064698</v>
      </c>
      <c r="T136" s="137">
        <f t="shared" ca="1" si="17"/>
        <v>45647804.69542063</v>
      </c>
    </row>
    <row r="137" spans="1:20">
      <c r="A137" s="138">
        <v>43556</v>
      </c>
      <c r="B137" s="137">
        <f t="shared" si="16"/>
        <v>2019</v>
      </c>
      <c r="D137" s="137">
        <f t="shared" ca="1" si="15"/>
        <v>254.29052631578941</v>
      </c>
      <c r="E137" s="137">
        <f t="shared" ca="1" si="15"/>
        <v>1.6822556390977184</v>
      </c>
      <c r="F137" s="137">
        <f t="shared" si="15"/>
        <v>1</v>
      </c>
      <c r="G137" s="137">
        <f t="shared" si="15"/>
        <v>0</v>
      </c>
      <c r="H137" s="137">
        <f t="shared" si="13"/>
        <v>30</v>
      </c>
      <c r="I137" s="137">
        <f t="shared" si="15"/>
        <v>0</v>
      </c>
      <c r="J137" s="137">
        <f t="shared" si="14"/>
        <v>136</v>
      </c>
      <c r="L137" s="137">
        <f>'Res OLS Model'!$B$5</f>
        <v>-18835309.468010399</v>
      </c>
      <c r="M137" s="137">
        <f ca="1">'Res OLS Model'!$B$6*D137</f>
        <v>6203302.440291401</v>
      </c>
      <c r="N137" s="137">
        <f ca="1">'Res OLS Model'!$B$7*E137</f>
        <v>289233.96980041434</v>
      </c>
      <c r="O137" s="137">
        <f>'Res OLS Model'!$B$8*F137</f>
        <v>-4176983.9788491102</v>
      </c>
      <c r="P137" s="137">
        <f>'Res OLS Model'!$B$9*G137</f>
        <v>0</v>
      </c>
      <c r="Q137" s="137">
        <f>'Res OLS Model'!$B$10*H137</f>
        <v>59068668.399089403</v>
      </c>
      <c r="R137" s="137">
        <f>'Res OLS Model'!$B$11*I137</f>
        <v>0</v>
      </c>
      <c r="S137" s="137">
        <f>'Res OLS Model'!$B$12*J137</f>
        <v>-3587938.612207328</v>
      </c>
      <c r="T137" s="137">
        <f t="shared" ca="1" si="17"/>
        <v>38960972.750114374</v>
      </c>
    </row>
    <row r="138" spans="1:20">
      <c r="A138" s="138">
        <v>43586</v>
      </c>
      <c r="B138" s="137">
        <f t="shared" si="16"/>
        <v>2019</v>
      </c>
      <c r="D138" s="137">
        <f t="shared" ca="1" si="15"/>
        <v>102.64150375939857</v>
      </c>
      <c r="E138" s="137">
        <f t="shared" ca="1" si="15"/>
        <v>46.38781954887213</v>
      </c>
      <c r="F138" s="137">
        <f t="shared" si="15"/>
        <v>1</v>
      </c>
      <c r="G138" s="137">
        <f t="shared" si="15"/>
        <v>0</v>
      </c>
      <c r="H138" s="137">
        <f t="shared" si="13"/>
        <v>31</v>
      </c>
      <c r="I138" s="137">
        <f t="shared" si="15"/>
        <v>0</v>
      </c>
      <c r="J138" s="137">
        <f t="shared" si="14"/>
        <v>137</v>
      </c>
      <c r="L138" s="137">
        <f>'Res OLS Model'!$B$5</f>
        <v>-18835309.468010399</v>
      </c>
      <c r="M138" s="137">
        <f ca="1">'Res OLS Model'!$B$6*D138</f>
        <v>2503893.0862691803</v>
      </c>
      <c r="N138" s="137">
        <f ca="1">'Res OLS Model'!$B$7*E138</f>
        <v>7975561.4347066497</v>
      </c>
      <c r="O138" s="137">
        <f>'Res OLS Model'!$B$8*F138</f>
        <v>-4176983.9788491102</v>
      </c>
      <c r="P138" s="137">
        <f>'Res OLS Model'!$B$9*G138</f>
        <v>0</v>
      </c>
      <c r="Q138" s="137">
        <f>'Res OLS Model'!$B$10*H138</f>
        <v>61037624.012392379</v>
      </c>
      <c r="R138" s="137">
        <f>'Res OLS Model'!$B$11*I138</f>
        <v>0</v>
      </c>
      <c r="S138" s="137">
        <f>'Res OLS Model'!$B$12*J138</f>
        <v>-3614320.513767676</v>
      </c>
      <c r="T138" s="137">
        <f t="shared" ca="1" si="17"/>
        <v>44890464.572741024</v>
      </c>
    </row>
    <row r="139" spans="1:20">
      <c r="A139" s="138">
        <v>43617</v>
      </c>
      <c r="B139" s="137">
        <f t="shared" si="16"/>
        <v>2019</v>
      </c>
      <c r="D139" s="137">
        <f t="shared" ca="1" si="15"/>
        <v>0.39669172932326546</v>
      </c>
      <c r="E139" s="137">
        <f t="shared" ca="1" si="15"/>
        <v>113.76894736842098</v>
      </c>
      <c r="F139" s="137">
        <f t="shared" si="15"/>
        <v>0</v>
      </c>
      <c r="G139" s="137">
        <f t="shared" si="15"/>
        <v>0</v>
      </c>
      <c r="H139" s="137">
        <f t="shared" si="13"/>
        <v>30</v>
      </c>
      <c r="I139" s="137">
        <f t="shared" si="15"/>
        <v>0</v>
      </c>
      <c r="J139" s="137">
        <f t="shared" si="14"/>
        <v>138</v>
      </c>
      <c r="L139" s="137">
        <f>'Res OLS Model'!$B$5</f>
        <v>-18835309.468010399</v>
      </c>
      <c r="M139" s="137">
        <f ca="1">'Res OLS Model'!$B$6*D139</f>
        <v>9677.1154167910208</v>
      </c>
      <c r="N139" s="137">
        <f ca="1">'Res OLS Model'!$B$7*E139</f>
        <v>19560549.254590061</v>
      </c>
      <c r="O139" s="137">
        <f>'Res OLS Model'!$B$8*F139</f>
        <v>0</v>
      </c>
      <c r="P139" s="137">
        <f>'Res OLS Model'!$B$9*G139</f>
        <v>0</v>
      </c>
      <c r="Q139" s="137">
        <f>'Res OLS Model'!$B$10*H139</f>
        <v>59068668.399089403</v>
      </c>
      <c r="R139" s="137">
        <f>'Res OLS Model'!$B$11*I139</f>
        <v>0</v>
      </c>
      <c r="S139" s="137">
        <f>'Res OLS Model'!$B$12*J139</f>
        <v>-3640702.415328024</v>
      </c>
      <c r="T139" s="137">
        <f t="shared" ca="1" si="17"/>
        <v>56162882.885757834</v>
      </c>
    </row>
    <row r="140" spans="1:20">
      <c r="A140" s="138">
        <v>43647</v>
      </c>
      <c r="B140" s="137">
        <f t="shared" si="16"/>
        <v>2019</v>
      </c>
      <c r="D140" s="137">
        <f t="shared" ca="1" si="15"/>
        <v>0.58105263157894704</v>
      </c>
      <c r="E140" s="137">
        <f t="shared" ca="1" si="15"/>
        <v>182.37947368421052</v>
      </c>
      <c r="F140" s="137">
        <f t="shared" si="15"/>
        <v>0</v>
      </c>
      <c r="G140" s="137">
        <f t="shared" si="15"/>
        <v>0</v>
      </c>
      <c r="H140" s="137">
        <f t="shared" si="13"/>
        <v>31</v>
      </c>
      <c r="I140" s="137">
        <f t="shared" si="15"/>
        <v>0</v>
      </c>
      <c r="J140" s="137">
        <f t="shared" si="14"/>
        <v>139</v>
      </c>
      <c r="L140" s="137">
        <f>'Res OLS Model'!$B$5</f>
        <v>-18835309.468010399</v>
      </c>
      <c r="M140" s="137">
        <f ca="1">'Res OLS Model'!$B$6*D140</f>
        <v>14174.516289038864</v>
      </c>
      <c r="N140" s="137">
        <f ca="1">'Res OLS Model'!$B$7*E140</f>
        <v>31356910.304124273</v>
      </c>
      <c r="O140" s="137">
        <f>'Res OLS Model'!$B$8*F140</f>
        <v>0</v>
      </c>
      <c r="P140" s="137">
        <f>'Res OLS Model'!$B$9*G140</f>
        <v>0</v>
      </c>
      <c r="Q140" s="137">
        <f>'Res OLS Model'!$B$10*H140</f>
        <v>61037624.012392379</v>
      </c>
      <c r="R140" s="137">
        <f>'Res OLS Model'!$B$11*I140</f>
        <v>0</v>
      </c>
      <c r="S140" s="137">
        <f>'Res OLS Model'!$B$12*J140</f>
        <v>-3667084.3168883719</v>
      </c>
      <c r="T140" s="137">
        <f t="shared" ca="1" si="17"/>
        <v>69906315.04790692</v>
      </c>
    </row>
    <row r="141" spans="1:20">
      <c r="A141" s="138">
        <v>43678</v>
      </c>
      <c r="B141" s="137">
        <f t="shared" si="16"/>
        <v>2019</v>
      </c>
      <c r="D141" s="137">
        <f t="shared" ca="1" si="15"/>
        <v>1.6660902255639058</v>
      </c>
      <c r="E141" s="137">
        <f t="shared" ca="1" si="15"/>
        <v>154.67804511278189</v>
      </c>
      <c r="F141" s="137">
        <f t="shared" si="15"/>
        <v>0</v>
      </c>
      <c r="G141" s="137">
        <f t="shared" si="15"/>
        <v>0</v>
      </c>
      <c r="H141" s="137">
        <f t="shared" si="13"/>
        <v>31</v>
      </c>
      <c r="I141" s="137">
        <f t="shared" si="15"/>
        <v>0</v>
      </c>
      <c r="J141" s="137">
        <f t="shared" si="14"/>
        <v>140</v>
      </c>
      <c r="L141" s="137">
        <f>'Res OLS Model'!$B$5</f>
        <v>-18835309.468010399</v>
      </c>
      <c r="M141" s="137">
        <f ca="1">'Res OLS Model'!$B$6*D141</f>
        <v>40643.517915218894</v>
      </c>
      <c r="N141" s="137">
        <f ca="1">'Res OLS Model'!$B$7*E141</f>
        <v>26594141.811248668</v>
      </c>
      <c r="O141" s="137">
        <f>'Res OLS Model'!$B$8*F141</f>
        <v>0</v>
      </c>
      <c r="P141" s="137">
        <f>'Res OLS Model'!$B$9*G141</f>
        <v>0</v>
      </c>
      <c r="Q141" s="137">
        <f>'Res OLS Model'!$B$10*H141</f>
        <v>61037624.012392379</v>
      </c>
      <c r="R141" s="137">
        <f>'Res OLS Model'!$B$11*I141</f>
        <v>0</v>
      </c>
      <c r="S141" s="137">
        <f>'Res OLS Model'!$B$12*J141</f>
        <v>-3693466.2184487199</v>
      </c>
      <c r="T141" s="137">
        <f t="shared" ca="1" si="17"/>
        <v>65143633.655097149</v>
      </c>
    </row>
    <row r="142" spans="1:20">
      <c r="A142" s="138">
        <v>43709</v>
      </c>
      <c r="B142" s="137">
        <f t="shared" si="16"/>
        <v>2019</v>
      </c>
      <c r="D142" s="137">
        <f t="shared" ca="1" si="15"/>
        <v>30.410827067669118</v>
      </c>
      <c r="E142" s="137">
        <f t="shared" ca="1" si="15"/>
        <v>70.305488721804494</v>
      </c>
      <c r="F142" s="137">
        <f t="shared" si="15"/>
        <v>0</v>
      </c>
      <c r="G142" s="137">
        <f t="shared" si="15"/>
        <v>1</v>
      </c>
      <c r="H142" s="137">
        <f t="shared" si="13"/>
        <v>30</v>
      </c>
      <c r="I142" s="137">
        <f t="shared" si="15"/>
        <v>1</v>
      </c>
      <c r="J142" s="137">
        <f t="shared" si="14"/>
        <v>141</v>
      </c>
      <c r="L142" s="137">
        <f>'Res OLS Model'!$B$5</f>
        <v>-18835309.468010399</v>
      </c>
      <c r="M142" s="137">
        <f ca="1">'Res OLS Model'!$B$6*D142</f>
        <v>741858.37944226293</v>
      </c>
      <c r="N142" s="137">
        <f ca="1">'Res OLS Model'!$B$7*E142</f>
        <v>12087779.722154686</v>
      </c>
      <c r="O142" s="137">
        <f>'Res OLS Model'!$B$8*F142</f>
        <v>0</v>
      </c>
      <c r="P142" s="137">
        <f>'Res OLS Model'!$B$9*G142</f>
        <v>-2347252.1020738599</v>
      </c>
      <c r="Q142" s="137">
        <f>'Res OLS Model'!$B$10*H142</f>
        <v>59068668.399089403</v>
      </c>
      <c r="R142" s="137">
        <f>'Res OLS Model'!$B$11*I142</f>
        <v>2715900.05685709</v>
      </c>
      <c r="S142" s="137">
        <f>'Res OLS Model'!$B$12*J142</f>
        <v>-3719848.1200090679</v>
      </c>
      <c r="T142" s="137">
        <f t="shared" ca="1" si="17"/>
        <v>49711796.867450118</v>
      </c>
    </row>
    <row r="143" spans="1:20">
      <c r="A143" s="138">
        <v>43739</v>
      </c>
      <c r="B143" s="137">
        <f t="shared" si="16"/>
        <v>2019</v>
      </c>
      <c r="D143" s="137">
        <f t="shared" ref="D143:I157" ca="1" si="18">D131</f>
        <v>158.93676691729343</v>
      </c>
      <c r="E143" s="137">
        <f t="shared" ca="1" si="18"/>
        <v>14.777368421052643</v>
      </c>
      <c r="F143" s="137">
        <f t="shared" si="18"/>
        <v>0</v>
      </c>
      <c r="G143" s="137">
        <f t="shared" si="18"/>
        <v>1</v>
      </c>
      <c r="H143" s="137">
        <f t="shared" si="13"/>
        <v>31</v>
      </c>
      <c r="I143" s="137">
        <f t="shared" si="18"/>
        <v>0</v>
      </c>
      <c r="J143" s="137">
        <f t="shared" si="14"/>
        <v>142</v>
      </c>
      <c r="L143" s="137">
        <f>'Res OLS Model'!$B$5</f>
        <v>-18835309.468010399</v>
      </c>
      <c r="M143" s="137">
        <f ca="1">'Res OLS Model'!$B$6*D143</f>
        <v>3877190.5833632834</v>
      </c>
      <c r="N143" s="137">
        <f ca="1">'Res OLS Model'!$B$7*E143</f>
        <v>2540705.9618577166</v>
      </c>
      <c r="O143" s="137">
        <f>'Res OLS Model'!$B$8*F143</f>
        <v>0</v>
      </c>
      <c r="P143" s="137">
        <f>'Res OLS Model'!$B$9*G143</f>
        <v>-2347252.1020738599</v>
      </c>
      <c r="Q143" s="137">
        <f>'Res OLS Model'!$B$10*H143</f>
        <v>61037624.012392379</v>
      </c>
      <c r="R143" s="137">
        <f>'Res OLS Model'!$B$11*I143</f>
        <v>0</v>
      </c>
      <c r="S143" s="137">
        <f>'Res OLS Model'!$B$12*J143</f>
        <v>-3746230.0215694159</v>
      </c>
      <c r="T143" s="137">
        <f t="shared" ca="1" si="17"/>
        <v>42526728.965959705</v>
      </c>
    </row>
    <row r="144" spans="1:20">
      <c r="A144" s="138">
        <v>43770</v>
      </c>
      <c r="B144" s="137">
        <f t="shared" si="16"/>
        <v>2019</v>
      </c>
      <c r="D144" s="137">
        <f t="shared" ca="1" si="18"/>
        <v>375.92533834586447</v>
      </c>
      <c r="E144" s="137">
        <f t="shared" ca="1" si="18"/>
        <v>9.5488721804512622E-2</v>
      </c>
      <c r="F144" s="137">
        <f t="shared" si="18"/>
        <v>0</v>
      </c>
      <c r="G144" s="137">
        <f t="shared" si="18"/>
        <v>1</v>
      </c>
      <c r="H144" s="137">
        <f t="shared" si="13"/>
        <v>30</v>
      </c>
      <c r="I144" s="137">
        <f t="shared" si="18"/>
        <v>0</v>
      </c>
      <c r="J144" s="137">
        <f t="shared" si="14"/>
        <v>143</v>
      </c>
      <c r="L144" s="137">
        <f>'Res OLS Model'!$B$5</f>
        <v>-18835309.468010399</v>
      </c>
      <c r="M144" s="137">
        <f ca="1">'Res OLS Model'!$B$6*D144</f>
        <v>9170528.696111612</v>
      </c>
      <c r="N144" s="137">
        <f ca="1">'Res OLS Model'!$B$7*E144</f>
        <v>16417.589239587782</v>
      </c>
      <c r="O144" s="137">
        <f>'Res OLS Model'!$B$8*F144</f>
        <v>0</v>
      </c>
      <c r="P144" s="137">
        <f>'Res OLS Model'!$B$9*G144</f>
        <v>-2347252.1020738599</v>
      </c>
      <c r="Q144" s="137">
        <f>'Res OLS Model'!$B$10*H144</f>
        <v>59068668.399089403</v>
      </c>
      <c r="R144" s="137">
        <f>'Res OLS Model'!$B$11*I144</f>
        <v>0</v>
      </c>
      <c r="S144" s="137">
        <f>'Res OLS Model'!$B$12*J144</f>
        <v>-3772611.9231297639</v>
      </c>
      <c r="T144" s="137">
        <f t="shared" ca="1" si="17"/>
        <v>43300441.191226579</v>
      </c>
    </row>
    <row r="145" spans="1:20">
      <c r="A145" s="138">
        <v>43800</v>
      </c>
      <c r="B145" s="137">
        <f t="shared" si="16"/>
        <v>2019</v>
      </c>
      <c r="D145" s="137">
        <f t="shared" ca="1" si="18"/>
        <v>548.76120300751859</v>
      </c>
      <c r="E145" s="137">
        <f t="shared" ca="1" si="18"/>
        <v>0</v>
      </c>
      <c r="F145" s="137">
        <f t="shared" si="18"/>
        <v>0</v>
      </c>
      <c r="G145" s="137">
        <f t="shared" si="18"/>
        <v>0</v>
      </c>
      <c r="H145" s="137">
        <f t="shared" si="13"/>
        <v>31</v>
      </c>
      <c r="I145" s="137">
        <f t="shared" si="18"/>
        <v>0</v>
      </c>
      <c r="J145" s="137">
        <f t="shared" si="14"/>
        <v>144</v>
      </c>
      <c r="L145" s="137">
        <f>'Res OLS Model'!$B$5</f>
        <v>-18835309.468010399</v>
      </c>
      <c r="M145" s="137">
        <f ca="1">'Res OLS Model'!$B$6*D145</f>
        <v>13386781.486017223</v>
      </c>
      <c r="N145" s="137">
        <f ca="1">'Res OLS Model'!$B$7*E145</f>
        <v>0</v>
      </c>
      <c r="O145" s="137">
        <f>'Res OLS Model'!$B$8*F145</f>
        <v>0</v>
      </c>
      <c r="P145" s="137">
        <f>'Res OLS Model'!$B$9*G145</f>
        <v>0</v>
      </c>
      <c r="Q145" s="137">
        <f>'Res OLS Model'!$B$10*H145</f>
        <v>61037624.012392379</v>
      </c>
      <c r="R145" s="137">
        <f>'Res OLS Model'!$B$11*I145</f>
        <v>0</v>
      </c>
      <c r="S145" s="137">
        <f>'Res OLS Model'!$B$12*J145</f>
        <v>-3798993.8246901119</v>
      </c>
      <c r="T145" s="137">
        <f t="shared" ca="1" si="17"/>
        <v>51790102.205709092</v>
      </c>
    </row>
    <row r="146" spans="1:20">
      <c r="A146" s="138">
        <v>43831</v>
      </c>
      <c r="B146" s="137">
        <f t="shared" si="16"/>
        <v>2020</v>
      </c>
      <c r="D146" s="137">
        <f t="shared" ca="1" si="18"/>
        <v>665.14879699248104</v>
      </c>
      <c r="E146" s="137">
        <f t="shared" ca="1" si="18"/>
        <v>0</v>
      </c>
      <c r="F146" s="137">
        <f t="shared" si="18"/>
        <v>0</v>
      </c>
      <c r="G146" s="137">
        <f t="shared" si="18"/>
        <v>0</v>
      </c>
      <c r="H146" s="137">
        <f t="shared" si="13"/>
        <v>31</v>
      </c>
      <c r="I146" s="137">
        <f t="shared" si="18"/>
        <v>0</v>
      </c>
      <c r="J146" s="137">
        <f t="shared" si="14"/>
        <v>145</v>
      </c>
      <c r="L146" s="137">
        <f>'Res OLS Model'!$B$5</f>
        <v>-18835309.468010399</v>
      </c>
      <c r="M146" s="137">
        <f ca="1">'Res OLS Model'!$B$6*D146</f>
        <v>16226004.229573017</v>
      </c>
      <c r="N146" s="137">
        <f ca="1">'Res OLS Model'!$B$7*E146</f>
        <v>0</v>
      </c>
      <c r="O146" s="137">
        <f>'Res OLS Model'!$B$8*F146</f>
        <v>0</v>
      </c>
      <c r="P146" s="137">
        <f>'Res OLS Model'!$B$9*G146</f>
        <v>0</v>
      </c>
      <c r="Q146" s="137">
        <f>'Res OLS Model'!$B$10*H146</f>
        <v>61037624.012392379</v>
      </c>
      <c r="R146" s="137">
        <f>'Res OLS Model'!$B$11*I146</f>
        <v>0</v>
      </c>
      <c r="S146" s="137">
        <f>'Res OLS Model'!$B$12*J146</f>
        <v>-3825375.7262504599</v>
      </c>
      <c r="T146" s="137">
        <f t="shared" ca="1" si="17"/>
        <v>54602943.047704533</v>
      </c>
    </row>
    <row r="147" spans="1:20">
      <c r="A147" s="138">
        <v>43862</v>
      </c>
      <c r="B147" s="137">
        <f t="shared" si="16"/>
        <v>2020</v>
      </c>
      <c r="D147" s="137">
        <f t="shared" ca="1" si="18"/>
        <v>611.17548872180487</v>
      </c>
      <c r="E147" s="137">
        <f t="shared" ca="1" si="18"/>
        <v>0</v>
      </c>
      <c r="F147" s="137">
        <f t="shared" si="18"/>
        <v>0</v>
      </c>
      <c r="G147" s="137">
        <f t="shared" si="18"/>
        <v>0</v>
      </c>
      <c r="H147" s="137">
        <f t="shared" si="13"/>
        <v>29</v>
      </c>
      <c r="I147" s="137">
        <f t="shared" si="18"/>
        <v>0</v>
      </c>
      <c r="J147" s="137">
        <f t="shared" si="14"/>
        <v>146</v>
      </c>
      <c r="L147" s="137">
        <f>'Res OLS Model'!$B$5</f>
        <v>-18835309.468010399</v>
      </c>
      <c r="M147" s="137">
        <f ca="1">'Res OLS Model'!$B$6*D147</f>
        <v>14909349.772338931</v>
      </c>
      <c r="N147" s="137">
        <f ca="1">'Res OLS Model'!$B$7*E147</f>
        <v>0</v>
      </c>
      <c r="O147" s="137">
        <f>'Res OLS Model'!$B$8*F147</f>
        <v>0</v>
      </c>
      <c r="P147" s="137">
        <f>'Res OLS Model'!$B$9*G147</f>
        <v>0</v>
      </c>
      <c r="Q147" s="137">
        <f>'Res OLS Model'!$B$10*H147</f>
        <v>57099712.78578642</v>
      </c>
      <c r="R147" s="137">
        <f>'Res OLS Model'!$B$11*I147</f>
        <v>0</v>
      </c>
      <c r="S147" s="137">
        <f>'Res OLS Model'!$B$12*J147</f>
        <v>-3851757.6278108079</v>
      </c>
      <c r="T147" s="137">
        <f t="shared" ca="1" si="17"/>
        <v>49321995.462304145</v>
      </c>
    </row>
    <row r="148" spans="1:20">
      <c r="A148" s="138">
        <v>43891</v>
      </c>
      <c r="B148" s="137">
        <f t="shared" si="16"/>
        <v>2020</v>
      </c>
      <c r="D148" s="137">
        <f t="shared" ca="1" si="18"/>
        <v>458.46436090225569</v>
      </c>
      <c r="E148" s="137">
        <f t="shared" ca="1" si="18"/>
        <v>0</v>
      </c>
      <c r="F148" s="137">
        <f t="shared" si="18"/>
        <v>1</v>
      </c>
      <c r="G148" s="137">
        <f t="shared" si="18"/>
        <v>0</v>
      </c>
      <c r="H148" s="137">
        <f t="shared" si="13"/>
        <v>31</v>
      </c>
      <c r="I148" s="137">
        <f t="shared" si="18"/>
        <v>0</v>
      </c>
      <c r="J148" s="137">
        <f t="shared" si="14"/>
        <v>147</v>
      </c>
      <c r="L148" s="137">
        <f>'Res OLS Model'!$B$5</f>
        <v>-18835309.468010399</v>
      </c>
      <c r="M148" s="137">
        <f ca="1">'Res OLS Model'!$B$6*D148</f>
        <v>11184030.840534743</v>
      </c>
      <c r="N148" s="137">
        <f ca="1">'Res OLS Model'!$B$7*E148</f>
        <v>0</v>
      </c>
      <c r="O148" s="137">
        <f>'Res OLS Model'!$B$8*F148</f>
        <v>-4176983.9788491102</v>
      </c>
      <c r="P148" s="137">
        <f>'Res OLS Model'!$B$9*G148</f>
        <v>0</v>
      </c>
      <c r="Q148" s="137">
        <f>'Res OLS Model'!$B$10*H148</f>
        <v>61037624.012392379</v>
      </c>
      <c r="R148" s="137">
        <f>'Res OLS Model'!$B$11*I148</f>
        <v>0</v>
      </c>
      <c r="S148" s="137">
        <f>'Res OLS Model'!$B$12*J148</f>
        <v>-3878139.5293711559</v>
      </c>
      <c r="T148" s="137">
        <f t="shared" ca="1" si="17"/>
        <v>45331221.876696452</v>
      </c>
    </row>
    <row r="149" spans="1:20">
      <c r="A149" s="138">
        <v>43922</v>
      </c>
      <c r="B149" s="137">
        <f t="shared" si="16"/>
        <v>2020</v>
      </c>
      <c r="D149" s="137">
        <f t="shared" ca="1" si="18"/>
        <v>254.29052631578941</v>
      </c>
      <c r="E149" s="137">
        <f t="shared" ca="1" si="18"/>
        <v>1.6822556390977184</v>
      </c>
      <c r="F149" s="137">
        <f t="shared" si="18"/>
        <v>1</v>
      </c>
      <c r="G149" s="137">
        <f t="shared" si="18"/>
        <v>0</v>
      </c>
      <c r="H149" s="137">
        <f t="shared" si="13"/>
        <v>30</v>
      </c>
      <c r="I149" s="137">
        <f t="shared" si="18"/>
        <v>0</v>
      </c>
      <c r="J149" s="137">
        <f t="shared" si="14"/>
        <v>148</v>
      </c>
      <c r="L149" s="137">
        <f>'Res OLS Model'!$B$5</f>
        <v>-18835309.468010399</v>
      </c>
      <c r="M149" s="137">
        <f ca="1">'Res OLS Model'!$B$6*D149</f>
        <v>6203302.440291401</v>
      </c>
      <c r="N149" s="137">
        <f ca="1">'Res OLS Model'!$B$7*E149</f>
        <v>289233.96980041434</v>
      </c>
      <c r="O149" s="137">
        <f>'Res OLS Model'!$B$8*F149</f>
        <v>-4176983.9788491102</v>
      </c>
      <c r="P149" s="137">
        <f>'Res OLS Model'!$B$9*G149</f>
        <v>0</v>
      </c>
      <c r="Q149" s="137">
        <f>'Res OLS Model'!$B$10*H149</f>
        <v>59068668.399089403</v>
      </c>
      <c r="R149" s="137">
        <f>'Res OLS Model'!$B$11*I149</f>
        <v>0</v>
      </c>
      <c r="S149" s="137">
        <f>'Res OLS Model'!$B$12*J149</f>
        <v>-3904521.4309315039</v>
      </c>
      <c r="T149" s="137">
        <f t="shared" ca="1" si="17"/>
        <v>38644389.931390204</v>
      </c>
    </row>
    <row r="150" spans="1:20">
      <c r="A150" s="138">
        <v>43952</v>
      </c>
      <c r="B150" s="137">
        <f t="shared" si="16"/>
        <v>2020</v>
      </c>
      <c r="D150" s="137">
        <f t="shared" ca="1" si="18"/>
        <v>102.64150375939857</v>
      </c>
      <c r="E150" s="137">
        <f t="shared" ca="1" si="18"/>
        <v>46.38781954887213</v>
      </c>
      <c r="F150" s="137">
        <f t="shared" si="18"/>
        <v>1</v>
      </c>
      <c r="G150" s="137">
        <f t="shared" si="18"/>
        <v>0</v>
      </c>
      <c r="H150" s="137">
        <f t="shared" si="13"/>
        <v>31</v>
      </c>
      <c r="I150" s="137">
        <f t="shared" si="18"/>
        <v>0</v>
      </c>
      <c r="J150" s="137">
        <f t="shared" si="14"/>
        <v>149</v>
      </c>
      <c r="L150" s="137">
        <f>'Res OLS Model'!$B$5</f>
        <v>-18835309.468010399</v>
      </c>
      <c r="M150" s="137">
        <f ca="1">'Res OLS Model'!$B$6*D150</f>
        <v>2503893.0862691803</v>
      </c>
      <c r="N150" s="137">
        <f ca="1">'Res OLS Model'!$B$7*E150</f>
        <v>7975561.4347066497</v>
      </c>
      <c r="O150" s="137">
        <f>'Res OLS Model'!$B$8*F150</f>
        <v>-4176983.9788491102</v>
      </c>
      <c r="P150" s="137">
        <f>'Res OLS Model'!$B$9*G150</f>
        <v>0</v>
      </c>
      <c r="Q150" s="137">
        <f>'Res OLS Model'!$B$10*H150</f>
        <v>61037624.012392379</v>
      </c>
      <c r="R150" s="137">
        <f>'Res OLS Model'!$B$11*I150</f>
        <v>0</v>
      </c>
      <c r="S150" s="137">
        <f>'Res OLS Model'!$B$12*J150</f>
        <v>-3930903.3324918519</v>
      </c>
      <c r="T150" s="137">
        <f t="shared" ca="1" si="17"/>
        <v>44573881.754016846</v>
      </c>
    </row>
    <row r="151" spans="1:20">
      <c r="A151" s="138">
        <v>43983</v>
      </c>
      <c r="B151" s="137">
        <f t="shared" si="16"/>
        <v>2020</v>
      </c>
      <c r="D151" s="137">
        <f t="shared" ca="1" si="18"/>
        <v>0.39669172932326546</v>
      </c>
      <c r="E151" s="137">
        <f t="shared" ca="1" si="18"/>
        <v>113.76894736842098</v>
      </c>
      <c r="F151" s="137">
        <f t="shared" si="18"/>
        <v>0</v>
      </c>
      <c r="G151" s="137">
        <f t="shared" si="18"/>
        <v>0</v>
      </c>
      <c r="H151" s="137">
        <f t="shared" si="13"/>
        <v>30</v>
      </c>
      <c r="I151" s="137">
        <f t="shared" si="18"/>
        <v>0</v>
      </c>
      <c r="J151" s="137">
        <f t="shared" si="14"/>
        <v>150</v>
      </c>
      <c r="L151" s="137">
        <f>'Res OLS Model'!$B$5</f>
        <v>-18835309.468010399</v>
      </c>
      <c r="M151" s="137">
        <f ca="1">'Res OLS Model'!$B$6*D151</f>
        <v>9677.1154167910208</v>
      </c>
      <c r="N151" s="137">
        <f ca="1">'Res OLS Model'!$B$7*E151</f>
        <v>19560549.254590061</v>
      </c>
      <c r="O151" s="137">
        <f>'Res OLS Model'!$B$8*F151</f>
        <v>0</v>
      </c>
      <c r="P151" s="137">
        <f>'Res OLS Model'!$B$9*G151</f>
        <v>0</v>
      </c>
      <c r="Q151" s="137">
        <f>'Res OLS Model'!$B$10*H151</f>
        <v>59068668.399089403</v>
      </c>
      <c r="R151" s="137">
        <f>'Res OLS Model'!$B$11*I151</f>
        <v>0</v>
      </c>
      <c r="S151" s="137">
        <f>'Res OLS Model'!$B$12*J151</f>
        <v>-3957285.2340521999</v>
      </c>
      <c r="T151" s="137">
        <f t="shared" ca="1" si="17"/>
        <v>55846300.067033663</v>
      </c>
    </row>
    <row r="152" spans="1:20">
      <c r="A152" s="138">
        <v>44013</v>
      </c>
      <c r="B152" s="137">
        <f t="shared" si="16"/>
        <v>2020</v>
      </c>
      <c r="D152" s="137">
        <f t="shared" ca="1" si="18"/>
        <v>0.58105263157894704</v>
      </c>
      <c r="E152" s="137">
        <f t="shared" ca="1" si="18"/>
        <v>182.37947368421052</v>
      </c>
      <c r="F152" s="137">
        <f t="shared" si="18"/>
        <v>0</v>
      </c>
      <c r="G152" s="137">
        <f t="shared" si="18"/>
        <v>0</v>
      </c>
      <c r="H152" s="137">
        <f t="shared" si="13"/>
        <v>31</v>
      </c>
      <c r="I152" s="137">
        <f t="shared" si="18"/>
        <v>0</v>
      </c>
      <c r="J152" s="137">
        <f t="shared" si="14"/>
        <v>151</v>
      </c>
      <c r="L152" s="137">
        <f>'Res OLS Model'!$B$5</f>
        <v>-18835309.468010399</v>
      </c>
      <c r="M152" s="137">
        <f ca="1">'Res OLS Model'!$B$6*D152</f>
        <v>14174.516289038864</v>
      </c>
      <c r="N152" s="137">
        <f ca="1">'Res OLS Model'!$B$7*E152</f>
        <v>31356910.304124273</v>
      </c>
      <c r="O152" s="137">
        <f>'Res OLS Model'!$B$8*F152</f>
        <v>0</v>
      </c>
      <c r="P152" s="137">
        <f>'Res OLS Model'!$B$9*G152</f>
        <v>0</v>
      </c>
      <c r="Q152" s="137">
        <f>'Res OLS Model'!$B$10*H152</f>
        <v>61037624.012392379</v>
      </c>
      <c r="R152" s="137">
        <f>'Res OLS Model'!$B$11*I152</f>
        <v>0</v>
      </c>
      <c r="S152" s="137">
        <f>'Res OLS Model'!$B$12*J152</f>
        <v>-3983667.1356125479</v>
      </c>
      <c r="T152" s="137">
        <f t="shared" ca="1" si="17"/>
        <v>69589732.22918275</v>
      </c>
    </row>
    <row r="153" spans="1:20">
      <c r="A153" s="138">
        <v>44044</v>
      </c>
      <c r="B153" s="137">
        <f t="shared" si="16"/>
        <v>2020</v>
      </c>
      <c r="D153" s="137">
        <f t="shared" ca="1" si="18"/>
        <v>1.6660902255639058</v>
      </c>
      <c r="E153" s="137">
        <f t="shared" ca="1" si="18"/>
        <v>154.67804511278189</v>
      </c>
      <c r="F153" s="137">
        <f t="shared" si="18"/>
        <v>0</v>
      </c>
      <c r="G153" s="137">
        <f t="shared" si="18"/>
        <v>0</v>
      </c>
      <c r="H153" s="137">
        <f t="shared" si="13"/>
        <v>31</v>
      </c>
      <c r="I153" s="137">
        <f t="shared" si="18"/>
        <v>0</v>
      </c>
      <c r="J153" s="137">
        <f t="shared" si="14"/>
        <v>152</v>
      </c>
      <c r="L153" s="137">
        <f>'Res OLS Model'!$B$5</f>
        <v>-18835309.468010399</v>
      </c>
      <c r="M153" s="137">
        <f ca="1">'Res OLS Model'!$B$6*D153</f>
        <v>40643.517915218894</v>
      </c>
      <c r="N153" s="137">
        <f ca="1">'Res OLS Model'!$B$7*E153</f>
        <v>26594141.811248668</v>
      </c>
      <c r="O153" s="137">
        <f>'Res OLS Model'!$B$8*F153</f>
        <v>0</v>
      </c>
      <c r="P153" s="137">
        <f>'Res OLS Model'!$B$9*G153</f>
        <v>0</v>
      </c>
      <c r="Q153" s="137">
        <f>'Res OLS Model'!$B$10*H153</f>
        <v>61037624.012392379</v>
      </c>
      <c r="R153" s="137">
        <f>'Res OLS Model'!$B$11*I153</f>
        <v>0</v>
      </c>
      <c r="S153" s="137">
        <f>'Res OLS Model'!$B$12*J153</f>
        <v>-4010049.0371728959</v>
      </c>
      <c r="T153" s="137">
        <f t="shared" ca="1" si="17"/>
        <v>64827050.836372972</v>
      </c>
    </row>
    <row r="154" spans="1:20">
      <c r="A154" s="138">
        <v>44075</v>
      </c>
      <c r="B154" s="137">
        <f t="shared" si="16"/>
        <v>2020</v>
      </c>
      <c r="D154" s="137">
        <f t="shared" ca="1" si="18"/>
        <v>30.410827067669118</v>
      </c>
      <c r="E154" s="137">
        <f t="shared" ca="1" si="18"/>
        <v>70.305488721804494</v>
      </c>
      <c r="F154" s="137">
        <f t="shared" si="18"/>
        <v>0</v>
      </c>
      <c r="G154" s="137">
        <f t="shared" si="18"/>
        <v>1</v>
      </c>
      <c r="H154" s="137">
        <f t="shared" si="13"/>
        <v>30</v>
      </c>
      <c r="I154" s="137">
        <f t="shared" si="18"/>
        <v>1</v>
      </c>
      <c r="J154" s="137">
        <f t="shared" si="14"/>
        <v>153</v>
      </c>
      <c r="L154" s="137">
        <f>'Res OLS Model'!$B$5</f>
        <v>-18835309.468010399</v>
      </c>
      <c r="M154" s="137">
        <f ca="1">'Res OLS Model'!$B$6*D154</f>
        <v>741858.37944226293</v>
      </c>
      <c r="N154" s="137">
        <f ca="1">'Res OLS Model'!$B$7*E154</f>
        <v>12087779.722154686</v>
      </c>
      <c r="O154" s="137">
        <f>'Res OLS Model'!$B$8*F154</f>
        <v>0</v>
      </c>
      <c r="P154" s="137">
        <f>'Res OLS Model'!$B$9*G154</f>
        <v>-2347252.1020738599</v>
      </c>
      <c r="Q154" s="137">
        <f>'Res OLS Model'!$B$10*H154</f>
        <v>59068668.399089403</v>
      </c>
      <c r="R154" s="137">
        <f>'Res OLS Model'!$B$11*I154</f>
        <v>2715900.05685709</v>
      </c>
      <c r="S154" s="137">
        <f>'Res OLS Model'!$B$12*J154</f>
        <v>-4036430.9387332438</v>
      </c>
      <c r="T154" s="137">
        <f t="shared" ca="1" si="17"/>
        <v>49395214.04872594</v>
      </c>
    </row>
    <row r="155" spans="1:20">
      <c r="A155" s="138">
        <v>44105</v>
      </c>
      <c r="B155" s="137">
        <f t="shared" si="16"/>
        <v>2020</v>
      </c>
      <c r="D155" s="137">
        <f t="shared" ca="1" si="18"/>
        <v>158.93676691729343</v>
      </c>
      <c r="E155" s="137">
        <f t="shared" ca="1" si="18"/>
        <v>14.777368421052643</v>
      </c>
      <c r="F155" s="137">
        <f t="shared" si="18"/>
        <v>0</v>
      </c>
      <c r="G155" s="137">
        <f t="shared" si="18"/>
        <v>1</v>
      </c>
      <c r="H155" s="137">
        <f t="shared" si="13"/>
        <v>31</v>
      </c>
      <c r="I155" s="137">
        <f t="shared" si="18"/>
        <v>0</v>
      </c>
      <c r="J155" s="137">
        <f t="shared" si="14"/>
        <v>154</v>
      </c>
      <c r="L155" s="137">
        <f>'Res OLS Model'!$B$5</f>
        <v>-18835309.468010399</v>
      </c>
      <c r="M155" s="137">
        <f ca="1">'Res OLS Model'!$B$6*D155</f>
        <v>3877190.5833632834</v>
      </c>
      <c r="N155" s="137">
        <f ca="1">'Res OLS Model'!$B$7*E155</f>
        <v>2540705.9618577166</v>
      </c>
      <c r="O155" s="137">
        <f>'Res OLS Model'!$B$8*F155</f>
        <v>0</v>
      </c>
      <c r="P155" s="137">
        <f>'Res OLS Model'!$B$9*G155</f>
        <v>-2347252.1020738599</v>
      </c>
      <c r="Q155" s="137">
        <f>'Res OLS Model'!$B$10*H155</f>
        <v>61037624.012392379</v>
      </c>
      <c r="R155" s="137">
        <f>'Res OLS Model'!$B$11*I155</f>
        <v>0</v>
      </c>
      <c r="S155" s="137">
        <f>'Res OLS Model'!$B$12*J155</f>
        <v>-4062812.8402935918</v>
      </c>
      <c r="T155" s="137">
        <f t="shared" ca="1" si="17"/>
        <v>42210146.147235528</v>
      </c>
    </row>
    <row r="156" spans="1:20">
      <c r="A156" s="138">
        <v>44136</v>
      </c>
      <c r="B156" s="137">
        <f t="shared" si="16"/>
        <v>2020</v>
      </c>
      <c r="D156" s="137">
        <f t="shared" ca="1" si="18"/>
        <v>375.92533834586447</v>
      </c>
      <c r="E156" s="137">
        <f t="shared" ca="1" si="18"/>
        <v>9.5488721804512622E-2</v>
      </c>
      <c r="F156" s="137">
        <f t="shared" si="18"/>
        <v>0</v>
      </c>
      <c r="G156" s="137">
        <f t="shared" si="18"/>
        <v>1</v>
      </c>
      <c r="H156" s="137">
        <f t="shared" si="13"/>
        <v>30</v>
      </c>
      <c r="I156" s="137">
        <f t="shared" si="18"/>
        <v>0</v>
      </c>
      <c r="J156" s="137">
        <f t="shared" si="14"/>
        <v>155</v>
      </c>
      <c r="L156" s="137">
        <f>'Res OLS Model'!$B$5</f>
        <v>-18835309.468010399</v>
      </c>
      <c r="M156" s="137">
        <f ca="1">'Res OLS Model'!$B$6*D156</f>
        <v>9170528.696111612</v>
      </c>
      <c r="N156" s="137">
        <f ca="1">'Res OLS Model'!$B$7*E156</f>
        <v>16417.589239587782</v>
      </c>
      <c r="O156" s="137">
        <f>'Res OLS Model'!$B$8*F156</f>
        <v>0</v>
      </c>
      <c r="P156" s="137">
        <f>'Res OLS Model'!$B$9*G156</f>
        <v>-2347252.1020738599</v>
      </c>
      <c r="Q156" s="137">
        <f>'Res OLS Model'!$B$10*H156</f>
        <v>59068668.399089403</v>
      </c>
      <c r="R156" s="137">
        <f>'Res OLS Model'!$B$11*I156</f>
        <v>0</v>
      </c>
      <c r="S156" s="137">
        <f>'Res OLS Model'!$B$12*J156</f>
        <v>-4089194.7418539398</v>
      </c>
      <c r="T156" s="137">
        <f t="shared" ca="1" si="17"/>
        <v>42983858.372502409</v>
      </c>
    </row>
    <row r="157" spans="1:20">
      <c r="A157" s="138">
        <v>44166</v>
      </c>
      <c r="B157" s="137">
        <f t="shared" si="16"/>
        <v>2020</v>
      </c>
      <c r="D157" s="137">
        <f t="shared" ca="1" si="18"/>
        <v>548.76120300751859</v>
      </c>
      <c r="E157" s="137">
        <f t="shared" ca="1" si="18"/>
        <v>0</v>
      </c>
      <c r="F157" s="137">
        <f t="shared" si="18"/>
        <v>0</v>
      </c>
      <c r="G157" s="137">
        <f t="shared" si="18"/>
        <v>0</v>
      </c>
      <c r="H157" s="137">
        <f t="shared" si="13"/>
        <v>31</v>
      </c>
      <c r="I157" s="137">
        <f t="shared" si="18"/>
        <v>0</v>
      </c>
      <c r="J157" s="137">
        <f t="shared" si="14"/>
        <v>156</v>
      </c>
      <c r="L157" s="137">
        <f>'Res OLS Model'!$B$5</f>
        <v>-18835309.468010399</v>
      </c>
      <c r="M157" s="137">
        <f ca="1">'Res OLS Model'!$B$6*D157</f>
        <v>13386781.486017223</v>
      </c>
      <c r="N157" s="137">
        <f ca="1">'Res OLS Model'!$B$7*E157</f>
        <v>0</v>
      </c>
      <c r="O157" s="137">
        <f>'Res OLS Model'!$B$8*F157</f>
        <v>0</v>
      </c>
      <c r="P157" s="137">
        <f>'Res OLS Model'!$B$9*G157</f>
        <v>0</v>
      </c>
      <c r="Q157" s="137">
        <f>'Res OLS Model'!$B$10*H157</f>
        <v>61037624.012392379</v>
      </c>
      <c r="R157" s="137">
        <f>'Res OLS Model'!$B$11*I157</f>
        <v>0</v>
      </c>
      <c r="S157" s="137">
        <f>'Res OLS Model'!$B$12*J157</f>
        <v>-4115576.6434142878</v>
      </c>
      <c r="T157" s="137">
        <f t="shared" ca="1" si="17"/>
        <v>51473519.386984915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161BE-BC8E-439D-9C0F-C257041651AE}">
  <dimension ref="A1:AF57"/>
  <sheetViews>
    <sheetView tabSelected="1" topLeftCell="O19" workbookViewId="0">
      <selection activeCell="AB28" sqref="AB28"/>
    </sheetView>
  </sheetViews>
  <sheetFormatPr defaultRowHeight="12.75"/>
  <cols>
    <col min="1" max="1" width="9.33203125" style="137"/>
    <col min="2" max="2" width="35.1640625" bestFit="1" customWidth="1"/>
    <col min="3" max="3" width="9.83203125" bestFit="1" customWidth="1"/>
    <col min="4" max="4" width="14.6640625" bestFit="1" customWidth="1"/>
    <col min="5" max="5" width="12.1640625" bestFit="1" customWidth="1"/>
    <col min="12" max="12" width="15.83203125" bestFit="1" customWidth="1"/>
    <col min="14" max="14" width="15.83203125" bestFit="1" customWidth="1"/>
    <col min="16" max="16" width="15.83203125" bestFit="1" customWidth="1"/>
    <col min="18" max="18" width="15.83203125" bestFit="1" customWidth="1"/>
    <col min="20" max="20" width="15.83203125" bestFit="1" customWidth="1"/>
    <col min="22" max="22" width="17" bestFit="1" customWidth="1"/>
    <col min="23" max="23" width="12.1640625" bestFit="1" customWidth="1"/>
    <col min="24" max="24" width="17" bestFit="1" customWidth="1"/>
    <col min="25" max="25" width="11.33203125" customWidth="1"/>
    <col min="26" max="26" width="17" bestFit="1" customWidth="1"/>
    <col min="27" max="27" width="12.1640625" bestFit="1" customWidth="1"/>
    <col min="28" max="28" width="17" bestFit="1" customWidth="1"/>
    <col min="29" max="29" width="12.1640625" bestFit="1" customWidth="1"/>
    <col min="30" max="30" width="17" bestFit="1" customWidth="1"/>
    <col min="31" max="31" width="12.1640625" bestFit="1" customWidth="1"/>
    <col min="32" max="32" width="17" bestFit="1" customWidth="1"/>
  </cols>
  <sheetData>
    <row r="1" spans="1:17">
      <c r="B1" s="178"/>
      <c r="C1">
        <v>2006</v>
      </c>
      <c r="D1">
        <v>2007</v>
      </c>
      <c r="E1">
        <v>2008</v>
      </c>
      <c r="F1">
        <v>2009</v>
      </c>
      <c r="G1">
        <v>2010</v>
      </c>
      <c r="H1">
        <v>2011</v>
      </c>
      <c r="I1">
        <v>2012</v>
      </c>
      <c r="J1">
        <v>2013</v>
      </c>
      <c r="K1">
        <v>2014</v>
      </c>
      <c r="L1">
        <v>2015</v>
      </c>
      <c r="M1">
        <v>2016</v>
      </c>
      <c r="N1">
        <v>2017</v>
      </c>
      <c r="O1">
        <v>2018</v>
      </c>
      <c r="P1">
        <v>2019</v>
      </c>
      <c r="Q1">
        <v>2020</v>
      </c>
    </row>
    <row r="2" spans="1:17">
      <c r="B2" t="s">
        <v>138</v>
      </c>
      <c r="C2">
        <f ca="1">OFFSET($C50,0,(COLUMN()-3)*2)</f>
        <v>148.6585</v>
      </c>
      <c r="D2" s="137">
        <f t="shared" ref="D2:Q2" ca="1" si="0">OFFSET($C50,0,(COLUMN()-3)*2)</f>
        <v>1318.3140438042951</v>
      </c>
      <c r="E2" s="137">
        <f t="shared" ca="1" si="0"/>
        <v>1415.5466992392965</v>
      </c>
      <c r="F2" s="137">
        <f t="shared" ca="1" si="0"/>
        <v>1570.1334631210277</v>
      </c>
      <c r="G2" s="137">
        <f t="shared" ca="1" si="0"/>
        <v>2084.8038698987175</v>
      </c>
      <c r="H2" s="137">
        <f t="shared" ca="1" si="0"/>
        <v>2715.8233160021637</v>
      </c>
      <c r="I2" s="137">
        <f t="shared" ca="1" si="0"/>
        <v>3224.8969313440903</v>
      </c>
      <c r="J2" s="137">
        <f t="shared" ca="1" si="0"/>
        <v>4194.4367850774261</v>
      </c>
      <c r="K2" s="137">
        <f t="shared" ca="1" si="0"/>
        <v>4133.6256405776021</v>
      </c>
      <c r="L2" s="137">
        <f t="shared" ca="1" si="0"/>
        <v>4589.7852923038117</v>
      </c>
      <c r="M2" s="137">
        <f t="shared" ca="1" si="0"/>
        <v>5055.0420618432372</v>
      </c>
      <c r="N2" s="137">
        <f t="shared" ca="1" si="0"/>
        <v>5753.844341245881</v>
      </c>
      <c r="O2" s="137">
        <f t="shared" ca="1" si="0"/>
        <v>6119.85</v>
      </c>
      <c r="P2" s="137">
        <f t="shared" ca="1" si="0"/>
        <v>6368.26</v>
      </c>
      <c r="Q2" s="137">
        <f t="shared" ca="1" si="0"/>
        <v>6413.37</v>
      </c>
    </row>
    <row r="3" spans="1:17">
      <c r="B3" t="s">
        <v>224</v>
      </c>
      <c r="C3" s="137">
        <f t="shared" ref="C3:Q9" ca="1" si="1">OFFSET($C51,0,(COLUMN()-3)*2)</f>
        <v>0</v>
      </c>
      <c r="D3" s="137">
        <f t="shared" ca="1" si="1"/>
        <v>0</v>
      </c>
      <c r="E3" s="137">
        <f t="shared" ca="1" si="1"/>
        <v>26.385373806717272</v>
      </c>
      <c r="F3" s="137">
        <f t="shared" ca="1" si="1"/>
        <v>754.22736294157812</v>
      </c>
      <c r="G3" s="137">
        <f t="shared" ca="1" si="1"/>
        <v>1842.9709886776493</v>
      </c>
      <c r="H3" s="137">
        <f t="shared" ca="1" si="1"/>
        <v>2605.9621753364672</v>
      </c>
      <c r="I3" s="137">
        <f t="shared" ca="1" si="1"/>
        <v>3062.0616925376912</v>
      </c>
      <c r="J3" s="137">
        <f t="shared" ca="1" si="1"/>
        <v>3231.0622238950864</v>
      </c>
      <c r="K3" s="137">
        <f t="shared" ca="1" si="1"/>
        <v>3218.800521014321</v>
      </c>
      <c r="L3" s="137">
        <f t="shared" ca="1" si="1"/>
        <v>3570.1028443658406</v>
      </c>
      <c r="M3" s="137">
        <f t="shared" ca="1" si="1"/>
        <v>3801.0473847674684</v>
      </c>
      <c r="N3" s="137">
        <f t="shared" ca="1" si="1"/>
        <v>3564.2294504455945</v>
      </c>
      <c r="O3" s="137">
        <f t="shared" ca="1" si="1"/>
        <v>2049.73</v>
      </c>
      <c r="P3" s="137">
        <f t="shared" ca="1" si="1"/>
        <v>2404.37</v>
      </c>
      <c r="Q3" s="137">
        <f t="shared" ca="1" si="1"/>
        <v>2665.1099999999997</v>
      </c>
    </row>
    <row r="4" spans="1:17">
      <c r="B4" t="s">
        <v>225</v>
      </c>
      <c r="C4" s="137">
        <f t="shared" ca="1" si="1"/>
        <v>0</v>
      </c>
      <c r="D4" s="137">
        <f t="shared" ca="1" si="1"/>
        <v>0</v>
      </c>
      <c r="E4" s="137">
        <f t="shared" ca="1" si="1"/>
        <v>72.74123114860798</v>
      </c>
      <c r="F4" s="137">
        <f t="shared" ca="1" si="1"/>
        <v>372.82114341891122</v>
      </c>
      <c r="G4" s="137">
        <f t="shared" ca="1" si="1"/>
        <v>793.20899013702945</v>
      </c>
      <c r="H4" s="137">
        <f t="shared" ca="1" si="1"/>
        <v>1299.8536584720346</v>
      </c>
      <c r="I4" s="137">
        <f t="shared" ca="1" si="1"/>
        <v>2068.7581127924004</v>
      </c>
      <c r="J4" s="137">
        <f t="shared" ca="1" si="1"/>
        <v>3279.007107134646</v>
      </c>
      <c r="K4" s="137">
        <f t="shared" ca="1" si="1"/>
        <v>4772.5600770561396</v>
      </c>
      <c r="L4" s="137">
        <f t="shared" ca="1" si="1"/>
        <v>6306.2112773710787</v>
      </c>
      <c r="M4" s="137">
        <f t="shared" ca="1" si="1"/>
        <v>7933.4697216471541</v>
      </c>
      <c r="N4" s="137">
        <f t="shared" ca="1" si="1"/>
        <v>9994.4137048400698</v>
      </c>
      <c r="O4" s="137">
        <f t="shared" ca="1" si="1"/>
        <v>12455.485000000001</v>
      </c>
      <c r="P4" s="137">
        <f t="shared" ca="1" si="1"/>
        <v>22226.29</v>
      </c>
      <c r="Q4" s="137">
        <f t="shared" ca="1" si="1"/>
        <v>30365.760000000002</v>
      </c>
    </row>
    <row r="5" spans="1:17">
      <c r="A5" s="178" t="s">
        <v>185</v>
      </c>
      <c r="B5" t="s">
        <v>226</v>
      </c>
      <c r="C5" s="137">
        <f t="shared" ca="1" si="1"/>
        <v>0</v>
      </c>
      <c r="D5" s="137">
        <f t="shared" ca="1" si="1"/>
        <v>0</v>
      </c>
      <c r="E5" s="137">
        <f t="shared" ca="1" si="1"/>
        <v>0</v>
      </c>
      <c r="F5" s="137">
        <f t="shared" ca="1" si="1"/>
        <v>0</v>
      </c>
      <c r="G5" s="137">
        <f t="shared" ca="1" si="1"/>
        <v>0</v>
      </c>
      <c r="H5" s="137">
        <f t="shared" ca="1" si="1"/>
        <v>0</v>
      </c>
      <c r="I5" s="137">
        <f t="shared" ca="1" si="1"/>
        <v>2.0429248265184863</v>
      </c>
      <c r="J5" s="137">
        <f t="shared" ca="1" si="1"/>
        <v>4.1908980264579876</v>
      </c>
      <c r="K5" s="137">
        <f t="shared" ca="1" si="1"/>
        <v>8.1140684183324865</v>
      </c>
      <c r="L5" s="137">
        <f t="shared" ca="1" si="1"/>
        <v>18.909748321705337</v>
      </c>
      <c r="M5" s="137">
        <f t="shared" ca="1" si="1"/>
        <v>27.577610184068277</v>
      </c>
      <c r="N5" s="137">
        <f t="shared" ca="1" si="1"/>
        <v>58.895224167797593</v>
      </c>
      <c r="O5" s="137">
        <f t="shared" ca="1" si="1"/>
        <v>964.32999999999993</v>
      </c>
      <c r="P5" s="137">
        <f t="shared" ca="1" si="1"/>
        <v>1843.075</v>
      </c>
      <c r="Q5" s="137">
        <f t="shared" ca="1" si="1"/>
        <v>1851.8799999999999</v>
      </c>
    </row>
    <row r="6" spans="1:17">
      <c r="B6" t="s">
        <v>227</v>
      </c>
      <c r="C6" s="137">
        <f t="shared" ca="1" si="1"/>
        <v>0</v>
      </c>
      <c r="D6" s="137">
        <f t="shared" ca="1" si="1"/>
        <v>0</v>
      </c>
      <c r="E6" s="137">
        <f t="shared" ca="1" si="1"/>
        <v>0</v>
      </c>
      <c r="F6" s="137">
        <f t="shared" ca="1" si="1"/>
        <v>0</v>
      </c>
      <c r="G6" s="137">
        <f t="shared" ca="1" si="1"/>
        <v>0</v>
      </c>
      <c r="H6" s="137">
        <f t="shared" ca="1" si="1"/>
        <v>173.59560205470999</v>
      </c>
      <c r="I6" s="137">
        <f t="shared" ca="1" si="1"/>
        <v>492.69285008701439</v>
      </c>
      <c r="J6" s="137">
        <f t="shared" ca="1" si="1"/>
        <v>873.98535002069445</v>
      </c>
      <c r="K6" s="137">
        <f t="shared" ca="1" si="1"/>
        <v>1217.1004897467144</v>
      </c>
      <c r="L6" s="137">
        <f t="shared" ca="1" si="1"/>
        <v>1388.6278657643984</v>
      </c>
      <c r="M6" s="137">
        <f t="shared" ca="1" si="1"/>
        <v>1447.2316865622397</v>
      </c>
      <c r="N6" s="137">
        <f t="shared" ca="1" si="1"/>
        <v>1448.1282019906978</v>
      </c>
      <c r="O6" s="137">
        <f t="shared" ca="1" si="1"/>
        <v>1719.34</v>
      </c>
      <c r="P6" s="137">
        <f t="shared" ca="1" si="1"/>
        <v>2216.5349999999999</v>
      </c>
      <c r="Q6" s="137">
        <f t="shared" ca="1" si="1"/>
        <v>5733.36</v>
      </c>
    </row>
    <row r="7" spans="1:17">
      <c r="B7" t="s">
        <v>188</v>
      </c>
      <c r="C7" s="137">
        <f t="shared" ca="1" si="1"/>
        <v>0</v>
      </c>
      <c r="D7" s="137">
        <f t="shared" ca="1" si="1"/>
        <v>0</v>
      </c>
      <c r="E7" s="137">
        <f t="shared" ca="1" si="1"/>
        <v>0</v>
      </c>
      <c r="F7" s="137">
        <f t="shared" ca="1" si="1"/>
        <v>0</v>
      </c>
      <c r="G7" s="137">
        <f t="shared" ca="1" si="1"/>
        <v>0</v>
      </c>
      <c r="H7" s="137">
        <f t="shared" ca="1" si="1"/>
        <v>0</v>
      </c>
      <c r="I7" s="137">
        <f t="shared" ca="1" si="1"/>
        <v>576.51772168463197</v>
      </c>
      <c r="J7" s="137">
        <f t="shared" ca="1" si="1"/>
        <v>1550.4327179472589</v>
      </c>
      <c r="K7" s="137">
        <f t="shared" ca="1" si="1"/>
        <v>2036.5661874239258</v>
      </c>
      <c r="L7" s="137">
        <f t="shared" ca="1" si="1"/>
        <v>2243.3714428672247</v>
      </c>
      <c r="M7" s="137">
        <f t="shared" ca="1" si="1"/>
        <v>2615.8391644175454</v>
      </c>
      <c r="N7" s="137">
        <f t="shared" ca="1" si="1"/>
        <v>3492.0931794831795</v>
      </c>
      <c r="O7" s="137">
        <f t="shared" ca="1" si="1"/>
        <v>4375.9400000000005</v>
      </c>
      <c r="P7" s="137">
        <f t="shared" ca="1" si="1"/>
        <v>5223.665</v>
      </c>
      <c r="Q7" s="137">
        <f t="shared" ca="1" si="1"/>
        <v>5930.8849999999993</v>
      </c>
    </row>
    <row r="8" spans="1:17">
      <c r="B8" t="s">
        <v>228</v>
      </c>
      <c r="C8" s="137">
        <f t="shared" ca="1" si="1"/>
        <v>0</v>
      </c>
      <c r="D8" s="137">
        <f t="shared" ca="1" si="1"/>
        <v>0</v>
      </c>
      <c r="E8" s="137">
        <f t="shared" ca="1" si="1"/>
        <v>0</v>
      </c>
      <c r="F8" s="137">
        <f t="shared" ca="1" si="1"/>
        <v>0</v>
      </c>
      <c r="G8" s="137">
        <f t="shared" ca="1" si="1"/>
        <v>0</v>
      </c>
      <c r="H8" s="137">
        <f t="shared" ca="1" si="1"/>
        <v>0</v>
      </c>
      <c r="I8" s="137">
        <f t="shared" ca="1" si="1"/>
        <v>1.7024373554320718</v>
      </c>
      <c r="J8" s="137">
        <f t="shared" ca="1" si="1"/>
        <v>3.3800876758661147</v>
      </c>
      <c r="K8" s="137">
        <f t="shared" ca="1" si="1"/>
        <v>3.3753331422459061</v>
      </c>
      <c r="L8" s="137">
        <f t="shared" ca="1" si="1"/>
        <v>3.3704835240684932</v>
      </c>
      <c r="M8" s="137">
        <f t="shared" ca="1" si="1"/>
        <v>3.3704835240684932</v>
      </c>
      <c r="N8" s="137">
        <f t="shared" ca="1" si="1"/>
        <v>3.1880924136756494</v>
      </c>
      <c r="O8" s="137">
        <f t="shared" ca="1" si="1"/>
        <v>3.8650000000000002</v>
      </c>
      <c r="P8" s="137">
        <f t="shared" ca="1" si="1"/>
        <v>5.3000000000000007</v>
      </c>
      <c r="Q8" s="137">
        <f t="shared" ca="1" si="1"/>
        <v>6.2700000000000005</v>
      </c>
    </row>
    <row r="9" spans="1:17">
      <c r="B9" t="s">
        <v>229</v>
      </c>
      <c r="C9" s="137">
        <f t="shared" ca="1" si="1"/>
        <v>0</v>
      </c>
      <c r="D9" s="137">
        <f t="shared" ca="1" si="1"/>
        <v>0</v>
      </c>
      <c r="E9" s="137">
        <f t="shared" ca="1" si="1"/>
        <v>0</v>
      </c>
      <c r="F9" s="137">
        <f t="shared" ca="1" si="1"/>
        <v>0</v>
      </c>
      <c r="G9" s="137">
        <f t="shared" ca="1" si="1"/>
        <v>0</v>
      </c>
      <c r="H9" s="137">
        <f t="shared" ca="1" si="1"/>
        <v>0</v>
      </c>
      <c r="I9" s="137">
        <f t="shared" ca="1" si="1"/>
        <v>0</v>
      </c>
      <c r="J9" s="137">
        <f t="shared" ca="1" si="1"/>
        <v>0</v>
      </c>
      <c r="K9" s="137">
        <f t="shared" ca="1" si="1"/>
        <v>0</v>
      </c>
      <c r="L9" s="137">
        <f t="shared" ca="1" si="1"/>
        <v>0</v>
      </c>
      <c r="M9" s="137">
        <f t="shared" ca="1" si="1"/>
        <v>0</v>
      </c>
      <c r="N9" s="137">
        <f t="shared" ca="1" si="1"/>
        <v>0</v>
      </c>
      <c r="O9" s="137">
        <f t="shared" ca="1" si="1"/>
        <v>0</v>
      </c>
      <c r="P9" s="137">
        <f t="shared" ca="1" si="1"/>
        <v>0</v>
      </c>
      <c r="Q9" s="137">
        <f t="shared" ca="1" si="1"/>
        <v>0</v>
      </c>
    </row>
    <row r="11" spans="1:17">
      <c r="B11" t="s">
        <v>138</v>
      </c>
      <c r="C11" s="137">
        <f ca="1">OFFSET($D50,0,(COLUMN()-3)*2)</f>
        <v>3069725.5</v>
      </c>
      <c r="D11" s="137">
        <f t="shared" ref="D11:Q11" ca="1" si="2">OFFSET($D50,0,(COLUMN()-3)*2)</f>
        <v>9159778.8874216564</v>
      </c>
      <c r="E11" s="137">
        <f t="shared" ca="1" si="2"/>
        <v>11178233.764235808</v>
      </c>
      <c r="F11" s="137">
        <f t="shared" ca="1" si="2"/>
        <v>12905395.295118954</v>
      </c>
      <c r="G11" s="137">
        <f t="shared" ca="1" si="2"/>
        <v>9466437.9703478534</v>
      </c>
      <c r="H11" s="137">
        <f t="shared" ca="1" si="2"/>
        <v>11272332.848857637</v>
      </c>
      <c r="I11" s="137">
        <f t="shared" ca="1" si="2"/>
        <v>12864635.435795739</v>
      </c>
      <c r="J11" s="137">
        <f t="shared" ca="1" si="2"/>
        <v>15101481.340567019</v>
      </c>
      <c r="K11" s="137">
        <f t="shared" ca="1" si="2"/>
        <v>17402895.305016823</v>
      </c>
      <c r="L11" s="137">
        <f t="shared" ca="1" si="2"/>
        <v>17670503.566507727</v>
      </c>
      <c r="M11" s="137">
        <f t="shared" ca="1" si="2"/>
        <v>21365014.036337268</v>
      </c>
      <c r="N11" s="137">
        <f t="shared" ca="1" si="2"/>
        <v>31313557.040520698</v>
      </c>
      <c r="O11" s="137">
        <f t="shared" ca="1" si="2"/>
        <v>36595287.909999996</v>
      </c>
      <c r="P11" s="137">
        <f t="shared" ca="1" si="2"/>
        <v>41175050.759999998</v>
      </c>
      <c r="Q11" s="137">
        <f t="shared" ca="1" si="2"/>
        <v>44522687.530000001</v>
      </c>
    </row>
    <row r="12" spans="1:17">
      <c r="B12" t="s">
        <v>224</v>
      </c>
      <c r="C12" s="137">
        <f t="shared" ref="C12:Q12" ca="1" si="3">OFFSET($D51,0,(COLUMN()-3)*2)</f>
        <v>0</v>
      </c>
      <c r="D12" s="137">
        <f t="shared" ca="1" si="3"/>
        <v>0</v>
      </c>
      <c r="E12" s="137">
        <f t="shared" ca="1" si="3"/>
        <v>166366.87858978781</v>
      </c>
      <c r="F12" s="137">
        <f t="shared" ca="1" si="3"/>
        <v>3004854.8414025158</v>
      </c>
      <c r="G12" s="137">
        <f t="shared" ca="1" si="3"/>
        <v>6912591.4427464642</v>
      </c>
      <c r="H12" s="137">
        <f t="shared" ca="1" si="3"/>
        <v>9242550.5800662991</v>
      </c>
      <c r="I12" s="137">
        <f t="shared" ca="1" si="3"/>
        <v>10824912.927849328</v>
      </c>
      <c r="J12" s="137">
        <f t="shared" ca="1" si="3"/>
        <v>11711624.383561883</v>
      </c>
      <c r="K12" s="137">
        <f t="shared" ca="1" si="3"/>
        <v>12126168.622544302</v>
      </c>
      <c r="L12" s="137">
        <f t="shared" ca="1" si="3"/>
        <v>14136513.140595429</v>
      </c>
      <c r="M12" s="137">
        <f t="shared" ca="1" si="3"/>
        <v>15644268.751131929</v>
      </c>
      <c r="N12" s="137">
        <f t="shared" ca="1" si="3"/>
        <v>12587931.439161209</v>
      </c>
      <c r="O12" s="137">
        <f t="shared" ca="1" si="3"/>
        <v>10370695.15</v>
      </c>
      <c r="P12" s="137">
        <f t="shared" ca="1" si="3"/>
        <v>11884425.525</v>
      </c>
      <c r="Q12" s="137">
        <f t="shared" ca="1" si="3"/>
        <v>12840440.09</v>
      </c>
    </row>
    <row r="13" spans="1:17">
      <c r="A13" s="178" t="s">
        <v>176</v>
      </c>
      <c r="B13" t="s">
        <v>225</v>
      </c>
      <c r="C13" s="137">
        <f t="shared" ref="C13:Q13" ca="1" si="4">OFFSET($D52,0,(COLUMN()-3)*2)</f>
        <v>0</v>
      </c>
      <c r="D13" s="137">
        <f t="shared" ca="1" si="4"/>
        <v>0</v>
      </c>
      <c r="E13" s="137">
        <f t="shared" ca="1" si="4"/>
        <v>379503.71771495789</v>
      </c>
      <c r="F13" s="137">
        <f t="shared" ca="1" si="4"/>
        <v>3326785.3266341118</v>
      </c>
      <c r="G13" s="137">
        <f t="shared" ca="1" si="4"/>
        <v>6845739.411422791</v>
      </c>
      <c r="H13" s="137">
        <f t="shared" ca="1" si="4"/>
        <v>8227293.3484753752</v>
      </c>
      <c r="I13" s="137">
        <f t="shared" ca="1" si="4"/>
        <v>12792018.92094209</v>
      </c>
      <c r="J13" s="137">
        <f t="shared" ca="1" si="4"/>
        <v>20212082.10593868</v>
      </c>
      <c r="K13" s="137">
        <f t="shared" ca="1" si="4"/>
        <v>29688916.712998502</v>
      </c>
      <c r="L13" s="137">
        <f t="shared" ca="1" si="4"/>
        <v>39378471.949839026</v>
      </c>
      <c r="M13" s="137">
        <f t="shared" ca="1" si="4"/>
        <v>48212014.983652823</v>
      </c>
      <c r="N13" s="137">
        <f t="shared" ca="1" si="4"/>
        <v>57125993.157611959</v>
      </c>
      <c r="O13" s="137">
        <f t="shared" ca="1" si="4"/>
        <v>73290374.519999996</v>
      </c>
      <c r="P13" s="137">
        <f t="shared" ca="1" si="4"/>
        <v>115356376.11000001</v>
      </c>
      <c r="Q13" s="137">
        <f t="shared" ca="1" si="4"/>
        <v>146776093.78</v>
      </c>
    </row>
    <row r="14" spans="1:17">
      <c r="B14" t="s">
        <v>226</v>
      </c>
      <c r="C14" s="137">
        <f t="shared" ref="C14:Q14" ca="1" si="5">OFFSET($D53,0,(COLUMN()-3)*2)</f>
        <v>0</v>
      </c>
      <c r="D14" s="137">
        <f t="shared" ca="1" si="5"/>
        <v>0</v>
      </c>
      <c r="E14" s="137">
        <f t="shared" ca="1" si="5"/>
        <v>0</v>
      </c>
      <c r="F14" s="137">
        <f t="shared" ca="1" si="5"/>
        <v>0</v>
      </c>
      <c r="G14" s="137">
        <f t="shared" ca="1" si="5"/>
        <v>0</v>
      </c>
      <c r="H14" s="137">
        <f t="shared" ca="1" si="5"/>
        <v>0</v>
      </c>
      <c r="I14" s="137">
        <f t="shared" ca="1" si="5"/>
        <v>28064.582636198997</v>
      </c>
      <c r="J14" s="137">
        <f t="shared" ca="1" si="5"/>
        <v>63564.250358752004</v>
      </c>
      <c r="K14" s="137">
        <f t="shared" ca="1" si="5"/>
        <v>77119.321237298413</v>
      </c>
      <c r="L14" s="137">
        <f t="shared" ca="1" si="5"/>
        <v>250315.11919415195</v>
      </c>
      <c r="M14" s="137">
        <f t="shared" ca="1" si="5"/>
        <v>423799.59896512702</v>
      </c>
      <c r="N14" s="137">
        <f t="shared" ca="1" si="5"/>
        <v>610958.78356721601</v>
      </c>
      <c r="O14" s="137">
        <f t="shared" ca="1" si="5"/>
        <v>7928278.0899999999</v>
      </c>
      <c r="P14" s="137">
        <f t="shared" ca="1" si="5"/>
        <v>15127725.01</v>
      </c>
      <c r="Q14" s="137">
        <f t="shared" ca="1" si="5"/>
        <v>15218611.5</v>
      </c>
    </row>
    <row r="15" spans="1:17">
      <c r="B15" t="s">
        <v>227</v>
      </c>
      <c r="C15" s="137">
        <f t="shared" ref="C15:Q15" ca="1" si="6">OFFSET($D54,0,(COLUMN()-3)*2)</f>
        <v>0</v>
      </c>
      <c r="D15" s="137">
        <f t="shared" ca="1" si="6"/>
        <v>0</v>
      </c>
      <c r="E15" s="137">
        <f t="shared" ca="1" si="6"/>
        <v>0</v>
      </c>
      <c r="F15" s="137">
        <f t="shared" ca="1" si="6"/>
        <v>0</v>
      </c>
      <c r="G15" s="137">
        <f t="shared" ca="1" si="6"/>
        <v>0</v>
      </c>
      <c r="H15" s="137">
        <f t="shared" ca="1" si="6"/>
        <v>593780.2212453949</v>
      </c>
      <c r="I15" s="137">
        <f t="shared" ca="1" si="6"/>
        <v>2605829.9883885207</v>
      </c>
      <c r="J15" s="137">
        <f t="shared" ca="1" si="6"/>
        <v>6090078.3382634111</v>
      </c>
      <c r="K15" s="137">
        <f t="shared" ca="1" si="6"/>
        <v>8881058.9303986374</v>
      </c>
      <c r="L15" s="137">
        <f t="shared" ca="1" si="6"/>
        <v>10107708.279756702</v>
      </c>
      <c r="M15" s="137">
        <f t="shared" ca="1" si="6"/>
        <v>10551815.166880909</v>
      </c>
      <c r="N15" s="137">
        <f t="shared" ca="1" si="6"/>
        <v>10577319.450433785</v>
      </c>
      <c r="O15" s="137">
        <f t="shared" ca="1" si="6"/>
        <v>13019397.219999999</v>
      </c>
      <c r="P15" s="137">
        <f t="shared" ca="1" si="6"/>
        <v>16757624.295</v>
      </c>
      <c r="Q15" s="137">
        <f t="shared" ca="1" si="6"/>
        <v>45979058.625</v>
      </c>
    </row>
    <row r="16" spans="1:17">
      <c r="B16" t="s">
        <v>188</v>
      </c>
      <c r="C16" s="137">
        <f t="shared" ref="C16:Q16" ca="1" si="7">OFFSET($D55,0,(COLUMN()-3)*2)</f>
        <v>0</v>
      </c>
      <c r="D16" s="137">
        <f t="shared" ca="1" si="7"/>
        <v>0</v>
      </c>
      <c r="E16" s="137">
        <f t="shared" ca="1" si="7"/>
        <v>0</v>
      </c>
      <c r="F16" s="137">
        <f t="shared" ca="1" si="7"/>
        <v>0</v>
      </c>
      <c r="G16" s="137">
        <f t="shared" ca="1" si="7"/>
        <v>0</v>
      </c>
      <c r="H16" s="137">
        <f t="shared" ca="1" si="7"/>
        <v>0</v>
      </c>
      <c r="I16" s="137">
        <f t="shared" ca="1" si="7"/>
        <v>3232821.7271581371</v>
      </c>
      <c r="J16" s="137">
        <f t="shared" ca="1" si="7"/>
        <v>9075528.6572482064</v>
      </c>
      <c r="K16" s="137">
        <f t="shared" ca="1" si="7"/>
        <v>13403463.646787338</v>
      </c>
      <c r="L16" s="137">
        <f t="shared" ca="1" si="7"/>
        <v>15576070.648468908</v>
      </c>
      <c r="M16" s="137">
        <f t="shared" ca="1" si="7"/>
        <v>17374995.264849439</v>
      </c>
      <c r="N16" s="137">
        <f t="shared" ca="1" si="7"/>
        <v>21850499.431430347</v>
      </c>
      <c r="O16" s="137">
        <f t="shared" ca="1" si="7"/>
        <v>26844809</v>
      </c>
      <c r="P16" s="137">
        <f t="shared" ca="1" si="7"/>
        <v>31194429.210000001</v>
      </c>
      <c r="Q16" s="137">
        <f t="shared" ca="1" si="7"/>
        <v>33991207.375</v>
      </c>
    </row>
    <row r="17" spans="1:32" s="137" customFormat="1">
      <c r="B17" s="137" t="s">
        <v>228</v>
      </c>
      <c r="C17" s="137">
        <f t="shared" ref="C17:Q17" ca="1" si="8">OFFSET($D56,0,(COLUMN()-3)*2)</f>
        <v>0</v>
      </c>
      <c r="D17" s="137">
        <f t="shared" ca="1" si="8"/>
        <v>0</v>
      </c>
      <c r="E17" s="137">
        <f t="shared" ca="1" si="8"/>
        <v>0</v>
      </c>
      <c r="F17" s="137">
        <f t="shared" ca="1" si="8"/>
        <v>0</v>
      </c>
      <c r="G17" s="137">
        <f t="shared" ca="1" si="8"/>
        <v>0</v>
      </c>
      <c r="H17" s="137">
        <f t="shared" ca="1" si="8"/>
        <v>0</v>
      </c>
      <c r="I17" s="137">
        <f t="shared" ca="1" si="8"/>
        <v>27493.911545233139</v>
      </c>
      <c r="J17" s="137">
        <f t="shared" ca="1" si="8"/>
        <v>54694.94689598761</v>
      </c>
      <c r="K17" s="137">
        <f t="shared" ca="1" si="8"/>
        <v>54654.663674103103</v>
      </c>
      <c r="L17" s="137">
        <f t="shared" ca="1" si="8"/>
        <v>54613.552726204791</v>
      </c>
      <c r="M17" s="137">
        <f t="shared" ca="1" si="8"/>
        <v>54613.552726204791</v>
      </c>
      <c r="N17" s="137">
        <f t="shared" ca="1" si="8"/>
        <v>53078.541479495638</v>
      </c>
      <c r="O17" s="137">
        <f t="shared" ca="1" si="8"/>
        <v>65622.94</v>
      </c>
      <c r="P17" s="137">
        <f t="shared" ca="1" si="8"/>
        <v>86149.285000000003</v>
      </c>
      <c r="Q17" s="137">
        <f t="shared" ca="1" si="8"/>
        <v>95581.299999999988</v>
      </c>
    </row>
    <row r="18" spans="1:32">
      <c r="B18" t="s">
        <v>229</v>
      </c>
      <c r="C18" s="137">
        <f t="shared" ref="C18:Q18" ca="1" si="9">OFFSET($D57,0,(COLUMN()-3)*2)</f>
        <v>0</v>
      </c>
      <c r="D18" s="137">
        <f t="shared" ca="1" si="9"/>
        <v>0</v>
      </c>
      <c r="E18" s="137">
        <f t="shared" ca="1" si="9"/>
        <v>0</v>
      </c>
      <c r="F18" s="137">
        <f t="shared" ca="1" si="9"/>
        <v>0</v>
      </c>
      <c r="G18" s="137">
        <f t="shared" ca="1" si="9"/>
        <v>0</v>
      </c>
      <c r="H18" s="137">
        <f t="shared" ca="1" si="9"/>
        <v>0</v>
      </c>
      <c r="I18" s="137">
        <f t="shared" ca="1" si="9"/>
        <v>0</v>
      </c>
      <c r="J18" s="137">
        <f t="shared" ca="1" si="9"/>
        <v>0</v>
      </c>
      <c r="K18" s="137">
        <f t="shared" ca="1" si="9"/>
        <v>0</v>
      </c>
      <c r="L18" s="137">
        <f t="shared" ca="1" si="9"/>
        <v>0</v>
      </c>
      <c r="M18" s="137">
        <f t="shared" ca="1" si="9"/>
        <v>7041677.258070264</v>
      </c>
      <c r="N18" s="137">
        <f t="shared" ca="1" si="9"/>
        <v>15409196.447998019</v>
      </c>
      <c r="O18" s="137">
        <f t="shared" ca="1" si="9"/>
        <v>14159787.85</v>
      </c>
      <c r="P18" s="137">
        <f t="shared" ca="1" si="9"/>
        <v>14159787.85</v>
      </c>
      <c r="Q18" s="137">
        <f t="shared" ca="1" si="9"/>
        <v>14159787.85</v>
      </c>
    </row>
    <row r="20" spans="1:32">
      <c r="A20" s="178" t="s">
        <v>230</v>
      </c>
    </row>
    <row r="21" spans="1:32">
      <c r="A21" s="178" t="s">
        <v>231</v>
      </c>
    </row>
    <row r="23" spans="1:32" ht="78" customHeight="1">
      <c r="C23" s="219" t="s">
        <v>232</v>
      </c>
      <c r="D23" s="219"/>
      <c r="E23" s="219" t="s">
        <v>233</v>
      </c>
      <c r="F23" s="219"/>
      <c r="G23" s="219" t="s">
        <v>234</v>
      </c>
      <c r="H23" s="219"/>
      <c r="I23" s="219" t="s">
        <v>235</v>
      </c>
      <c r="J23" s="219"/>
      <c r="K23" s="219" t="s">
        <v>236</v>
      </c>
      <c r="L23" s="219"/>
      <c r="M23" s="219" t="s">
        <v>237</v>
      </c>
      <c r="N23" s="219"/>
      <c r="O23" s="219" t="s">
        <v>238</v>
      </c>
      <c r="P23" s="219"/>
      <c r="Q23" s="219" t="s">
        <v>239</v>
      </c>
      <c r="R23" s="219"/>
      <c r="S23" s="219" t="s">
        <v>240</v>
      </c>
      <c r="T23" s="219"/>
      <c r="U23" s="219" t="s">
        <v>241</v>
      </c>
      <c r="V23" s="219"/>
      <c r="W23" s="219" t="s">
        <v>242</v>
      </c>
      <c r="X23" s="219"/>
      <c r="Y23" s="219" t="s">
        <v>243</v>
      </c>
      <c r="Z23" s="219"/>
      <c r="AA23" s="219" t="s">
        <v>244</v>
      </c>
      <c r="AB23" s="219"/>
      <c r="AC23" s="219" t="s">
        <v>245</v>
      </c>
      <c r="AD23" s="219"/>
      <c r="AE23" s="219" t="s">
        <v>246</v>
      </c>
      <c r="AF23" s="219"/>
    </row>
    <row r="24" spans="1:32" ht="15">
      <c r="C24" s="180" t="s">
        <v>185</v>
      </c>
      <c r="D24" s="180" t="s">
        <v>176</v>
      </c>
      <c r="E24" s="180" t="s">
        <v>185</v>
      </c>
      <c r="F24" s="180" t="s">
        <v>176</v>
      </c>
      <c r="G24" s="180" t="s">
        <v>185</v>
      </c>
      <c r="H24" s="180" t="s">
        <v>176</v>
      </c>
      <c r="I24" s="180" t="s">
        <v>185</v>
      </c>
      <c r="J24" s="180" t="s">
        <v>176</v>
      </c>
      <c r="K24" s="180" t="s">
        <v>185</v>
      </c>
      <c r="L24" s="180" t="s">
        <v>176</v>
      </c>
      <c r="M24" s="180" t="s">
        <v>185</v>
      </c>
      <c r="N24" s="180" t="s">
        <v>176</v>
      </c>
      <c r="O24" s="180" t="s">
        <v>185</v>
      </c>
      <c r="P24" s="180" t="s">
        <v>176</v>
      </c>
      <c r="Q24" s="180" t="s">
        <v>185</v>
      </c>
      <c r="R24" s="180" t="s">
        <v>176</v>
      </c>
      <c r="S24" s="180" t="s">
        <v>185</v>
      </c>
      <c r="T24" s="180" t="s">
        <v>176</v>
      </c>
      <c r="U24" s="180" t="s">
        <v>185</v>
      </c>
      <c r="V24" s="180" t="s">
        <v>176</v>
      </c>
      <c r="W24" s="180" t="s">
        <v>185</v>
      </c>
      <c r="X24" s="180" t="s">
        <v>176</v>
      </c>
      <c r="Y24" s="180" t="s">
        <v>185</v>
      </c>
      <c r="Z24" s="180" t="s">
        <v>176</v>
      </c>
      <c r="AA24" s="180" t="s">
        <v>185</v>
      </c>
      <c r="AB24" s="180" t="s">
        <v>176</v>
      </c>
      <c r="AC24" s="180" t="s">
        <v>185</v>
      </c>
      <c r="AD24" s="180" t="s">
        <v>176</v>
      </c>
      <c r="AE24" s="180" t="s">
        <v>185</v>
      </c>
      <c r="AF24" s="180" t="s">
        <v>176</v>
      </c>
    </row>
    <row r="25" spans="1:32" ht="15"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</row>
    <row r="26" spans="1:32">
      <c r="B26" t="s">
        <v>138</v>
      </c>
      <c r="C26" s="182">
        <v>0</v>
      </c>
      <c r="D26" s="182">
        <v>0</v>
      </c>
      <c r="E26" s="182">
        <v>297.31700000000001</v>
      </c>
      <c r="F26" s="182">
        <v>6139451</v>
      </c>
      <c r="G26" s="182">
        <v>1174.4023965813949</v>
      </c>
      <c r="H26" s="182">
        <v>9705202.2618400175</v>
      </c>
      <c r="I26" s="182">
        <v>1345.0724508614355</v>
      </c>
      <c r="J26" s="182">
        <v>12025952.384796657</v>
      </c>
      <c r="K26" s="182">
        <v>1793.8751642379843</v>
      </c>
      <c r="L26" s="182">
        <v>8679714.6295184456</v>
      </c>
      <c r="M26" s="182">
        <v>2371.6083069984825</v>
      </c>
      <c r="N26" s="182">
        <v>10215712.970185863</v>
      </c>
      <c r="O26" s="182">
        <v>3004.615324577564</v>
      </c>
      <c r="P26" s="182">
        <v>11866226.63104986</v>
      </c>
      <c r="Q26" s="182">
        <v>3420.1146897032195</v>
      </c>
      <c r="R26" s="182">
        <v>13741155.1846369</v>
      </c>
      <c r="S26" s="182">
        <v>3817.6256405776016</v>
      </c>
      <c r="T26" s="182">
        <v>15459309.805016823</v>
      </c>
      <c r="U26" s="182">
        <v>4267.7581695378121</v>
      </c>
      <c r="V26" s="182">
        <v>15915359.923812728</v>
      </c>
      <c r="W26" s="182">
        <v>4784.9280197701091</v>
      </c>
      <c r="X26" s="182">
        <v>17701329.019693255</v>
      </c>
      <c r="Y26" s="182">
        <v>5208.8119527176996</v>
      </c>
      <c r="Z26" s="182">
        <v>23910666.008403145</v>
      </c>
      <c r="AA26" s="183">
        <v>5954.35</v>
      </c>
      <c r="AB26" s="183">
        <v>34201135.909999996</v>
      </c>
      <c r="AC26" s="183">
        <v>6265.76</v>
      </c>
      <c r="AD26" s="183">
        <v>38922200.259999998</v>
      </c>
      <c r="AE26" s="183">
        <v>6308.87</v>
      </c>
      <c r="AF26" s="183">
        <v>42224780.030000001</v>
      </c>
    </row>
    <row r="27" spans="1:32">
      <c r="B27" t="s">
        <v>224</v>
      </c>
      <c r="C27" s="182">
        <v>0</v>
      </c>
      <c r="D27" s="182">
        <v>0</v>
      </c>
      <c r="E27" s="182">
        <v>0</v>
      </c>
      <c r="F27" s="182">
        <v>0</v>
      </c>
      <c r="G27" s="182">
        <v>0</v>
      </c>
      <c r="H27" s="182">
        <v>0</v>
      </c>
      <c r="I27" s="182">
        <v>52.770747613434544</v>
      </c>
      <c r="J27" s="182">
        <v>332733.75717957562</v>
      </c>
      <c r="K27" s="182">
        <v>1449.5664382697216</v>
      </c>
      <c r="L27" s="182">
        <v>5632068.4762254562</v>
      </c>
      <c r="M27" s="182">
        <v>2236.3755390855767</v>
      </c>
      <c r="N27" s="182">
        <v>8193114.4092674721</v>
      </c>
      <c r="O27" s="182">
        <v>2971.4154517883471</v>
      </c>
      <c r="P27" s="182">
        <v>10280296.844059454</v>
      </c>
      <c r="Q27" s="182">
        <v>3152.1130444470828</v>
      </c>
      <c r="R27" s="182">
        <v>11364240.201815359</v>
      </c>
      <c r="S27" s="182">
        <v>3001.8212710143212</v>
      </c>
      <c r="T27" s="182">
        <v>11220358.691344302</v>
      </c>
      <c r="U27" s="182">
        <v>3411.6216634252896</v>
      </c>
      <c r="V27" s="182">
        <v>12931597.493558997</v>
      </c>
      <c r="W27" s="182">
        <v>3686.5590644368908</v>
      </c>
      <c r="X27" s="182">
        <v>15179697.120116889</v>
      </c>
      <c r="Y27" s="182">
        <v>3354.0955862323685</v>
      </c>
      <c r="Z27" s="182">
        <v>11808315.992857967</v>
      </c>
      <c r="AA27" s="183">
        <v>1866.81</v>
      </c>
      <c r="AB27" s="183">
        <v>9029360.7100000009</v>
      </c>
      <c r="AC27" s="183">
        <v>2225.7399999999998</v>
      </c>
      <c r="AD27" s="183">
        <v>11224630.24</v>
      </c>
      <c r="AE27" s="183">
        <v>2483.2399999999998</v>
      </c>
      <c r="AF27" s="183">
        <v>12170334.470000001</v>
      </c>
    </row>
    <row r="28" spans="1:32">
      <c r="B28" t="s">
        <v>225</v>
      </c>
      <c r="C28" s="182">
        <v>0</v>
      </c>
      <c r="D28" s="182">
        <v>0</v>
      </c>
      <c r="E28" s="182">
        <v>0</v>
      </c>
      <c r="F28" s="182">
        <v>0</v>
      </c>
      <c r="G28" s="182">
        <v>0</v>
      </c>
      <c r="H28" s="182">
        <v>0</v>
      </c>
      <c r="I28" s="182">
        <v>145.48262667249972</v>
      </c>
      <c r="J28" s="182">
        <v>759002.25199258025</v>
      </c>
      <c r="K28" s="182">
        <v>600.15966016532275</v>
      </c>
      <c r="L28" s="182">
        <v>4205545.3141935375</v>
      </c>
      <c r="M28" s="182">
        <v>986.25832010873614</v>
      </c>
      <c r="N28" s="182">
        <v>6383687.75437936</v>
      </c>
      <c r="O28" s="182">
        <v>1613.4489968353328</v>
      </c>
      <c r="P28" s="182">
        <v>10056772.023571391</v>
      </c>
      <c r="Q28" s="182">
        <v>2517.7382724799713</v>
      </c>
      <c r="R28" s="182">
        <v>15444444.152713388</v>
      </c>
      <c r="S28" s="182">
        <v>4033.0753270561399</v>
      </c>
      <c r="T28" s="182">
        <v>24888437.442298502</v>
      </c>
      <c r="U28" s="182">
        <v>5492.9130822202005</v>
      </c>
      <c r="V28" s="182">
        <v>33817033.253063083</v>
      </c>
      <c r="W28" s="182">
        <v>6917.1981364658041</v>
      </c>
      <c r="X28" s="182">
        <v>43854299.665094644</v>
      </c>
      <c r="Y28" s="182">
        <v>8699.2491113406741</v>
      </c>
      <c r="Z28" s="182">
        <v>51543576.129263192</v>
      </c>
      <c r="AA28" s="183">
        <v>10795.52</v>
      </c>
      <c r="AB28" s="183">
        <v>60412981.07</v>
      </c>
      <c r="AC28" s="183">
        <v>14037.54</v>
      </c>
      <c r="AD28" s="183">
        <v>83745676.900000006</v>
      </c>
      <c r="AE28" s="183">
        <v>29279.02</v>
      </c>
      <c r="AF28" s="183">
        <v>142595674.90000001</v>
      </c>
    </row>
    <row r="29" spans="1:32">
      <c r="B29" t="s">
        <v>226</v>
      </c>
      <c r="C29" s="182">
        <v>0</v>
      </c>
      <c r="D29" s="182">
        <v>0</v>
      </c>
      <c r="E29" s="182">
        <v>0</v>
      </c>
      <c r="F29" s="182">
        <v>0</v>
      </c>
      <c r="G29" s="182">
        <v>0</v>
      </c>
      <c r="H29" s="182">
        <v>0</v>
      </c>
      <c r="I29" s="182">
        <v>0</v>
      </c>
      <c r="J29" s="182">
        <v>0</v>
      </c>
      <c r="K29" s="182">
        <v>0</v>
      </c>
      <c r="L29" s="182">
        <v>0</v>
      </c>
      <c r="M29" s="182">
        <v>0</v>
      </c>
      <c r="N29" s="182">
        <v>0</v>
      </c>
      <c r="O29" s="182">
        <v>0</v>
      </c>
      <c r="P29" s="182">
        <v>0</v>
      </c>
      <c r="Q29" s="182">
        <v>4.0561052110393376</v>
      </c>
      <c r="R29" s="182">
        <v>40670.601538042065</v>
      </c>
      <c r="S29" s="182">
        <v>4.3188184183324871</v>
      </c>
      <c r="T29" s="182">
        <v>72600.144037298407</v>
      </c>
      <c r="U29" s="182">
        <v>11.879285333505692</v>
      </c>
      <c r="V29" s="182">
        <v>81546.640394723974</v>
      </c>
      <c r="W29" s="182">
        <v>25.937482309542386</v>
      </c>
      <c r="X29" s="182">
        <v>418911.24265962874</v>
      </c>
      <c r="Y29" s="182">
        <v>28.827418271573819</v>
      </c>
      <c r="Z29" s="182">
        <v>426788.24884290586</v>
      </c>
      <c r="AA29" s="183">
        <v>90.31</v>
      </c>
      <c r="AB29" s="183">
        <v>775532.77</v>
      </c>
      <c r="AC29" s="183">
        <v>1838.32</v>
      </c>
      <c r="AD29" s="183">
        <v>15080996.77</v>
      </c>
      <c r="AE29" s="183">
        <v>1847.04</v>
      </c>
      <c r="AF29" s="183">
        <v>15171209.24</v>
      </c>
    </row>
    <row r="30" spans="1:32">
      <c r="B30" t="s">
        <v>227</v>
      </c>
      <c r="C30" s="182">
        <v>0</v>
      </c>
      <c r="D30" s="182">
        <v>0</v>
      </c>
      <c r="E30" s="182">
        <v>0</v>
      </c>
      <c r="F30" s="182">
        <v>0</v>
      </c>
      <c r="G30" s="182">
        <v>0</v>
      </c>
      <c r="H30" s="182">
        <v>0</v>
      </c>
      <c r="I30" s="182">
        <v>0</v>
      </c>
      <c r="J30" s="182">
        <v>0</v>
      </c>
      <c r="K30" s="182">
        <v>0</v>
      </c>
      <c r="L30" s="182">
        <v>0</v>
      </c>
      <c r="M30" s="182">
        <v>0</v>
      </c>
      <c r="N30" s="182">
        <v>0</v>
      </c>
      <c r="O30" s="182">
        <v>347.19120410941997</v>
      </c>
      <c r="P30" s="182">
        <v>1187560.4424907898</v>
      </c>
      <c r="Q30" s="182">
        <v>636.07603080677723</v>
      </c>
      <c r="R30" s="182">
        <v>3993831.9486156926</v>
      </c>
      <c r="S30" s="182">
        <v>1109.4285897467144</v>
      </c>
      <c r="T30" s="182">
        <v>8160703.8998986371</v>
      </c>
      <c r="U30" s="182">
        <v>1320.4158056269514</v>
      </c>
      <c r="V30" s="182">
        <v>9575483.2752229441</v>
      </c>
      <c r="W30" s="182">
        <v>1443.4690402618567</v>
      </c>
      <c r="X30" s="182">
        <v>10529817.563506167</v>
      </c>
      <c r="Y30" s="182">
        <v>1402.1660586199396</v>
      </c>
      <c r="Z30" s="182">
        <v>10375097.147818029</v>
      </c>
      <c r="AA30" s="183">
        <v>1456.6</v>
      </c>
      <c r="AB30" s="183">
        <v>10488162.52</v>
      </c>
      <c r="AC30" s="183">
        <v>1975.73</v>
      </c>
      <c r="AD30" s="183">
        <v>15514422.5</v>
      </c>
      <c r="AE30" s="183">
        <v>2413.1999999999998</v>
      </c>
      <c r="AF30" s="183">
        <v>17766555.18</v>
      </c>
    </row>
    <row r="31" spans="1:32">
      <c r="B31" t="s">
        <v>188</v>
      </c>
      <c r="C31" s="182">
        <v>0</v>
      </c>
      <c r="D31" s="182">
        <v>0</v>
      </c>
      <c r="E31" s="182">
        <v>0</v>
      </c>
      <c r="F31" s="182">
        <v>0</v>
      </c>
      <c r="G31" s="182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0</v>
      </c>
      <c r="N31" s="182">
        <v>0</v>
      </c>
      <c r="O31" s="182">
        <v>0</v>
      </c>
      <c r="P31" s="182">
        <v>0</v>
      </c>
      <c r="Q31" s="182">
        <v>1145.6092476838544</v>
      </c>
      <c r="R31" s="182">
        <v>6421775.7914162604</v>
      </c>
      <c r="S31" s="182">
        <v>1950.5326874239258</v>
      </c>
      <c r="T31" s="182">
        <v>11715574.448787339</v>
      </c>
      <c r="U31" s="182">
        <v>2105.5743682985117</v>
      </c>
      <c r="V31" s="182">
        <v>14946260.9687717</v>
      </c>
      <c r="W31" s="182">
        <v>2317.5993734326235</v>
      </c>
      <c r="X31" s="182">
        <v>15469781.098011175</v>
      </c>
      <c r="Y31" s="182">
        <v>2830.2693324382694</v>
      </c>
      <c r="Z31" s="182">
        <v>18973966.756893385</v>
      </c>
      <c r="AA31" s="183">
        <v>3914.76</v>
      </c>
      <c r="AB31" s="183">
        <v>23871337.260000002</v>
      </c>
      <c r="AC31" s="183">
        <v>4802.07</v>
      </c>
      <c r="AD31" s="183">
        <v>29537681.850000001</v>
      </c>
      <c r="AE31" s="183">
        <v>5517.65</v>
      </c>
      <c r="AF31" s="183">
        <v>32493825.739999998</v>
      </c>
    </row>
    <row r="32" spans="1:32">
      <c r="B32" t="s">
        <v>228</v>
      </c>
      <c r="C32" s="182">
        <v>0</v>
      </c>
      <c r="D32" s="182">
        <v>0</v>
      </c>
      <c r="E32" s="182">
        <v>0</v>
      </c>
      <c r="F32" s="182">
        <v>0</v>
      </c>
      <c r="G32" s="182">
        <v>0</v>
      </c>
      <c r="H32" s="182">
        <v>0</v>
      </c>
      <c r="I32" s="182">
        <v>0</v>
      </c>
      <c r="J32" s="182">
        <v>0</v>
      </c>
      <c r="K32" s="182">
        <v>0</v>
      </c>
      <c r="L32" s="182">
        <v>0</v>
      </c>
      <c r="M32" s="182">
        <v>0</v>
      </c>
      <c r="N32" s="182">
        <v>0</v>
      </c>
      <c r="O32" s="182">
        <v>0</v>
      </c>
      <c r="P32" s="182">
        <v>0</v>
      </c>
      <c r="Q32" s="182">
        <v>3.3800876758661147</v>
      </c>
      <c r="R32" s="182">
        <v>54694.94689598761</v>
      </c>
      <c r="S32" s="182">
        <v>3.3753331422459061</v>
      </c>
      <c r="T32" s="182">
        <v>54654.663674103103</v>
      </c>
      <c r="U32" s="182">
        <v>3.3704835240684932</v>
      </c>
      <c r="V32" s="182">
        <v>54613.552726204791</v>
      </c>
      <c r="W32" s="182">
        <v>3.3704835240684932</v>
      </c>
      <c r="X32" s="182">
        <v>54613.552726204791</v>
      </c>
      <c r="Y32" s="182">
        <v>3.1880924136756494</v>
      </c>
      <c r="Z32" s="182">
        <v>53078.541479495638</v>
      </c>
      <c r="AA32" s="183">
        <v>3.12</v>
      </c>
      <c r="AB32" s="183">
        <v>51568.89</v>
      </c>
      <c r="AC32" s="183">
        <v>4.6100000000000003</v>
      </c>
      <c r="AD32" s="183">
        <v>79676.990000000005</v>
      </c>
      <c r="AE32" s="183">
        <v>5.57</v>
      </c>
      <c r="AF32" s="183">
        <v>89015.65</v>
      </c>
    </row>
    <row r="33" spans="1:32">
      <c r="B33" t="s">
        <v>229</v>
      </c>
      <c r="C33" s="182">
        <v>0</v>
      </c>
      <c r="D33" s="182">
        <v>0</v>
      </c>
      <c r="E33" s="182">
        <v>0</v>
      </c>
      <c r="F33" s="182">
        <v>0</v>
      </c>
      <c r="G33" s="182">
        <v>0</v>
      </c>
      <c r="H33" s="182">
        <v>0</v>
      </c>
      <c r="I33" s="182">
        <v>0</v>
      </c>
      <c r="J33" s="182">
        <v>0</v>
      </c>
      <c r="K33" s="182">
        <v>0</v>
      </c>
      <c r="L33" s="182">
        <v>0</v>
      </c>
      <c r="M33" s="182">
        <v>0</v>
      </c>
      <c r="N33" s="182">
        <v>0</v>
      </c>
      <c r="O33" s="182">
        <v>0</v>
      </c>
      <c r="P33" s="182">
        <v>0</v>
      </c>
      <c r="Q33" s="182">
        <v>0</v>
      </c>
      <c r="R33" s="182">
        <v>0</v>
      </c>
      <c r="S33" s="182">
        <v>0</v>
      </c>
      <c r="T33" s="182">
        <v>0</v>
      </c>
      <c r="U33" s="182">
        <v>0</v>
      </c>
      <c r="V33" s="182">
        <v>0</v>
      </c>
      <c r="W33" s="182">
        <v>0</v>
      </c>
      <c r="X33" s="182">
        <v>0</v>
      </c>
      <c r="Y33" s="182">
        <v>0</v>
      </c>
      <c r="Z33" s="182">
        <v>14083354.51189268</v>
      </c>
      <c r="AA33" s="183">
        <v>0</v>
      </c>
      <c r="AB33" s="183">
        <v>14159787.85</v>
      </c>
      <c r="AC33" s="183">
        <v>0</v>
      </c>
      <c r="AD33" s="183">
        <v>14159787.85</v>
      </c>
      <c r="AE33" s="183">
        <v>0</v>
      </c>
      <c r="AF33" s="183">
        <v>14159787.85</v>
      </c>
    </row>
    <row r="34" spans="1:32" ht="15"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</row>
    <row r="35" spans="1:32" ht="15">
      <c r="A35" s="137" t="s">
        <v>247</v>
      </c>
      <c r="C35" s="185">
        <v>0</v>
      </c>
      <c r="D35" s="185">
        <v>0</v>
      </c>
      <c r="E35" s="185">
        <v>297.31700000000001</v>
      </c>
      <c r="F35" s="185">
        <v>6139451</v>
      </c>
      <c r="G35" s="185">
        <v>1174.4023965813949</v>
      </c>
      <c r="H35" s="185">
        <v>9705202.2618400175</v>
      </c>
      <c r="I35" s="185">
        <v>1543.3258251473699</v>
      </c>
      <c r="J35" s="185">
        <v>13117688.393968811</v>
      </c>
      <c r="K35" s="185">
        <v>3843.6012626730289</v>
      </c>
      <c r="L35" s="185">
        <v>18517328.419937439</v>
      </c>
      <c r="M35" s="185">
        <v>5594.2421661927956</v>
      </c>
      <c r="N35" s="185">
        <v>24792515.133832693</v>
      </c>
      <c r="O35" s="185">
        <v>7936.6709773106641</v>
      </c>
      <c r="P35" s="185">
        <v>33390855.941171497</v>
      </c>
      <c r="Q35" s="185">
        <v>10879.08747800781</v>
      </c>
      <c r="R35" s="185">
        <v>51060812.827631623</v>
      </c>
      <c r="S35" s="185">
        <v>13920.177667379283</v>
      </c>
      <c r="T35" s="185">
        <v>71571639.095056996</v>
      </c>
      <c r="U35" s="185">
        <v>16613.532857966336</v>
      </c>
      <c r="V35" s="185">
        <v>87321895.107550383</v>
      </c>
      <c r="W35" s="185">
        <v>19179.061600200894</v>
      </c>
      <c r="X35" s="185">
        <v>103208449.26180798</v>
      </c>
      <c r="Y35" s="185">
        <v>21526.607552034202</v>
      </c>
      <c r="Z35" s="185">
        <v>131174843.3374508</v>
      </c>
      <c r="AA35" s="186">
        <v>24081.46</v>
      </c>
      <c r="AB35" s="186">
        <v>152989866.97</v>
      </c>
      <c r="AC35" s="186">
        <v>31149.77</v>
      </c>
      <c r="AD35" s="186">
        <v>208265073.34999999</v>
      </c>
      <c r="AE35" s="186">
        <v>47854.59</v>
      </c>
      <c r="AF35" s="186">
        <v>276671183.06</v>
      </c>
    </row>
    <row r="36" spans="1:32" ht="15"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</row>
    <row r="37" spans="1:32">
      <c r="B37" t="s">
        <v>138</v>
      </c>
      <c r="C37" s="182">
        <v>297.31700000000001</v>
      </c>
      <c r="D37" s="182">
        <v>6139451</v>
      </c>
      <c r="E37" s="182">
        <v>2041.9940876085905</v>
      </c>
      <c r="F37" s="182">
        <v>6040655.7748433119</v>
      </c>
      <c r="G37" s="182">
        <v>482.2886053158033</v>
      </c>
      <c r="H37" s="182">
        <v>2946063.0047915806</v>
      </c>
      <c r="I37" s="182">
        <v>450.12202451918449</v>
      </c>
      <c r="J37" s="182">
        <v>1758885.820644595</v>
      </c>
      <c r="K37" s="182">
        <v>581.8574113214662</v>
      </c>
      <c r="L37" s="182">
        <v>1573446.6816588163</v>
      </c>
      <c r="M37" s="182">
        <v>688.43001800736272</v>
      </c>
      <c r="N37" s="182">
        <v>2113239.7573435488</v>
      </c>
      <c r="O37" s="182">
        <v>440.56321353305282</v>
      </c>
      <c r="P37" s="182">
        <v>1996817.6094917597</v>
      </c>
      <c r="Q37" s="182">
        <v>1548.6441907484132</v>
      </c>
      <c r="R37" s="182">
        <v>2720652.3118602359</v>
      </c>
      <c r="S37" s="182">
        <v>632</v>
      </c>
      <c r="T37" s="182">
        <v>3887171</v>
      </c>
      <c r="U37" s="182">
        <v>644.05424553199998</v>
      </c>
      <c r="V37" s="182">
        <v>3510287.2853899999</v>
      </c>
      <c r="W37" s="182">
        <v>540.22808414625581</v>
      </c>
      <c r="X37" s="182">
        <v>7327370.0332880234</v>
      </c>
      <c r="Y37" s="182">
        <v>1090.0647770563623</v>
      </c>
      <c r="Z37" s="182">
        <v>14805782.064235104</v>
      </c>
      <c r="AA37" s="183">
        <v>331</v>
      </c>
      <c r="AB37" s="183">
        <v>4788304</v>
      </c>
      <c r="AC37" s="183">
        <v>205</v>
      </c>
      <c r="AD37" s="183">
        <v>4505701</v>
      </c>
      <c r="AE37" s="183">
        <v>209</v>
      </c>
      <c r="AF37" s="183">
        <v>4595815</v>
      </c>
    </row>
    <row r="38" spans="1:32">
      <c r="B38" t="s">
        <v>224</v>
      </c>
      <c r="C38" s="182">
        <v>0</v>
      </c>
      <c r="D38" s="182">
        <v>0</v>
      </c>
      <c r="E38" s="182">
        <v>0</v>
      </c>
      <c r="F38" s="182">
        <v>0</v>
      </c>
      <c r="G38" s="182">
        <v>52.770747613434544</v>
      </c>
      <c r="H38" s="182">
        <v>332733.75717957562</v>
      </c>
      <c r="I38" s="182">
        <v>1402.9132306562872</v>
      </c>
      <c r="J38" s="182">
        <v>5344242.1684458805</v>
      </c>
      <c r="K38" s="182">
        <v>786.80910081585534</v>
      </c>
      <c r="L38" s="182">
        <v>2561045.9330420163</v>
      </c>
      <c r="M38" s="182">
        <v>739.17327250178141</v>
      </c>
      <c r="N38" s="182">
        <v>2098872.3415976539</v>
      </c>
      <c r="O38" s="182">
        <v>181.29248149868852</v>
      </c>
      <c r="P38" s="182">
        <v>1089232.1675797475</v>
      </c>
      <c r="Q38" s="182">
        <v>157.89835889600738</v>
      </c>
      <c r="R38" s="182">
        <v>694768.36349304707</v>
      </c>
      <c r="S38" s="182">
        <v>433.95850000000002</v>
      </c>
      <c r="T38" s="182">
        <v>1811619.8624</v>
      </c>
      <c r="U38" s="182">
        <v>316.96236188110151</v>
      </c>
      <c r="V38" s="182">
        <v>2409831.2940728609</v>
      </c>
      <c r="W38" s="182">
        <v>228.97664066115533</v>
      </c>
      <c r="X38" s="182">
        <v>929143.2620300788</v>
      </c>
      <c r="Y38" s="182">
        <v>420.26772842645181</v>
      </c>
      <c r="Z38" s="182">
        <v>1559230.8926064873</v>
      </c>
      <c r="AA38" s="183">
        <v>365.84</v>
      </c>
      <c r="AB38" s="183">
        <v>2682668.88</v>
      </c>
      <c r="AC38" s="183">
        <v>357.26</v>
      </c>
      <c r="AD38" s="183">
        <v>1319590.57</v>
      </c>
      <c r="AE38" s="183">
        <v>363.74</v>
      </c>
      <c r="AF38" s="183">
        <v>1340211.24</v>
      </c>
    </row>
    <row r="39" spans="1:32">
      <c r="B39" t="s">
        <v>225</v>
      </c>
      <c r="C39" s="182">
        <v>0</v>
      </c>
      <c r="D39" s="182">
        <v>0</v>
      </c>
      <c r="E39" s="182">
        <v>0</v>
      </c>
      <c r="F39" s="182">
        <v>0</v>
      </c>
      <c r="G39" s="182">
        <v>145.48246229721596</v>
      </c>
      <c r="H39" s="182">
        <v>759007.43542991579</v>
      </c>
      <c r="I39" s="182">
        <v>454.677033492823</v>
      </c>
      <c r="J39" s="182">
        <v>5135566.1492830636</v>
      </c>
      <c r="K39" s="182">
        <v>386.0986599434134</v>
      </c>
      <c r="L39" s="182">
        <v>5280388.194458507</v>
      </c>
      <c r="M39" s="182">
        <v>627.19067672659662</v>
      </c>
      <c r="N39" s="182">
        <v>3687211.1881920309</v>
      </c>
      <c r="O39" s="182">
        <v>910.61823191413521</v>
      </c>
      <c r="P39" s="182">
        <v>5470493.7947413977</v>
      </c>
      <c r="Q39" s="182">
        <v>1522.5376693093492</v>
      </c>
      <c r="R39" s="182">
        <v>9535275.9064505883</v>
      </c>
      <c r="S39" s="182">
        <v>1478.9695000000002</v>
      </c>
      <c r="T39" s="182">
        <v>9600958.5414000005</v>
      </c>
      <c r="U39" s="182">
        <v>1626.5963903017569</v>
      </c>
      <c r="V39" s="182">
        <v>11122877.393551879</v>
      </c>
      <c r="W39" s="182">
        <v>2032.5431703626994</v>
      </c>
      <c r="X39" s="182">
        <v>8715430.6371163595</v>
      </c>
      <c r="Y39" s="182">
        <v>2590.329186998792</v>
      </c>
      <c r="Z39" s="182">
        <v>11164834.056697534</v>
      </c>
      <c r="AA39" s="183">
        <v>3319.93</v>
      </c>
      <c r="AB39" s="183">
        <v>25754786.899999999</v>
      </c>
      <c r="AC39" s="183">
        <v>16377.5</v>
      </c>
      <c r="AD39" s="183">
        <v>63221398.420000002</v>
      </c>
      <c r="AE39" s="183">
        <v>2173.48</v>
      </c>
      <c r="AF39" s="183">
        <v>8360837.7599999998</v>
      </c>
    </row>
    <row r="40" spans="1:32">
      <c r="B40" t="s">
        <v>226</v>
      </c>
      <c r="C40" s="182">
        <v>0</v>
      </c>
      <c r="D40" s="182">
        <v>0</v>
      </c>
      <c r="E40" s="182">
        <v>0</v>
      </c>
      <c r="F40" s="182">
        <v>0</v>
      </c>
      <c r="G40" s="182">
        <v>0</v>
      </c>
      <c r="H40" s="182">
        <v>0</v>
      </c>
      <c r="I40" s="182">
        <v>0</v>
      </c>
      <c r="J40" s="182">
        <v>0</v>
      </c>
      <c r="K40" s="182">
        <v>0</v>
      </c>
      <c r="L40" s="182">
        <v>0</v>
      </c>
      <c r="M40" s="182">
        <v>0</v>
      </c>
      <c r="N40" s="182">
        <v>0</v>
      </c>
      <c r="O40" s="182">
        <v>4.0858496530369726</v>
      </c>
      <c r="P40" s="182">
        <v>56129.165272397993</v>
      </c>
      <c r="Q40" s="182">
        <v>0.26958563083729997</v>
      </c>
      <c r="R40" s="182">
        <v>45787.297641419878</v>
      </c>
      <c r="S40" s="182">
        <v>7.5905000000000005</v>
      </c>
      <c r="T40" s="182">
        <v>9038.3544000000002</v>
      </c>
      <c r="U40" s="182">
        <v>14.060925976399293</v>
      </c>
      <c r="V40" s="182">
        <v>337536.95759885595</v>
      </c>
      <c r="W40" s="182">
        <v>3.2802557490517845</v>
      </c>
      <c r="X40" s="182">
        <v>9776.7126109965466</v>
      </c>
      <c r="Y40" s="182">
        <v>60.135611792447541</v>
      </c>
      <c r="Z40" s="182">
        <v>368341.06944862031</v>
      </c>
      <c r="AA40" s="183">
        <v>1748.04</v>
      </c>
      <c r="AB40" s="183">
        <v>14305490.640000001</v>
      </c>
      <c r="AC40" s="183">
        <v>9.51</v>
      </c>
      <c r="AD40" s="183">
        <v>93456.48</v>
      </c>
      <c r="AE40" s="183">
        <v>9.68</v>
      </c>
      <c r="AF40" s="183">
        <v>94804.52</v>
      </c>
    </row>
    <row r="41" spans="1:32">
      <c r="B41" t="s">
        <v>227</v>
      </c>
      <c r="C41" s="182">
        <v>0</v>
      </c>
      <c r="D41" s="182">
        <v>0</v>
      </c>
      <c r="E41" s="182">
        <v>0</v>
      </c>
      <c r="F41" s="182">
        <v>0</v>
      </c>
      <c r="G41" s="182">
        <v>0</v>
      </c>
      <c r="H41" s="182">
        <v>0</v>
      </c>
      <c r="I41" s="182">
        <v>0</v>
      </c>
      <c r="J41" s="182">
        <v>0</v>
      </c>
      <c r="K41" s="182">
        <v>0</v>
      </c>
      <c r="L41" s="182">
        <v>0</v>
      </c>
      <c r="M41" s="182">
        <v>347.19120410941997</v>
      </c>
      <c r="N41" s="182">
        <v>1187560.4424907898</v>
      </c>
      <c r="O41" s="182">
        <v>291.00329195518884</v>
      </c>
      <c r="P41" s="182">
        <v>2836539.0917954622</v>
      </c>
      <c r="Q41" s="182">
        <v>475.81863842783446</v>
      </c>
      <c r="R41" s="182">
        <v>4192492.7792954375</v>
      </c>
      <c r="S41" s="182">
        <v>215.34380000000002</v>
      </c>
      <c r="T41" s="182">
        <v>1440710.061</v>
      </c>
      <c r="U41" s="182">
        <v>136.42412027489416</v>
      </c>
      <c r="V41" s="182">
        <v>1064450.0090675179</v>
      </c>
      <c r="W41" s="182">
        <v>7.5252926007658578</v>
      </c>
      <c r="X41" s="182">
        <v>43995.206749484467</v>
      </c>
      <c r="Y41" s="182">
        <v>91.924286741516596</v>
      </c>
      <c r="Z41" s="182">
        <v>404444.60523151129</v>
      </c>
      <c r="AA41" s="183">
        <v>525.48</v>
      </c>
      <c r="AB41" s="183">
        <v>5062469.4000000004</v>
      </c>
      <c r="AC41" s="183">
        <v>481.61</v>
      </c>
      <c r="AD41" s="183">
        <v>2486403.59</v>
      </c>
      <c r="AE41" s="183">
        <v>6640.32</v>
      </c>
      <c r="AF41" s="183">
        <v>56425006.890000001</v>
      </c>
    </row>
    <row r="42" spans="1:32">
      <c r="B42" t="s">
        <v>188</v>
      </c>
      <c r="C42" s="182">
        <v>0</v>
      </c>
      <c r="D42" s="182">
        <v>0</v>
      </c>
      <c r="E42" s="182">
        <v>0</v>
      </c>
      <c r="F42" s="182">
        <v>0</v>
      </c>
      <c r="G42" s="182">
        <v>0</v>
      </c>
      <c r="H42" s="182">
        <v>0</v>
      </c>
      <c r="I42" s="182">
        <v>0</v>
      </c>
      <c r="J42" s="182">
        <v>0</v>
      </c>
      <c r="K42" s="182">
        <v>0</v>
      </c>
      <c r="L42" s="182">
        <v>0</v>
      </c>
      <c r="M42" s="182">
        <v>0</v>
      </c>
      <c r="N42" s="182">
        <v>0</v>
      </c>
      <c r="O42" s="182">
        <v>1153.0354433692639</v>
      </c>
      <c r="P42" s="182">
        <v>6465643.4543162743</v>
      </c>
      <c r="Q42" s="182">
        <v>809.64694052680909</v>
      </c>
      <c r="R42" s="182">
        <v>5307505.7316638911</v>
      </c>
      <c r="S42" s="182">
        <v>172.06700000000001</v>
      </c>
      <c r="T42" s="182">
        <v>3375778.3959999997</v>
      </c>
      <c r="U42" s="182">
        <v>275.59414913742609</v>
      </c>
      <c r="V42" s="182">
        <v>1259619.3593944155</v>
      </c>
      <c r="W42" s="182">
        <v>596.47958196984337</v>
      </c>
      <c r="X42" s="182">
        <v>3810428.33367653</v>
      </c>
      <c r="Y42" s="182">
        <v>1323.6476940898203</v>
      </c>
      <c r="Z42" s="182">
        <v>5753065.3490739204</v>
      </c>
      <c r="AA42" s="183">
        <v>922.36</v>
      </c>
      <c r="AB42" s="183">
        <v>5946943.4800000004</v>
      </c>
      <c r="AC42" s="183">
        <v>843.19</v>
      </c>
      <c r="AD42" s="183">
        <v>3313494.72</v>
      </c>
      <c r="AE42" s="183">
        <v>826.47</v>
      </c>
      <c r="AF42" s="183">
        <v>2994763.27</v>
      </c>
    </row>
    <row r="43" spans="1:32">
      <c r="B43" t="s">
        <v>228</v>
      </c>
      <c r="C43" s="182">
        <v>0</v>
      </c>
      <c r="D43" s="182">
        <v>0</v>
      </c>
      <c r="E43" s="182">
        <v>0</v>
      </c>
      <c r="F43" s="182">
        <v>0</v>
      </c>
      <c r="G43" s="182">
        <v>0</v>
      </c>
      <c r="H43" s="182">
        <v>0</v>
      </c>
      <c r="I43" s="182">
        <v>0</v>
      </c>
      <c r="J43" s="182">
        <v>0</v>
      </c>
      <c r="K43" s="182">
        <v>0</v>
      </c>
      <c r="L43" s="182">
        <v>0</v>
      </c>
      <c r="M43" s="182">
        <v>0</v>
      </c>
      <c r="N43" s="182">
        <v>0</v>
      </c>
      <c r="O43" s="182">
        <v>3.4048747108641435</v>
      </c>
      <c r="P43" s="182">
        <v>54987.823090466278</v>
      </c>
      <c r="Q43" s="182">
        <v>0</v>
      </c>
      <c r="R43" s="182">
        <v>0</v>
      </c>
      <c r="S43" s="182">
        <v>0</v>
      </c>
      <c r="T43" s="182">
        <v>0</v>
      </c>
      <c r="U43" s="182">
        <v>0</v>
      </c>
      <c r="V43" s="182">
        <v>0</v>
      </c>
      <c r="W43" s="182">
        <v>0</v>
      </c>
      <c r="X43" s="182">
        <v>0</v>
      </c>
      <c r="Y43" s="182">
        <v>0</v>
      </c>
      <c r="Z43" s="182">
        <v>0</v>
      </c>
      <c r="AA43" s="183">
        <v>1.49</v>
      </c>
      <c r="AB43" s="183">
        <v>28108.1</v>
      </c>
      <c r="AC43" s="183">
        <v>1.38</v>
      </c>
      <c r="AD43" s="183">
        <v>12944.59</v>
      </c>
      <c r="AE43" s="183">
        <v>1.4</v>
      </c>
      <c r="AF43" s="183">
        <v>13131.3</v>
      </c>
    </row>
    <row r="44" spans="1:32">
      <c r="B44" t="s">
        <v>229</v>
      </c>
      <c r="C44" s="182">
        <v>0</v>
      </c>
      <c r="D44" s="182">
        <v>0</v>
      </c>
      <c r="E44" s="182">
        <v>0</v>
      </c>
      <c r="F44" s="182">
        <v>0</v>
      </c>
      <c r="G44" s="182">
        <v>0</v>
      </c>
      <c r="H44" s="182">
        <v>0</v>
      </c>
      <c r="I44" s="182">
        <v>0</v>
      </c>
      <c r="J44" s="182">
        <v>0</v>
      </c>
      <c r="K44" s="182">
        <v>0</v>
      </c>
      <c r="L44" s="182">
        <v>0</v>
      </c>
      <c r="M44" s="182">
        <v>0</v>
      </c>
      <c r="N44" s="182">
        <v>0</v>
      </c>
      <c r="O44" s="182">
        <v>0</v>
      </c>
      <c r="P44" s="182">
        <v>0</v>
      </c>
      <c r="Q44" s="182">
        <v>0</v>
      </c>
      <c r="R44" s="182">
        <v>0</v>
      </c>
      <c r="S44" s="182">
        <v>0</v>
      </c>
      <c r="T44" s="182">
        <v>0</v>
      </c>
      <c r="U44" s="182">
        <v>0</v>
      </c>
      <c r="V44" s="182">
        <v>0</v>
      </c>
      <c r="W44" s="182">
        <v>0</v>
      </c>
      <c r="X44" s="182">
        <v>14083354.516140528</v>
      </c>
      <c r="Y44" s="182">
        <v>0</v>
      </c>
      <c r="Z44" s="182">
        <v>2651683.8722106791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</row>
    <row r="45" spans="1:32">
      <c r="C45" s="188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90"/>
      <c r="Y45" s="190"/>
      <c r="Z45" s="191"/>
      <c r="AA45" s="191"/>
      <c r="AB45" s="191"/>
      <c r="AC45" s="191"/>
      <c r="AD45" s="191"/>
      <c r="AE45" s="191"/>
      <c r="AF45" s="191"/>
    </row>
    <row r="46" spans="1:32" ht="15">
      <c r="B46" t="s">
        <v>248</v>
      </c>
      <c r="C46" s="192">
        <v>297.31700000000001</v>
      </c>
      <c r="D46" s="192">
        <v>6139451</v>
      </c>
      <c r="E46" s="192">
        <v>2041.9940876085905</v>
      </c>
      <c r="F46" s="192">
        <v>6040655.7748433119</v>
      </c>
      <c r="G46" s="192">
        <v>680.54181522645388</v>
      </c>
      <c r="H46" s="192">
        <v>4037804.1974010719</v>
      </c>
      <c r="I46" s="192">
        <v>2307.7122886682946</v>
      </c>
      <c r="J46" s="192">
        <v>12238694.138373539</v>
      </c>
      <c r="K46" s="192">
        <v>1754.7651720807351</v>
      </c>
      <c r="L46" s="192">
        <v>9414880.8091593385</v>
      </c>
      <c r="M46" s="192">
        <v>2401.9851713451608</v>
      </c>
      <c r="N46" s="192">
        <v>9086883.7296240237</v>
      </c>
      <c r="O46" s="192">
        <v>2984.0033866342305</v>
      </c>
      <c r="P46" s="192">
        <v>17969843.106287505</v>
      </c>
      <c r="Q46" s="192">
        <v>4514.8153835392504</v>
      </c>
      <c r="R46" s="192">
        <v>22496482.390404619</v>
      </c>
      <c r="S46" s="192">
        <v>2939.9292999999998</v>
      </c>
      <c r="T46" s="192">
        <v>20125276.2152</v>
      </c>
      <c r="U46" s="192">
        <v>3013.6921931035777</v>
      </c>
      <c r="V46" s="192">
        <v>19704602.299075529</v>
      </c>
      <c r="W46" s="192">
        <v>3409.0330254897717</v>
      </c>
      <c r="X46" s="192">
        <v>34919498.701612003</v>
      </c>
      <c r="Y46" s="192">
        <v>5576.3692851053911</v>
      </c>
      <c r="Z46" s="192">
        <v>36707381.909503862</v>
      </c>
      <c r="AA46" s="193">
        <v>7214.14</v>
      </c>
      <c r="AB46" s="193">
        <v>58568771.409999996</v>
      </c>
      <c r="AC46" s="193">
        <v>18275.45</v>
      </c>
      <c r="AD46" s="193">
        <v>74952989.379999995</v>
      </c>
      <c r="AE46" s="193">
        <v>10224.09</v>
      </c>
      <c r="AF46" s="193">
        <v>73824569.980000004</v>
      </c>
    </row>
    <row r="47" spans="1:32">
      <c r="C47" s="194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  <c r="AA47" s="195"/>
      <c r="AB47" s="195"/>
      <c r="AC47" s="195"/>
      <c r="AD47" s="195"/>
      <c r="AE47" s="195"/>
      <c r="AF47" s="195"/>
    </row>
    <row r="48" spans="1:32" ht="15.75" thickBot="1">
      <c r="A48" s="137" t="s">
        <v>249</v>
      </c>
      <c r="C48" s="196">
        <v>297.31700000000001</v>
      </c>
      <c r="D48" s="196">
        <v>6139451</v>
      </c>
      <c r="E48" s="196">
        <v>2339.3110876085902</v>
      </c>
      <c r="F48" s="196">
        <v>12180106.774843313</v>
      </c>
      <c r="G48" s="196">
        <v>1854.9442118078487</v>
      </c>
      <c r="H48" s="196">
        <v>13743006.459241088</v>
      </c>
      <c r="I48" s="196">
        <v>3851.0381138156645</v>
      </c>
      <c r="J48" s="196">
        <v>25356382.532342352</v>
      </c>
      <c r="K48" s="196">
        <v>5598.3664347537642</v>
      </c>
      <c r="L48" s="196">
        <v>27932209.229096778</v>
      </c>
      <c r="M48" s="196">
        <v>7996.2273375379564</v>
      </c>
      <c r="N48" s="196">
        <v>33879398.863456719</v>
      </c>
      <c r="O48" s="196">
        <v>10920.674363944894</v>
      </c>
      <c r="P48" s="196">
        <v>51360699.047459006</v>
      </c>
      <c r="Q48" s="196">
        <v>15393.90286154706</v>
      </c>
      <c r="R48" s="196">
        <v>73557295.218036234</v>
      </c>
      <c r="S48" s="196">
        <v>16860.106967379281</v>
      </c>
      <c r="T48" s="196">
        <v>91696915.310256988</v>
      </c>
      <c r="U48" s="196">
        <v>19627.225051069916</v>
      </c>
      <c r="V48" s="196">
        <v>107026497.40662591</v>
      </c>
      <c r="W48" s="196">
        <v>22588.094625690665</v>
      </c>
      <c r="X48" s="197">
        <v>138127947.96341997</v>
      </c>
      <c r="Y48" s="196">
        <v>27102.976837139591</v>
      </c>
      <c r="Z48" s="196">
        <v>167882225.24695468</v>
      </c>
      <c r="AA48" s="196">
        <v>31295.599999999999</v>
      </c>
      <c r="AB48" s="196">
        <v>211558638.38</v>
      </c>
      <c r="AC48" s="196">
        <v>49425.21</v>
      </c>
      <c r="AD48" s="196">
        <v>283218062.74000001</v>
      </c>
      <c r="AE48" s="196">
        <v>58078.69</v>
      </c>
      <c r="AF48" s="196">
        <v>350495753.04000002</v>
      </c>
    </row>
    <row r="49" spans="2:32" ht="13.5" thickTop="1"/>
    <row r="50" spans="2:32" ht="15">
      <c r="B50" s="179" t="str">
        <f>B37</f>
        <v>Residential</v>
      </c>
      <c r="C50" s="137">
        <f>VLOOKUP($B50,$B$26:$AF$33,COLUMN()-1,FALSE)+VLOOKUP($B50,$B$37:$AF$44,COLUMN()-1,FALSE)/2</f>
        <v>148.6585</v>
      </c>
      <c r="D50" s="137">
        <f t="shared" ref="D50:AF57" si="10">VLOOKUP($B50,$B$26:$AF$33,COLUMN()-1,FALSE)+VLOOKUP($B50,$B$37:$AF$44,COLUMN()-1,FALSE)/2</f>
        <v>3069725.5</v>
      </c>
      <c r="E50" s="137">
        <f t="shared" si="10"/>
        <v>1318.3140438042951</v>
      </c>
      <c r="F50" s="137">
        <f t="shared" si="10"/>
        <v>9159778.8874216564</v>
      </c>
      <c r="G50" s="137">
        <f t="shared" si="10"/>
        <v>1415.5466992392965</v>
      </c>
      <c r="H50" s="137">
        <f t="shared" si="10"/>
        <v>11178233.764235808</v>
      </c>
      <c r="I50" s="137">
        <f t="shared" si="10"/>
        <v>1570.1334631210277</v>
      </c>
      <c r="J50" s="137">
        <f t="shared" si="10"/>
        <v>12905395.295118954</v>
      </c>
      <c r="K50" s="137">
        <f t="shared" si="10"/>
        <v>2084.8038698987175</v>
      </c>
      <c r="L50" s="137">
        <f t="shared" si="10"/>
        <v>9466437.9703478534</v>
      </c>
      <c r="M50" s="137">
        <f t="shared" si="10"/>
        <v>2715.8233160021637</v>
      </c>
      <c r="N50" s="137">
        <f t="shared" si="10"/>
        <v>11272332.848857637</v>
      </c>
      <c r="O50" s="137">
        <f t="shared" si="10"/>
        <v>3224.8969313440903</v>
      </c>
      <c r="P50" s="137">
        <f t="shared" si="10"/>
        <v>12864635.435795739</v>
      </c>
      <c r="Q50" s="137">
        <f t="shared" si="10"/>
        <v>4194.4367850774261</v>
      </c>
      <c r="R50" s="137">
        <f t="shared" si="10"/>
        <v>15101481.340567019</v>
      </c>
      <c r="S50" s="137">
        <f t="shared" si="10"/>
        <v>4133.6256405776021</v>
      </c>
      <c r="T50" s="137">
        <f t="shared" si="10"/>
        <v>17402895.305016823</v>
      </c>
      <c r="U50" s="137">
        <f t="shared" si="10"/>
        <v>4589.7852923038117</v>
      </c>
      <c r="V50" s="137">
        <f t="shared" si="10"/>
        <v>17670503.566507727</v>
      </c>
      <c r="W50" s="137">
        <f t="shared" si="10"/>
        <v>5055.0420618432372</v>
      </c>
      <c r="X50" s="137">
        <f t="shared" si="10"/>
        <v>21365014.036337268</v>
      </c>
      <c r="Y50" s="137">
        <f t="shared" si="10"/>
        <v>5753.844341245881</v>
      </c>
      <c r="Z50" s="137">
        <f t="shared" si="10"/>
        <v>31313557.040520698</v>
      </c>
      <c r="AA50" s="137">
        <f t="shared" si="10"/>
        <v>6119.85</v>
      </c>
      <c r="AB50" s="137">
        <f t="shared" si="10"/>
        <v>36595287.909999996</v>
      </c>
      <c r="AC50" s="137">
        <f t="shared" si="10"/>
        <v>6368.26</v>
      </c>
      <c r="AD50" s="137">
        <f t="shared" si="10"/>
        <v>41175050.759999998</v>
      </c>
      <c r="AE50" s="137">
        <f t="shared" si="10"/>
        <v>6413.37</v>
      </c>
      <c r="AF50" s="137">
        <f t="shared" si="10"/>
        <v>44522687.530000001</v>
      </c>
    </row>
    <row r="51" spans="2:32" ht="15">
      <c r="B51" s="179" t="str">
        <f t="shared" ref="B51:B57" si="11">B38</f>
        <v>General Service &lt;50 kW</v>
      </c>
      <c r="C51" s="137">
        <f t="shared" ref="C51:R57" si="12">VLOOKUP($B51,$B$26:$AF$33,COLUMN()-1,FALSE)+VLOOKUP($B51,$B$37:$AF$44,COLUMN()-1,FALSE)/2</f>
        <v>0</v>
      </c>
      <c r="D51" s="137">
        <f t="shared" si="12"/>
        <v>0</v>
      </c>
      <c r="E51" s="137">
        <f t="shared" si="12"/>
        <v>0</v>
      </c>
      <c r="F51" s="137">
        <f t="shared" si="12"/>
        <v>0</v>
      </c>
      <c r="G51" s="137">
        <f t="shared" si="12"/>
        <v>26.385373806717272</v>
      </c>
      <c r="H51" s="137">
        <f t="shared" si="12"/>
        <v>166366.87858978781</v>
      </c>
      <c r="I51" s="137">
        <f t="shared" si="12"/>
        <v>754.22736294157812</v>
      </c>
      <c r="J51" s="137">
        <f t="shared" si="12"/>
        <v>3004854.8414025158</v>
      </c>
      <c r="K51" s="137">
        <f t="shared" si="12"/>
        <v>1842.9709886776493</v>
      </c>
      <c r="L51" s="137">
        <f t="shared" si="12"/>
        <v>6912591.4427464642</v>
      </c>
      <c r="M51" s="137">
        <f t="shared" si="12"/>
        <v>2605.9621753364672</v>
      </c>
      <c r="N51" s="137">
        <f t="shared" si="12"/>
        <v>9242550.5800662991</v>
      </c>
      <c r="O51" s="137">
        <f t="shared" si="12"/>
        <v>3062.0616925376912</v>
      </c>
      <c r="P51" s="137">
        <f t="shared" si="12"/>
        <v>10824912.927849328</v>
      </c>
      <c r="Q51" s="137">
        <f t="shared" si="12"/>
        <v>3231.0622238950864</v>
      </c>
      <c r="R51" s="137">
        <f t="shared" si="12"/>
        <v>11711624.383561883</v>
      </c>
      <c r="S51" s="137">
        <f t="shared" si="10"/>
        <v>3218.800521014321</v>
      </c>
      <c r="T51" s="137">
        <f t="shared" si="10"/>
        <v>12126168.622544302</v>
      </c>
      <c r="U51" s="137">
        <f t="shared" si="10"/>
        <v>3570.1028443658406</v>
      </c>
      <c r="V51" s="137">
        <f t="shared" si="10"/>
        <v>14136513.140595429</v>
      </c>
      <c r="W51" s="137">
        <f t="shared" si="10"/>
        <v>3801.0473847674684</v>
      </c>
      <c r="X51" s="137">
        <f t="shared" si="10"/>
        <v>15644268.751131929</v>
      </c>
      <c r="Y51" s="137">
        <f t="shared" si="10"/>
        <v>3564.2294504455945</v>
      </c>
      <c r="Z51" s="137">
        <f t="shared" si="10"/>
        <v>12587931.439161209</v>
      </c>
      <c r="AA51" s="137">
        <f t="shared" si="10"/>
        <v>2049.73</v>
      </c>
      <c r="AB51" s="137">
        <f t="shared" si="10"/>
        <v>10370695.15</v>
      </c>
      <c r="AC51" s="137">
        <f t="shared" si="10"/>
        <v>2404.37</v>
      </c>
      <c r="AD51" s="137">
        <f t="shared" si="10"/>
        <v>11884425.525</v>
      </c>
      <c r="AE51" s="137">
        <f t="shared" si="10"/>
        <v>2665.1099999999997</v>
      </c>
      <c r="AF51" s="137">
        <f t="shared" si="10"/>
        <v>12840440.09</v>
      </c>
    </row>
    <row r="52" spans="2:32" ht="15">
      <c r="B52" s="179" t="str">
        <f t="shared" si="11"/>
        <v>General Service 50 - 4,999 kW</v>
      </c>
      <c r="C52" s="137">
        <f t="shared" si="12"/>
        <v>0</v>
      </c>
      <c r="D52" s="137">
        <f t="shared" si="10"/>
        <v>0</v>
      </c>
      <c r="E52" s="137">
        <f t="shared" si="10"/>
        <v>0</v>
      </c>
      <c r="F52" s="137">
        <f t="shared" si="10"/>
        <v>0</v>
      </c>
      <c r="G52" s="137">
        <f t="shared" si="10"/>
        <v>72.74123114860798</v>
      </c>
      <c r="H52" s="137">
        <f t="shared" si="10"/>
        <v>379503.71771495789</v>
      </c>
      <c r="I52" s="137">
        <f t="shared" si="10"/>
        <v>372.82114341891122</v>
      </c>
      <c r="J52" s="137">
        <f t="shared" si="10"/>
        <v>3326785.3266341118</v>
      </c>
      <c r="K52" s="137">
        <f t="shared" si="10"/>
        <v>793.20899013702945</v>
      </c>
      <c r="L52" s="137">
        <f t="shared" si="10"/>
        <v>6845739.411422791</v>
      </c>
      <c r="M52" s="137">
        <f t="shared" si="10"/>
        <v>1299.8536584720346</v>
      </c>
      <c r="N52" s="137">
        <f t="shared" si="10"/>
        <v>8227293.3484753752</v>
      </c>
      <c r="O52" s="137">
        <f t="shared" si="10"/>
        <v>2068.7581127924004</v>
      </c>
      <c r="P52" s="137">
        <f t="shared" si="10"/>
        <v>12792018.92094209</v>
      </c>
      <c r="Q52" s="137">
        <f t="shared" si="10"/>
        <v>3279.007107134646</v>
      </c>
      <c r="R52" s="137">
        <f t="shared" si="10"/>
        <v>20212082.10593868</v>
      </c>
      <c r="S52" s="137">
        <f t="shared" si="10"/>
        <v>4772.5600770561396</v>
      </c>
      <c r="T52" s="137">
        <f t="shared" si="10"/>
        <v>29688916.712998502</v>
      </c>
      <c r="U52" s="137">
        <f t="shared" si="10"/>
        <v>6306.2112773710787</v>
      </c>
      <c r="V52" s="137">
        <f t="shared" si="10"/>
        <v>39378471.949839026</v>
      </c>
      <c r="W52" s="137">
        <f t="shared" si="10"/>
        <v>7933.4697216471541</v>
      </c>
      <c r="X52" s="137">
        <f t="shared" si="10"/>
        <v>48212014.983652823</v>
      </c>
      <c r="Y52" s="137">
        <f t="shared" si="10"/>
        <v>9994.4137048400698</v>
      </c>
      <c r="Z52" s="137">
        <f t="shared" si="10"/>
        <v>57125993.157611959</v>
      </c>
      <c r="AA52" s="137">
        <f t="shared" si="10"/>
        <v>12455.485000000001</v>
      </c>
      <c r="AB52" s="137">
        <f t="shared" si="10"/>
        <v>73290374.519999996</v>
      </c>
      <c r="AC52" s="137">
        <f t="shared" si="10"/>
        <v>22226.29</v>
      </c>
      <c r="AD52" s="137">
        <f t="shared" si="10"/>
        <v>115356376.11000001</v>
      </c>
      <c r="AE52" s="137">
        <f t="shared" si="10"/>
        <v>30365.760000000002</v>
      </c>
      <c r="AF52" s="137">
        <f t="shared" si="10"/>
        <v>146776093.78</v>
      </c>
    </row>
    <row r="53" spans="2:32" ht="15">
      <c r="B53" s="179" t="str">
        <f t="shared" si="11"/>
        <v>General Service 3,000 - 4,999 kW</v>
      </c>
      <c r="C53" s="137">
        <f t="shared" si="12"/>
        <v>0</v>
      </c>
      <c r="D53" s="137">
        <f t="shared" si="10"/>
        <v>0</v>
      </c>
      <c r="E53" s="137">
        <f t="shared" si="10"/>
        <v>0</v>
      </c>
      <c r="F53" s="137">
        <f t="shared" si="10"/>
        <v>0</v>
      </c>
      <c r="G53" s="137">
        <f t="shared" si="10"/>
        <v>0</v>
      </c>
      <c r="H53" s="137">
        <f t="shared" si="10"/>
        <v>0</v>
      </c>
      <c r="I53" s="137">
        <f t="shared" si="10"/>
        <v>0</v>
      </c>
      <c r="J53" s="137">
        <f t="shared" si="10"/>
        <v>0</v>
      </c>
      <c r="K53" s="137">
        <f t="shared" si="10"/>
        <v>0</v>
      </c>
      <c r="L53" s="137">
        <f t="shared" si="10"/>
        <v>0</v>
      </c>
      <c r="M53" s="137">
        <f t="shared" si="10"/>
        <v>0</v>
      </c>
      <c r="N53" s="137">
        <f t="shared" si="10"/>
        <v>0</v>
      </c>
      <c r="O53" s="137">
        <f t="shared" si="10"/>
        <v>2.0429248265184863</v>
      </c>
      <c r="P53" s="137">
        <f t="shared" si="10"/>
        <v>28064.582636198997</v>
      </c>
      <c r="Q53" s="137">
        <f t="shared" si="10"/>
        <v>4.1908980264579876</v>
      </c>
      <c r="R53" s="137">
        <f t="shared" si="10"/>
        <v>63564.250358752004</v>
      </c>
      <c r="S53" s="137">
        <f t="shared" si="10"/>
        <v>8.1140684183324865</v>
      </c>
      <c r="T53" s="137">
        <f t="shared" si="10"/>
        <v>77119.321237298413</v>
      </c>
      <c r="U53" s="137">
        <f t="shared" si="10"/>
        <v>18.909748321705337</v>
      </c>
      <c r="V53" s="137">
        <f t="shared" si="10"/>
        <v>250315.11919415195</v>
      </c>
      <c r="W53" s="137">
        <f t="shared" si="10"/>
        <v>27.577610184068277</v>
      </c>
      <c r="X53" s="137">
        <f t="shared" si="10"/>
        <v>423799.59896512702</v>
      </c>
      <c r="Y53" s="137">
        <f t="shared" si="10"/>
        <v>58.895224167797593</v>
      </c>
      <c r="Z53" s="137">
        <f t="shared" si="10"/>
        <v>610958.78356721601</v>
      </c>
      <c r="AA53" s="137">
        <f t="shared" si="10"/>
        <v>964.32999999999993</v>
      </c>
      <c r="AB53" s="137">
        <f t="shared" si="10"/>
        <v>7928278.0899999999</v>
      </c>
      <c r="AC53" s="137">
        <f t="shared" si="10"/>
        <v>1843.075</v>
      </c>
      <c r="AD53" s="137">
        <f t="shared" si="10"/>
        <v>15127725.01</v>
      </c>
      <c r="AE53" s="137">
        <f t="shared" si="10"/>
        <v>1851.8799999999999</v>
      </c>
      <c r="AF53" s="137">
        <f t="shared" si="10"/>
        <v>15218611.5</v>
      </c>
    </row>
    <row r="54" spans="2:32" ht="15">
      <c r="B54" s="179" t="str">
        <f t="shared" si="11"/>
        <v>Large use - Regular</v>
      </c>
      <c r="C54" s="137">
        <f t="shared" si="12"/>
        <v>0</v>
      </c>
      <c r="D54" s="137">
        <f t="shared" si="10"/>
        <v>0</v>
      </c>
      <c r="E54" s="137">
        <f t="shared" si="10"/>
        <v>0</v>
      </c>
      <c r="F54" s="137">
        <f t="shared" si="10"/>
        <v>0</v>
      </c>
      <c r="G54" s="137">
        <f t="shared" si="10"/>
        <v>0</v>
      </c>
      <c r="H54" s="137">
        <f t="shared" si="10"/>
        <v>0</v>
      </c>
      <c r="I54" s="137">
        <f t="shared" si="10"/>
        <v>0</v>
      </c>
      <c r="J54" s="137">
        <f t="shared" si="10"/>
        <v>0</v>
      </c>
      <c r="K54" s="137">
        <f t="shared" si="10"/>
        <v>0</v>
      </c>
      <c r="L54" s="137">
        <f t="shared" si="10"/>
        <v>0</v>
      </c>
      <c r="M54" s="137">
        <f t="shared" si="10"/>
        <v>173.59560205470999</v>
      </c>
      <c r="N54" s="137">
        <f t="shared" si="10"/>
        <v>593780.2212453949</v>
      </c>
      <c r="O54" s="137">
        <f t="shared" si="10"/>
        <v>492.69285008701439</v>
      </c>
      <c r="P54" s="137">
        <f t="shared" si="10"/>
        <v>2605829.9883885207</v>
      </c>
      <c r="Q54" s="137">
        <f t="shared" si="10"/>
        <v>873.98535002069445</v>
      </c>
      <c r="R54" s="137">
        <f t="shared" si="10"/>
        <v>6090078.3382634111</v>
      </c>
      <c r="S54" s="137">
        <f t="shared" si="10"/>
        <v>1217.1004897467144</v>
      </c>
      <c r="T54" s="137">
        <f t="shared" si="10"/>
        <v>8881058.9303986374</v>
      </c>
      <c r="U54" s="137">
        <f t="shared" si="10"/>
        <v>1388.6278657643984</v>
      </c>
      <c r="V54" s="137">
        <f t="shared" si="10"/>
        <v>10107708.279756702</v>
      </c>
      <c r="W54" s="137">
        <f t="shared" si="10"/>
        <v>1447.2316865622397</v>
      </c>
      <c r="X54" s="137">
        <f t="shared" si="10"/>
        <v>10551815.166880909</v>
      </c>
      <c r="Y54" s="137">
        <f t="shared" si="10"/>
        <v>1448.1282019906978</v>
      </c>
      <c r="Z54" s="137">
        <f t="shared" si="10"/>
        <v>10577319.450433785</v>
      </c>
      <c r="AA54" s="137">
        <f t="shared" si="10"/>
        <v>1719.34</v>
      </c>
      <c r="AB54" s="137">
        <f t="shared" si="10"/>
        <v>13019397.219999999</v>
      </c>
      <c r="AC54" s="137">
        <f t="shared" si="10"/>
        <v>2216.5349999999999</v>
      </c>
      <c r="AD54" s="137">
        <f t="shared" si="10"/>
        <v>16757624.295</v>
      </c>
      <c r="AE54" s="137">
        <f t="shared" si="10"/>
        <v>5733.36</v>
      </c>
      <c r="AF54" s="137">
        <f t="shared" si="10"/>
        <v>45979058.625</v>
      </c>
    </row>
    <row r="55" spans="2:32" ht="15">
      <c r="B55" s="179" t="str">
        <f t="shared" si="11"/>
        <v>Large Use - 3TS</v>
      </c>
      <c r="C55" s="137">
        <f t="shared" si="12"/>
        <v>0</v>
      </c>
      <c r="D55" s="137">
        <f t="shared" si="10"/>
        <v>0</v>
      </c>
      <c r="E55" s="137">
        <f t="shared" si="10"/>
        <v>0</v>
      </c>
      <c r="F55" s="137">
        <f t="shared" si="10"/>
        <v>0</v>
      </c>
      <c r="G55" s="137">
        <f t="shared" si="10"/>
        <v>0</v>
      </c>
      <c r="H55" s="137">
        <f t="shared" si="10"/>
        <v>0</v>
      </c>
      <c r="I55" s="137">
        <f t="shared" si="10"/>
        <v>0</v>
      </c>
      <c r="J55" s="137">
        <f t="shared" si="10"/>
        <v>0</v>
      </c>
      <c r="K55" s="137">
        <f t="shared" si="10"/>
        <v>0</v>
      </c>
      <c r="L55" s="137">
        <f t="shared" si="10"/>
        <v>0</v>
      </c>
      <c r="M55" s="137">
        <f t="shared" si="10"/>
        <v>0</v>
      </c>
      <c r="N55" s="137">
        <f t="shared" si="10"/>
        <v>0</v>
      </c>
      <c r="O55" s="137">
        <f t="shared" si="10"/>
        <v>576.51772168463197</v>
      </c>
      <c r="P55" s="137">
        <f t="shared" si="10"/>
        <v>3232821.7271581371</v>
      </c>
      <c r="Q55" s="137">
        <f t="shared" si="10"/>
        <v>1550.4327179472589</v>
      </c>
      <c r="R55" s="137">
        <f t="shared" si="10"/>
        <v>9075528.6572482064</v>
      </c>
      <c r="S55" s="137">
        <f t="shared" si="10"/>
        <v>2036.5661874239258</v>
      </c>
      <c r="T55" s="137">
        <f t="shared" si="10"/>
        <v>13403463.646787338</v>
      </c>
      <c r="U55" s="137">
        <f t="shared" si="10"/>
        <v>2243.3714428672247</v>
      </c>
      <c r="V55" s="137">
        <f t="shared" si="10"/>
        <v>15576070.648468908</v>
      </c>
      <c r="W55" s="137">
        <f t="shared" si="10"/>
        <v>2615.8391644175454</v>
      </c>
      <c r="X55" s="137">
        <f t="shared" si="10"/>
        <v>17374995.264849439</v>
      </c>
      <c r="Y55" s="137">
        <f t="shared" si="10"/>
        <v>3492.0931794831795</v>
      </c>
      <c r="Z55" s="137">
        <f t="shared" si="10"/>
        <v>21850499.431430347</v>
      </c>
      <c r="AA55" s="137">
        <f t="shared" si="10"/>
        <v>4375.9400000000005</v>
      </c>
      <c r="AB55" s="137">
        <f t="shared" si="10"/>
        <v>26844809</v>
      </c>
      <c r="AC55" s="137">
        <f t="shared" si="10"/>
        <v>5223.665</v>
      </c>
      <c r="AD55" s="137">
        <f t="shared" si="10"/>
        <v>31194429.210000001</v>
      </c>
      <c r="AE55" s="137">
        <f t="shared" si="10"/>
        <v>5930.8849999999993</v>
      </c>
      <c r="AF55" s="137">
        <f t="shared" si="10"/>
        <v>33991207.375</v>
      </c>
    </row>
    <row r="56" spans="2:32" ht="15">
      <c r="B56" s="179" t="str">
        <f t="shared" si="11"/>
        <v>Large Use - Ford Annex</v>
      </c>
      <c r="C56" s="137">
        <f t="shared" si="12"/>
        <v>0</v>
      </c>
      <c r="D56" s="137">
        <f t="shared" si="10"/>
        <v>0</v>
      </c>
      <c r="E56" s="137">
        <f t="shared" si="10"/>
        <v>0</v>
      </c>
      <c r="F56" s="137">
        <f t="shared" si="10"/>
        <v>0</v>
      </c>
      <c r="G56" s="137">
        <f t="shared" si="10"/>
        <v>0</v>
      </c>
      <c r="H56" s="137">
        <f t="shared" si="10"/>
        <v>0</v>
      </c>
      <c r="I56" s="137">
        <f t="shared" si="10"/>
        <v>0</v>
      </c>
      <c r="J56" s="137">
        <f t="shared" si="10"/>
        <v>0</v>
      </c>
      <c r="K56" s="137">
        <f t="shared" si="10"/>
        <v>0</v>
      </c>
      <c r="L56" s="137">
        <f t="shared" si="10"/>
        <v>0</v>
      </c>
      <c r="M56" s="137">
        <f t="shared" si="10"/>
        <v>0</v>
      </c>
      <c r="N56" s="137">
        <f t="shared" si="10"/>
        <v>0</v>
      </c>
      <c r="O56" s="137">
        <f t="shared" si="10"/>
        <v>1.7024373554320718</v>
      </c>
      <c r="P56" s="137">
        <f t="shared" si="10"/>
        <v>27493.911545233139</v>
      </c>
      <c r="Q56" s="137">
        <f t="shared" si="10"/>
        <v>3.3800876758661147</v>
      </c>
      <c r="R56" s="137">
        <f t="shared" si="10"/>
        <v>54694.94689598761</v>
      </c>
      <c r="S56" s="137">
        <f t="shared" si="10"/>
        <v>3.3753331422459061</v>
      </c>
      <c r="T56" s="137">
        <f t="shared" si="10"/>
        <v>54654.663674103103</v>
      </c>
      <c r="U56" s="137">
        <f t="shared" si="10"/>
        <v>3.3704835240684932</v>
      </c>
      <c r="V56" s="137">
        <f t="shared" si="10"/>
        <v>54613.552726204791</v>
      </c>
      <c r="W56" s="137">
        <f t="shared" si="10"/>
        <v>3.3704835240684932</v>
      </c>
      <c r="X56" s="137">
        <f t="shared" si="10"/>
        <v>54613.552726204791</v>
      </c>
      <c r="Y56" s="137">
        <f t="shared" si="10"/>
        <v>3.1880924136756494</v>
      </c>
      <c r="Z56" s="137">
        <f t="shared" si="10"/>
        <v>53078.541479495638</v>
      </c>
      <c r="AA56" s="137">
        <f t="shared" si="10"/>
        <v>3.8650000000000002</v>
      </c>
      <c r="AB56" s="137">
        <f t="shared" si="10"/>
        <v>65622.94</v>
      </c>
      <c r="AC56" s="137">
        <f t="shared" si="10"/>
        <v>5.3000000000000007</v>
      </c>
      <c r="AD56" s="137">
        <f t="shared" si="10"/>
        <v>86149.285000000003</v>
      </c>
      <c r="AE56" s="137">
        <f t="shared" si="10"/>
        <v>6.2700000000000005</v>
      </c>
      <c r="AF56" s="137">
        <f t="shared" si="10"/>
        <v>95581.299999999988</v>
      </c>
    </row>
    <row r="57" spans="2:32" ht="15">
      <c r="B57" s="179" t="str">
        <f t="shared" si="11"/>
        <v>Other</v>
      </c>
      <c r="C57" s="137">
        <f t="shared" si="12"/>
        <v>0</v>
      </c>
      <c r="D57" s="137">
        <f t="shared" si="10"/>
        <v>0</v>
      </c>
      <c r="E57" s="137">
        <f t="shared" si="10"/>
        <v>0</v>
      </c>
      <c r="F57" s="137">
        <f t="shared" si="10"/>
        <v>0</v>
      </c>
      <c r="G57" s="137">
        <f t="shared" si="10"/>
        <v>0</v>
      </c>
      <c r="H57" s="137">
        <f t="shared" si="10"/>
        <v>0</v>
      </c>
      <c r="I57" s="137">
        <f t="shared" si="10"/>
        <v>0</v>
      </c>
      <c r="J57" s="137">
        <f t="shared" si="10"/>
        <v>0</v>
      </c>
      <c r="K57" s="137">
        <f t="shared" si="10"/>
        <v>0</v>
      </c>
      <c r="L57" s="137">
        <f t="shared" si="10"/>
        <v>0</v>
      </c>
      <c r="M57" s="137">
        <f t="shared" si="10"/>
        <v>0</v>
      </c>
      <c r="N57" s="137">
        <f t="shared" si="10"/>
        <v>0</v>
      </c>
      <c r="O57" s="137">
        <f t="shared" si="10"/>
        <v>0</v>
      </c>
      <c r="P57" s="137">
        <f t="shared" si="10"/>
        <v>0</v>
      </c>
      <c r="Q57" s="137">
        <f t="shared" si="10"/>
        <v>0</v>
      </c>
      <c r="R57" s="137">
        <f t="shared" si="10"/>
        <v>0</v>
      </c>
      <c r="S57" s="137">
        <f t="shared" si="10"/>
        <v>0</v>
      </c>
      <c r="T57" s="137">
        <f t="shared" si="10"/>
        <v>0</v>
      </c>
      <c r="U57" s="137">
        <f t="shared" si="10"/>
        <v>0</v>
      </c>
      <c r="V57" s="137">
        <f t="shared" si="10"/>
        <v>0</v>
      </c>
      <c r="W57" s="137">
        <f t="shared" si="10"/>
        <v>0</v>
      </c>
      <c r="X57" s="137">
        <f t="shared" si="10"/>
        <v>7041677.258070264</v>
      </c>
      <c r="Y57" s="137">
        <f t="shared" si="10"/>
        <v>0</v>
      </c>
      <c r="Z57" s="137">
        <f t="shared" si="10"/>
        <v>15409196.447998019</v>
      </c>
      <c r="AA57" s="137">
        <f t="shared" si="10"/>
        <v>0</v>
      </c>
      <c r="AB57" s="137">
        <f t="shared" si="10"/>
        <v>14159787.85</v>
      </c>
      <c r="AC57" s="137">
        <f t="shared" si="10"/>
        <v>0</v>
      </c>
      <c r="AD57" s="137">
        <f t="shared" si="10"/>
        <v>14159787.85</v>
      </c>
      <c r="AE57" s="137">
        <f t="shared" si="10"/>
        <v>0</v>
      </c>
      <c r="AF57" s="137">
        <f t="shared" si="10"/>
        <v>14159787.85</v>
      </c>
    </row>
  </sheetData>
  <mergeCells count="15">
    <mergeCell ref="C23:D23"/>
    <mergeCell ref="AC23:AD23"/>
    <mergeCell ref="AE23:AF23"/>
    <mergeCell ref="Q23:R23"/>
    <mergeCell ref="S23:T23"/>
    <mergeCell ref="U23:V23"/>
    <mergeCell ref="W23:X23"/>
    <mergeCell ref="Y23:Z23"/>
    <mergeCell ref="AA23:AB23"/>
    <mergeCell ref="E23:F23"/>
    <mergeCell ref="G23:H23"/>
    <mergeCell ref="I23:J23"/>
    <mergeCell ref="K23:L23"/>
    <mergeCell ref="M23:N23"/>
    <mergeCell ref="O23:P2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E229C-9C8A-46F4-81A5-084B968382F1}">
  <dimension ref="A1:V157"/>
  <sheetViews>
    <sheetView workbookViewId="0">
      <selection activeCell="F134" sqref="F134"/>
    </sheetView>
  </sheetViews>
  <sheetFormatPr defaultRowHeight="12.75"/>
  <cols>
    <col min="1" max="1" width="10.33203125" style="137" bestFit="1" customWidth="1"/>
    <col min="2" max="2" width="5" style="137" bestFit="1" customWidth="1"/>
    <col min="3" max="3" width="17.1640625" style="137" bestFit="1" customWidth="1"/>
    <col min="4" max="4" width="6.6640625" style="137" customWidth="1"/>
    <col min="5" max="5" width="6" style="137" bestFit="1" customWidth="1"/>
    <col min="6" max="6" width="8.83203125" style="137" bestFit="1" customWidth="1"/>
    <col min="7" max="7" width="5.33203125" style="137" bestFit="1" customWidth="1"/>
    <col min="8" max="8" width="4.1640625" style="137" bestFit="1" customWidth="1"/>
    <col min="9" max="9" width="4.33203125" style="137" bestFit="1" customWidth="1"/>
    <col min="10" max="10" width="7.83203125" style="137" bestFit="1" customWidth="1"/>
    <col min="11" max="11" width="10.1640625" style="137" bestFit="1" customWidth="1"/>
    <col min="12" max="12" width="9.33203125" style="137"/>
    <col min="13" max="13" width="12.6640625" style="137" bestFit="1" customWidth="1"/>
    <col min="14" max="15" width="12" style="137" bestFit="1" customWidth="1"/>
    <col min="16" max="16" width="15.83203125" style="137" customWidth="1"/>
    <col min="17" max="17" width="12.6640625" style="137" bestFit="1" customWidth="1"/>
    <col min="18" max="19" width="12" style="137" bestFit="1" customWidth="1"/>
    <col min="20" max="20" width="12.6640625" style="137" bestFit="1" customWidth="1"/>
    <col min="21" max="22" width="12" style="137" bestFit="1" customWidth="1"/>
    <col min="23" max="16384" width="9.33203125" style="137"/>
  </cols>
  <sheetData>
    <row r="1" spans="1:22">
      <c r="A1" s="137" t="s">
        <v>125</v>
      </c>
      <c r="B1" s="137" t="s">
        <v>126</v>
      </c>
      <c r="C1" s="137" t="str">
        <f>'Monthly Data'!J1</f>
        <v>GS_lt_50_No_CDM</v>
      </c>
      <c r="D1" s="137" t="str">
        <f>'Monthly Data'!AX1</f>
        <v>HDD</v>
      </c>
      <c r="E1" s="137" t="str">
        <f>'Monthly Data'!AY1</f>
        <v>CDD</v>
      </c>
      <c r="F1" s="133" t="str">
        <f>'Monthly Data'!BA1</f>
        <v>Windsor_Empl</v>
      </c>
      <c r="G1" s="137" t="str">
        <f>'Monthly Data'!BC1</f>
        <v>Trend</v>
      </c>
      <c r="H1" s="137" t="str">
        <f>'Monthly Data'!BF1</f>
        <v>Mar</v>
      </c>
      <c r="I1" s="137" t="str">
        <f>'Monthly Data'!BL1</f>
        <v>Sept</v>
      </c>
      <c r="J1" s="137" t="str">
        <f>'Monthly Data'!BR1</f>
        <v>Shoulder</v>
      </c>
      <c r="K1" s="137" t="str">
        <f>'Monthly Data'!BS1</f>
        <v>Month Days</v>
      </c>
      <c r="M1" s="137" t="s">
        <v>92</v>
      </c>
      <c r="N1" s="137" t="str">
        <f t="shared" ref="N1:U1" si="0">D1</f>
        <v>HDD</v>
      </c>
      <c r="O1" s="137" t="str">
        <f t="shared" si="0"/>
        <v>CDD</v>
      </c>
      <c r="P1" s="137" t="str">
        <f t="shared" si="0"/>
        <v>Windsor_Empl</v>
      </c>
      <c r="Q1" s="137" t="str">
        <f t="shared" si="0"/>
        <v>Trend</v>
      </c>
      <c r="R1" s="137" t="str">
        <f t="shared" si="0"/>
        <v>Mar</v>
      </c>
      <c r="S1" s="137" t="str">
        <f t="shared" si="0"/>
        <v>Sept</v>
      </c>
      <c r="T1" s="137" t="str">
        <f t="shared" si="0"/>
        <v>Shoulder</v>
      </c>
      <c r="U1" s="137" t="str">
        <f t="shared" si="0"/>
        <v>Month Days</v>
      </c>
      <c r="V1" s="137" t="s">
        <v>127</v>
      </c>
    </row>
    <row r="2" spans="1:22">
      <c r="A2" s="138">
        <f>'Monthly Data'!A2</f>
        <v>39448</v>
      </c>
      <c r="B2" s="137">
        <f t="shared" ref="B2:B65" si="1">YEAR(A2)</f>
        <v>2008</v>
      </c>
      <c r="C2" s="137">
        <f ca="1">'Monthly Data'!J2</f>
        <v>20704633.300868146</v>
      </c>
      <c r="D2" s="158">
        <f ca="1">Weather!L69</f>
        <v>665.14879699248104</v>
      </c>
      <c r="E2" s="158">
        <f ca="1">Weather!M69</f>
        <v>0</v>
      </c>
      <c r="F2" s="133">
        <f>'Monthly Data'!BA2</f>
        <v>159.4</v>
      </c>
      <c r="G2" s="137">
        <f>'Monthly Data'!BC2</f>
        <v>1</v>
      </c>
      <c r="H2" s="137">
        <f>'Monthly Data'!BF2</f>
        <v>0</v>
      </c>
      <c r="I2" s="137">
        <f>'Monthly Data'!BL2</f>
        <v>0</v>
      </c>
      <c r="J2" s="137">
        <f>'Monthly Data'!BR2</f>
        <v>0</v>
      </c>
      <c r="K2" s="137">
        <f>'Monthly Data'!BS2</f>
        <v>31</v>
      </c>
      <c r="M2" s="137">
        <f>'GS &lt; 50 OLS Model'!$B$5</f>
        <v>-789150.85641829099</v>
      </c>
      <c r="N2" s="137">
        <f ca="1">'GS &lt; 50 OLS Model'!$B$6*D2</f>
        <v>3097235.6649807729</v>
      </c>
      <c r="O2" s="137">
        <f ca="1">'GS &lt; 50 OLS Model'!$B$7*E2</f>
        <v>0</v>
      </c>
      <c r="P2" s="133">
        <f>'GS &lt; 50 OLS Model'!$B$8*F2</f>
        <v>4284053.9243901502</v>
      </c>
      <c r="Q2" s="137">
        <f>'GS &lt; 50 OLS Model'!$B$9*G2</f>
        <v>-15144.002928685701</v>
      </c>
      <c r="R2" s="137">
        <f>'GS &lt; 50 OLS Model'!$B$10*H2</f>
        <v>0</v>
      </c>
      <c r="S2" s="137">
        <f>'GS &lt; 50 OLS Model'!$B$11*I2</f>
        <v>0</v>
      </c>
      <c r="T2" s="137">
        <f>'GS &lt; 50 OLS Model'!$B$12*J2</f>
        <v>0</v>
      </c>
      <c r="U2" s="137">
        <f>'GS &lt; 50 OLS Model'!$B$13*K2</f>
        <v>14449826.767135682</v>
      </c>
      <c r="V2" s="137">
        <f t="shared" ref="V2:V65" ca="1" si="2">SUM(M2:U2)</f>
        <v>21026821.49715963</v>
      </c>
    </row>
    <row r="3" spans="1:22">
      <c r="A3" s="138">
        <f>'Monthly Data'!A3</f>
        <v>39479</v>
      </c>
      <c r="B3" s="137">
        <f t="shared" si="1"/>
        <v>2008</v>
      </c>
      <c r="C3" s="137">
        <f ca="1">'Monthly Data'!J3</f>
        <v>19844824.290415149</v>
      </c>
      <c r="D3" s="158">
        <f ca="1">Weather!L70</f>
        <v>611.17548872180487</v>
      </c>
      <c r="E3" s="158">
        <f ca="1">Weather!M70</f>
        <v>0</v>
      </c>
      <c r="F3" s="133">
        <f>'Monthly Data'!BA3</f>
        <v>160</v>
      </c>
      <c r="G3" s="137">
        <f>'Monthly Data'!BC3</f>
        <v>2</v>
      </c>
      <c r="H3" s="137">
        <f>'Monthly Data'!BF3</f>
        <v>0</v>
      </c>
      <c r="I3" s="137">
        <f>'Monthly Data'!BL3</f>
        <v>0</v>
      </c>
      <c r="J3" s="137">
        <f>'Monthly Data'!BR3</f>
        <v>0</v>
      </c>
      <c r="K3" s="137">
        <f>'Monthly Data'!BS3</f>
        <v>29</v>
      </c>
      <c r="M3" s="137">
        <f>'GS &lt; 50 OLS Model'!$B$5</f>
        <v>-789150.85641829099</v>
      </c>
      <c r="N3" s="137">
        <f ca="1">'GS &lt; 50 OLS Model'!$B$6*D3</f>
        <v>2845911.3656829279</v>
      </c>
      <c r="O3" s="137">
        <f ca="1">'GS &lt; 50 OLS Model'!$B$7*E3</f>
        <v>0</v>
      </c>
      <c r="P3" s="133">
        <f>'GS &lt; 50 OLS Model'!$B$8*F3</f>
        <v>4300179.5978822084</v>
      </c>
      <c r="Q3" s="137">
        <f>'GS &lt; 50 OLS Model'!$B$9*G3</f>
        <v>-30288.005857371401</v>
      </c>
      <c r="R3" s="137">
        <f>'GS &lt; 50 OLS Model'!$B$10*H3</f>
        <v>0</v>
      </c>
      <c r="S3" s="137">
        <f>'GS &lt; 50 OLS Model'!$B$11*I3</f>
        <v>0</v>
      </c>
      <c r="T3" s="137">
        <f>'GS &lt; 50 OLS Model'!$B$12*J3</f>
        <v>0</v>
      </c>
      <c r="U3" s="137">
        <f>'GS &lt; 50 OLS Model'!$B$13*K3</f>
        <v>13517579.878933379</v>
      </c>
      <c r="V3" s="137">
        <f t="shared" ca="1" si="2"/>
        <v>19844231.980222851</v>
      </c>
    </row>
    <row r="4" spans="1:22">
      <c r="A4" s="138">
        <f>'Monthly Data'!A4</f>
        <v>39508</v>
      </c>
      <c r="B4" s="137">
        <f t="shared" si="1"/>
        <v>2008</v>
      </c>
      <c r="C4" s="137">
        <f ca="1">'Monthly Data'!J4</f>
        <v>19893722.785573147</v>
      </c>
      <c r="D4" s="158">
        <f ca="1">Weather!L71</f>
        <v>458.46436090225569</v>
      </c>
      <c r="E4" s="158">
        <f ca="1">Weather!M71</f>
        <v>0</v>
      </c>
      <c r="F4" s="133">
        <f>'Monthly Data'!BA4</f>
        <v>160.19999999999999</v>
      </c>
      <c r="G4" s="137">
        <f>'Monthly Data'!BC4</f>
        <v>3</v>
      </c>
      <c r="H4" s="137">
        <f>'Monthly Data'!BF4</f>
        <v>1</v>
      </c>
      <c r="I4" s="137">
        <f>'Monthly Data'!BL4</f>
        <v>0</v>
      </c>
      <c r="J4" s="137">
        <f>'Monthly Data'!BR4</f>
        <v>1</v>
      </c>
      <c r="K4" s="137">
        <f>'Monthly Data'!BS4</f>
        <v>31</v>
      </c>
      <c r="M4" s="137">
        <f>'GS &lt; 50 OLS Model'!$B$5</f>
        <v>-789150.85641829099</v>
      </c>
      <c r="N4" s="137">
        <f ca="1">'GS &lt; 50 OLS Model'!$B$6*D4</f>
        <v>2134818.819683041</v>
      </c>
      <c r="O4" s="137">
        <f ca="1">'GS &lt; 50 OLS Model'!$B$7*E4</f>
        <v>0</v>
      </c>
      <c r="P4" s="133">
        <f>'GS &lt; 50 OLS Model'!$B$8*F4</f>
        <v>4305554.8223795602</v>
      </c>
      <c r="Q4" s="137">
        <f>'GS &lt; 50 OLS Model'!$B$9*G4</f>
        <v>-45432.0087860571</v>
      </c>
      <c r="R4" s="137">
        <f>'GS &lt; 50 OLS Model'!$B$10*H4</f>
        <v>396678.61848310701</v>
      </c>
      <c r="S4" s="137">
        <f>'GS &lt; 50 OLS Model'!$B$11*I4</f>
        <v>0</v>
      </c>
      <c r="T4" s="137">
        <f>'GS &lt; 50 OLS Model'!$B$12*J4</f>
        <v>-710726.62253818498</v>
      </c>
      <c r="U4" s="137">
        <f>'GS &lt; 50 OLS Model'!$B$13*K4</f>
        <v>14449826.767135682</v>
      </c>
      <c r="V4" s="137">
        <f t="shared" ca="1" si="2"/>
        <v>19741569.539938856</v>
      </c>
    </row>
    <row r="5" spans="1:22">
      <c r="A5" s="138">
        <f>'Monthly Data'!A5</f>
        <v>39539</v>
      </c>
      <c r="B5" s="137">
        <f t="shared" si="1"/>
        <v>2008</v>
      </c>
      <c r="C5" s="137">
        <f ca="1">'Monthly Data'!J5</f>
        <v>17791113.928729147</v>
      </c>
      <c r="D5" s="158">
        <f ca="1">Weather!L72</f>
        <v>254.29052631578941</v>
      </c>
      <c r="E5" s="158">
        <f ca="1">Weather!M72</f>
        <v>1.6822556390977184</v>
      </c>
      <c r="F5" s="133">
        <f>'Monthly Data'!BA5</f>
        <v>158.4</v>
      </c>
      <c r="G5" s="137">
        <f>'Monthly Data'!BC5</f>
        <v>4</v>
      </c>
      <c r="H5" s="137">
        <f>'Monthly Data'!BF5</f>
        <v>0</v>
      </c>
      <c r="I5" s="137">
        <f>'Monthly Data'!BL5</f>
        <v>0</v>
      </c>
      <c r="J5" s="137">
        <f>'Monthly Data'!BR5</f>
        <v>1</v>
      </c>
      <c r="K5" s="137">
        <f>'Monthly Data'!BS5</f>
        <v>30</v>
      </c>
      <c r="M5" s="137">
        <f>'GS &lt; 50 OLS Model'!$B$5</f>
        <v>-789150.85641829099</v>
      </c>
      <c r="N5" s="137">
        <f ca="1">'GS &lt; 50 OLS Model'!$B$6*D5</f>
        <v>1184092.4781540241</v>
      </c>
      <c r="O5" s="137">
        <f ca="1">'GS &lt; 50 OLS Model'!$B$7*E5</f>
        <v>41780.369188655255</v>
      </c>
      <c r="P5" s="133">
        <f>'GS &lt; 50 OLS Model'!$B$8*F5</f>
        <v>4257177.8019033866</v>
      </c>
      <c r="Q5" s="137">
        <f>'GS &lt; 50 OLS Model'!$B$9*G5</f>
        <v>-60576.011714742803</v>
      </c>
      <c r="R5" s="137">
        <f>'GS &lt; 50 OLS Model'!$B$10*H5</f>
        <v>0</v>
      </c>
      <c r="S5" s="137">
        <f>'GS &lt; 50 OLS Model'!$B$11*I5</f>
        <v>0</v>
      </c>
      <c r="T5" s="137">
        <f>'GS &lt; 50 OLS Model'!$B$12*J5</f>
        <v>-710726.62253818498</v>
      </c>
      <c r="U5" s="137">
        <f>'GS &lt; 50 OLS Model'!$B$13*K5</f>
        <v>13983703.323034531</v>
      </c>
      <c r="V5" s="137">
        <f t="shared" ca="1" si="2"/>
        <v>17906300.481609378</v>
      </c>
    </row>
    <row r="6" spans="1:22">
      <c r="A6" s="138">
        <f>'Monthly Data'!A6</f>
        <v>39569</v>
      </c>
      <c r="B6" s="137">
        <f t="shared" si="1"/>
        <v>2008</v>
      </c>
      <c r="C6" s="137">
        <f ca="1">'Monthly Data'!J6</f>
        <v>17926831.774203151</v>
      </c>
      <c r="D6" s="158">
        <f ca="1">Weather!L73</f>
        <v>102.64150375939857</v>
      </c>
      <c r="E6" s="158">
        <f ca="1">Weather!M73</f>
        <v>46.38781954887213</v>
      </c>
      <c r="F6" s="133">
        <f>'Monthly Data'!BA6</f>
        <v>155.5</v>
      </c>
      <c r="G6" s="137">
        <f>'Monthly Data'!BC6</f>
        <v>5</v>
      </c>
      <c r="H6" s="137">
        <f>'Monthly Data'!BF6</f>
        <v>0</v>
      </c>
      <c r="I6" s="137">
        <f>'Monthly Data'!BL6</f>
        <v>0</v>
      </c>
      <c r="J6" s="137">
        <f>'Monthly Data'!BR6</f>
        <v>1</v>
      </c>
      <c r="K6" s="137">
        <f>'Monthly Data'!BS6</f>
        <v>31</v>
      </c>
      <c r="M6" s="137">
        <f>'GS &lt; 50 OLS Model'!$B$5</f>
        <v>-789150.85641829099</v>
      </c>
      <c r="N6" s="137">
        <f ca="1">'GS &lt; 50 OLS Model'!$B$6*D6</f>
        <v>477945.57787415048</v>
      </c>
      <c r="O6" s="137">
        <f ca="1">'GS &lt; 50 OLS Model'!$B$7*E6</f>
        <v>1152084.2501964218</v>
      </c>
      <c r="P6" s="133">
        <f>'GS &lt; 50 OLS Model'!$B$8*F6</f>
        <v>4179237.0466917711</v>
      </c>
      <c r="Q6" s="137">
        <f>'GS &lt; 50 OLS Model'!$B$9*G6</f>
        <v>-75720.014643428498</v>
      </c>
      <c r="R6" s="137">
        <f>'GS &lt; 50 OLS Model'!$B$10*H6</f>
        <v>0</v>
      </c>
      <c r="S6" s="137">
        <f>'GS &lt; 50 OLS Model'!$B$11*I6</f>
        <v>0</v>
      </c>
      <c r="T6" s="137">
        <f>'GS &lt; 50 OLS Model'!$B$12*J6</f>
        <v>-710726.62253818498</v>
      </c>
      <c r="U6" s="137">
        <f>'GS &lt; 50 OLS Model'!$B$13*K6</f>
        <v>14449826.767135682</v>
      </c>
      <c r="V6" s="137">
        <f t="shared" ca="1" si="2"/>
        <v>18683496.148298122</v>
      </c>
    </row>
    <row r="7" spans="1:22">
      <c r="A7" s="138">
        <f>'Monthly Data'!A7</f>
        <v>39600</v>
      </c>
      <c r="B7" s="137">
        <f t="shared" si="1"/>
        <v>2008</v>
      </c>
      <c r="C7" s="137">
        <f ca="1">'Monthly Data'!J7</f>
        <v>19821229.369993147</v>
      </c>
      <c r="D7" s="158">
        <f ca="1">Weather!L74</f>
        <v>0.39669172932326546</v>
      </c>
      <c r="E7" s="158">
        <f ca="1">Weather!M74</f>
        <v>113.76894736842098</v>
      </c>
      <c r="F7" s="133">
        <f>'Monthly Data'!BA7</f>
        <v>152.5</v>
      </c>
      <c r="G7" s="137">
        <f>'Monthly Data'!BC7</f>
        <v>6</v>
      </c>
      <c r="H7" s="137">
        <f>'Monthly Data'!BF7</f>
        <v>0</v>
      </c>
      <c r="I7" s="137">
        <f>'Monthly Data'!BL7</f>
        <v>0</v>
      </c>
      <c r="J7" s="137">
        <f>'Monthly Data'!BR7</f>
        <v>0</v>
      </c>
      <c r="K7" s="137">
        <f>'Monthly Data'!BS7</f>
        <v>30</v>
      </c>
      <c r="M7" s="137">
        <f>'GS &lt; 50 OLS Model'!$B$5</f>
        <v>-789150.85641829099</v>
      </c>
      <c r="N7" s="137">
        <f ca="1">'GS &lt; 50 OLS Model'!$B$6*D7</f>
        <v>1847.1773197491113</v>
      </c>
      <c r="O7" s="137">
        <f ca="1">'GS &lt; 50 OLS Model'!$B$7*E7</f>
        <v>2825556.6590383169</v>
      </c>
      <c r="P7" s="133">
        <f>'GS &lt; 50 OLS Model'!$B$8*F7</f>
        <v>4098608.6792314798</v>
      </c>
      <c r="Q7" s="137">
        <f>'GS &lt; 50 OLS Model'!$B$9*G7</f>
        <v>-90864.0175721142</v>
      </c>
      <c r="R7" s="137">
        <f>'GS &lt; 50 OLS Model'!$B$10*H7</f>
        <v>0</v>
      </c>
      <c r="S7" s="137">
        <f>'GS &lt; 50 OLS Model'!$B$11*I7</f>
        <v>0</v>
      </c>
      <c r="T7" s="137">
        <f>'GS &lt; 50 OLS Model'!$B$12*J7</f>
        <v>0</v>
      </c>
      <c r="U7" s="137">
        <f>'GS &lt; 50 OLS Model'!$B$13*K7</f>
        <v>13983703.323034531</v>
      </c>
      <c r="V7" s="137">
        <f t="shared" ca="1" si="2"/>
        <v>20029700.964633673</v>
      </c>
    </row>
    <row r="8" spans="1:22">
      <c r="A8" s="138">
        <f>'Monthly Data'!A8</f>
        <v>39630</v>
      </c>
      <c r="B8" s="137">
        <f t="shared" si="1"/>
        <v>2008</v>
      </c>
      <c r="C8" s="137">
        <f ca="1">'Monthly Data'!J8</f>
        <v>22052758.221722148</v>
      </c>
      <c r="D8" s="158">
        <f ca="1">Weather!L75</f>
        <v>0.58105263157894704</v>
      </c>
      <c r="E8" s="158">
        <f ca="1">Weather!M75</f>
        <v>182.37947368421052</v>
      </c>
      <c r="F8" s="133">
        <f>'Monthly Data'!BA8</f>
        <v>151.30000000000001</v>
      </c>
      <c r="G8" s="137">
        <f>'Monthly Data'!BC8</f>
        <v>7</v>
      </c>
      <c r="H8" s="137">
        <f>'Monthly Data'!BF8</f>
        <v>0</v>
      </c>
      <c r="I8" s="137">
        <f>'Monthly Data'!BL8</f>
        <v>0</v>
      </c>
      <c r="J8" s="137">
        <f>'Monthly Data'!BR8</f>
        <v>0</v>
      </c>
      <c r="K8" s="137">
        <f>'Monthly Data'!BS8</f>
        <v>31</v>
      </c>
      <c r="M8" s="137">
        <f>'GS &lt; 50 OLS Model'!$B$5</f>
        <v>-789150.85641829099</v>
      </c>
      <c r="N8" s="137">
        <f ca="1">'GS &lt; 50 OLS Model'!$B$6*D8</f>
        <v>2705.6456268049023</v>
      </c>
      <c r="O8" s="137">
        <f ca="1">'GS &lt; 50 OLS Model'!$B$7*E8</f>
        <v>4529562.3125661761</v>
      </c>
      <c r="P8" s="133">
        <f>'GS &lt; 50 OLS Model'!$B$8*F8</f>
        <v>4066357.3322473634</v>
      </c>
      <c r="Q8" s="137">
        <f>'GS &lt; 50 OLS Model'!$B$9*G8</f>
        <v>-106008.0205007999</v>
      </c>
      <c r="R8" s="137">
        <f>'GS &lt; 50 OLS Model'!$B$10*H8</f>
        <v>0</v>
      </c>
      <c r="S8" s="137">
        <f>'GS &lt; 50 OLS Model'!$B$11*I8</f>
        <v>0</v>
      </c>
      <c r="T8" s="137">
        <f>'GS &lt; 50 OLS Model'!$B$12*J8</f>
        <v>0</v>
      </c>
      <c r="U8" s="137">
        <f>'GS &lt; 50 OLS Model'!$B$13*K8</f>
        <v>14449826.767135682</v>
      </c>
      <c r="V8" s="137">
        <f t="shared" ca="1" si="2"/>
        <v>22153293.180656936</v>
      </c>
    </row>
    <row r="9" spans="1:22">
      <c r="A9" s="138">
        <f>'Monthly Data'!A9</f>
        <v>39661</v>
      </c>
      <c r="B9" s="137">
        <f t="shared" si="1"/>
        <v>2008</v>
      </c>
      <c r="C9" s="137">
        <f ca="1">'Monthly Data'!J9</f>
        <v>21608405.815943148</v>
      </c>
      <c r="D9" s="158">
        <f ca="1">Weather!L76</f>
        <v>1.6660902255639058</v>
      </c>
      <c r="E9" s="158">
        <f ca="1">Weather!M76</f>
        <v>154.67804511278189</v>
      </c>
      <c r="F9" s="133">
        <f>'Monthly Data'!BA9</f>
        <v>151.6</v>
      </c>
      <c r="G9" s="137">
        <f>'Monthly Data'!BC9</f>
        <v>8</v>
      </c>
      <c r="H9" s="137">
        <f>'Monthly Data'!BF9</f>
        <v>0</v>
      </c>
      <c r="I9" s="137">
        <f>'Monthly Data'!BL9</f>
        <v>0</v>
      </c>
      <c r="J9" s="137">
        <f>'Monthly Data'!BR9</f>
        <v>0</v>
      </c>
      <c r="K9" s="137">
        <f>'Monthly Data'!BS9</f>
        <v>31</v>
      </c>
      <c r="M9" s="137">
        <f>'GS &lt; 50 OLS Model'!$B$5</f>
        <v>-789150.85641829099</v>
      </c>
      <c r="N9" s="137">
        <f ca="1">'GS &lt; 50 OLS Model'!$B$6*D9</f>
        <v>7758.0747210623349</v>
      </c>
      <c r="O9" s="137">
        <f ca="1">'GS &lt; 50 OLS Model'!$B$7*E9</f>
        <v>3841571.8039487032</v>
      </c>
      <c r="P9" s="133">
        <f>'GS &lt; 50 OLS Model'!$B$8*F9</f>
        <v>4074420.168993392</v>
      </c>
      <c r="Q9" s="137">
        <f>'GS &lt; 50 OLS Model'!$B$9*G9</f>
        <v>-121152.02342948561</v>
      </c>
      <c r="R9" s="137">
        <f>'GS &lt; 50 OLS Model'!$B$10*H9</f>
        <v>0</v>
      </c>
      <c r="S9" s="137">
        <f>'GS &lt; 50 OLS Model'!$B$11*I9</f>
        <v>0</v>
      </c>
      <c r="T9" s="137">
        <f>'GS &lt; 50 OLS Model'!$B$12*J9</f>
        <v>0</v>
      </c>
      <c r="U9" s="137">
        <f>'GS &lt; 50 OLS Model'!$B$13*K9</f>
        <v>14449826.767135682</v>
      </c>
      <c r="V9" s="137">
        <f t="shared" ca="1" si="2"/>
        <v>21463273.934951063</v>
      </c>
    </row>
    <row r="10" spans="1:22">
      <c r="A10" s="138">
        <f>'Monthly Data'!A10</f>
        <v>39692</v>
      </c>
      <c r="B10" s="137">
        <f t="shared" si="1"/>
        <v>2008</v>
      </c>
      <c r="C10" s="137">
        <f ca="1">'Monthly Data'!J10</f>
        <v>18936259.308178149</v>
      </c>
      <c r="D10" s="158">
        <f ca="1">Weather!L77</f>
        <v>30.410827067669118</v>
      </c>
      <c r="E10" s="158">
        <f ca="1">Weather!M77</f>
        <v>70.305488721804494</v>
      </c>
      <c r="F10" s="133">
        <f>'Monthly Data'!BA10</f>
        <v>153.6</v>
      </c>
      <c r="G10" s="137">
        <f>'Monthly Data'!BC10</f>
        <v>9</v>
      </c>
      <c r="H10" s="137">
        <f>'Monthly Data'!BF10</f>
        <v>0</v>
      </c>
      <c r="I10" s="137">
        <f>'Monthly Data'!BL10</f>
        <v>1</v>
      </c>
      <c r="J10" s="137">
        <f>'Monthly Data'!BR10</f>
        <v>1</v>
      </c>
      <c r="K10" s="137">
        <f>'Monthly Data'!BS10</f>
        <v>30</v>
      </c>
      <c r="M10" s="137">
        <f>'GS &lt; 50 OLS Model'!$B$5</f>
        <v>-789150.85641829099</v>
      </c>
      <c r="N10" s="137">
        <f ca="1">'GS &lt; 50 OLS Model'!$B$6*D10</f>
        <v>141606.65797101666</v>
      </c>
      <c r="O10" s="137">
        <f ca="1">'GS &lt; 50 OLS Model'!$B$7*E10</f>
        <v>1746101.6069836484</v>
      </c>
      <c r="P10" s="133">
        <f>'GS &lt; 50 OLS Model'!$B$8*F10</f>
        <v>4128172.4139669198</v>
      </c>
      <c r="Q10" s="137">
        <f>'GS &lt; 50 OLS Model'!$B$9*G10</f>
        <v>-136296.02635817131</v>
      </c>
      <c r="R10" s="137">
        <f>'GS &lt; 50 OLS Model'!$B$10*H10</f>
        <v>0</v>
      </c>
      <c r="S10" s="137">
        <f>'GS &lt; 50 OLS Model'!$B$11*I10</f>
        <v>738961.94717258995</v>
      </c>
      <c r="T10" s="137">
        <f>'GS &lt; 50 OLS Model'!$B$12*J10</f>
        <v>-710726.62253818498</v>
      </c>
      <c r="U10" s="137">
        <f>'GS &lt; 50 OLS Model'!$B$13*K10</f>
        <v>13983703.323034531</v>
      </c>
      <c r="V10" s="137">
        <f t="shared" ca="1" si="2"/>
        <v>19102372.443814058</v>
      </c>
    </row>
    <row r="11" spans="1:22">
      <c r="A11" s="138">
        <f>'Monthly Data'!A11</f>
        <v>39722</v>
      </c>
      <c r="B11" s="137">
        <f t="shared" si="1"/>
        <v>2008</v>
      </c>
      <c r="C11" s="137">
        <f ca="1">'Monthly Data'!J11</f>
        <v>17787009.655197147</v>
      </c>
      <c r="D11" s="158">
        <f ca="1">Weather!L78</f>
        <v>158.93676691729343</v>
      </c>
      <c r="E11" s="158">
        <f ca="1">Weather!M78</f>
        <v>14.777368421052643</v>
      </c>
      <c r="F11" s="133">
        <f>'Monthly Data'!BA11</f>
        <v>154.30000000000001</v>
      </c>
      <c r="G11" s="137">
        <f>'Monthly Data'!BC11</f>
        <v>10</v>
      </c>
      <c r="H11" s="137">
        <f>'Monthly Data'!BF11</f>
        <v>0</v>
      </c>
      <c r="I11" s="137">
        <f>'Monthly Data'!BL11</f>
        <v>0</v>
      </c>
      <c r="J11" s="137">
        <f>'Monthly Data'!BR11</f>
        <v>1</v>
      </c>
      <c r="K11" s="137">
        <f>'Monthly Data'!BS11</f>
        <v>31</v>
      </c>
      <c r="M11" s="137">
        <f>'GS &lt; 50 OLS Model'!$B$5</f>
        <v>-789150.85641829099</v>
      </c>
      <c r="N11" s="137">
        <f ca="1">'GS &lt; 50 OLS Model'!$B$6*D11</f>
        <v>740081.95639650547</v>
      </c>
      <c r="O11" s="137">
        <f ca="1">'GS &lt; 50 OLS Model'!$B$7*E11</f>
        <v>367009.56377801235</v>
      </c>
      <c r="P11" s="133">
        <f>'GS &lt; 50 OLS Model'!$B$8*F11</f>
        <v>4146985.6997076548</v>
      </c>
      <c r="Q11" s="137">
        <f>'GS &lt; 50 OLS Model'!$B$9*G11</f>
        <v>-151440.029286857</v>
      </c>
      <c r="R11" s="137">
        <f>'GS &lt; 50 OLS Model'!$B$10*H11</f>
        <v>0</v>
      </c>
      <c r="S11" s="137">
        <f>'GS &lt; 50 OLS Model'!$B$11*I11</f>
        <v>0</v>
      </c>
      <c r="T11" s="137">
        <f>'GS &lt; 50 OLS Model'!$B$12*J11</f>
        <v>-710726.62253818498</v>
      </c>
      <c r="U11" s="137">
        <f>'GS &lt; 50 OLS Model'!$B$13*K11</f>
        <v>14449826.767135682</v>
      </c>
      <c r="V11" s="137">
        <f t="shared" ca="1" si="2"/>
        <v>18052586.478774521</v>
      </c>
    </row>
    <row r="12" spans="1:22">
      <c r="A12" s="138">
        <f>'Monthly Data'!A12</f>
        <v>39753</v>
      </c>
      <c r="B12" s="137">
        <f t="shared" si="1"/>
        <v>2008</v>
      </c>
      <c r="C12" s="137">
        <f ca="1">'Monthly Data'!J12</f>
        <v>18449765.981516149</v>
      </c>
      <c r="D12" s="158">
        <f ca="1">Weather!L79</f>
        <v>375.92533834586447</v>
      </c>
      <c r="E12" s="158">
        <f ca="1">Weather!M79</f>
        <v>9.5488721804512622E-2</v>
      </c>
      <c r="F12" s="133">
        <f>'Monthly Data'!BA12</f>
        <v>154.30000000000001</v>
      </c>
      <c r="G12" s="137">
        <f>'Monthly Data'!BC12</f>
        <v>11</v>
      </c>
      <c r="H12" s="137">
        <f>'Monthly Data'!BF12</f>
        <v>0</v>
      </c>
      <c r="I12" s="137">
        <f>'Monthly Data'!BL12</f>
        <v>0</v>
      </c>
      <c r="J12" s="137">
        <f>'Monthly Data'!BR12</f>
        <v>1</v>
      </c>
      <c r="K12" s="137">
        <f>'Monthly Data'!BS12</f>
        <v>30</v>
      </c>
      <c r="M12" s="137">
        <f>'GS &lt; 50 OLS Model'!$B$5</f>
        <v>-789150.85641829099</v>
      </c>
      <c r="N12" s="137">
        <f ca="1">'GS &lt; 50 OLS Model'!$B$6*D12</f>
        <v>1750479.5476732063</v>
      </c>
      <c r="O12" s="137">
        <f ca="1">'GS &lt; 50 OLS Model'!$B$7*E12</f>
        <v>2371.5504098325623</v>
      </c>
      <c r="P12" s="133">
        <f>'GS &lt; 50 OLS Model'!$B$8*F12</f>
        <v>4146985.6997076548</v>
      </c>
      <c r="Q12" s="137">
        <f>'GS &lt; 50 OLS Model'!$B$9*G12</f>
        <v>-166584.03221554271</v>
      </c>
      <c r="R12" s="137">
        <f>'GS &lt; 50 OLS Model'!$B$10*H12</f>
        <v>0</v>
      </c>
      <c r="S12" s="137">
        <f>'GS &lt; 50 OLS Model'!$B$11*I12</f>
        <v>0</v>
      </c>
      <c r="T12" s="137">
        <f>'GS &lt; 50 OLS Model'!$B$12*J12</f>
        <v>-710726.62253818498</v>
      </c>
      <c r="U12" s="137">
        <f>'GS &lt; 50 OLS Model'!$B$13*K12</f>
        <v>13983703.323034531</v>
      </c>
      <c r="V12" s="137">
        <f t="shared" ca="1" si="2"/>
        <v>18217078.609653205</v>
      </c>
    </row>
    <row r="13" spans="1:22">
      <c r="A13" s="138">
        <f>'Monthly Data'!A13</f>
        <v>39783</v>
      </c>
      <c r="B13" s="137">
        <f t="shared" si="1"/>
        <v>2008</v>
      </c>
      <c r="C13" s="137">
        <f ca="1">'Monthly Data'!J13</f>
        <v>20324673.238431148</v>
      </c>
      <c r="D13" s="158">
        <f ca="1">Weather!L80</f>
        <v>548.76120300751859</v>
      </c>
      <c r="E13" s="158">
        <f ca="1">Weather!M80</f>
        <v>0</v>
      </c>
      <c r="F13" s="133">
        <f>'Monthly Data'!BA13</f>
        <v>153.5</v>
      </c>
      <c r="G13" s="137">
        <f>'Monthly Data'!BC13</f>
        <v>12</v>
      </c>
      <c r="H13" s="137">
        <f>'Monthly Data'!BF13</f>
        <v>0</v>
      </c>
      <c r="I13" s="137">
        <f>'Monthly Data'!BL13</f>
        <v>0</v>
      </c>
      <c r="J13" s="137">
        <f>'Monthly Data'!BR13</f>
        <v>0</v>
      </c>
      <c r="K13" s="137">
        <f>'Monthly Data'!BS13</f>
        <v>31</v>
      </c>
      <c r="M13" s="137">
        <f>'GS &lt; 50 OLS Model'!$B$5</f>
        <v>-789150.85641829099</v>
      </c>
      <c r="N13" s="137">
        <f ca="1">'GS &lt; 50 OLS Model'!$B$6*D13</f>
        <v>2555282.031926841</v>
      </c>
      <c r="O13" s="137">
        <f ca="1">'GS &lt; 50 OLS Model'!$B$7*E13</f>
        <v>0</v>
      </c>
      <c r="P13" s="133">
        <f>'GS &lt; 50 OLS Model'!$B$8*F13</f>
        <v>4125484.8017182434</v>
      </c>
      <c r="Q13" s="137">
        <f>'GS &lt; 50 OLS Model'!$B$9*G13</f>
        <v>-181728.0351442284</v>
      </c>
      <c r="R13" s="137">
        <f>'GS &lt; 50 OLS Model'!$B$10*H13</f>
        <v>0</v>
      </c>
      <c r="S13" s="137">
        <f>'GS &lt; 50 OLS Model'!$B$11*I13</f>
        <v>0</v>
      </c>
      <c r="T13" s="137">
        <f>'GS &lt; 50 OLS Model'!$B$12*J13</f>
        <v>0</v>
      </c>
      <c r="U13" s="137">
        <f>'GS &lt; 50 OLS Model'!$B$13*K13</f>
        <v>14449826.767135682</v>
      </c>
      <c r="V13" s="137">
        <f t="shared" ca="1" si="2"/>
        <v>20159714.709218249</v>
      </c>
    </row>
    <row r="14" spans="1:22">
      <c r="A14" s="138">
        <f>'Monthly Data'!A14</f>
        <v>39814</v>
      </c>
      <c r="B14" s="137">
        <f t="shared" si="1"/>
        <v>2009</v>
      </c>
      <c r="C14" s="137">
        <f ca="1">'Monthly Data'!J14</f>
        <v>20997000.576903876</v>
      </c>
      <c r="D14" s="137">
        <f t="shared" ref="D14:E29" ca="1" si="3">D2</f>
        <v>665.14879699248104</v>
      </c>
      <c r="E14" s="137">
        <f t="shared" ca="1" si="3"/>
        <v>0</v>
      </c>
      <c r="F14" s="133">
        <f>'Monthly Data'!BA14</f>
        <v>151.5</v>
      </c>
      <c r="G14" s="137">
        <f>'Monthly Data'!BC14</f>
        <v>13</v>
      </c>
      <c r="H14" s="137">
        <f>'Monthly Data'!BF14</f>
        <v>0</v>
      </c>
      <c r="I14" s="137">
        <f>'Monthly Data'!BL14</f>
        <v>0</v>
      </c>
      <c r="J14" s="137">
        <f>'Monthly Data'!BR14</f>
        <v>0</v>
      </c>
      <c r="K14" s="137">
        <f>'Monthly Data'!BS14</f>
        <v>31</v>
      </c>
      <c r="M14" s="137">
        <f>'GS &lt; 50 OLS Model'!$B$5</f>
        <v>-789150.85641829099</v>
      </c>
      <c r="N14" s="137">
        <f ca="1">'GS &lt; 50 OLS Model'!$B$6*D14</f>
        <v>3097235.6649807729</v>
      </c>
      <c r="O14" s="137">
        <f ca="1">'GS &lt; 50 OLS Model'!$B$7*E14</f>
        <v>0</v>
      </c>
      <c r="P14" s="133">
        <f>'GS &lt; 50 OLS Model'!$B$8*F14</f>
        <v>4071732.5567447157</v>
      </c>
      <c r="Q14" s="137">
        <f>'GS &lt; 50 OLS Model'!$B$9*G14</f>
        <v>-196872.03807291412</v>
      </c>
      <c r="R14" s="137">
        <f>'GS &lt; 50 OLS Model'!$B$10*H14</f>
        <v>0</v>
      </c>
      <c r="S14" s="137">
        <f>'GS &lt; 50 OLS Model'!$B$11*I14</f>
        <v>0</v>
      </c>
      <c r="T14" s="137">
        <f>'GS &lt; 50 OLS Model'!$B$12*J14</f>
        <v>0</v>
      </c>
      <c r="U14" s="137">
        <f>'GS &lt; 50 OLS Model'!$B$13*K14</f>
        <v>14449826.767135682</v>
      </c>
      <c r="V14" s="137">
        <f t="shared" ca="1" si="2"/>
        <v>20632772.094369963</v>
      </c>
    </row>
    <row r="15" spans="1:22">
      <c r="A15" s="138">
        <f>'Monthly Data'!A15</f>
        <v>39845</v>
      </c>
      <c r="B15" s="137">
        <f t="shared" si="1"/>
        <v>2009</v>
      </c>
      <c r="C15" s="137">
        <f ca="1">'Monthly Data'!J15</f>
        <v>18534901.320222881</v>
      </c>
      <c r="D15" s="137">
        <f t="shared" ca="1" si="3"/>
        <v>611.17548872180487</v>
      </c>
      <c r="E15" s="137">
        <f t="shared" ca="1" si="3"/>
        <v>0</v>
      </c>
      <c r="F15" s="133">
        <f>'Monthly Data'!BA15</f>
        <v>149.69999999999999</v>
      </c>
      <c r="G15" s="137">
        <f>'Monthly Data'!BC15</f>
        <v>14</v>
      </c>
      <c r="H15" s="137">
        <f>'Monthly Data'!BF15</f>
        <v>0</v>
      </c>
      <c r="I15" s="137">
        <f>'Monthly Data'!BL15</f>
        <v>0</v>
      </c>
      <c r="J15" s="137">
        <f>'Monthly Data'!BR15</f>
        <v>0</v>
      </c>
      <c r="K15" s="137">
        <f>'Monthly Data'!BS15</f>
        <v>28</v>
      </c>
      <c r="M15" s="137">
        <f>'GS &lt; 50 OLS Model'!$B$5</f>
        <v>-789150.85641829099</v>
      </c>
      <c r="N15" s="137">
        <f ca="1">'GS &lt; 50 OLS Model'!$B$6*D15</f>
        <v>2845911.3656829279</v>
      </c>
      <c r="O15" s="137">
        <f ca="1">'GS &lt; 50 OLS Model'!$B$7*E15</f>
        <v>0</v>
      </c>
      <c r="P15" s="133">
        <f>'GS &lt; 50 OLS Model'!$B$8*F15</f>
        <v>4023355.5362685407</v>
      </c>
      <c r="Q15" s="137">
        <f>'GS &lt; 50 OLS Model'!$B$9*G15</f>
        <v>-212016.04100159981</v>
      </c>
      <c r="R15" s="137">
        <f>'GS &lt; 50 OLS Model'!$B$10*H15</f>
        <v>0</v>
      </c>
      <c r="S15" s="137">
        <f>'GS &lt; 50 OLS Model'!$B$11*I15</f>
        <v>0</v>
      </c>
      <c r="T15" s="137">
        <f>'GS &lt; 50 OLS Model'!$B$12*J15</f>
        <v>0</v>
      </c>
      <c r="U15" s="137">
        <f>'GS &lt; 50 OLS Model'!$B$13*K15</f>
        <v>13051456.434832228</v>
      </c>
      <c r="V15" s="137">
        <f t="shared" ca="1" si="2"/>
        <v>18919556.439363807</v>
      </c>
    </row>
    <row r="16" spans="1:22">
      <c r="A16" s="138">
        <f>'Monthly Data'!A16</f>
        <v>39873</v>
      </c>
      <c r="B16" s="137">
        <f t="shared" si="1"/>
        <v>2009</v>
      </c>
      <c r="C16" s="137">
        <f ca="1">'Monthly Data'!J16</f>
        <v>18954018.30274988</v>
      </c>
      <c r="D16" s="137">
        <f t="shared" ca="1" si="3"/>
        <v>458.46436090225569</v>
      </c>
      <c r="E16" s="137">
        <f t="shared" ca="1" si="3"/>
        <v>0</v>
      </c>
      <c r="F16" s="133">
        <f>'Monthly Data'!BA16</f>
        <v>147.19999999999999</v>
      </c>
      <c r="G16" s="137">
        <f>'Monthly Data'!BC16</f>
        <v>15</v>
      </c>
      <c r="H16" s="137">
        <f>'Monthly Data'!BF16</f>
        <v>1</v>
      </c>
      <c r="I16" s="137">
        <f>'Monthly Data'!BL16</f>
        <v>0</v>
      </c>
      <c r="J16" s="137">
        <f>'Monthly Data'!BR16</f>
        <v>1</v>
      </c>
      <c r="K16" s="137">
        <f>'Monthly Data'!BS16</f>
        <v>31</v>
      </c>
      <c r="M16" s="137">
        <f>'GS &lt; 50 OLS Model'!$B$5</f>
        <v>-789150.85641829099</v>
      </c>
      <c r="N16" s="137">
        <f ca="1">'GS &lt; 50 OLS Model'!$B$6*D16</f>
        <v>2134818.819683041</v>
      </c>
      <c r="O16" s="137">
        <f ca="1">'GS &lt; 50 OLS Model'!$B$7*E16</f>
        <v>0</v>
      </c>
      <c r="P16" s="133">
        <f>'GS &lt; 50 OLS Model'!$B$8*F16</f>
        <v>3956165.2300516311</v>
      </c>
      <c r="Q16" s="137">
        <f>'GS &lt; 50 OLS Model'!$B$9*G16</f>
        <v>-227160.04393028552</v>
      </c>
      <c r="R16" s="137">
        <f>'GS &lt; 50 OLS Model'!$B$10*H16</f>
        <v>396678.61848310701</v>
      </c>
      <c r="S16" s="137">
        <f>'GS &lt; 50 OLS Model'!$B$11*I16</f>
        <v>0</v>
      </c>
      <c r="T16" s="137">
        <f>'GS &lt; 50 OLS Model'!$B$12*J16</f>
        <v>-710726.62253818498</v>
      </c>
      <c r="U16" s="137">
        <f>'GS &lt; 50 OLS Model'!$B$13*K16</f>
        <v>14449826.767135682</v>
      </c>
      <c r="V16" s="137">
        <f t="shared" ca="1" si="2"/>
        <v>19210451.912466697</v>
      </c>
    </row>
    <row r="17" spans="1:22">
      <c r="A17" s="138">
        <f>'Monthly Data'!A17</f>
        <v>39904</v>
      </c>
      <c r="B17" s="137">
        <f t="shared" si="1"/>
        <v>2009</v>
      </c>
      <c r="C17" s="137">
        <f ca="1">'Monthly Data'!J17</f>
        <v>16925516.165353876</v>
      </c>
      <c r="D17" s="137">
        <f t="shared" ca="1" si="3"/>
        <v>254.29052631578941</v>
      </c>
      <c r="E17" s="137">
        <f t="shared" ca="1" si="3"/>
        <v>1.6822556390977184</v>
      </c>
      <c r="F17" s="133">
        <f>'Monthly Data'!BA17</f>
        <v>147.4</v>
      </c>
      <c r="G17" s="137">
        <f>'Monthly Data'!BC17</f>
        <v>16</v>
      </c>
      <c r="H17" s="137">
        <f>'Monthly Data'!BF17</f>
        <v>0</v>
      </c>
      <c r="I17" s="137">
        <f>'Monthly Data'!BL17</f>
        <v>0</v>
      </c>
      <c r="J17" s="137">
        <f>'Monthly Data'!BR17</f>
        <v>1</v>
      </c>
      <c r="K17" s="137">
        <f>'Monthly Data'!BS17</f>
        <v>30</v>
      </c>
      <c r="M17" s="137">
        <f>'GS &lt; 50 OLS Model'!$B$5</f>
        <v>-789150.85641829099</v>
      </c>
      <c r="N17" s="137">
        <f ca="1">'GS &lt; 50 OLS Model'!$B$6*D17</f>
        <v>1184092.4781540241</v>
      </c>
      <c r="O17" s="137">
        <f ca="1">'GS &lt; 50 OLS Model'!$B$7*E17</f>
        <v>41780.369188655255</v>
      </c>
      <c r="P17" s="133">
        <f>'GS &lt; 50 OLS Model'!$B$8*F17</f>
        <v>3961540.4545489843</v>
      </c>
      <c r="Q17" s="137">
        <f>'GS &lt; 50 OLS Model'!$B$9*G17</f>
        <v>-242304.04685897121</v>
      </c>
      <c r="R17" s="137">
        <f>'GS &lt; 50 OLS Model'!$B$10*H17</f>
        <v>0</v>
      </c>
      <c r="S17" s="137">
        <f>'GS &lt; 50 OLS Model'!$B$11*I17</f>
        <v>0</v>
      </c>
      <c r="T17" s="137">
        <f>'GS &lt; 50 OLS Model'!$B$12*J17</f>
        <v>-710726.62253818498</v>
      </c>
      <c r="U17" s="137">
        <f>'GS &lt; 50 OLS Model'!$B$13*K17</f>
        <v>13983703.323034531</v>
      </c>
      <c r="V17" s="137">
        <f t="shared" ca="1" si="2"/>
        <v>17428935.099110749</v>
      </c>
    </row>
    <row r="18" spans="1:22">
      <c r="A18" s="138">
        <f>'Monthly Data'!A18</f>
        <v>39934</v>
      </c>
      <c r="B18" s="137">
        <f t="shared" si="1"/>
        <v>2009</v>
      </c>
      <c r="C18" s="137">
        <f ca="1">'Monthly Data'!J18</f>
        <v>17278203.842076879</v>
      </c>
      <c r="D18" s="137">
        <f t="shared" ca="1" si="3"/>
        <v>102.64150375939857</v>
      </c>
      <c r="E18" s="137">
        <f t="shared" ca="1" si="3"/>
        <v>46.38781954887213</v>
      </c>
      <c r="F18" s="133">
        <f>'Monthly Data'!BA18</f>
        <v>147</v>
      </c>
      <c r="G18" s="137">
        <f>'Monthly Data'!BC18</f>
        <v>17</v>
      </c>
      <c r="H18" s="137">
        <f>'Monthly Data'!BF18</f>
        <v>0</v>
      </c>
      <c r="I18" s="137">
        <f>'Monthly Data'!BL18</f>
        <v>0</v>
      </c>
      <c r="J18" s="137">
        <f>'Monthly Data'!BR18</f>
        <v>1</v>
      </c>
      <c r="K18" s="137">
        <f>'Monthly Data'!BS18</f>
        <v>31</v>
      </c>
      <c r="M18" s="137">
        <f>'GS &lt; 50 OLS Model'!$B$5</f>
        <v>-789150.85641829099</v>
      </c>
      <c r="N18" s="137">
        <f ca="1">'GS &lt; 50 OLS Model'!$B$6*D18</f>
        <v>477945.57787415048</v>
      </c>
      <c r="O18" s="137">
        <f ca="1">'GS &lt; 50 OLS Model'!$B$7*E18</f>
        <v>1152084.2501964218</v>
      </c>
      <c r="P18" s="133">
        <f>'GS &lt; 50 OLS Model'!$B$8*F18</f>
        <v>3950790.0055542788</v>
      </c>
      <c r="Q18" s="137">
        <f>'GS &lt; 50 OLS Model'!$B$9*G18</f>
        <v>-257448.0497876569</v>
      </c>
      <c r="R18" s="137">
        <f>'GS &lt; 50 OLS Model'!$B$10*H18</f>
        <v>0</v>
      </c>
      <c r="S18" s="137">
        <f>'GS &lt; 50 OLS Model'!$B$11*I18</f>
        <v>0</v>
      </c>
      <c r="T18" s="137">
        <f>'GS &lt; 50 OLS Model'!$B$12*J18</f>
        <v>-710726.62253818498</v>
      </c>
      <c r="U18" s="137">
        <f>'GS &lt; 50 OLS Model'!$B$13*K18</f>
        <v>14449826.767135682</v>
      </c>
      <c r="V18" s="137">
        <f t="shared" ca="1" si="2"/>
        <v>18273321.072016399</v>
      </c>
    </row>
    <row r="19" spans="1:22">
      <c r="A19" s="138">
        <f>'Monthly Data'!A19</f>
        <v>39965</v>
      </c>
      <c r="B19" s="137">
        <f t="shared" si="1"/>
        <v>2009</v>
      </c>
      <c r="C19" s="137">
        <f ca="1">'Monthly Data'!J19</f>
        <v>18191454.642888878</v>
      </c>
      <c r="D19" s="137">
        <f t="shared" ca="1" si="3"/>
        <v>0.39669172932326546</v>
      </c>
      <c r="E19" s="137">
        <f t="shared" ca="1" si="3"/>
        <v>113.76894736842098</v>
      </c>
      <c r="F19" s="133">
        <f>'Monthly Data'!BA19</f>
        <v>146.4</v>
      </c>
      <c r="G19" s="137">
        <f>'Monthly Data'!BC19</f>
        <v>18</v>
      </c>
      <c r="H19" s="137">
        <f>'Monthly Data'!BF19</f>
        <v>0</v>
      </c>
      <c r="I19" s="137">
        <f>'Monthly Data'!BL19</f>
        <v>0</v>
      </c>
      <c r="J19" s="137">
        <f>'Monthly Data'!BR19</f>
        <v>0</v>
      </c>
      <c r="K19" s="137">
        <f>'Monthly Data'!BS19</f>
        <v>30</v>
      </c>
      <c r="M19" s="137">
        <f>'GS &lt; 50 OLS Model'!$B$5</f>
        <v>-789150.85641829099</v>
      </c>
      <c r="N19" s="137">
        <f ca="1">'GS &lt; 50 OLS Model'!$B$6*D19</f>
        <v>1847.1773197491113</v>
      </c>
      <c r="O19" s="137">
        <f ca="1">'GS &lt; 50 OLS Model'!$B$7*E19</f>
        <v>2825556.6590383169</v>
      </c>
      <c r="P19" s="133">
        <f>'GS &lt; 50 OLS Model'!$B$8*F19</f>
        <v>3934664.3320622207</v>
      </c>
      <c r="Q19" s="137">
        <f>'GS &lt; 50 OLS Model'!$B$9*G19</f>
        <v>-272592.05271634262</v>
      </c>
      <c r="R19" s="137">
        <f>'GS &lt; 50 OLS Model'!$B$10*H19</f>
        <v>0</v>
      </c>
      <c r="S19" s="137">
        <f>'GS &lt; 50 OLS Model'!$B$11*I19</f>
        <v>0</v>
      </c>
      <c r="T19" s="137">
        <f>'GS &lt; 50 OLS Model'!$B$12*J19</f>
        <v>0</v>
      </c>
      <c r="U19" s="137">
        <f>'GS &lt; 50 OLS Model'!$B$13*K19</f>
        <v>13983703.323034531</v>
      </c>
      <c r="V19" s="137">
        <f t="shared" ca="1" si="2"/>
        <v>19684028.582320184</v>
      </c>
    </row>
    <row r="20" spans="1:22">
      <c r="A20" s="138">
        <f>'Monthly Data'!A20</f>
        <v>39995</v>
      </c>
      <c r="B20" s="137">
        <f t="shared" si="1"/>
        <v>2009</v>
      </c>
      <c r="C20" s="137">
        <f ca="1">'Monthly Data'!J20</f>
        <v>20105262.722413879</v>
      </c>
      <c r="D20" s="137">
        <f t="shared" ca="1" si="3"/>
        <v>0.58105263157894704</v>
      </c>
      <c r="E20" s="137">
        <f t="shared" ca="1" si="3"/>
        <v>182.37947368421052</v>
      </c>
      <c r="F20" s="133">
        <f>'Monthly Data'!BA20</f>
        <v>145.19999999999999</v>
      </c>
      <c r="G20" s="137">
        <f>'Monthly Data'!BC20</f>
        <v>19</v>
      </c>
      <c r="H20" s="137">
        <f>'Monthly Data'!BF20</f>
        <v>0</v>
      </c>
      <c r="I20" s="137">
        <f>'Monthly Data'!BL20</f>
        <v>0</v>
      </c>
      <c r="J20" s="137">
        <f>'Monthly Data'!BR20</f>
        <v>0</v>
      </c>
      <c r="K20" s="137">
        <f>'Monthly Data'!BS20</f>
        <v>31</v>
      </c>
      <c r="M20" s="137">
        <f>'GS &lt; 50 OLS Model'!$B$5</f>
        <v>-789150.85641829099</v>
      </c>
      <c r="N20" s="137">
        <f ca="1">'GS &lt; 50 OLS Model'!$B$6*D20</f>
        <v>2705.6456268049023</v>
      </c>
      <c r="O20" s="137">
        <f ca="1">'GS &lt; 50 OLS Model'!$B$7*E20</f>
        <v>4529562.3125661761</v>
      </c>
      <c r="P20" s="133">
        <f>'GS &lt; 50 OLS Model'!$B$8*F20</f>
        <v>3902412.9850781038</v>
      </c>
      <c r="Q20" s="137">
        <f>'GS &lt; 50 OLS Model'!$B$9*G20</f>
        <v>-287736.0556450283</v>
      </c>
      <c r="R20" s="137">
        <f>'GS &lt; 50 OLS Model'!$B$10*H20</f>
        <v>0</v>
      </c>
      <c r="S20" s="137">
        <f>'GS &lt; 50 OLS Model'!$B$11*I20</f>
        <v>0</v>
      </c>
      <c r="T20" s="137">
        <f>'GS &lt; 50 OLS Model'!$B$12*J20</f>
        <v>0</v>
      </c>
      <c r="U20" s="137">
        <f>'GS &lt; 50 OLS Model'!$B$13*K20</f>
        <v>14449826.767135682</v>
      </c>
      <c r="V20" s="137">
        <f t="shared" ca="1" si="2"/>
        <v>21807620.798343446</v>
      </c>
    </row>
    <row r="21" spans="1:22">
      <c r="A21" s="138">
        <f>'Monthly Data'!A21</f>
        <v>40026</v>
      </c>
      <c r="B21" s="137">
        <f t="shared" si="1"/>
        <v>2009</v>
      </c>
      <c r="C21" s="137">
        <f ca="1">'Monthly Data'!J21</f>
        <v>20523724.411321878</v>
      </c>
      <c r="D21" s="137">
        <f t="shared" ca="1" si="3"/>
        <v>1.6660902255639058</v>
      </c>
      <c r="E21" s="137">
        <f t="shared" ca="1" si="3"/>
        <v>154.67804511278189</v>
      </c>
      <c r="F21" s="133">
        <f>'Monthly Data'!BA21</f>
        <v>145.30000000000001</v>
      </c>
      <c r="G21" s="137">
        <f>'Monthly Data'!BC21</f>
        <v>20</v>
      </c>
      <c r="H21" s="137">
        <f>'Monthly Data'!BF21</f>
        <v>0</v>
      </c>
      <c r="I21" s="137">
        <f>'Monthly Data'!BL21</f>
        <v>0</v>
      </c>
      <c r="J21" s="137">
        <f>'Monthly Data'!BR21</f>
        <v>0</v>
      </c>
      <c r="K21" s="137">
        <f>'Monthly Data'!BS21</f>
        <v>31</v>
      </c>
      <c r="M21" s="137">
        <f>'GS &lt; 50 OLS Model'!$B$5</f>
        <v>-789150.85641829099</v>
      </c>
      <c r="N21" s="137">
        <f ca="1">'GS &lt; 50 OLS Model'!$B$6*D21</f>
        <v>7758.0747210623349</v>
      </c>
      <c r="O21" s="137">
        <f ca="1">'GS &lt; 50 OLS Model'!$B$7*E21</f>
        <v>3841571.8039487032</v>
      </c>
      <c r="P21" s="133">
        <f>'GS &lt; 50 OLS Model'!$B$8*F21</f>
        <v>3905100.5973267807</v>
      </c>
      <c r="Q21" s="137">
        <f>'GS &lt; 50 OLS Model'!$B$9*G21</f>
        <v>-302880.05857371399</v>
      </c>
      <c r="R21" s="137">
        <f>'GS &lt; 50 OLS Model'!$B$10*H21</f>
        <v>0</v>
      </c>
      <c r="S21" s="137">
        <f>'GS &lt; 50 OLS Model'!$B$11*I21</f>
        <v>0</v>
      </c>
      <c r="T21" s="137">
        <f>'GS &lt; 50 OLS Model'!$B$12*J21</f>
        <v>0</v>
      </c>
      <c r="U21" s="137">
        <f>'GS &lt; 50 OLS Model'!$B$13*K21</f>
        <v>14449826.767135682</v>
      </c>
      <c r="V21" s="137">
        <f t="shared" ca="1" si="2"/>
        <v>21112226.328140222</v>
      </c>
    </row>
    <row r="22" spans="1:22">
      <c r="A22" s="138">
        <f>'Monthly Data'!A22</f>
        <v>40057</v>
      </c>
      <c r="B22" s="137">
        <f t="shared" si="1"/>
        <v>2009</v>
      </c>
      <c r="C22" s="137">
        <f ca="1">'Monthly Data'!J22</f>
        <v>18157087.066119879</v>
      </c>
      <c r="D22" s="137">
        <f t="shared" ca="1" si="3"/>
        <v>30.410827067669118</v>
      </c>
      <c r="E22" s="137">
        <f t="shared" ca="1" si="3"/>
        <v>70.305488721804494</v>
      </c>
      <c r="F22" s="133">
        <f>'Monthly Data'!BA22</f>
        <v>145.6</v>
      </c>
      <c r="G22" s="137">
        <f>'Monthly Data'!BC22</f>
        <v>21</v>
      </c>
      <c r="H22" s="137">
        <f>'Monthly Data'!BF22</f>
        <v>0</v>
      </c>
      <c r="I22" s="137">
        <f>'Monthly Data'!BL22</f>
        <v>1</v>
      </c>
      <c r="J22" s="137">
        <f>'Monthly Data'!BR22</f>
        <v>1</v>
      </c>
      <c r="K22" s="137">
        <f>'Monthly Data'!BS22</f>
        <v>30</v>
      </c>
      <c r="M22" s="137">
        <f>'GS &lt; 50 OLS Model'!$B$5</f>
        <v>-789150.85641829099</v>
      </c>
      <c r="N22" s="137">
        <f ca="1">'GS &lt; 50 OLS Model'!$B$6*D22</f>
        <v>141606.65797101666</v>
      </c>
      <c r="O22" s="137">
        <f ca="1">'GS &lt; 50 OLS Model'!$B$7*E22</f>
        <v>1746101.6069836484</v>
      </c>
      <c r="P22" s="133">
        <f>'GS &lt; 50 OLS Model'!$B$8*F22</f>
        <v>3913163.4340728093</v>
      </c>
      <c r="Q22" s="137">
        <f>'GS &lt; 50 OLS Model'!$B$9*G22</f>
        <v>-318024.06150239974</v>
      </c>
      <c r="R22" s="137">
        <f>'GS &lt; 50 OLS Model'!$B$10*H22</f>
        <v>0</v>
      </c>
      <c r="S22" s="137">
        <f>'GS &lt; 50 OLS Model'!$B$11*I22</f>
        <v>738961.94717258995</v>
      </c>
      <c r="T22" s="137">
        <f>'GS &lt; 50 OLS Model'!$B$12*J22</f>
        <v>-710726.62253818498</v>
      </c>
      <c r="U22" s="137">
        <f>'GS &lt; 50 OLS Model'!$B$13*K22</f>
        <v>13983703.323034531</v>
      </c>
      <c r="V22" s="137">
        <f t="shared" ca="1" si="2"/>
        <v>18705635.42877572</v>
      </c>
    </row>
    <row r="23" spans="1:22">
      <c r="A23" s="138">
        <f>'Monthly Data'!A23</f>
        <v>40087</v>
      </c>
      <c r="B23" s="137">
        <f t="shared" si="1"/>
        <v>2009</v>
      </c>
      <c r="C23" s="137">
        <f ca="1">'Monthly Data'!J23</f>
        <v>17337285.180696879</v>
      </c>
      <c r="D23" s="137">
        <f t="shared" ca="1" si="3"/>
        <v>158.93676691729343</v>
      </c>
      <c r="E23" s="137">
        <f t="shared" ca="1" si="3"/>
        <v>14.777368421052643</v>
      </c>
      <c r="F23" s="133">
        <f>'Monthly Data'!BA23</f>
        <v>146.30000000000001</v>
      </c>
      <c r="G23" s="137">
        <f>'Monthly Data'!BC23</f>
        <v>22</v>
      </c>
      <c r="H23" s="137">
        <f>'Monthly Data'!BF23</f>
        <v>0</v>
      </c>
      <c r="I23" s="137">
        <f>'Monthly Data'!BL23</f>
        <v>0</v>
      </c>
      <c r="J23" s="137">
        <f>'Monthly Data'!BR23</f>
        <v>1</v>
      </c>
      <c r="K23" s="137">
        <f>'Monthly Data'!BS23</f>
        <v>31</v>
      </c>
      <c r="M23" s="137">
        <f>'GS &lt; 50 OLS Model'!$B$5</f>
        <v>-789150.85641829099</v>
      </c>
      <c r="N23" s="137">
        <f ca="1">'GS &lt; 50 OLS Model'!$B$6*D23</f>
        <v>740081.95639650547</v>
      </c>
      <c r="O23" s="137">
        <f ca="1">'GS &lt; 50 OLS Model'!$B$7*E23</f>
        <v>367009.56377801235</v>
      </c>
      <c r="P23" s="133">
        <f>'GS &lt; 50 OLS Model'!$B$8*F23</f>
        <v>3931976.7198135443</v>
      </c>
      <c r="Q23" s="137">
        <f>'GS &lt; 50 OLS Model'!$B$9*G23</f>
        <v>-333168.06443108543</v>
      </c>
      <c r="R23" s="137">
        <f>'GS &lt; 50 OLS Model'!$B$10*H23</f>
        <v>0</v>
      </c>
      <c r="S23" s="137">
        <f>'GS &lt; 50 OLS Model'!$B$11*I23</f>
        <v>0</v>
      </c>
      <c r="T23" s="137">
        <f>'GS &lt; 50 OLS Model'!$B$12*J23</f>
        <v>-710726.62253818498</v>
      </c>
      <c r="U23" s="137">
        <f>'GS &lt; 50 OLS Model'!$B$13*K23</f>
        <v>14449826.767135682</v>
      </c>
      <c r="V23" s="137">
        <f t="shared" ca="1" si="2"/>
        <v>17655849.463736184</v>
      </c>
    </row>
    <row r="24" spans="1:22">
      <c r="A24" s="138">
        <f>'Monthly Data'!A24</f>
        <v>40118</v>
      </c>
      <c r="B24" s="137">
        <f t="shared" si="1"/>
        <v>2009</v>
      </c>
      <c r="C24" s="137">
        <f ca="1">'Monthly Data'!J24</f>
        <v>17481165.503934875</v>
      </c>
      <c r="D24" s="137">
        <f t="shared" ca="1" si="3"/>
        <v>375.92533834586447</v>
      </c>
      <c r="E24" s="137">
        <f t="shared" ca="1" si="3"/>
        <v>9.5488721804512622E-2</v>
      </c>
      <c r="F24" s="133">
        <f>'Monthly Data'!BA24</f>
        <v>146.4</v>
      </c>
      <c r="G24" s="137">
        <f>'Monthly Data'!BC24</f>
        <v>23</v>
      </c>
      <c r="H24" s="137">
        <f>'Monthly Data'!BF24</f>
        <v>0</v>
      </c>
      <c r="I24" s="137">
        <f>'Monthly Data'!BL24</f>
        <v>0</v>
      </c>
      <c r="J24" s="137">
        <f>'Monthly Data'!BR24</f>
        <v>1</v>
      </c>
      <c r="K24" s="137">
        <f>'Monthly Data'!BS24</f>
        <v>30</v>
      </c>
      <c r="M24" s="137">
        <f>'GS &lt; 50 OLS Model'!$B$5</f>
        <v>-789150.85641829099</v>
      </c>
      <c r="N24" s="137">
        <f ca="1">'GS &lt; 50 OLS Model'!$B$6*D24</f>
        <v>1750479.5476732063</v>
      </c>
      <c r="O24" s="137">
        <f ca="1">'GS &lt; 50 OLS Model'!$B$7*E24</f>
        <v>2371.5504098325623</v>
      </c>
      <c r="P24" s="133">
        <f>'GS &lt; 50 OLS Model'!$B$8*F24</f>
        <v>3934664.3320622207</v>
      </c>
      <c r="Q24" s="137">
        <f>'GS &lt; 50 OLS Model'!$B$9*G24</f>
        <v>-348312.06735977111</v>
      </c>
      <c r="R24" s="137">
        <f>'GS &lt; 50 OLS Model'!$B$10*H24</f>
        <v>0</v>
      </c>
      <c r="S24" s="137">
        <f>'GS &lt; 50 OLS Model'!$B$11*I24</f>
        <v>0</v>
      </c>
      <c r="T24" s="137">
        <f>'GS &lt; 50 OLS Model'!$B$12*J24</f>
        <v>-710726.62253818498</v>
      </c>
      <c r="U24" s="137">
        <f>'GS &lt; 50 OLS Model'!$B$13*K24</f>
        <v>13983703.323034531</v>
      </c>
      <c r="V24" s="137">
        <f t="shared" ca="1" si="2"/>
        <v>17823029.206863545</v>
      </c>
    </row>
    <row r="25" spans="1:22">
      <c r="A25" s="138">
        <f>'Monthly Data'!A25</f>
        <v>40148</v>
      </c>
      <c r="B25" s="137">
        <f t="shared" si="1"/>
        <v>2009</v>
      </c>
      <c r="C25" s="137">
        <f ca="1">'Monthly Data'!J25</f>
        <v>19459671.383054875</v>
      </c>
      <c r="D25" s="137">
        <f t="shared" ca="1" si="3"/>
        <v>548.76120300751859</v>
      </c>
      <c r="E25" s="137">
        <f t="shared" ca="1" si="3"/>
        <v>0</v>
      </c>
      <c r="F25" s="133">
        <f>'Monthly Data'!BA25</f>
        <v>147.1</v>
      </c>
      <c r="G25" s="137">
        <f>'Monthly Data'!BC25</f>
        <v>24</v>
      </c>
      <c r="H25" s="137">
        <f>'Monthly Data'!BF25</f>
        <v>0</v>
      </c>
      <c r="I25" s="137">
        <f>'Monthly Data'!BL25</f>
        <v>0</v>
      </c>
      <c r="J25" s="137">
        <f>'Monthly Data'!BR25</f>
        <v>0</v>
      </c>
      <c r="K25" s="137">
        <f>'Monthly Data'!BS25</f>
        <v>31</v>
      </c>
      <c r="M25" s="137">
        <f>'GS &lt; 50 OLS Model'!$B$5</f>
        <v>-789150.85641829099</v>
      </c>
      <c r="N25" s="137">
        <f ca="1">'GS &lt; 50 OLS Model'!$B$6*D25</f>
        <v>2555282.031926841</v>
      </c>
      <c r="O25" s="137">
        <f ca="1">'GS &lt; 50 OLS Model'!$B$7*E25</f>
        <v>0</v>
      </c>
      <c r="P25" s="133">
        <f>'GS &lt; 50 OLS Model'!$B$8*F25</f>
        <v>3953477.6178029552</v>
      </c>
      <c r="Q25" s="137">
        <f>'GS &lt; 50 OLS Model'!$B$9*G25</f>
        <v>-363456.0702884568</v>
      </c>
      <c r="R25" s="137">
        <f>'GS &lt; 50 OLS Model'!$B$10*H25</f>
        <v>0</v>
      </c>
      <c r="S25" s="137">
        <f>'GS &lt; 50 OLS Model'!$B$11*I25</f>
        <v>0</v>
      </c>
      <c r="T25" s="137">
        <f>'GS &lt; 50 OLS Model'!$B$12*J25</f>
        <v>0</v>
      </c>
      <c r="U25" s="137">
        <f>'GS &lt; 50 OLS Model'!$B$13*K25</f>
        <v>14449826.767135682</v>
      </c>
      <c r="V25" s="137">
        <f t="shared" ca="1" si="2"/>
        <v>19805979.490158729</v>
      </c>
    </row>
    <row r="26" spans="1:22">
      <c r="A26" s="138">
        <f>'Monthly Data'!A26</f>
        <v>40179</v>
      </c>
      <c r="B26" s="137">
        <f t="shared" si="1"/>
        <v>2010</v>
      </c>
      <c r="C26" s="137">
        <f ca="1">'Monthly Data'!J26</f>
        <v>20364989.12032054</v>
      </c>
      <c r="D26" s="137">
        <f t="shared" ca="1" si="3"/>
        <v>665.14879699248104</v>
      </c>
      <c r="E26" s="137">
        <f t="shared" ca="1" si="3"/>
        <v>0</v>
      </c>
      <c r="F26" s="133">
        <f>'Monthly Data'!BA26</f>
        <v>146.9</v>
      </c>
      <c r="G26" s="137">
        <f>'Monthly Data'!BC26</f>
        <v>25</v>
      </c>
      <c r="H26" s="137">
        <f>'Monthly Data'!BF26</f>
        <v>0</v>
      </c>
      <c r="I26" s="137">
        <f>'Monthly Data'!BL26</f>
        <v>0</v>
      </c>
      <c r="J26" s="137">
        <f>'Monthly Data'!BR26</f>
        <v>0</v>
      </c>
      <c r="K26" s="137">
        <f>'Monthly Data'!BS26</f>
        <v>31</v>
      </c>
      <c r="M26" s="137">
        <f>'GS &lt; 50 OLS Model'!$B$5</f>
        <v>-789150.85641829099</v>
      </c>
      <c r="N26" s="137">
        <f ca="1">'GS &lt; 50 OLS Model'!$B$6*D26</f>
        <v>3097235.6649807729</v>
      </c>
      <c r="O26" s="137">
        <f ca="1">'GS &lt; 50 OLS Model'!$B$7*E26</f>
        <v>0</v>
      </c>
      <c r="P26" s="133">
        <f>'GS &lt; 50 OLS Model'!$B$8*F26</f>
        <v>3948102.3933056025</v>
      </c>
      <c r="Q26" s="137">
        <f>'GS &lt; 50 OLS Model'!$B$9*G26</f>
        <v>-378600.07321714249</v>
      </c>
      <c r="R26" s="137">
        <f>'GS &lt; 50 OLS Model'!$B$10*H26</f>
        <v>0</v>
      </c>
      <c r="S26" s="137">
        <f>'GS &lt; 50 OLS Model'!$B$11*I26</f>
        <v>0</v>
      </c>
      <c r="T26" s="137">
        <f>'GS &lt; 50 OLS Model'!$B$12*J26</f>
        <v>0</v>
      </c>
      <c r="U26" s="137">
        <f>'GS &lt; 50 OLS Model'!$B$13*K26</f>
        <v>14449826.767135682</v>
      </c>
      <c r="V26" s="137">
        <f t="shared" ca="1" si="2"/>
        <v>20327413.895786624</v>
      </c>
    </row>
    <row r="27" spans="1:22">
      <c r="A27" s="138">
        <f>'Monthly Data'!A27</f>
        <v>40210</v>
      </c>
      <c r="B27" s="137">
        <f t="shared" si="1"/>
        <v>2010</v>
      </c>
      <c r="C27" s="137">
        <f ca="1">'Monthly Data'!J27</f>
        <v>18205145.489051539</v>
      </c>
      <c r="D27" s="137">
        <f t="shared" ca="1" si="3"/>
        <v>611.17548872180487</v>
      </c>
      <c r="E27" s="137">
        <f t="shared" ca="1" si="3"/>
        <v>0</v>
      </c>
      <c r="F27" s="133">
        <f>'Monthly Data'!BA27</f>
        <v>147.6</v>
      </c>
      <c r="G27" s="137">
        <f>'Monthly Data'!BC27</f>
        <v>26</v>
      </c>
      <c r="H27" s="137">
        <f>'Monthly Data'!BF27</f>
        <v>0</v>
      </c>
      <c r="I27" s="137">
        <f>'Monthly Data'!BL27</f>
        <v>0</v>
      </c>
      <c r="J27" s="137">
        <f>'Monthly Data'!BR27</f>
        <v>0</v>
      </c>
      <c r="K27" s="137">
        <f>'Monthly Data'!BS27</f>
        <v>28</v>
      </c>
      <c r="M27" s="137">
        <f>'GS &lt; 50 OLS Model'!$B$5</f>
        <v>-789150.85641829099</v>
      </c>
      <c r="N27" s="137">
        <f ca="1">'GS &lt; 50 OLS Model'!$B$6*D27</f>
        <v>2845911.3656829279</v>
      </c>
      <c r="O27" s="137">
        <f ca="1">'GS &lt; 50 OLS Model'!$B$7*E27</f>
        <v>0</v>
      </c>
      <c r="P27" s="133">
        <f>'GS &lt; 50 OLS Model'!$B$8*F27</f>
        <v>3966915.679046337</v>
      </c>
      <c r="Q27" s="137">
        <f>'GS &lt; 50 OLS Model'!$B$9*G27</f>
        <v>-393744.07614582824</v>
      </c>
      <c r="R27" s="137">
        <f>'GS &lt; 50 OLS Model'!$B$10*H27</f>
        <v>0</v>
      </c>
      <c r="S27" s="137">
        <f>'GS &lt; 50 OLS Model'!$B$11*I27</f>
        <v>0</v>
      </c>
      <c r="T27" s="137">
        <f>'GS &lt; 50 OLS Model'!$B$12*J27</f>
        <v>0</v>
      </c>
      <c r="U27" s="137">
        <f>'GS &lt; 50 OLS Model'!$B$13*K27</f>
        <v>13051456.434832228</v>
      </c>
      <c r="V27" s="137">
        <f t="shared" ca="1" si="2"/>
        <v>18681388.546997376</v>
      </c>
    </row>
    <row r="28" spans="1:22">
      <c r="A28" s="138">
        <f>'Monthly Data'!A28</f>
        <v>40238</v>
      </c>
      <c r="B28" s="137">
        <f t="shared" si="1"/>
        <v>2010</v>
      </c>
      <c r="C28" s="137">
        <f ca="1">'Monthly Data'!J28</f>
        <v>18513709.375034541</v>
      </c>
      <c r="D28" s="137">
        <f t="shared" ca="1" si="3"/>
        <v>458.46436090225569</v>
      </c>
      <c r="E28" s="137">
        <f t="shared" ca="1" si="3"/>
        <v>0</v>
      </c>
      <c r="F28" s="133">
        <f>'Monthly Data'!BA28</f>
        <v>147.4</v>
      </c>
      <c r="G28" s="137">
        <f>'Monthly Data'!BC28</f>
        <v>27</v>
      </c>
      <c r="H28" s="137">
        <f>'Monthly Data'!BF28</f>
        <v>1</v>
      </c>
      <c r="I28" s="137">
        <f>'Monthly Data'!BL28</f>
        <v>0</v>
      </c>
      <c r="J28" s="137">
        <f>'Monthly Data'!BR28</f>
        <v>1</v>
      </c>
      <c r="K28" s="137">
        <f>'Monthly Data'!BS28</f>
        <v>31</v>
      </c>
      <c r="M28" s="137">
        <f>'GS &lt; 50 OLS Model'!$B$5</f>
        <v>-789150.85641829099</v>
      </c>
      <c r="N28" s="137">
        <f ca="1">'GS &lt; 50 OLS Model'!$B$6*D28</f>
        <v>2134818.819683041</v>
      </c>
      <c r="O28" s="137">
        <f ca="1">'GS &lt; 50 OLS Model'!$B$7*E28</f>
        <v>0</v>
      </c>
      <c r="P28" s="133">
        <f>'GS &lt; 50 OLS Model'!$B$8*F28</f>
        <v>3961540.4545489843</v>
      </c>
      <c r="Q28" s="137">
        <f>'GS &lt; 50 OLS Model'!$B$9*G28</f>
        <v>-408888.07907451392</v>
      </c>
      <c r="R28" s="137">
        <f>'GS &lt; 50 OLS Model'!$B$10*H28</f>
        <v>396678.61848310701</v>
      </c>
      <c r="S28" s="137">
        <f>'GS &lt; 50 OLS Model'!$B$11*I28</f>
        <v>0</v>
      </c>
      <c r="T28" s="137">
        <f>'GS &lt; 50 OLS Model'!$B$12*J28</f>
        <v>-710726.62253818498</v>
      </c>
      <c r="U28" s="137">
        <f>'GS &lt; 50 OLS Model'!$B$13*K28</f>
        <v>14449826.767135682</v>
      </c>
      <c r="V28" s="137">
        <f t="shared" ca="1" si="2"/>
        <v>19034099.101819824</v>
      </c>
    </row>
    <row r="29" spans="1:22">
      <c r="A29" s="138">
        <f>'Monthly Data'!A29</f>
        <v>40269</v>
      </c>
      <c r="B29" s="137">
        <f t="shared" si="1"/>
        <v>2010</v>
      </c>
      <c r="C29" s="137">
        <f ca="1">'Monthly Data'!J29</f>
        <v>16824162.846801538</v>
      </c>
      <c r="D29" s="137">
        <f t="shared" ca="1" si="3"/>
        <v>254.29052631578941</v>
      </c>
      <c r="E29" s="137">
        <f t="shared" ca="1" si="3"/>
        <v>1.6822556390977184</v>
      </c>
      <c r="F29" s="133">
        <f>'Monthly Data'!BA29</f>
        <v>149</v>
      </c>
      <c r="G29" s="137">
        <f>'Monthly Data'!BC29</f>
        <v>28</v>
      </c>
      <c r="H29" s="137">
        <f>'Monthly Data'!BF29</f>
        <v>0</v>
      </c>
      <c r="I29" s="137">
        <f>'Monthly Data'!BL29</f>
        <v>0</v>
      </c>
      <c r="J29" s="137">
        <f>'Monthly Data'!BR29</f>
        <v>1</v>
      </c>
      <c r="K29" s="137">
        <f>'Monthly Data'!BS29</f>
        <v>30</v>
      </c>
      <c r="M29" s="137">
        <f>'GS &lt; 50 OLS Model'!$B$5</f>
        <v>-789150.85641829099</v>
      </c>
      <c r="N29" s="137">
        <f ca="1">'GS &lt; 50 OLS Model'!$B$6*D29</f>
        <v>1184092.4781540241</v>
      </c>
      <c r="O29" s="137">
        <f ca="1">'GS &lt; 50 OLS Model'!$B$7*E29</f>
        <v>41780.369188655255</v>
      </c>
      <c r="P29" s="133">
        <f>'GS &lt; 50 OLS Model'!$B$8*F29</f>
        <v>4004542.2505278066</v>
      </c>
      <c r="Q29" s="137">
        <f>'GS &lt; 50 OLS Model'!$B$9*G29</f>
        <v>-424032.08200319961</v>
      </c>
      <c r="R29" s="137">
        <f>'GS &lt; 50 OLS Model'!$B$10*H29</f>
        <v>0</v>
      </c>
      <c r="S29" s="137">
        <f>'GS &lt; 50 OLS Model'!$B$11*I29</f>
        <v>0</v>
      </c>
      <c r="T29" s="137">
        <f>'GS &lt; 50 OLS Model'!$B$12*J29</f>
        <v>-710726.62253818498</v>
      </c>
      <c r="U29" s="137">
        <f>'GS &lt; 50 OLS Model'!$B$13*K29</f>
        <v>13983703.323034531</v>
      </c>
      <c r="V29" s="137">
        <f t="shared" ca="1" si="2"/>
        <v>17290208.859945342</v>
      </c>
    </row>
    <row r="30" spans="1:22">
      <c r="A30" s="138">
        <f>'Monthly Data'!A30</f>
        <v>40299</v>
      </c>
      <c r="B30" s="137">
        <f t="shared" si="1"/>
        <v>2010</v>
      </c>
      <c r="C30" s="137">
        <f ca="1">'Monthly Data'!J30</f>
        <v>18405787.843161542</v>
      </c>
      <c r="D30" s="137">
        <f t="shared" ref="D30:E45" ca="1" si="4">D18</f>
        <v>102.64150375939857</v>
      </c>
      <c r="E30" s="137">
        <f t="shared" ca="1" si="4"/>
        <v>46.38781954887213</v>
      </c>
      <c r="F30" s="133">
        <f>'Monthly Data'!BA30</f>
        <v>149.6</v>
      </c>
      <c r="G30" s="137">
        <f>'Monthly Data'!BC30</f>
        <v>29</v>
      </c>
      <c r="H30" s="137">
        <f>'Monthly Data'!BF30</f>
        <v>0</v>
      </c>
      <c r="I30" s="137">
        <f>'Monthly Data'!BL30</f>
        <v>0</v>
      </c>
      <c r="J30" s="137">
        <f>'Monthly Data'!BR30</f>
        <v>1</v>
      </c>
      <c r="K30" s="137">
        <f>'Monthly Data'!BS30</f>
        <v>31</v>
      </c>
      <c r="M30" s="137">
        <f>'GS &lt; 50 OLS Model'!$B$5</f>
        <v>-789150.85641829099</v>
      </c>
      <c r="N30" s="137">
        <f ca="1">'GS &lt; 50 OLS Model'!$B$6*D30</f>
        <v>477945.57787415048</v>
      </c>
      <c r="O30" s="137">
        <f ca="1">'GS &lt; 50 OLS Model'!$B$7*E30</f>
        <v>1152084.2501964218</v>
      </c>
      <c r="P30" s="133">
        <f>'GS &lt; 50 OLS Model'!$B$8*F30</f>
        <v>4020667.9240198643</v>
      </c>
      <c r="Q30" s="137">
        <f>'GS &lt; 50 OLS Model'!$B$9*G30</f>
        <v>-439176.0849318853</v>
      </c>
      <c r="R30" s="137">
        <f>'GS &lt; 50 OLS Model'!$B$10*H30</f>
        <v>0</v>
      </c>
      <c r="S30" s="137">
        <f>'GS &lt; 50 OLS Model'!$B$11*I30</f>
        <v>0</v>
      </c>
      <c r="T30" s="137">
        <f>'GS &lt; 50 OLS Model'!$B$12*J30</f>
        <v>-710726.62253818498</v>
      </c>
      <c r="U30" s="137">
        <f>'GS &lt; 50 OLS Model'!$B$13*K30</f>
        <v>14449826.767135682</v>
      </c>
      <c r="V30" s="137">
        <f t="shared" ca="1" si="2"/>
        <v>18161470.955337755</v>
      </c>
    </row>
    <row r="31" spans="1:22">
      <c r="A31" s="138">
        <f>'Monthly Data'!A31</f>
        <v>40330</v>
      </c>
      <c r="B31" s="137">
        <f t="shared" si="1"/>
        <v>2010</v>
      </c>
      <c r="C31" s="137">
        <f ca="1">'Monthly Data'!J31</f>
        <v>20461415.969543539</v>
      </c>
      <c r="D31" s="137">
        <f t="shared" ca="1" si="4"/>
        <v>0.39669172932326546</v>
      </c>
      <c r="E31" s="137">
        <f t="shared" ca="1" si="4"/>
        <v>113.76894736842098</v>
      </c>
      <c r="F31" s="133">
        <f>'Monthly Data'!BA31</f>
        <v>150.5</v>
      </c>
      <c r="G31" s="137">
        <f>'Monthly Data'!BC31</f>
        <v>30</v>
      </c>
      <c r="H31" s="137">
        <f>'Monthly Data'!BF31</f>
        <v>0</v>
      </c>
      <c r="I31" s="137">
        <f>'Monthly Data'!BL31</f>
        <v>0</v>
      </c>
      <c r="J31" s="137">
        <f>'Monthly Data'!BR31</f>
        <v>0</v>
      </c>
      <c r="K31" s="137">
        <f>'Monthly Data'!BS31</f>
        <v>30</v>
      </c>
      <c r="M31" s="137">
        <f>'GS &lt; 50 OLS Model'!$B$5</f>
        <v>-789150.85641829099</v>
      </c>
      <c r="N31" s="137">
        <f ca="1">'GS &lt; 50 OLS Model'!$B$6*D31</f>
        <v>1847.1773197491113</v>
      </c>
      <c r="O31" s="137">
        <f ca="1">'GS &lt; 50 OLS Model'!$B$7*E31</f>
        <v>2825556.6590383169</v>
      </c>
      <c r="P31" s="133">
        <f>'GS &lt; 50 OLS Model'!$B$8*F31</f>
        <v>4044856.434257952</v>
      </c>
      <c r="Q31" s="137">
        <f>'GS &lt; 50 OLS Model'!$B$9*G31</f>
        <v>-454320.08786057105</v>
      </c>
      <c r="R31" s="137">
        <f>'GS &lt; 50 OLS Model'!$B$10*H31</f>
        <v>0</v>
      </c>
      <c r="S31" s="137">
        <f>'GS &lt; 50 OLS Model'!$B$11*I31</f>
        <v>0</v>
      </c>
      <c r="T31" s="137">
        <f>'GS &lt; 50 OLS Model'!$B$12*J31</f>
        <v>0</v>
      </c>
      <c r="U31" s="137">
        <f>'GS &lt; 50 OLS Model'!$B$13*K31</f>
        <v>13983703.323034531</v>
      </c>
      <c r="V31" s="137">
        <f t="shared" ca="1" si="2"/>
        <v>19612492.649371687</v>
      </c>
    </row>
    <row r="32" spans="1:22">
      <c r="A32" s="138">
        <f>'Monthly Data'!A32</f>
        <v>40360</v>
      </c>
      <c r="B32" s="137">
        <f t="shared" si="1"/>
        <v>2010</v>
      </c>
      <c r="C32" s="137">
        <f ca="1">'Monthly Data'!J32</f>
        <v>22795593.036033537</v>
      </c>
      <c r="D32" s="137">
        <f t="shared" ca="1" si="4"/>
        <v>0.58105263157894704</v>
      </c>
      <c r="E32" s="137">
        <f t="shared" ca="1" si="4"/>
        <v>182.37947368421052</v>
      </c>
      <c r="F32" s="133">
        <f>'Monthly Data'!BA32</f>
        <v>148.69999999999999</v>
      </c>
      <c r="G32" s="137">
        <f>'Monthly Data'!BC32</f>
        <v>31</v>
      </c>
      <c r="H32" s="137">
        <f>'Monthly Data'!BF32</f>
        <v>0</v>
      </c>
      <c r="I32" s="137">
        <f>'Monthly Data'!BL32</f>
        <v>0</v>
      </c>
      <c r="J32" s="137">
        <f>'Monthly Data'!BR32</f>
        <v>0</v>
      </c>
      <c r="K32" s="137">
        <f>'Monthly Data'!BS32</f>
        <v>31</v>
      </c>
      <c r="M32" s="137">
        <f>'GS &lt; 50 OLS Model'!$B$5</f>
        <v>-789150.85641829099</v>
      </c>
      <c r="N32" s="137">
        <f ca="1">'GS &lt; 50 OLS Model'!$B$6*D32</f>
        <v>2705.6456268049023</v>
      </c>
      <c r="O32" s="137">
        <f ca="1">'GS &lt; 50 OLS Model'!$B$7*E32</f>
        <v>4529562.3125661761</v>
      </c>
      <c r="P32" s="133">
        <f>'GS &lt; 50 OLS Model'!$B$8*F32</f>
        <v>3996479.413781777</v>
      </c>
      <c r="Q32" s="137">
        <f>'GS &lt; 50 OLS Model'!$B$9*G32</f>
        <v>-469464.09078925673</v>
      </c>
      <c r="R32" s="137">
        <f>'GS &lt; 50 OLS Model'!$B$10*H32</f>
        <v>0</v>
      </c>
      <c r="S32" s="137">
        <f>'GS &lt; 50 OLS Model'!$B$11*I32</f>
        <v>0</v>
      </c>
      <c r="T32" s="137">
        <f>'GS &lt; 50 OLS Model'!$B$12*J32</f>
        <v>0</v>
      </c>
      <c r="U32" s="137">
        <f>'GS &lt; 50 OLS Model'!$B$13*K32</f>
        <v>14449826.767135682</v>
      </c>
      <c r="V32" s="137">
        <f t="shared" ca="1" si="2"/>
        <v>21719959.191902891</v>
      </c>
    </row>
    <row r="33" spans="1:22">
      <c r="A33" s="138">
        <f>'Monthly Data'!A33</f>
        <v>40391</v>
      </c>
      <c r="B33" s="137">
        <f t="shared" si="1"/>
        <v>2010</v>
      </c>
      <c r="C33" s="137">
        <f ca="1">'Monthly Data'!J33</f>
        <v>22116079.594250541</v>
      </c>
      <c r="D33" s="137">
        <f t="shared" ca="1" si="4"/>
        <v>1.6660902255639058</v>
      </c>
      <c r="E33" s="137">
        <f t="shared" ca="1" si="4"/>
        <v>154.67804511278189</v>
      </c>
      <c r="F33" s="133">
        <f>'Monthly Data'!BA33</f>
        <v>148</v>
      </c>
      <c r="G33" s="137">
        <f>'Monthly Data'!BC33</f>
        <v>32</v>
      </c>
      <c r="H33" s="137">
        <f>'Monthly Data'!BF33</f>
        <v>0</v>
      </c>
      <c r="I33" s="137">
        <f>'Monthly Data'!BL33</f>
        <v>0</v>
      </c>
      <c r="J33" s="137">
        <f>'Monthly Data'!BR33</f>
        <v>0</v>
      </c>
      <c r="K33" s="137">
        <f>'Monthly Data'!BS33</f>
        <v>31</v>
      </c>
      <c r="M33" s="137">
        <f>'GS &lt; 50 OLS Model'!$B$5</f>
        <v>-789150.85641829099</v>
      </c>
      <c r="N33" s="137">
        <f ca="1">'GS &lt; 50 OLS Model'!$B$6*D33</f>
        <v>7758.0747210623349</v>
      </c>
      <c r="O33" s="137">
        <f ca="1">'GS &lt; 50 OLS Model'!$B$7*E33</f>
        <v>3841571.8039487032</v>
      </c>
      <c r="P33" s="133">
        <f>'GS &lt; 50 OLS Model'!$B$8*F33</f>
        <v>3977666.1280410425</v>
      </c>
      <c r="Q33" s="137">
        <f>'GS &lt; 50 OLS Model'!$B$9*G33</f>
        <v>-484608.09371794242</v>
      </c>
      <c r="R33" s="137">
        <f>'GS &lt; 50 OLS Model'!$B$10*H33</f>
        <v>0</v>
      </c>
      <c r="S33" s="137">
        <f>'GS &lt; 50 OLS Model'!$B$11*I33</f>
        <v>0</v>
      </c>
      <c r="T33" s="137">
        <f>'GS &lt; 50 OLS Model'!$B$12*J33</f>
        <v>0</v>
      </c>
      <c r="U33" s="137">
        <f>'GS &lt; 50 OLS Model'!$B$13*K33</f>
        <v>14449826.767135682</v>
      </c>
      <c r="V33" s="137">
        <f t="shared" ca="1" si="2"/>
        <v>21003063.823710255</v>
      </c>
    </row>
    <row r="34" spans="1:22">
      <c r="A34" s="138">
        <f>'Monthly Data'!A34</f>
        <v>40422</v>
      </c>
      <c r="B34" s="137">
        <f t="shared" si="1"/>
        <v>2010</v>
      </c>
      <c r="C34" s="137">
        <f ca="1">'Monthly Data'!J34</f>
        <v>18334763.226206541</v>
      </c>
      <c r="D34" s="137">
        <f t="shared" ca="1" si="4"/>
        <v>30.410827067669118</v>
      </c>
      <c r="E34" s="137">
        <f t="shared" ca="1" si="4"/>
        <v>70.305488721804494</v>
      </c>
      <c r="F34" s="133">
        <f>'Monthly Data'!BA34</f>
        <v>146.9</v>
      </c>
      <c r="G34" s="137">
        <f>'Monthly Data'!BC34</f>
        <v>33</v>
      </c>
      <c r="H34" s="137">
        <f>'Monthly Data'!BF34</f>
        <v>0</v>
      </c>
      <c r="I34" s="137">
        <f>'Monthly Data'!BL34</f>
        <v>1</v>
      </c>
      <c r="J34" s="137">
        <f>'Monthly Data'!BR34</f>
        <v>1</v>
      </c>
      <c r="K34" s="137">
        <f>'Monthly Data'!BS34</f>
        <v>30</v>
      </c>
      <c r="M34" s="137">
        <f>'GS &lt; 50 OLS Model'!$B$5</f>
        <v>-789150.85641829099</v>
      </c>
      <c r="N34" s="137">
        <f ca="1">'GS &lt; 50 OLS Model'!$B$6*D34</f>
        <v>141606.65797101666</v>
      </c>
      <c r="O34" s="137">
        <f ca="1">'GS &lt; 50 OLS Model'!$B$7*E34</f>
        <v>1746101.6069836484</v>
      </c>
      <c r="P34" s="133">
        <f>'GS &lt; 50 OLS Model'!$B$8*F34</f>
        <v>3948102.3933056025</v>
      </c>
      <c r="Q34" s="137">
        <f>'GS &lt; 50 OLS Model'!$B$9*G34</f>
        <v>-499752.09664662811</v>
      </c>
      <c r="R34" s="137">
        <f>'GS &lt; 50 OLS Model'!$B$10*H34</f>
        <v>0</v>
      </c>
      <c r="S34" s="137">
        <f>'GS &lt; 50 OLS Model'!$B$11*I34</f>
        <v>738961.94717258995</v>
      </c>
      <c r="T34" s="137">
        <f>'GS &lt; 50 OLS Model'!$B$12*J34</f>
        <v>-710726.62253818498</v>
      </c>
      <c r="U34" s="137">
        <f>'GS &lt; 50 OLS Model'!$B$13*K34</f>
        <v>13983703.323034531</v>
      </c>
      <c r="V34" s="137">
        <f t="shared" ca="1" si="2"/>
        <v>18558846.352864284</v>
      </c>
    </row>
    <row r="35" spans="1:22">
      <c r="A35" s="138">
        <f>'Monthly Data'!A35</f>
        <v>40452</v>
      </c>
      <c r="B35" s="137">
        <f t="shared" si="1"/>
        <v>2010</v>
      </c>
      <c r="C35" s="137">
        <f ca="1">'Monthly Data'!J35</f>
        <v>17072567.952336539</v>
      </c>
      <c r="D35" s="137">
        <f t="shared" ca="1" si="4"/>
        <v>158.93676691729343</v>
      </c>
      <c r="E35" s="137">
        <f t="shared" ca="1" si="4"/>
        <v>14.777368421052643</v>
      </c>
      <c r="F35" s="133">
        <f>'Monthly Data'!BA35</f>
        <v>146.4</v>
      </c>
      <c r="G35" s="137">
        <f>'Monthly Data'!BC35</f>
        <v>34</v>
      </c>
      <c r="H35" s="137">
        <f>'Monthly Data'!BF35</f>
        <v>0</v>
      </c>
      <c r="I35" s="137">
        <f>'Monthly Data'!BL35</f>
        <v>0</v>
      </c>
      <c r="J35" s="137">
        <f>'Monthly Data'!BR35</f>
        <v>1</v>
      </c>
      <c r="K35" s="137">
        <f>'Monthly Data'!BS35</f>
        <v>31</v>
      </c>
      <c r="M35" s="137">
        <f>'GS &lt; 50 OLS Model'!$B$5</f>
        <v>-789150.85641829099</v>
      </c>
      <c r="N35" s="137">
        <f ca="1">'GS &lt; 50 OLS Model'!$B$6*D35</f>
        <v>740081.95639650547</v>
      </c>
      <c r="O35" s="137">
        <f ca="1">'GS &lt; 50 OLS Model'!$B$7*E35</f>
        <v>367009.56377801235</v>
      </c>
      <c r="P35" s="133">
        <f>'GS &lt; 50 OLS Model'!$B$8*F35</f>
        <v>3934664.3320622207</v>
      </c>
      <c r="Q35" s="137">
        <f>'GS &lt; 50 OLS Model'!$B$9*G35</f>
        <v>-514896.0995753138</v>
      </c>
      <c r="R35" s="137">
        <f>'GS &lt; 50 OLS Model'!$B$10*H35</f>
        <v>0</v>
      </c>
      <c r="S35" s="137">
        <f>'GS &lt; 50 OLS Model'!$B$11*I35</f>
        <v>0</v>
      </c>
      <c r="T35" s="137">
        <f>'GS &lt; 50 OLS Model'!$B$12*J35</f>
        <v>-710726.62253818498</v>
      </c>
      <c r="U35" s="137">
        <f>'GS &lt; 50 OLS Model'!$B$13*K35</f>
        <v>14449826.767135682</v>
      </c>
      <c r="V35" s="137">
        <f t="shared" ca="1" si="2"/>
        <v>17476809.040840629</v>
      </c>
    </row>
    <row r="36" spans="1:22">
      <c r="A36" s="138">
        <f>'Monthly Data'!A36</f>
        <v>40483</v>
      </c>
      <c r="B36" s="137">
        <f t="shared" si="1"/>
        <v>2010</v>
      </c>
      <c r="C36" s="137">
        <f ca="1">'Monthly Data'!J36</f>
        <v>17395857.750683539</v>
      </c>
      <c r="D36" s="137">
        <f t="shared" ca="1" si="4"/>
        <v>375.92533834586447</v>
      </c>
      <c r="E36" s="137">
        <f t="shared" ca="1" si="4"/>
        <v>9.5488721804512622E-2</v>
      </c>
      <c r="F36" s="133">
        <f>'Monthly Data'!BA36</f>
        <v>145.4</v>
      </c>
      <c r="G36" s="137">
        <f>'Monthly Data'!BC36</f>
        <v>35</v>
      </c>
      <c r="H36" s="137">
        <f>'Monthly Data'!BF36</f>
        <v>0</v>
      </c>
      <c r="I36" s="137">
        <f>'Monthly Data'!BL36</f>
        <v>0</v>
      </c>
      <c r="J36" s="137">
        <f>'Monthly Data'!BR36</f>
        <v>1</v>
      </c>
      <c r="K36" s="137">
        <f>'Monthly Data'!BS36</f>
        <v>30</v>
      </c>
      <c r="M36" s="137">
        <f>'GS &lt; 50 OLS Model'!$B$5</f>
        <v>-789150.85641829099</v>
      </c>
      <c r="N36" s="137">
        <f ca="1">'GS &lt; 50 OLS Model'!$B$6*D36</f>
        <v>1750479.5476732063</v>
      </c>
      <c r="O36" s="137">
        <f ca="1">'GS &lt; 50 OLS Model'!$B$7*E36</f>
        <v>2371.5504098325623</v>
      </c>
      <c r="P36" s="133">
        <f>'GS &lt; 50 OLS Model'!$B$8*F36</f>
        <v>3907788.209575457</v>
      </c>
      <c r="Q36" s="137">
        <f>'GS &lt; 50 OLS Model'!$B$9*G36</f>
        <v>-530040.10250399949</v>
      </c>
      <c r="R36" s="137">
        <f>'GS &lt; 50 OLS Model'!$B$10*H36</f>
        <v>0</v>
      </c>
      <c r="S36" s="137">
        <f>'GS &lt; 50 OLS Model'!$B$11*I36</f>
        <v>0</v>
      </c>
      <c r="T36" s="137">
        <f>'GS &lt; 50 OLS Model'!$B$12*J36</f>
        <v>-710726.62253818498</v>
      </c>
      <c r="U36" s="137">
        <f>'GS &lt; 50 OLS Model'!$B$13*K36</f>
        <v>13983703.323034531</v>
      </c>
      <c r="V36" s="137">
        <f t="shared" ca="1" si="2"/>
        <v>17614425.04923255</v>
      </c>
    </row>
    <row r="37" spans="1:22">
      <c r="A37" s="138">
        <f>'Monthly Data'!A37</f>
        <v>40513</v>
      </c>
      <c r="B37" s="137">
        <f t="shared" si="1"/>
        <v>2010</v>
      </c>
      <c r="C37" s="137">
        <f ca="1">'Monthly Data'!J37</f>
        <v>19655364.768977538</v>
      </c>
      <c r="D37" s="137">
        <f t="shared" ca="1" si="4"/>
        <v>548.76120300751859</v>
      </c>
      <c r="E37" s="137">
        <f t="shared" ca="1" si="4"/>
        <v>0</v>
      </c>
      <c r="F37" s="133">
        <f>'Monthly Data'!BA37</f>
        <v>145.30000000000001</v>
      </c>
      <c r="G37" s="137">
        <f>'Monthly Data'!BC37</f>
        <v>36</v>
      </c>
      <c r="H37" s="137">
        <f>'Monthly Data'!BF37</f>
        <v>0</v>
      </c>
      <c r="I37" s="137">
        <f>'Monthly Data'!BL37</f>
        <v>0</v>
      </c>
      <c r="J37" s="137">
        <f>'Monthly Data'!BR37</f>
        <v>0</v>
      </c>
      <c r="K37" s="137">
        <f>'Monthly Data'!BS37</f>
        <v>31</v>
      </c>
      <c r="M37" s="137">
        <f>'GS &lt; 50 OLS Model'!$B$5</f>
        <v>-789150.85641829099</v>
      </c>
      <c r="N37" s="137">
        <f ca="1">'GS &lt; 50 OLS Model'!$B$6*D37</f>
        <v>2555282.031926841</v>
      </c>
      <c r="O37" s="137">
        <f ca="1">'GS &lt; 50 OLS Model'!$B$7*E37</f>
        <v>0</v>
      </c>
      <c r="P37" s="133">
        <f>'GS &lt; 50 OLS Model'!$B$8*F37</f>
        <v>3905100.5973267807</v>
      </c>
      <c r="Q37" s="137">
        <f>'GS &lt; 50 OLS Model'!$B$9*G37</f>
        <v>-545184.10543268523</v>
      </c>
      <c r="R37" s="137">
        <f>'GS &lt; 50 OLS Model'!$B$10*H37</f>
        <v>0</v>
      </c>
      <c r="S37" s="137">
        <f>'GS &lt; 50 OLS Model'!$B$11*I37</f>
        <v>0</v>
      </c>
      <c r="T37" s="137">
        <f>'GS &lt; 50 OLS Model'!$B$12*J37</f>
        <v>0</v>
      </c>
      <c r="U37" s="137">
        <f>'GS &lt; 50 OLS Model'!$B$13*K37</f>
        <v>14449826.767135682</v>
      </c>
      <c r="V37" s="137">
        <f t="shared" ca="1" si="2"/>
        <v>19575874.434538327</v>
      </c>
    </row>
    <row r="38" spans="1:22">
      <c r="A38" s="138">
        <f>'Monthly Data'!A38</f>
        <v>40544</v>
      </c>
      <c r="B38" s="137">
        <f t="shared" si="1"/>
        <v>2011</v>
      </c>
      <c r="C38" s="137">
        <f ca="1">'Monthly Data'!J38</f>
        <v>20433168.712788858</v>
      </c>
      <c r="D38" s="137">
        <f t="shared" ca="1" si="4"/>
        <v>665.14879699248104</v>
      </c>
      <c r="E38" s="137">
        <f t="shared" ca="1" si="4"/>
        <v>0</v>
      </c>
      <c r="F38" s="133">
        <f>'Monthly Data'!BA38</f>
        <v>148.9</v>
      </c>
      <c r="G38" s="137">
        <f>'Monthly Data'!BC38</f>
        <v>37</v>
      </c>
      <c r="H38" s="137">
        <f>'Monthly Data'!BF38</f>
        <v>0</v>
      </c>
      <c r="I38" s="137">
        <f>'Monthly Data'!BL38</f>
        <v>0</v>
      </c>
      <c r="J38" s="137">
        <f>'Monthly Data'!BR38</f>
        <v>0</v>
      </c>
      <c r="K38" s="137">
        <f>'Monthly Data'!BS38</f>
        <v>31</v>
      </c>
      <c r="M38" s="137">
        <f>'GS &lt; 50 OLS Model'!$B$5</f>
        <v>-789150.85641829099</v>
      </c>
      <c r="N38" s="137">
        <f ca="1">'GS &lt; 50 OLS Model'!$B$6*D38</f>
        <v>3097235.6649807729</v>
      </c>
      <c r="O38" s="137">
        <f ca="1">'GS &lt; 50 OLS Model'!$B$7*E38</f>
        <v>0</v>
      </c>
      <c r="P38" s="133">
        <f>'GS &lt; 50 OLS Model'!$B$8*F38</f>
        <v>4001854.6382791302</v>
      </c>
      <c r="Q38" s="137">
        <f>'GS &lt; 50 OLS Model'!$B$9*G38</f>
        <v>-560328.10836137098</v>
      </c>
      <c r="R38" s="137">
        <f>'GS &lt; 50 OLS Model'!$B$10*H38</f>
        <v>0</v>
      </c>
      <c r="S38" s="137">
        <f>'GS &lt; 50 OLS Model'!$B$11*I38</f>
        <v>0</v>
      </c>
      <c r="T38" s="137">
        <f>'GS &lt; 50 OLS Model'!$B$12*J38</f>
        <v>0</v>
      </c>
      <c r="U38" s="137">
        <f>'GS &lt; 50 OLS Model'!$B$13*K38</f>
        <v>14449826.767135682</v>
      </c>
      <c r="V38" s="137">
        <f t="shared" ca="1" si="2"/>
        <v>20199438.105615921</v>
      </c>
    </row>
    <row r="39" spans="1:22">
      <c r="A39" s="138">
        <f>'Monthly Data'!A39</f>
        <v>40575</v>
      </c>
      <c r="B39" s="137">
        <f t="shared" si="1"/>
        <v>2011</v>
      </c>
      <c r="C39" s="137">
        <f ca="1">'Monthly Data'!J39</f>
        <v>18248985.66093586</v>
      </c>
      <c r="D39" s="137">
        <f t="shared" ca="1" si="4"/>
        <v>611.17548872180487</v>
      </c>
      <c r="E39" s="137">
        <f t="shared" ca="1" si="4"/>
        <v>0</v>
      </c>
      <c r="F39" s="133">
        <f>'Monthly Data'!BA39</f>
        <v>148.69999999999999</v>
      </c>
      <c r="G39" s="137">
        <f>'Monthly Data'!BC39</f>
        <v>38</v>
      </c>
      <c r="H39" s="137">
        <f>'Monthly Data'!BF39</f>
        <v>0</v>
      </c>
      <c r="I39" s="137">
        <f>'Monthly Data'!BL39</f>
        <v>0</v>
      </c>
      <c r="J39" s="137">
        <f>'Monthly Data'!BR39</f>
        <v>0</v>
      </c>
      <c r="K39" s="137">
        <f>'Monthly Data'!BS39</f>
        <v>28</v>
      </c>
      <c r="M39" s="137">
        <f>'GS &lt; 50 OLS Model'!$B$5</f>
        <v>-789150.85641829099</v>
      </c>
      <c r="N39" s="137">
        <f ca="1">'GS &lt; 50 OLS Model'!$B$6*D39</f>
        <v>2845911.3656829279</v>
      </c>
      <c r="O39" s="137">
        <f ca="1">'GS &lt; 50 OLS Model'!$B$7*E39</f>
        <v>0</v>
      </c>
      <c r="P39" s="133">
        <f>'GS &lt; 50 OLS Model'!$B$8*F39</f>
        <v>3996479.413781777</v>
      </c>
      <c r="Q39" s="137">
        <f>'GS &lt; 50 OLS Model'!$B$9*G39</f>
        <v>-575472.11129005661</v>
      </c>
      <c r="R39" s="137">
        <f>'GS &lt; 50 OLS Model'!$B$10*H39</f>
        <v>0</v>
      </c>
      <c r="S39" s="137">
        <f>'GS &lt; 50 OLS Model'!$B$11*I39</f>
        <v>0</v>
      </c>
      <c r="T39" s="137">
        <f>'GS &lt; 50 OLS Model'!$B$12*J39</f>
        <v>0</v>
      </c>
      <c r="U39" s="137">
        <f>'GS &lt; 50 OLS Model'!$B$13*K39</f>
        <v>13051456.434832228</v>
      </c>
      <c r="V39" s="137">
        <f t="shared" ca="1" si="2"/>
        <v>18529224.246588588</v>
      </c>
    </row>
    <row r="40" spans="1:22">
      <c r="A40" s="138">
        <f>'Monthly Data'!A40</f>
        <v>40603</v>
      </c>
      <c r="B40" s="137">
        <f t="shared" si="1"/>
        <v>2011</v>
      </c>
      <c r="C40" s="137">
        <f ca="1">'Monthly Data'!J40</f>
        <v>18891983.127054855</v>
      </c>
      <c r="D40" s="137">
        <f t="shared" ca="1" si="4"/>
        <v>458.46436090225569</v>
      </c>
      <c r="E40" s="137">
        <f t="shared" ca="1" si="4"/>
        <v>0</v>
      </c>
      <c r="F40" s="133">
        <f>'Monthly Data'!BA40</f>
        <v>149.1</v>
      </c>
      <c r="G40" s="137">
        <f>'Monthly Data'!BC40</f>
        <v>39</v>
      </c>
      <c r="H40" s="137">
        <f>'Monthly Data'!BF40</f>
        <v>1</v>
      </c>
      <c r="I40" s="137">
        <f>'Monthly Data'!BL40</f>
        <v>0</v>
      </c>
      <c r="J40" s="137">
        <f>'Monthly Data'!BR40</f>
        <v>1</v>
      </c>
      <c r="K40" s="137">
        <f>'Monthly Data'!BS40</f>
        <v>31</v>
      </c>
      <c r="M40" s="137">
        <f>'GS &lt; 50 OLS Model'!$B$5</f>
        <v>-789150.85641829099</v>
      </c>
      <c r="N40" s="137">
        <f ca="1">'GS &lt; 50 OLS Model'!$B$6*D40</f>
        <v>2134818.819683041</v>
      </c>
      <c r="O40" s="137">
        <f ca="1">'GS &lt; 50 OLS Model'!$B$7*E40</f>
        <v>0</v>
      </c>
      <c r="P40" s="133">
        <f>'GS &lt; 50 OLS Model'!$B$8*F40</f>
        <v>4007229.8627764825</v>
      </c>
      <c r="Q40" s="137">
        <f>'GS &lt; 50 OLS Model'!$B$9*G40</f>
        <v>-590616.11421874235</v>
      </c>
      <c r="R40" s="137">
        <f>'GS &lt; 50 OLS Model'!$B$10*H40</f>
        <v>396678.61848310701</v>
      </c>
      <c r="S40" s="137">
        <f>'GS &lt; 50 OLS Model'!$B$11*I40</f>
        <v>0</v>
      </c>
      <c r="T40" s="137">
        <f>'GS &lt; 50 OLS Model'!$B$12*J40</f>
        <v>-710726.62253818498</v>
      </c>
      <c r="U40" s="137">
        <f>'GS &lt; 50 OLS Model'!$B$13*K40</f>
        <v>14449826.767135682</v>
      </c>
      <c r="V40" s="137">
        <f t="shared" ca="1" si="2"/>
        <v>18898060.474903092</v>
      </c>
    </row>
    <row r="41" spans="1:22">
      <c r="A41" s="138">
        <f>'Monthly Data'!A41</f>
        <v>40634</v>
      </c>
      <c r="B41" s="137">
        <f t="shared" si="1"/>
        <v>2011</v>
      </c>
      <c r="C41" s="137">
        <f ca="1">'Monthly Data'!J41</f>
        <v>17089616.625273857</v>
      </c>
      <c r="D41" s="137">
        <f t="shared" ca="1" si="4"/>
        <v>254.29052631578941</v>
      </c>
      <c r="E41" s="137">
        <f t="shared" ca="1" si="4"/>
        <v>1.6822556390977184</v>
      </c>
      <c r="F41" s="133">
        <f>'Monthly Data'!BA41</f>
        <v>146.30000000000001</v>
      </c>
      <c r="G41" s="137">
        <f>'Monthly Data'!BC41</f>
        <v>40</v>
      </c>
      <c r="H41" s="137">
        <f>'Monthly Data'!BF41</f>
        <v>0</v>
      </c>
      <c r="I41" s="137">
        <f>'Monthly Data'!BL41</f>
        <v>0</v>
      </c>
      <c r="J41" s="137">
        <f>'Monthly Data'!BR41</f>
        <v>1</v>
      </c>
      <c r="K41" s="137">
        <f>'Monthly Data'!BS41</f>
        <v>30</v>
      </c>
      <c r="M41" s="137">
        <f>'GS &lt; 50 OLS Model'!$B$5</f>
        <v>-789150.85641829099</v>
      </c>
      <c r="N41" s="137">
        <f ca="1">'GS &lt; 50 OLS Model'!$B$6*D41</f>
        <v>1184092.4781540241</v>
      </c>
      <c r="O41" s="137">
        <f ca="1">'GS &lt; 50 OLS Model'!$B$7*E41</f>
        <v>41780.369188655255</v>
      </c>
      <c r="P41" s="133">
        <f>'GS &lt; 50 OLS Model'!$B$8*F41</f>
        <v>3931976.7198135443</v>
      </c>
      <c r="Q41" s="137">
        <f>'GS &lt; 50 OLS Model'!$B$9*G41</f>
        <v>-605760.11714742798</v>
      </c>
      <c r="R41" s="137">
        <f>'GS &lt; 50 OLS Model'!$B$10*H41</f>
        <v>0</v>
      </c>
      <c r="S41" s="137">
        <f>'GS &lt; 50 OLS Model'!$B$11*I41</f>
        <v>0</v>
      </c>
      <c r="T41" s="137">
        <f>'GS &lt; 50 OLS Model'!$B$12*J41</f>
        <v>-710726.62253818498</v>
      </c>
      <c r="U41" s="137">
        <f>'GS &lt; 50 OLS Model'!$B$13*K41</f>
        <v>13983703.323034531</v>
      </c>
      <c r="V41" s="137">
        <f t="shared" ca="1" si="2"/>
        <v>17035915.294086851</v>
      </c>
    </row>
    <row r="42" spans="1:22">
      <c r="A42" s="138">
        <f>'Monthly Data'!A42</f>
        <v>40664</v>
      </c>
      <c r="B42" s="137">
        <f t="shared" si="1"/>
        <v>2011</v>
      </c>
      <c r="C42" s="137">
        <f ca="1">'Monthly Data'!J42</f>
        <v>17878369.437173858</v>
      </c>
      <c r="D42" s="137">
        <f t="shared" ca="1" si="4"/>
        <v>102.64150375939857</v>
      </c>
      <c r="E42" s="137">
        <f t="shared" ca="1" si="4"/>
        <v>46.38781954887213</v>
      </c>
      <c r="F42" s="133">
        <f>'Monthly Data'!BA42</f>
        <v>146.9</v>
      </c>
      <c r="G42" s="137">
        <f>'Monthly Data'!BC42</f>
        <v>41</v>
      </c>
      <c r="H42" s="137">
        <f>'Monthly Data'!BF42</f>
        <v>0</v>
      </c>
      <c r="I42" s="137">
        <f>'Monthly Data'!BL42</f>
        <v>0</v>
      </c>
      <c r="J42" s="137">
        <f>'Monthly Data'!BR42</f>
        <v>1</v>
      </c>
      <c r="K42" s="137">
        <f>'Monthly Data'!BS42</f>
        <v>31</v>
      </c>
      <c r="M42" s="137">
        <f>'GS &lt; 50 OLS Model'!$B$5</f>
        <v>-789150.85641829099</v>
      </c>
      <c r="N42" s="137">
        <f ca="1">'GS &lt; 50 OLS Model'!$B$6*D42</f>
        <v>477945.57787415048</v>
      </c>
      <c r="O42" s="137">
        <f ca="1">'GS &lt; 50 OLS Model'!$B$7*E42</f>
        <v>1152084.2501964218</v>
      </c>
      <c r="P42" s="133">
        <f>'GS &lt; 50 OLS Model'!$B$8*F42</f>
        <v>3948102.3933056025</v>
      </c>
      <c r="Q42" s="137">
        <f>'GS &lt; 50 OLS Model'!$B$9*G42</f>
        <v>-620904.12007611373</v>
      </c>
      <c r="R42" s="137">
        <f>'GS &lt; 50 OLS Model'!$B$10*H42</f>
        <v>0</v>
      </c>
      <c r="S42" s="137">
        <f>'GS &lt; 50 OLS Model'!$B$11*I42</f>
        <v>0</v>
      </c>
      <c r="T42" s="137">
        <f>'GS &lt; 50 OLS Model'!$B$12*J42</f>
        <v>-710726.62253818498</v>
      </c>
      <c r="U42" s="137">
        <f>'GS &lt; 50 OLS Model'!$B$13*K42</f>
        <v>14449826.767135682</v>
      </c>
      <c r="V42" s="137">
        <f t="shared" ca="1" si="2"/>
        <v>17907177.389479265</v>
      </c>
    </row>
    <row r="43" spans="1:22">
      <c r="A43" s="138">
        <f>'Monthly Data'!A43</f>
        <v>40695</v>
      </c>
      <c r="B43" s="137">
        <f t="shared" si="1"/>
        <v>2011</v>
      </c>
      <c r="C43" s="137">
        <f ca="1">'Monthly Data'!J43</f>
        <v>19789305.953011855</v>
      </c>
      <c r="D43" s="137">
        <f t="shared" ca="1" si="4"/>
        <v>0.39669172932326546</v>
      </c>
      <c r="E43" s="137">
        <f t="shared" ca="1" si="4"/>
        <v>113.76894736842098</v>
      </c>
      <c r="F43" s="133">
        <f>'Monthly Data'!BA43</f>
        <v>147.1</v>
      </c>
      <c r="G43" s="137">
        <f>'Monthly Data'!BC43</f>
        <v>42</v>
      </c>
      <c r="H43" s="137">
        <f>'Monthly Data'!BF43</f>
        <v>0</v>
      </c>
      <c r="I43" s="137">
        <f>'Monthly Data'!BL43</f>
        <v>0</v>
      </c>
      <c r="J43" s="137">
        <f>'Monthly Data'!BR43</f>
        <v>0</v>
      </c>
      <c r="K43" s="137">
        <f>'Monthly Data'!BS43</f>
        <v>30</v>
      </c>
      <c r="M43" s="137">
        <f>'GS &lt; 50 OLS Model'!$B$5</f>
        <v>-789150.85641829099</v>
      </c>
      <c r="N43" s="137">
        <f ca="1">'GS &lt; 50 OLS Model'!$B$6*D43</f>
        <v>1847.1773197491113</v>
      </c>
      <c r="O43" s="137">
        <f ca="1">'GS &lt; 50 OLS Model'!$B$7*E43</f>
        <v>2825556.6590383169</v>
      </c>
      <c r="P43" s="133">
        <f>'GS &lt; 50 OLS Model'!$B$8*F43</f>
        <v>3953477.6178029552</v>
      </c>
      <c r="Q43" s="137">
        <f>'GS &lt; 50 OLS Model'!$B$9*G43</f>
        <v>-636048.12300479948</v>
      </c>
      <c r="R43" s="137">
        <f>'GS &lt; 50 OLS Model'!$B$10*H43</f>
        <v>0</v>
      </c>
      <c r="S43" s="137">
        <f>'GS &lt; 50 OLS Model'!$B$11*I43</f>
        <v>0</v>
      </c>
      <c r="T43" s="137">
        <f>'GS &lt; 50 OLS Model'!$B$12*J43</f>
        <v>0</v>
      </c>
      <c r="U43" s="137">
        <f>'GS &lt; 50 OLS Model'!$B$13*K43</f>
        <v>13983703.323034531</v>
      </c>
      <c r="V43" s="137">
        <f t="shared" ca="1" si="2"/>
        <v>19339385.79777246</v>
      </c>
    </row>
    <row r="44" spans="1:22">
      <c r="A44" s="138">
        <f>'Monthly Data'!A44</f>
        <v>40725</v>
      </c>
      <c r="B44" s="137">
        <f t="shared" si="1"/>
        <v>2011</v>
      </c>
      <c r="C44" s="137">
        <f ca="1">'Monthly Data'!J44</f>
        <v>22703572.420684855</v>
      </c>
      <c r="D44" s="137">
        <f t="shared" ca="1" si="4"/>
        <v>0.58105263157894704</v>
      </c>
      <c r="E44" s="137">
        <f t="shared" ca="1" si="4"/>
        <v>182.37947368421052</v>
      </c>
      <c r="F44" s="133">
        <f>'Monthly Data'!BA44</f>
        <v>148</v>
      </c>
      <c r="G44" s="137">
        <f>'Monthly Data'!BC44</f>
        <v>43</v>
      </c>
      <c r="H44" s="137">
        <f>'Monthly Data'!BF44</f>
        <v>0</v>
      </c>
      <c r="I44" s="137">
        <f>'Monthly Data'!BL44</f>
        <v>0</v>
      </c>
      <c r="J44" s="137">
        <f>'Monthly Data'!BR44</f>
        <v>0</v>
      </c>
      <c r="K44" s="137">
        <f>'Monthly Data'!BS44</f>
        <v>31</v>
      </c>
      <c r="M44" s="137">
        <f>'GS &lt; 50 OLS Model'!$B$5</f>
        <v>-789150.85641829099</v>
      </c>
      <c r="N44" s="137">
        <f ca="1">'GS &lt; 50 OLS Model'!$B$6*D44</f>
        <v>2705.6456268049023</v>
      </c>
      <c r="O44" s="137">
        <f ca="1">'GS &lt; 50 OLS Model'!$B$7*E44</f>
        <v>4529562.3125661761</v>
      </c>
      <c r="P44" s="133">
        <f>'GS &lt; 50 OLS Model'!$B$8*F44</f>
        <v>3977666.1280410425</v>
      </c>
      <c r="Q44" s="137">
        <f>'GS &lt; 50 OLS Model'!$B$9*G44</f>
        <v>-651192.12593348511</v>
      </c>
      <c r="R44" s="137">
        <f>'GS &lt; 50 OLS Model'!$B$10*H44</f>
        <v>0</v>
      </c>
      <c r="S44" s="137">
        <f>'GS &lt; 50 OLS Model'!$B$11*I44</f>
        <v>0</v>
      </c>
      <c r="T44" s="137">
        <f>'GS &lt; 50 OLS Model'!$B$12*J44</f>
        <v>0</v>
      </c>
      <c r="U44" s="137">
        <f>'GS &lt; 50 OLS Model'!$B$13*K44</f>
        <v>14449826.767135682</v>
      </c>
      <c r="V44" s="137">
        <f t="shared" ca="1" si="2"/>
        <v>21519417.871017929</v>
      </c>
    </row>
    <row r="45" spans="1:22">
      <c r="A45" s="138">
        <f>'Monthly Data'!A45</f>
        <v>40756</v>
      </c>
      <c r="B45" s="137">
        <f t="shared" si="1"/>
        <v>2011</v>
      </c>
      <c r="C45" s="137">
        <f ca="1">'Monthly Data'!J45</f>
        <v>21542109.43368886</v>
      </c>
      <c r="D45" s="137">
        <f t="shared" ca="1" si="4"/>
        <v>1.6660902255639058</v>
      </c>
      <c r="E45" s="137">
        <f t="shared" ca="1" si="4"/>
        <v>154.67804511278189</v>
      </c>
      <c r="F45" s="133">
        <f>'Monthly Data'!BA45</f>
        <v>147.9</v>
      </c>
      <c r="G45" s="137">
        <f>'Monthly Data'!BC45</f>
        <v>44</v>
      </c>
      <c r="H45" s="137">
        <f>'Monthly Data'!BF45</f>
        <v>0</v>
      </c>
      <c r="I45" s="137">
        <f>'Monthly Data'!BL45</f>
        <v>0</v>
      </c>
      <c r="J45" s="137">
        <f>'Monthly Data'!BR45</f>
        <v>0</v>
      </c>
      <c r="K45" s="137">
        <f>'Monthly Data'!BS45</f>
        <v>31</v>
      </c>
      <c r="M45" s="137">
        <f>'GS &lt; 50 OLS Model'!$B$5</f>
        <v>-789150.85641829099</v>
      </c>
      <c r="N45" s="137">
        <f ca="1">'GS &lt; 50 OLS Model'!$B$6*D45</f>
        <v>7758.0747210623349</v>
      </c>
      <c r="O45" s="137">
        <f ca="1">'GS &lt; 50 OLS Model'!$B$7*E45</f>
        <v>3841571.8039487032</v>
      </c>
      <c r="P45" s="133">
        <f>'GS &lt; 50 OLS Model'!$B$8*F45</f>
        <v>3974978.5157923661</v>
      </c>
      <c r="Q45" s="137">
        <f>'GS &lt; 50 OLS Model'!$B$9*G45</f>
        <v>-666336.12886217085</v>
      </c>
      <c r="R45" s="137">
        <f>'GS &lt; 50 OLS Model'!$B$10*H45</f>
        <v>0</v>
      </c>
      <c r="S45" s="137">
        <f>'GS &lt; 50 OLS Model'!$B$11*I45</f>
        <v>0</v>
      </c>
      <c r="T45" s="137">
        <f>'GS &lt; 50 OLS Model'!$B$12*J45</f>
        <v>0</v>
      </c>
      <c r="U45" s="137">
        <f>'GS &lt; 50 OLS Model'!$B$13*K45</f>
        <v>14449826.767135682</v>
      </c>
      <c r="V45" s="137">
        <f t="shared" ca="1" si="2"/>
        <v>20818648.176317353</v>
      </c>
    </row>
    <row r="46" spans="1:22">
      <c r="A46" s="138">
        <f>'Monthly Data'!A46</f>
        <v>40787</v>
      </c>
      <c r="B46" s="137">
        <f t="shared" si="1"/>
        <v>2011</v>
      </c>
      <c r="C46" s="137">
        <f ca="1">'Monthly Data'!J46</f>
        <v>18050834.514007859</v>
      </c>
      <c r="D46" s="137">
        <f t="shared" ref="D46:E61" ca="1" si="5">D34</f>
        <v>30.410827067669118</v>
      </c>
      <c r="E46" s="137">
        <f t="shared" ca="1" si="5"/>
        <v>70.305488721804494</v>
      </c>
      <c r="F46" s="133">
        <f>'Monthly Data'!BA46</f>
        <v>146</v>
      </c>
      <c r="G46" s="137">
        <f>'Monthly Data'!BC46</f>
        <v>45</v>
      </c>
      <c r="H46" s="137">
        <f>'Monthly Data'!BF46</f>
        <v>0</v>
      </c>
      <c r="I46" s="137">
        <f>'Monthly Data'!BL46</f>
        <v>1</v>
      </c>
      <c r="J46" s="137">
        <f>'Monthly Data'!BR46</f>
        <v>1</v>
      </c>
      <c r="K46" s="137">
        <f>'Monthly Data'!BS46</f>
        <v>30</v>
      </c>
      <c r="M46" s="137">
        <f>'GS &lt; 50 OLS Model'!$B$5</f>
        <v>-789150.85641829099</v>
      </c>
      <c r="N46" s="137">
        <f ca="1">'GS &lt; 50 OLS Model'!$B$6*D46</f>
        <v>141606.65797101666</v>
      </c>
      <c r="O46" s="137">
        <f ca="1">'GS &lt; 50 OLS Model'!$B$7*E46</f>
        <v>1746101.6069836484</v>
      </c>
      <c r="P46" s="133">
        <f>'GS &lt; 50 OLS Model'!$B$8*F46</f>
        <v>3923913.8830675147</v>
      </c>
      <c r="Q46" s="137">
        <f>'GS &lt; 50 OLS Model'!$B$9*G46</f>
        <v>-681480.13179085648</v>
      </c>
      <c r="R46" s="137">
        <f>'GS &lt; 50 OLS Model'!$B$10*H46</f>
        <v>0</v>
      </c>
      <c r="S46" s="137">
        <f>'GS &lt; 50 OLS Model'!$B$11*I46</f>
        <v>738961.94717258995</v>
      </c>
      <c r="T46" s="137">
        <f>'GS &lt; 50 OLS Model'!$B$12*J46</f>
        <v>-710726.62253818498</v>
      </c>
      <c r="U46" s="137">
        <f>'GS &lt; 50 OLS Model'!$B$13*K46</f>
        <v>13983703.323034531</v>
      </c>
      <c r="V46" s="137">
        <f t="shared" ca="1" si="2"/>
        <v>18352929.807481967</v>
      </c>
    </row>
    <row r="47" spans="1:22">
      <c r="A47" s="138">
        <f>'Monthly Data'!A47</f>
        <v>40817</v>
      </c>
      <c r="B47" s="137">
        <f t="shared" si="1"/>
        <v>2011</v>
      </c>
      <c r="C47" s="137">
        <f ca="1">'Monthly Data'!J47</f>
        <v>17206685.452281859</v>
      </c>
      <c r="D47" s="137">
        <f t="shared" ca="1" si="5"/>
        <v>158.93676691729343</v>
      </c>
      <c r="E47" s="137">
        <f t="shared" ca="1" si="5"/>
        <v>14.777368421052643</v>
      </c>
      <c r="F47" s="133">
        <f>'Monthly Data'!BA47</f>
        <v>146</v>
      </c>
      <c r="G47" s="137">
        <f>'Monthly Data'!BC47</f>
        <v>46</v>
      </c>
      <c r="H47" s="137">
        <f>'Monthly Data'!BF47</f>
        <v>0</v>
      </c>
      <c r="I47" s="137">
        <f>'Monthly Data'!BL47</f>
        <v>0</v>
      </c>
      <c r="J47" s="137">
        <f>'Monthly Data'!BR47</f>
        <v>1</v>
      </c>
      <c r="K47" s="137">
        <f>'Monthly Data'!BS47</f>
        <v>31</v>
      </c>
      <c r="M47" s="137">
        <f>'GS &lt; 50 OLS Model'!$B$5</f>
        <v>-789150.85641829099</v>
      </c>
      <c r="N47" s="137">
        <f ca="1">'GS &lt; 50 OLS Model'!$B$6*D47</f>
        <v>740081.95639650547</v>
      </c>
      <c r="O47" s="137">
        <f ca="1">'GS &lt; 50 OLS Model'!$B$7*E47</f>
        <v>367009.56377801235</v>
      </c>
      <c r="P47" s="133">
        <f>'GS &lt; 50 OLS Model'!$B$8*F47</f>
        <v>3923913.8830675147</v>
      </c>
      <c r="Q47" s="137">
        <f>'GS &lt; 50 OLS Model'!$B$9*G47</f>
        <v>-696624.13471954223</v>
      </c>
      <c r="R47" s="137">
        <f>'GS &lt; 50 OLS Model'!$B$10*H47</f>
        <v>0</v>
      </c>
      <c r="S47" s="137">
        <f>'GS &lt; 50 OLS Model'!$B$11*I47</f>
        <v>0</v>
      </c>
      <c r="T47" s="137">
        <f>'GS &lt; 50 OLS Model'!$B$12*J47</f>
        <v>-710726.62253818498</v>
      </c>
      <c r="U47" s="137">
        <f>'GS &lt; 50 OLS Model'!$B$13*K47</f>
        <v>14449826.767135682</v>
      </c>
      <c r="V47" s="137">
        <f t="shared" ca="1" si="2"/>
        <v>17284330.556701697</v>
      </c>
    </row>
    <row r="48" spans="1:22">
      <c r="A48" s="138">
        <f>'Monthly Data'!A48</f>
        <v>40848</v>
      </c>
      <c r="B48" s="137">
        <f t="shared" si="1"/>
        <v>2011</v>
      </c>
      <c r="C48" s="137">
        <f ca="1">'Monthly Data'!J48</f>
        <v>17348028.408182859</v>
      </c>
      <c r="D48" s="137">
        <f t="shared" ca="1" si="5"/>
        <v>375.92533834586447</v>
      </c>
      <c r="E48" s="137">
        <f t="shared" ca="1" si="5"/>
        <v>9.5488721804512622E-2</v>
      </c>
      <c r="F48" s="133">
        <f>'Monthly Data'!BA48</f>
        <v>147.30000000000001</v>
      </c>
      <c r="G48" s="137">
        <f>'Monthly Data'!BC48</f>
        <v>47</v>
      </c>
      <c r="H48" s="137">
        <f>'Monthly Data'!BF48</f>
        <v>0</v>
      </c>
      <c r="I48" s="137">
        <f>'Monthly Data'!BL48</f>
        <v>0</v>
      </c>
      <c r="J48" s="137">
        <f>'Monthly Data'!BR48</f>
        <v>1</v>
      </c>
      <c r="K48" s="137">
        <f>'Monthly Data'!BS48</f>
        <v>30</v>
      </c>
      <c r="M48" s="137">
        <f>'GS &lt; 50 OLS Model'!$B$5</f>
        <v>-789150.85641829099</v>
      </c>
      <c r="N48" s="137">
        <f ca="1">'GS &lt; 50 OLS Model'!$B$6*D48</f>
        <v>1750479.5476732063</v>
      </c>
      <c r="O48" s="137">
        <f ca="1">'GS &lt; 50 OLS Model'!$B$7*E48</f>
        <v>2371.5504098325623</v>
      </c>
      <c r="P48" s="133">
        <f>'GS &lt; 50 OLS Model'!$B$8*F48</f>
        <v>3958852.8423003084</v>
      </c>
      <c r="Q48" s="137">
        <f>'GS &lt; 50 OLS Model'!$B$9*G48</f>
        <v>-711768.13764822797</v>
      </c>
      <c r="R48" s="137">
        <f>'GS &lt; 50 OLS Model'!$B$10*H48</f>
        <v>0</v>
      </c>
      <c r="S48" s="137">
        <f>'GS &lt; 50 OLS Model'!$B$11*I48</f>
        <v>0</v>
      </c>
      <c r="T48" s="137">
        <f>'GS &lt; 50 OLS Model'!$B$12*J48</f>
        <v>-710726.62253818498</v>
      </c>
      <c r="U48" s="137">
        <f>'GS &lt; 50 OLS Model'!$B$13*K48</f>
        <v>13983703.323034531</v>
      </c>
      <c r="V48" s="137">
        <f t="shared" ca="1" si="2"/>
        <v>17483761.646813177</v>
      </c>
    </row>
    <row r="49" spans="1:22">
      <c r="A49" s="138">
        <f>'Monthly Data'!A49</f>
        <v>40878</v>
      </c>
      <c r="B49" s="137">
        <f t="shared" si="1"/>
        <v>2011</v>
      </c>
      <c r="C49" s="137">
        <f ca="1">'Monthly Data'!J49</f>
        <v>18974962.525991857</v>
      </c>
      <c r="D49" s="137">
        <f t="shared" ca="1" si="5"/>
        <v>548.76120300751859</v>
      </c>
      <c r="E49" s="137">
        <f t="shared" ca="1" si="5"/>
        <v>0</v>
      </c>
      <c r="F49" s="133">
        <f>'Monthly Data'!BA49</f>
        <v>149.30000000000001</v>
      </c>
      <c r="G49" s="137">
        <f>'Monthly Data'!BC49</f>
        <v>48</v>
      </c>
      <c r="H49" s="137">
        <f>'Monthly Data'!BF49</f>
        <v>0</v>
      </c>
      <c r="I49" s="137">
        <f>'Monthly Data'!BL49</f>
        <v>0</v>
      </c>
      <c r="J49" s="137">
        <f>'Monthly Data'!BR49</f>
        <v>0</v>
      </c>
      <c r="K49" s="137">
        <f>'Monthly Data'!BS49</f>
        <v>31</v>
      </c>
      <c r="M49" s="137">
        <f>'GS &lt; 50 OLS Model'!$B$5</f>
        <v>-789150.85641829099</v>
      </c>
      <c r="N49" s="137">
        <f ca="1">'GS &lt; 50 OLS Model'!$B$6*D49</f>
        <v>2555282.031926841</v>
      </c>
      <c r="O49" s="137">
        <f ca="1">'GS &lt; 50 OLS Model'!$B$7*E49</f>
        <v>0</v>
      </c>
      <c r="P49" s="133">
        <f>'GS &lt; 50 OLS Model'!$B$8*F49</f>
        <v>4012605.0872738357</v>
      </c>
      <c r="Q49" s="137">
        <f>'GS &lt; 50 OLS Model'!$B$9*G49</f>
        <v>-726912.1405769136</v>
      </c>
      <c r="R49" s="137">
        <f>'GS &lt; 50 OLS Model'!$B$10*H49</f>
        <v>0</v>
      </c>
      <c r="S49" s="137">
        <f>'GS &lt; 50 OLS Model'!$B$11*I49</f>
        <v>0</v>
      </c>
      <c r="T49" s="137">
        <f>'GS &lt; 50 OLS Model'!$B$12*J49</f>
        <v>0</v>
      </c>
      <c r="U49" s="137">
        <f>'GS &lt; 50 OLS Model'!$B$13*K49</f>
        <v>14449826.767135682</v>
      </c>
      <c r="V49" s="137">
        <f t="shared" ca="1" si="2"/>
        <v>19501650.889341153</v>
      </c>
    </row>
    <row r="50" spans="1:22">
      <c r="A50" s="138">
        <f>'Monthly Data'!A50</f>
        <v>40909</v>
      </c>
      <c r="B50" s="137">
        <f t="shared" si="1"/>
        <v>2012</v>
      </c>
      <c r="C50" s="137">
        <f ca="1">'Monthly Data'!J50</f>
        <v>19511148.082728777</v>
      </c>
      <c r="D50" s="137">
        <f t="shared" ca="1" si="5"/>
        <v>665.14879699248104</v>
      </c>
      <c r="E50" s="137">
        <f t="shared" ca="1" si="5"/>
        <v>0</v>
      </c>
      <c r="F50" s="133">
        <f>'Monthly Data'!BA50</f>
        <v>149.5</v>
      </c>
      <c r="G50" s="137">
        <f>'Monthly Data'!BC50</f>
        <v>49</v>
      </c>
      <c r="H50" s="137">
        <f>'Monthly Data'!BF50</f>
        <v>0</v>
      </c>
      <c r="I50" s="137">
        <f>'Monthly Data'!BL50</f>
        <v>0</v>
      </c>
      <c r="J50" s="137">
        <f>'Monthly Data'!BR50</f>
        <v>0</v>
      </c>
      <c r="K50" s="137">
        <f>'Monthly Data'!BS50</f>
        <v>31</v>
      </c>
      <c r="M50" s="137">
        <f>'GS &lt; 50 OLS Model'!$B$5</f>
        <v>-789150.85641829099</v>
      </c>
      <c r="N50" s="137">
        <f ca="1">'GS &lt; 50 OLS Model'!$B$6*D50</f>
        <v>3097235.6649807729</v>
      </c>
      <c r="O50" s="137">
        <f ca="1">'GS &lt; 50 OLS Model'!$B$7*E50</f>
        <v>0</v>
      </c>
      <c r="P50" s="133">
        <f>'GS &lt; 50 OLS Model'!$B$8*F50</f>
        <v>4017980.3117711884</v>
      </c>
      <c r="Q50" s="137">
        <f>'GS &lt; 50 OLS Model'!$B$9*G50</f>
        <v>-742056.14350559935</v>
      </c>
      <c r="R50" s="137">
        <f>'GS &lt; 50 OLS Model'!$B$10*H50</f>
        <v>0</v>
      </c>
      <c r="S50" s="137">
        <f>'GS &lt; 50 OLS Model'!$B$11*I50</f>
        <v>0</v>
      </c>
      <c r="T50" s="137">
        <f>'GS &lt; 50 OLS Model'!$B$12*J50</f>
        <v>0</v>
      </c>
      <c r="U50" s="137">
        <f>'GS &lt; 50 OLS Model'!$B$13*K50</f>
        <v>14449826.767135682</v>
      </c>
      <c r="V50" s="137">
        <f t="shared" ca="1" si="2"/>
        <v>20033835.743963752</v>
      </c>
    </row>
    <row r="51" spans="1:22">
      <c r="A51" s="138">
        <f>'Monthly Data'!A51</f>
        <v>40940</v>
      </c>
      <c r="B51" s="137">
        <f t="shared" si="1"/>
        <v>2012</v>
      </c>
      <c r="C51" s="137">
        <f ca="1">'Monthly Data'!J51</f>
        <v>18256163.68848278</v>
      </c>
      <c r="D51" s="137">
        <f t="shared" ca="1" si="5"/>
        <v>611.17548872180487</v>
      </c>
      <c r="E51" s="137">
        <f t="shared" ca="1" si="5"/>
        <v>0</v>
      </c>
      <c r="F51" s="133">
        <f>'Monthly Data'!BA51</f>
        <v>150.19999999999999</v>
      </c>
      <c r="G51" s="137">
        <f>'Monthly Data'!BC51</f>
        <v>50</v>
      </c>
      <c r="H51" s="137">
        <f>'Monthly Data'!BF51</f>
        <v>0</v>
      </c>
      <c r="I51" s="137">
        <f>'Monthly Data'!BL51</f>
        <v>0</v>
      </c>
      <c r="J51" s="137">
        <f>'Monthly Data'!BR51</f>
        <v>0</v>
      </c>
      <c r="K51" s="137">
        <f>'Monthly Data'!BS51</f>
        <v>29</v>
      </c>
      <c r="M51" s="137">
        <f>'GS &lt; 50 OLS Model'!$B$5</f>
        <v>-789150.85641829099</v>
      </c>
      <c r="N51" s="137">
        <f ca="1">'GS &lt; 50 OLS Model'!$B$6*D51</f>
        <v>2845911.3656829279</v>
      </c>
      <c r="O51" s="137">
        <f ca="1">'GS &lt; 50 OLS Model'!$B$7*E51</f>
        <v>0</v>
      </c>
      <c r="P51" s="133">
        <f>'GS &lt; 50 OLS Model'!$B$8*F51</f>
        <v>4036793.5975119225</v>
      </c>
      <c r="Q51" s="137">
        <f>'GS &lt; 50 OLS Model'!$B$9*G51</f>
        <v>-757200.14643428498</v>
      </c>
      <c r="R51" s="137">
        <f>'GS &lt; 50 OLS Model'!$B$10*H51</f>
        <v>0</v>
      </c>
      <c r="S51" s="137">
        <f>'GS &lt; 50 OLS Model'!$B$11*I51</f>
        <v>0</v>
      </c>
      <c r="T51" s="137">
        <f>'GS &lt; 50 OLS Model'!$B$12*J51</f>
        <v>0</v>
      </c>
      <c r="U51" s="137">
        <f>'GS &lt; 50 OLS Model'!$B$13*K51</f>
        <v>13517579.878933379</v>
      </c>
      <c r="V51" s="137">
        <f t="shared" ca="1" si="2"/>
        <v>18853933.839275654</v>
      </c>
    </row>
    <row r="52" spans="1:22">
      <c r="A52" s="138">
        <f>'Monthly Data'!A52</f>
        <v>40969</v>
      </c>
      <c r="B52" s="137">
        <f t="shared" si="1"/>
        <v>2012</v>
      </c>
      <c r="C52" s="137">
        <f ca="1">'Monthly Data'!J52</f>
        <v>18096668.85844278</v>
      </c>
      <c r="D52" s="137">
        <f t="shared" ca="1" si="5"/>
        <v>458.46436090225569</v>
      </c>
      <c r="E52" s="137">
        <f t="shared" ca="1" si="5"/>
        <v>0</v>
      </c>
      <c r="F52" s="133">
        <f>'Monthly Data'!BA52</f>
        <v>151.80000000000001</v>
      </c>
      <c r="G52" s="137">
        <f>'Monthly Data'!BC52</f>
        <v>51</v>
      </c>
      <c r="H52" s="137">
        <f>'Monthly Data'!BF52</f>
        <v>1</v>
      </c>
      <c r="I52" s="137">
        <f>'Monthly Data'!BL52</f>
        <v>0</v>
      </c>
      <c r="J52" s="137">
        <f>'Monthly Data'!BR52</f>
        <v>1</v>
      </c>
      <c r="K52" s="137">
        <f>'Monthly Data'!BS52</f>
        <v>31</v>
      </c>
      <c r="M52" s="137">
        <f>'GS &lt; 50 OLS Model'!$B$5</f>
        <v>-789150.85641829099</v>
      </c>
      <c r="N52" s="137">
        <f ca="1">'GS &lt; 50 OLS Model'!$B$6*D52</f>
        <v>2134818.819683041</v>
      </c>
      <c r="O52" s="137">
        <f ca="1">'GS &lt; 50 OLS Model'!$B$7*E52</f>
        <v>0</v>
      </c>
      <c r="P52" s="133">
        <f>'GS &lt; 50 OLS Model'!$B$8*F52</f>
        <v>4079795.3934907452</v>
      </c>
      <c r="Q52" s="137">
        <f>'GS &lt; 50 OLS Model'!$B$9*G52</f>
        <v>-772344.14936297073</v>
      </c>
      <c r="R52" s="137">
        <f>'GS &lt; 50 OLS Model'!$B$10*H52</f>
        <v>396678.61848310701</v>
      </c>
      <c r="S52" s="137">
        <f>'GS &lt; 50 OLS Model'!$B$11*I52</f>
        <v>0</v>
      </c>
      <c r="T52" s="137">
        <f>'GS &lt; 50 OLS Model'!$B$12*J52</f>
        <v>-710726.62253818498</v>
      </c>
      <c r="U52" s="137">
        <f>'GS &lt; 50 OLS Model'!$B$13*K52</f>
        <v>14449826.767135682</v>
      </c>
      <c r="V52" s="137">
        <f t="shared" ca="1" si="2"/>
        <v>18788897.970473126</v>
      </c>
    </row>
    <row r="53" spans="1:22">
      <c r="A53" s="138">
        <f>'Monthly Data'!A53</f>
        <v>41000</v>
      </c>
      <c r="B53" s="137">
        <f t="shared" si="1"/>
        <v>2012</v>
      </c>
      <c r="C53" s="137">
        <f ca="1">'Monthly Data'!J53</f>
        <v>16541459.767637776</v>
      </c>
      <c r="D53" s="137">
        <f t="shared" ca="1" si="5"/>
        <v>254.29052631578941</v>
      </c>
      <c r="E53" s="137">
        <f t="shared" ca="1" si="5"/>
        <v>1.6822556390977184</v>
      </c>
      <c r="F53" s="133">
        <f>'Monthly Data'!BA53</f>
        <v>152.5</v>
      </c>
      <c r="G53" s="137">
        <f>'Monthly Data'!BC53</f>
        <v>52</v>
      </c>
      <c r="H53" s="137">
        <f>'Monthly Data'!BF53</f>
        <v>0</v>
      </c>
      <c r="I53" s="137">
        <f>'Monthly Data'!BL53</f>
        <v>0</v>
      </c>
      <c r="J53" s="137">
        <f>'Monthly Data'!BR53</f>
        <v>1</v>
      </c>
      <c r="K53" s="137">
        <f>'Monthly Data'!BS53</f>
        <v>30</v>
      </c>
      <c r="M53" s="137">
        <f>'GS &lt; 50 OLS Model'!$B$5</f>
        <v>-789150.85641829099</v>
      </c>
      <c r="N53" s="137">
        <f ca="1">'GS &lt; 50 OLS Model'!$B$6*D53</f>
        <v>1184092.4781540241</v>
      </c>
      <c r="O53" s="137">
        <f ca="1">'GS &lt; 50 OLS Model'!$B$7*E53</f>
        <v>41780.369188655255</v>
      </c>
      <c r="P53" s="133">
        <f>'GS &lt; 50 OLS Model'!$B$8*F53</f>
        <v>4098608.6792314798</v>
      </c>
      <c r="Q53" s="137">
        <f>'GS &lt; 50 OLS Model'!$B$9*G53</f>
        <v>-787488.15229165647</v>
      </c>
      <c r="R53" s="137">
        <f>'GS &lt; 50 OLS Model'!$B$10*H53</f>
        <v>0</v>
      </c>
      <c r="S53" s="137">
        <f>'GS &lt; 50 OLS Model'!$B$11*I53</f>
        <v>0</v>
      </c>
      <c r="T53" s="137">
        <f>'GS &lt; 50 OLS Model'!$B$12*J53</f>
        <v>-710726.62253818498</v>
      </c>
      <c r="U53" s="137">
        <f>'GS &lt; 50 OLS Model'!$B$13*K53</f>
        <v>13983703.323034531</v>
      </c>
      <c r="V53" s="137">
        <f t="shared" ca="1" si="2"/>
        <v>17020819.218360558</v>
      </c>
    </row>
    <row r="54" spans="1:22">
      <c r="A54" s="138">
        <f>'Monthly Data'!A54</f>
        <v>41030</v>
      </c>
      <c r="B54" s="137">
        <f t="shared" si="1"/>
        <v>2012</v>
      </c>
      <c r="C54" s="137">
        <f ca="1">'Monthly Data'!J54</f>
        <v>18171949.748051777</v>
      </c>
      <c r="D54" s="137">
        <f t="shared" ca="1" si="5"/>
        <v>102.64150375939857</v>
      </c>
      <c r="E54" s="137">
        <f t="shared" ca="1" si="5"/>
        <v>46.38781954887213</v>
      </c>
      <c r="F54" s="133">
        <f>'Monthly Data'!BA54</f>
        <v>152.69999999999999</v>
      </c>
      <c r="G54" s="137">
        <f>'Monthly Data'!BC54</f>
        <v>53</v>
      </c>
      <c r="H54" s="137">
        <f>'Monthly Data'!BF54</f>
        <v>0</v>
      </c>
      <c r="I54" s="137">
        <f>'Monthly Data'!BL54</f>
        <v>0</v>
      </c>
      <c r="J54" s="137">
        <f>'Monthly Data'!BR54</f>
        <v>1</v>
      </c>
      <c r="K54" s="137">
        <f>'Monthly Data'!BS54</f>
        <v>31</v>
      </c>
      <c r="M54" s="137">
        <f>'GS &lt; 50 OLS Model'!$B$5</f>
        <v>-789150.85641829099</v>
      </c>
      <c r="N54" s="137">
        <f ca="1">'GS &lt; 50 OLS Model'!$B$6*D54</f>
        <v>477945.57787415048</v>
      </c>
      <c r="O54" s="137">
        <f ca="1">'GS &lt; 50 OLS Model'!$B$7*E54</f>
        <v>1152084.2501964218</v>
      </c>
      <c r="P54" s="133">
        <f>'GS &lt; 50 OLS Model'!$B$8*F54</f>
        <v>4103983.903728832</v>
      </c>
      <c r="Q54" s="137">
        <f>'GS &lt; 50 OLS Model'!$B$9*G54</f>
        <v>-802632.1552203421</v>
      </c>
      <c r="R54" s="137">
        <f>'GS &lt; 50 OLS Model'!$B$10*H54</f>
        <v>0</v>
      </c>
      <c r="S54" s="137">
        <f>'GS &lt; 50 OLS Model'!$B$11*I54</f>
        <v>0</v>
      </c>
      <c r="T54" s="137">
        <f>'GS &lt; 50 OLS Model'!$B$12*J54</f>
        <v>-710726.62253818498</v>
      </c>
      <c r="U54" s="137">
        <f>'GS &lt; 50 OLS Model'!$B$13*K54</f>
        <v>14449826.767135682</v>
      </c>
      <c r="V54" s="137">
        <f t="shared" ca="1" si="2"/>
        <v>17881330.864758268</v>
      </c>
    </row>
    <row r="55" spans="1:22">
      <c r="A55" s="138">
        <f>'Monthly Data'!A55</f>
        <v>41061</v>
      </c>
      <c r="B55" s="137">
        <f t="shared" si="1"/>
        <v>2012</v>
      </c>
      <c r="C55" s="137">
        <f ca="1">'Monthly Data'!J55</f>
        <v>20403300.909939777</v>
      </c>
      <c r="D55" s="137">
        <f t="shared" ca="1" si="5"/>
        <v>0.39669172932326546</v>
      </c>
      <c r="E55" s="137">
        <f t="shared" ca="1" si="5"/>
        <v>113.76894736842098</v>
      </c>
      <c r="F55" s="133">
        <f>'Monthly Data'!BA55</f>
        <v>152.6</v>
      </c>
      <c r="G55" s="137">
        <f>'Monthly Data'!BC55</f>
        <v>54</v>
      </c>
      <c r="H55" s="137">
        <f>'Monthly Data'!BF55</f>
        <v>0</v>
      </c>
      <c r="I55" s="137">
        <f>'Monthly Data'!BL55</f>
        <v>0</v>
      </c>
      <c r="J55" s="137">
        <f>'Monthly Data'!BR55</f>
        <v>0</v>
      </c>
      <c r="K55" s="137">
        <f>'Monthly Data'!BS55</f>
        <v>30</v>
      </c>
      <c r="M55" s="137">
        <f>'GS &lt; 50 OLS Model'!$B$5</f>
        <v>-789150.85641829099</v>
      </c>
      <c r="N55" s="137">
        <f ca="1">'GS &lt; 50 OLS Model'!$B$6*D55</f>
        <v>1847.1773197491113</v>
      </c>
      <c r="O55" s="137">
        <f ca="1">'GS &lt; 50 OLS Model'!$B$7*E55</f>
        <v>2825556.6590383169</v>
      </c>
      <c r="P55" s="133">
        <f>'GS &lt; 50 OLS Model'!$B$8*F55</f>
        <v>4101296.2914801561</v>
      </c>
      <c r="Q55" s="137">
        <f>'GS &lt; 50 OLS Model'!$B$9*G55</f>
        <v>-817776.15814902785</v>
      </c>
      <c r="R55" s="137">
        <f>'GS &lt; 50 OLS Model'!$B$10*H55</f>
        <v>0</v>
      </c>
      <c r="S55" s="137">
        <f>'GS &lt; 50 OLS Model'!$B$11*I55</f>
        <v>0</v>
      </c>
      <c r="T55" s="137">
        <f>'GS &lt; 50 OLS Model'!$B$12*J55</f>
        <v>0</v>
      </c>
      <c r="U55" s="137">
        <f>'GS &lt; 50 OLS Model'!$B$13*K55</f>
        <v>13983703.323034531</v>
      </c>
      <c r="V55" s="137">
        <f t="shared" ca="1" si="2"/>
        <v>19305476.436305434</v>
      </c>
    </row>
    <row r="56" spans="1:22">
      <c r="A56" s="138">
        <f>'Monthly Data'!A56</f>
        <v>41091</v>
      </c>
      <c r="B56" s="137">
        <f t="shared" si="1"/>
        <v>2012</v>
      </c>
      <c r="C56" s="137">
        <f ca="1">'Monthly Data'!J56</f>
        <v>22861363.392034773</v>
      </c>
      <c r="D56" s="137">
        <f t="shared" ca="1" si="5"/>
        <v>0.58105263157894704</v>
      </c>
      <c r="E56" s="137">
        <f t="shared" ca="1" si="5"/>
        <v>182.37947368421052</v>
      </c>
      <c r="F56" s="133">
        <f>'Monthly Data'!BA56</f>
        <v>153.80000000000001</v>
      </c>
      <c r="G56" s="137">
        <f>'Monthly Data'!BC56</f>
        <v>55</v>
      </c>
      <c r="H56" s="137">
        <f>'Monthly Data'!BF56</f>
        <v>0</v>
      </c>
      <c r="I56" s="137">
        <f>'Monthly Data'!BL56</f>
        <v>0</v>
      </c>
      <c r="J56" s="137">
        <f>'Monthly Data'!BR56</f>
        <v>0</v>
      </c>
      <c r="K56" s="137">
        <f>'Monthly Data'!BS56</f>
        <v>31</v>
      </c>
      <c r="M56" s="137">
        <f>'GS &lt; 50 OLS Model'!$B$5</f>
        <v>-789150.85641829099</v>
      </c>
      <c r="N56" s="137">
        <f ca="1">'GS &lt; 50 OLS Model'!$B$6*D56</f>
        <v>2705.6456268049023</v>
      </c>
      <c r="O56" s="137">
        <f ca="1">'GS &lt; 50 OLS Model'!$B$7*E56</f>
        <v>4529562.3125661761</v>
      </c>
      <c r="P56" s="133">
        <f>'GS &lt; 50 OLS Model'!$B$8*F56</f>
        <v>4133547.638464273</v>
      </c>
      <c r="Q56" s="137">
        <f>'GS &lt; 50 OLS Model'!$B$9*G56</f>
        <v>-832920.16107771359</v>
      </c>
      <c r="R56" s="137">
        <f>'GS &lt; 50 OLS Model'!$B$10*H56</f>
        <v>0</v>
      </c>
      <c r="S56" s="137">
        <f>'GS &lt; 50 OLS Model'!$B$11*I56</f>
        <v>0</v>
      </c>
      <c r="T56" s="137">
        <f>'GS &lt; 50 OLS Model'!$B$12*J56</f>
        <v>0</v>
      </c>
      <c r="U56" s="137">
        <f>'GS &lt; 50 OLS Model'!$B$13*K56</f>
        <v>14449826.767135682</v>
      </c>
      <c r="V56" s="137">
        <f t="shared" ca="1" si="2"/>
        <v>21493571.346296929</v>
      </c>
    </row>
    <row r="57" spans="1:22">
      <c r="A57" s="138">
        <f>'Monthly Data'!A57</f>
        <v>41122</v>
      </c>
      <c r="B57" s="137">
        <f t="shared" si="1"/>
        <v>2012</v>
      </c>
      <c r="C57" s="137">
        <f ca="1">'Monthly Data'!J57</f>
        <v>21118978.986886777</v>
      </c>
      <c r="D57" s="137">
        <f t="shared" ca="1" si="5"/>
        <v>1.6660902255639058</v>
      </c>
      <c r="E57" s="137">
        <f t="shared" ca="1" si="5"/>
        <v>154.67804511278189</v>
      </c>
      <c r="F57" s="133">
        <f>'Monthly Data'!BA57</f>
        <v>154.5</v>
      </c>
      <c r="G57" s="137">
        <f>'Monthly Data'!BC57</f>
        <v>56</v>
      </c>
      <c r="H57" s="137">
        <f>'Monthly Data'!BF57</f>
        <v>0</v>
      </c>
      <c r="I57" s="137">
        <f>'Monthly Data'!BL57</f>
        <v>0</v>
      </c>
      <c r="J57" s="137">
        <f>'Monthly Data'!BR57</f>
        <v>0</v>
      </c>
      <c r="K57" s="137">
        <f>'Monthly Data'!BS57</f>
        <v>31</v>
      </c>
      <c r="M57" s="137">
        <f>'GS &lt; 50 OLS Model'!$B$5</f>
        <v>-789150.85641829099</v>
      </c>
      <c r="N57" s="137">
        <f ca="1">'GS &lt; 50 OLS Model'!$B$6*D57</f>
        <v>7758.0747210623349</v>
      </c>
      <c r="O57" s="137">
        <f ca="1">'GS &lt; 50 OLS Model'!$B$7*E57</f>
        <v>3841571.8039487032</v>
      </c>
      <c r="P57" s="133">
        <f>'GS &lt; 50 OLS Model'!$B$8*F57</f>
        <v>4152360.9242050075</v>
      </c>
      <c r="Q57" s="137">
        <f>'GS &lt; 50 OLS Model'!$B$9*G57</f>
        <v>-848064.16400639922</v>
      </c>
      <c r="R57" s="137">
        <f>'GS &lt; 50 OLS Model'!$B$10*H57</f>
        <v>0</v>
      </c>
      <c r="S57" s="137">
        <f>'GS &lt; 50 OLS Model'!$B$11*I57</f>
        <v>0</v>
      </c>
      <c r="T57" s="137">
        <f>'GS &lt; 50 OLS Model'!$B$12*J57</f>
        <v>0</v>
      </c>
      <c r="U57" s="137">
        <f>'GS &lt; 50 OLS Model'!$B$13*K57</f>
        <v>14449826.767135682</v>
      </c>
      <c r="V57" s="137">
        <f t="shared" ca="1" si="2"/>
        <v>20814302.549585767</v>
      </c>
    </row>
    <row r="58" spans="1:22">
      <c r="A58" s="138">
        <f>'Monthly Data'!A58</f>
        <v>41153</v>
      </c>
      <c r="B58" s="137">
        <f t="shared" si="1"/>
        <v>2012</v>
      </c>
      <c r="C58" s="137">
        <f ca="1">'Monthly Data'!J58</f>
        <v>18170205.46941378</v>
      </c>
      <c r="D58" s="137">
        <f t="shared" ca="1" si="5"/>
        <v>30.410827067669118</v>
      </c>
      <c r="E58" s="137">
        <f t="shared" ca="1" si="5"/>
        <v>70.305488721804494</v>
      </c>
      <c r="F58" s="133">
        <f>'Monthly Data'!BA58</f>
        <v>155.1</v>
      </c>
      <c r="G58" s="137">
        <f>'Monthly Data'!BC58</f>
        <v>57</v>
      </c>
      <c r="H58" s="137">
        <f>'Monthly Data'!BF58</f>
        <v>0</v>
      </c>
      <c r="I58" s="137">
        <f>'Monthly Data'!BL58</f>
        <v>1</v>
      </c>
      <c r="J58" s="137">
        <f>'Monthly Data'!BR58</f>
        <v>1</v>
      </c>
      <c r="K58" s="137">
        <f>'Monthly Data'!BS58</f>
        <v>30</v>
      </c>
      <c r="M58" s="137">
        <f>'GS &lt; 50 OLS Model'!$B$5</f>
        <v>-789150.85641829099</v>
      </c>
      <c r="N58" s="137">
        <f ca="1">'GS &lt; 50 OLS Model'!$B$6*D58</f>
        <v>141606.65797101666</v>
      </c>
      <c r="O58" s="137">
        <f ca="1">'GS &lt; 50 OLS Model'!$B$7*E58</f>
        <v>1746101.6069836484</v>
      </c>
      <c r="P58" s="133">
        <f>'GS &lt; 50 OLS Model'!$B$8*F58</f>
        <v>4168486.5976970652</v>
      </c>
      <c r="Q58" s="137">
        <f>'GS &lt; 50 OLS Model'!$B$9*G58</f>
        <v>-863208.16693508497</v>
      </c>
      <c r="R58" s="137">
        <f>'GS &lt; 50 OLS Model'!$B$10*H58</f>
        <v>0</v>
      </c>
      <c r="S58" s="137">
        <f>'GS &lt; 50 OLS Model'!$B$11*I58</f>
        <v>738961.94717258995</v>
      </c>
      <c r="T58" s="137">
        <f>'GS &lt; 50 OLS Model'!$B$12*J58</f>
        <v>-710726.62253818498</v>
      </c>
      <c r="U58" s="137">
        <f>'GS &lt; 50 OLS Model'!$B$13*K58</f>
        <v>13983703.323034531</v>
      </c>
      <c r="V58" s="137">
        <f t="shared" ca="1" si="2"/>
        <v>18415774.486967288</v>
      </c>
    </row>
    <row r="59" spans="1:22">
      <c r="A59" s="138">
        <f>'Monthly Data'!A59</f>
        <v>41183</v>
      </c>
      <c r="B59" s="137">
        <f t="shared" si="1"/>
        <v>2012</v>
      </c>
      <c r="C59" s="137">
        <f ca="1">'Monthly Data'!J59</f>
        <v>17220595.803868778</v>
      </c>
      <c r="D59" s="137">
        <f t="shared" ca="1" si="5"/>
        <v>158.93676691729343</v>
      </c>
      <c r="E59" s="137">
        <f t="shared" ca="1" si="5"/>
        <v>14.777368421052643</v>
      </c>
      <c r="F59" s="133">
        <f>'Monthly Data'!BA59</f>
        <v>154.30000000000001</v>
      </c>
      <c r="G59" s="137">
        <f>'Monthly Data'!BC59</f>
        <v>58</v>
      </c>
      <c r="H59" s="137">
        <f>'Monthly Data'!BF59</f>
        <v>0</v>
      </c>
      <c r="I59" s="137">
        <f>'Monthly Data'!BL59</f>
        <v>0</v>
      </c>
      <c r="J59" s="137">
        <f>'Monthly Data'!BR59</f>
        <v>1</v>
      </c>
      <c r="K59" s="137">
        <f>'Monthly Data'!BS59</f>
        <v>31</v>
      </c>
      <c r="M59" s="137">
        <f>'GS &lt; 50 OLS Model'!$B$5</f>
        <v>-789150.85641829099</v>
      </c>
      <c r="N59" s="137">
        <f ca="1">'GS &lt; 50 OLS Model'!$B$6*D59</f>
        <v>740081.95639650547</v>
      </c>
      <c r="O59" s="137">
        <f ca="1">'GS &lt; 50 OLS Model'!$B$7*E59</f>
        <v>367009.56377801235</v>
      </c>
      <c r="P59" s="133">
        <f>'GS &lt; 50 OLS Model'!$B$8*F59</f>
        <v>4146985.6997076548</v>
      </c>
      <c r="Q59" s="137">
        <f>'GS &lt; 50 OLS Model'!$B$9*G59</f>
        <v>-878352.1698637706</v>
      </c>
      <c r="R59" s="137">
        <f>'GS &lt; 50 OLS Model'!$B$10*H59</f>
        <v>0</v>
      </c>
      <c r="S59" s="137">
        <f>'GS &lt; 50 OLS Model'!$B$11*I59</f>
        <v>0</v>
      </c>
      <c r="T59" s="137">
        <f>'GS &lt; 50 OLS Model'!$B$12*J59</f>
        <v>-710726.62253818498</v>
      </c>
      <c r="U59" s="137">
        <f>'GS &lt; 50 OLS Model'!$B$13*K59</f>
        <v>14449826.767135682</v>
      </c>
      <c r="V59" s="137">
        <f t="shared" ca="1" si="2"/>
        <v>17325674.338197608</v>
      </c>
    </row>
    <row r="60" spans="1:22">
      <c r="A60" s="138">
        <f>'Monthly Data'!A60</f>
        <v>41214</v>
      </c>
      <c r="B60" s="137">
        <f t="shared" si="1"/>
        <v>2012</v>
      </c>
      <c r="C60" s="137">
        <f ca="1">'Monthly Data'!J60</f>
        <v>17668478.376731779</v>
      </c>
      <c r="D60" s="137">
        <f t="shared" ca="1" si="5"/>
        <v>375.92533834586447</v>
      </c>
      <c r="E60" s="137">
        <f t="shared" ca="1" si="5"/>
        <v>9.5488721804512622E-2</v>
      </c>
      <c r="F60" s="133">
        <f>'Monthly Data'!BA60</f>
        <v>153.80000000000001</v>
      </c>
      <c r="G60" s="137">
        <f>'Monthly Data'!BC60</f>
        <v>59</v>
      </c>
      <c r="H60" s="137">
        <f>'Monthly Data'!BF60</f>
        <v>0</v>
      </c>
      <c r="I60" s="137">
        <f>'Monthly Data'!BL60</f>
        <v>0</v>
      </c>
      <c r="J60" s="137">
        <f>'Monthly Data'!BR60</f>
        <v>1</v>
      </c>
      <c r="K60" s="137">
        <f>'Monthly Data'!BS60</f>
        <v>30</v>
      </c>
      <c r="M60" s="137">
        <f>'GS &lt; 50 OLS Model'!$B$5</f>
        <v>-789150.85641829099</v>
      </c>
      <c r="N60" s="137">
        <f ca="1">'GS &lt; 50 OLS Model'!$B$6*D60</f>
        <v>1750479.5476732063</v>
      </c>
      <c r="O60" s="137">
        <f ca="1">'GS &lt; 50 OLS Model'!$B$7*E60</f>
        <v>2371.5504098325623</v>
      </c>
      <c r="P60" s="133">
        <f>'GS &lt; 50 OLS Model'!$B$8*F60</f>
        <v>4133547.638464273</v>
      </c>
      <c r="Q60" s="137">
        <f>'GS &lt; 50 OLS Model'!$B$9*G60</f>
        <v>-893496.17279245635</v>
      </c>
      <c r="R60" s="137">
        <f>'GS &lt; 50 OLS Model'!$B$10*H60</f>
        <v>0</v>
      </c>
      <c r="S60" s="137">
        <f>'GS &lt; 50 OLS Model'!$B$11*I60</f>
        <v>0</v>
      </c>
      <c r="T60" s="137">
        <f>'GS &lt; 50 OLS Model'!$B$12*J60</f>
        <v>-710726.62253818498</v>
      </c>
      <c r="U60" s="137">
        <f>'GS &lt; 50 OLS Model'!$B$13*K60</f>
        <v>13983703.323034531</v>
      </c>
      <c r="V60" s="137">
        <f t="shared" ca="1" si="2"/>
        <v>17476728.407832909</v>
      </c>
    </row>
    <row r="61" spans="1:22">
      <c r="A61" s="138">
        <f>'Monthly Data'!A61</f>
        <v>41244</v>
      </c>
      <c r="B61" s="137">
        <f t="shared" si="1"/>
        <v>2012</v>
      </c>
      <c r="C61" s="137">
        <f ca="1">'Monthly Data'!J61</f>
        <v>19040828.537305772</v>
      </c>
      <c r="D61" s="137">
        <f t="shared" ca="1" si="5"/>
        <v>548.76120300751859</v>
      </c>
      <c r="E61" s="137">
        <f t="shared" ca="1" si="5"/>
        <v>0</v>
      </c>
      <c r="F61" s="133">
        <f>'Monthly Data'!BA61</f>
        <v>152.9</v>
      </c>
      <c r="G61" s="137">
        <f>'Monthly Data'!BC61</f>
        <v>60</v>
      </c>
      <c r="H61" s="137">
        <f>'Monthly Data'!BF61</f>
        <v>0</v>
      </c>
      <c r="I61" s="137">
        <f>'Monthly Data'!BL61</f>
        <v>0</v>
      </c>
      <c r="J61" s="137">
        <f>'Monthly Data'!BR61</f>
        <v>0</v>
      </c>
      <c r="K61" s="137">
        <f>'Monthly Data'!BS61</f>
        <v>31</v>
      </c>
      <c r="M61" s="137">
        <f>'GS &lt; 50 OLS Model'!$B$5</f>
        <v>-789150.85641829099</v>
      </c>
      <c r="N61" s="137">
        <f ca="1">'GS &lt; 50 OLS Model'!$B$6*D61</f>
        <v>2555282.031926841</v>
      </c>
      <c r="O61" s="137">
        <f ca="1">'GS &lt; 50 OLS Model'!$B$7*E61</f>
        <v>0</v>
      </c>
      <c r="P61" s="133">
        <f>'GS &lt; 50 OLS Model'!$B$8*F61</f>
        <v>4109359.1282261852</v>
      </c>
      <c r="Q61" s="137">
        <f>'GS &lt; 50 OLS Model'!$B$9*G61</f>
        <v>-908640.17572114209</v>
      </c>
      <c r="R61" s="137">
        <f>'GS &lt; 50 OLS Model'!$B$10*H61</f>
        <v>0</v>
      </c>
      <c r="S61" s="137">
        <f>'GS &lt; 50 OLS Model'!$B$11*I61</f>
        <v>0</v>
      </c>
      <c r="T61" s="137">
        <f>'GS &lt; 50 OLS Model'!$B$12*J61</f>
        <v>0</v>
      </c>
      <c r="U61" s="137">
        <f>'GS &lt; 50 OLS Model'!$B$13*K61</f>
        <v>14449826.767135682</v>
      </c>
      <c r="V61" s="137">
        <f t="shared" ca="1" si="2"/>
        <v>19416676.895149276</v>
      </c>
    </row>
    <row r="62" spans="1:22">
      <c r="A62" s="138">
        <f>'Monthly Data'!A62</f>
        <v>41275</v>
      </c>
      <c r="B62" s="137">
        <f t="shared" si="1"/>
        <v>2013</v>
      </c>
      <c r="C62" s="137">
        <f ca="1">'Monthly Data'!J62</f>
        <v>19918645.038127154</v>
      </c>
      <c r="D62" s="137">
        <f t="shared" ref="D62:E77" ca="1" si="6">D50</f>
        <v>665.14879699248104</v>
      </c>
      <c r="E62" s="137">
        <f t="shared" ca="1" si="6"/>
        <v>0</v>
      </c>
      <c r="F62" s="133">
        <f>'Monthly Data'!BA62</f>
        <v>151.4</v>
      </c>
      <c r="G62" s="137">
        <f>'Monthly Data'!BC62</f>
        <v>61</v>
      </c>
      <c r="H62" s="137">
        <f>'Monthly Data'!BF62</f>
        <v>0</v>
      </c>
      <c r="I62" s="137">
        <f>'Monthly Data'!BL62</f>
        <v>0</v>
      </c>
      <c r="J62" s="137">
        <f>'Monthly Data'!BR62</f>
        <v>0</v>
      </c>
      <c r="K62" s="137">
        <f>'Monthly Data'!BS62</f>
        <v>31</v>
      </c>
      <c r="M62" s="137">
        <f>'GS &lt; 50 OLS Model'!$B$5</f>
        <v>-789150.85641829099</v>
      </c>
      <c r="N62" s="137">
        <f ca="1">'GS &lt; 50 OLS Model'!$B$6*D62</f>
        <v>3097235.6649807729</v>
      </c>
      <c r="O62" s="137">
        <f ca="1">'GS &lt; 50 OLS Model'!$B$7*E62</f>
        <v>0</v>
      </c>
      <c r="P62" s="133">
        <f>'GS &lt; 50 OLS Model'!$B$8*F62</f>
        <v>4069044.9444960398</v>
      </c>
      <c r="Q62" s="137">
        <f>'GS &lt; 50 OLS Model'!$B$9*G62</f>
        <v>-923784.17864982772</v>
      </c>
      <c r="R62" s="137">
        <f>'GS &lt; 50 OLS Model'!$B$10*H62</f>
        <v>0</v>
      </c>
      <c r="S62" s="137">
        <f>'GS &lt; 50 OLS Model'!$B$11*I62</f>
        <v>0</v>
      </c>
      <c r="T62" s="137">
        <f>'GS &lt; 50 OLS Model'!$B$12*J62</f>
        <v>0</v>
      </c>
      <c r="U62" s="137">
        <f>'GS &lt; 50 OLS Model'!$B$13*K62</f>
        <v>14449826.767135682</v>
      </c>
      <c r="V62" s="137">
        <f t="shared" ca="1" si="2"/>
        <v>19903172.341544375</v>
      </c>
    </row>
    <row r="63" spans="1:22">
      <c r="A63" s="138">
        <f>'Monthly Data'!A63</f>
        <v>41306</v>
      </c>
      <c r="B63" s="137">
        <f t="shared" si="1"/>
        <v>2013</v>
      </c>
      <c r="C63" s="137">
        <f ca="1">'Monthly Data'!J63</f>
        <v>18479022.427723158</v>
      </c>
      <c r="D63" s="137">
        <f t="shared" ca="1" si="6"/>
        <v>611.17548872180487</v>
      </c>
      <c r="E63" s="137">
        <f t="shared" ca="1" si="6"/>
        <v>0</v>
      </c>
      <c r="F63" s="133">
        <f>'Monthly Data'!BA63</f>
        <v>151.9</v>
      </c>
      <c r="G63" s="137">
        <f>'Monthly Data'!BC63</f>
        <v>62</v>
      </c>
      <c r="H63" s="137">
        <f>'Monthly Data'!BF63</f>
        <v>0</v>
      </c>
      <c r="I63" s="137">
        <f>'Monthly Data'!BL63</f>
        <v>0</v>
      </c>
      <c r="J63" s="137">
        <f>'Monthly Data'!BR63</f>
        <v>0</v>
      </c>
      <c r="K63" s="137">
        <f>'Monthly Data'!BS63</f>
        <v>28</v>
      </c>
      <c r="M63" s="137">
        <f>'GS &lt; 50 OLS Model'!$B$5</f>
        <v>-789150.85641829099</v>
      </c>
      <c r="N63" s="137">
        <f ca="1">'GS &lt; 50 OLS Model'!$B$6*D63</f>
        <v>2845911.3656829279</v>
      </c>
      <c r="O63" s="137">
        <f ca="1">'GS &lt; 50 OLS Model'!$B$7*E63</f>
        <v>0</v>
      </c>
      <c r="P63" s="133">
        <f>'GS &lt; 50 OLS Model'!$B$8*F63</f>
        <v>4082483.0057394216</v>
      </c>
      <c r="Q63" s="137">
        <f>'GS &lt; 50 OLS Model'!$B$9*G63</f>
        <v>-938928.18157851347</v>
      </c>
      <c r="R63" s="137">
        <f>'GS &lt; 50 OLS Model'!$B$10*H63</f>
        <v>0</v>
      </c>
      <c r="S63" s="137">
        <f>'GS &lt; 50 OLS Model'!$B$11*I63</f>
        <v>0</v>
      </c>
      <c r="T63" s="137">
        <f>'GS &lt; 50 OLS Model'!$B$12*J63</f>
        <v>0</v>
      </c>
      <c r="U63" s="137">
        <f>'GS &lt; 50 OLS Model'!$B$13*K63</f>
        <v>13051456.434832228</v>
      </c>
      <c r="V63" s="137">
        <f t="shared" ca="1" si="2"/>
        <v>18251771.768257774</v>
      </c>
    </row>
    <row r="64" spans="1:22">
      <c r="A64" s="138">
        <f>'Monthly Data'!A64</f>
        <v>41334</v>
      </c>
      <c r="B64" s="137">
        <f t="shared" si="1"/>
        <v>2013</v>
      </c>
      <c r="C64" s="137">
        <f ca="1">'Monthly Data'!J64</f>
        <v>19344536.573703159</v>
      </c>
      <c r="D64" s="137">
        <f t="shared" ca="1" si="6"/>
        <v>458.46436090225569</v>
      </c>
      <c r="E64" s="137">
        <f t="shared" ca="1" si="6"/>
        <v>0</v>
      </c>
      <c r="F64" s="133">
        <f>'Monthly Data'!BA64</f>
        <v>152.4</v>
      </c>
      <c r="G64" s="137">
        <f>'Monthly Data'!BC64</f>
        <v>63</v>
      </c>
      <c r="H64" s="137">
        <f>'Monthly Data'!BF64</f>
        <v>1</v>
      </c>
      <c r="I64" s="137">
        <f>'Monthly Data'!BL64</f>
        <v>0</v>
      </c>
      <c r="J64" s="137">
        <f>'Monthly Data'!BR64</f>
        <v>1</v>
      </c>
      <c r="K64" s="137">
        <f>'Monthly Data'!BS64</f>
        <v>31</v>
      </c>
      <c r="M64" s="137">
        <f>'GS &lt; 50 OLS Model'!$B$5</f>
        <v>-789150.85641829099</v>
      </c>
      <c r="N64" s="137">
        <f ca="1">'GS &lt; 50 OLS Model'!$B$6*D64</f>
        <v>2134818.819683041</v>
      </c>
      <c r="O64" s="137">
        <f ca="1">'GS &lt; 50 OLS Model'!$B$7*E64</f>
        <v>0</v>
      </c>
      <c r="P64" s="133">
        <f>'GS &lt; 50 OLS Model'!$B$8*F64</f>
        <v>4095921.0669828034</v>
      </c>
      <c r="Q64" s="137">
        <f>'GS &lt; 50 OLS Model'!$B$9*G64</f>
        <v>-954072.1845071991</v>
      </c>
      <c r="R64" s="137">
        <f>'GS &lt; 50 OLS Model'!$B$10*H64</f>
        <v>396678.61848310701</v>
      </c>
      <c r="S64" s="137">
        <f>'GS &lt; 50 OLS Model'!$B$11*I64</f>
        <v>0</v>
      </c>
      <c r="T64" s="137">
        <f>'GS &lt; 50 OLS Model'!$B$12*J64</f>
        <v>-710726.62253818498</v>
      </c>
      <c r="U64" s="137">
        <f>'GS &lt; 50 OLS Model'!$B$13*K64</f>
        <v>14449826.767135682</v>
      </c>
      <c r="V64" s="137">
        <f t="shared" ca="1" si="2"/>
        <v>18623295.608820956</v>
      </c>
    </row>
    <row r="65" spans="1:22">
      <c r="A65" s="138">
        <f>'Monthly Data'!A65</f>
        <v>41365</v>
      </c>
      <c r="B65" s="137">
        <f t="shared" si="1"/>
        <v>2013</v>
      </c>
      <c r="C65" s="137">
        <f ca="1">'Monthly Data'!J65</f>
        <v>17496135.743099157</v>
      </c>
      <c r="D65" s="137">
        <f t="shared" ca="1" si="6"/>
        <v>254.29052631578941</v>
      </c>
      <c r="E65" s="137">
        <f t="shared" ca="1" si="6"/>
        <v>1.6822556390977184</v>
      </c>
      <c r="F65" s="133">
        <f>'Monthly Data'!BA65</f>
        <v>154.4</v>
      </c>
      <c r="G65" s="137">
        <f>'Monthly Data'!BC65</f>
        <v>64</v>
      </c>
      <c r="H65" s="137">
        <f>'Monthly Data'!BF65</f>
        <v>0</v>
      </c>
      <c r="I65" s="137">
        <f>'Monthly Data'!BL65</f>
        <v>0</v>
      </c>
      <c r="J65" s="137">
        <f>'Monthly Data'!BR65</f>
        <v>1</v>
      </c>
      <c r="K65" s="137">
        <f>'Monthly Data'!BS65</f>
        <v>30</v>
      </c>
      <c r="M65" s="137">
        <f>'GS &lt; 50 OLS Model'!$B$5</f>
        <v>-789150.85641829099</v>
      </c>
      <c r="N65" s="137">
        <f ca="1">'GS &lt; 50 OLS Model'!$B$6*D65</f>
        <v>1184092.4781540241</v>
      </c>
      <c r="O65" s="137">
        <f ca="1">'GS &lt; 50 OLS Model'!$B$7*E65</f>
        <v>41780.369188655255</v>
      </c>
      <c r="P65" s="133">
        <f>'GS &lt; 50 OLS Model'!$B$8*F65</f>
        <v>4149673.3119563311</v>
      </c>
      <c r="Q65" s="137">
        <f>'GS &lt; 50 OLS Model'!$B$9*G65</f>
        <v>-969216.18743588484</v>
      </c>
      <c r="R65" s="137">
        <f>'GS &lt; 50 OLS Model'!$B$10*H65</f>
        <v>0</v>
      </c>
      <c r="S65" s="137">
        <f>'GS &lt; 50 OLS Model'!$B$11*I65</f>
        <v>0</v>
      </c>
      <c r="T65" s="137">
        <f>'GS &lt; 50 OLS Model'!$B$12*J65</f>
        <v>-710726.62253818498</v>
      </c>
      <c r="U65" s="137">
        <f>'GS &lt; 50 OLS Model'!$B$13*K65</f>
        <v>13983703.323034531</v>
      </c>
      <c r="V65" s="137">
        <f t="shared" ca="1" si="2"/>
        <v>16890155.815941181</v>
      </c>
    </row>
    <row r="66" spans="1:22">
      <c r="A66" s="138">
        <f>'Monthly Data'!A66</f>
        <v>41395</v>
      </c>
      <c r="B66" s="137">
        <f t="shared" ref="B66:B129" si="7">YEAR(A66)</f>
        <v>2013</v>
      </c>
      <c r="C66" s="137">
        <f ca="1">'Monthly Data'!J66</f>
        <v>18053028.241128158</v>
      </c>
      <c r="D66" s="137">
        <f t="shared" ca="1" si="6"/>
        <v>102.64150375939857</v>
      </c>
      <c r="E66" s="137">
        <f t="shared" ca="1" si="6"/>
        <v>46.38781954887213</v>
      </c>
      <c r="F66" s="133">
        <f>'Monthly Data'!BA66</f>
        <v>155.30000000000001</v>
      </c>
      <c r="G66" s="137">
        <f>'Monthly Data'!BC66</f>
        <v>65</v>
      </c>
      <c r="H66" s="137">
        <f>'Monthly Data'!BF66</f>
        <v>0</v>
      </c>
      <c r="I66" s="137">
        <f>'Monthly Data'!BL66</f>
        <v>0</v>
      </c>
      <c r="J66" s="137">
        <f>'Monthly Data'!BR66</f>
        <v>1</v>
      </c>
      <c r="K66" s="137">
        <f>'Monthly Data'!BS66</f>
        <v>31</v>
      </c>
      <c r="M66" s="137">
        <f>'GS &lt; 50 OLS Model'!$B$5</f>
        <v>-789150.85641829099</v>
      </c>
      <c r="N66" s="137">
        <f ca="1">'GS &lt; 50 OLS Model'!$B$6*D66</f>
        <v>477945.57787415048</v>
      </c>
      <c r="O66" s="137">
        <f ca="1">'GS &lt; 50 OLS Model'!$B$7*E66</f>
        <v>1152084.2501964218</v>
      </c>
      <c r="P66" s="133">
        <f>'GS &lt; 50 OLS Model'!$B$8*F66</f>
        <v>4173861.8221944184</v>
      </c>
      <c r="Q66" s="137">
        <f>'GS &lt; 50 OLS Model'!$B$9*G66</f>
        <v>-984360.19036457059</v>
      </c>
      <c r="R66" s="137">
        <f>'GS &lt; 50 OLS Model'!$B$10*H66</f>
        <v>0</v>
      </c>
      <c r="S66" s="137">
        <f>'GS &lt; 50 OLS Model'!$B$11*I66</f>
        <v>0</v>
      </c>
      <c r="T66" s="137">
        <f>'GS &lt; 50 OLS Model'!$B$12*J66</f>
        <v>-710726.62253818498</v>
      </c>
      <c r="U66" s="137">
        <f>'GS &lt; 50 OLS Model'!$B$13*K66</f>
        <v>14449826.767135682</v>
      </c>
      <c r="V66" s="137">
        <f t="shared" ref="V66:V129" ca="1" si="8">SUM(M66:U66)</f>
        <v>17769480.748079628</v>
      </c>
    </row>
    <row r="67" spans="1:22">
      <c r="A67" s="138">
        <f>'Monthly Data'!A67</f>
        <v>41426</v>
      </c>
      <c r="B67" s="137">
        <f t="shared" si="7"/>
        <v>2013</v>
      </c>
      <c r="C67" s="137">
        <f ca="1">'Monthly Data'!J67</f>
        <v>19266723.806833159</v>
      </c>
      <c r="D67" s="137">
        <f t="shared" ca="1" si="6"/>
        <v>0.39669172932326546</v>
      </c>
      <c r="E67" s="137">
        <f t="shared" ca="1" si="6"/>
        <v>113.76894736842098</v>
      </c>
      <c r="F67" s="133">
        <f>'Monthly Data'!BA67</f>
        <v>156.1</v>
      </c>
      <c r="G67" s="137">
        <f>'Monthly Data'!BC67</f>
        <v>66</v>
      </c>
      <c r="H67" s="137">
        <f>'Monthly Data'!BF67</f>
        <v>0</v>
      </c>
      <c r="I67" s="137">
        <f>'Monthly Data'!BL67</f>
        <v>0</v>
      </c>
      <c r="J67" s="137">
        <f>'Monthly Data'!BR67</f>
        <v>0</v>
      </c>
      <c r="K67" s="137">
        <f>'Monthly Data'!BS67</f>
        <v>30</v>
      </c>
      <c r="M67" s="137">
        <f>'GS &lt; 50 OLS Model'!$B$5</f>
        <v>-789150.85641829099</v>
      </c>
      <c r="N67" s="137">
        <f ca="1">'GS &lt; 50 OLS Model'!$B$6*D67</f>
        <v>1847.1773197491113</v>
      </c>
      <c r="O67" s="137">
        <f ca="1">'GS &lt; 50 OLS Model'!$B$7*E67</f>
        <v>2825556.6590383169</v>
      </c>
      <c r="P67" s="133">
        <f>'GS &lt; 50 OLS Model'!$B$8*F67</f>
        <v>4195362.7201838288</v>
      </c>
      <c r="Q67" s="137">
        <f>'GS &lt; 50 OLS Model'!$B$9*G67</f>
        <v>-999504.19329325622</v>
      </c>
      <c r="R67" s="137">
        <f>'GS &lt; 50 OLS Model'!$B$10*H67</f>
        <v>0</v>
      </c>
      <c r="S67" s="137">
        <f>'GS &lt; 50 OLS Model'!$B$11*I67</f>
        <v>0</v>
      </c>
      <c r="T67" s="137">
        <f>'GS &lt; 50 OLS Model'!$B$12*J67</f>
        <v>0</v>
      </c>
      <c r="U67" s="137">
        <f>'GS &lt; 50 OLS Model'!$B$13*K67</f>
        <v>13983703.323034531</v>
      </c>
      <c r="V67" s="137">
        <f t="shared" ca="1" si="8"/>
        <v>19217814.829864878</v>
      </c>
    </row>
    <row r="68" spans="1:22">
      <c r="A68" s="138">
        <f>'Monthly Data'!A68</f>
        <v>41456</v>
      </c>
      <c r="B68" s="137">
        <f t="shared" si="7"/>
        <v>2013</v>
      </c>
      <c r="C68" s="137">
        <f ca="1">'Monthly Data'!J68</f>
        <v>21311982.975834161</v>
      </c>
      <c r="D68" s="137">
        <f t="shared" ca="1" si="6"/>
        <v>0.58105263157894704</v>
      </c>
      <c r="E68" s="137">
        <f t="shared" ca="1" si="6"/>
        <v>182.37947368421052</v>
      </c>
      <c r="F68" s="133">
        <f>'Monthly Data'!BA68</f>
        <v>156</v>
      </c>
      <c r="G68" s="137">
        <f>'Monthly Data'!BC68</f>
        <v>67</v>
      </c>
      <c r="H68" s="137">
        <f>'Monthly Data'!BF68</f>
        <v>0</v>
      </c>
      <c r="I68" s="137">
        <f>'Monthly Data'!BL68</f>
        <v>0</v>
      </c>
      <c r="J68" s="137">
        <f>'Monthly Data'!BR68</f>
        <v>0</v>
      </c>
      <c r="K68" s="137">
        <f>'Monthly Data'!BS68</f>
        <v>31</v>
      </c>
      <c r="M68" s="137">
        <f>'GS &lt; 50 OLS Model'!$B$5</f>
        <v>-789150.85641829099</v>
      </c>
      <c r="N68" s="137">
        <f ca="1">'GS &lt; 50 OLS Model'!$B$6*D68</f>
        <v>2705.6456268049023</v>
      </c>
      <c r="O68" s="137">
        <f ca="1">'GS &lt; 50 OLS Model'!$B$7*E68</f>
        <v>4529562.3125661761</v>
      </c>
      <c r="P68" s="133">
        <f>'GS &lt; 50 OLS Model'!$B$8*F68</f>
        <v>4192675.1079351529</v>
      </c>
      <c r="Q68" s="137">
        <f>'GS &lt; 50 OLS Model'!$B$9*G68</f>
        <v>-1014648.196221942</v>
      </c>
      <c r="R68" s="137">
        <f>'GS &lt; 50 OLS Model'!$B$10*H68</f>
        <v>0</v>
      </c>
      <c r="S68" s="137">
        <f>'GS &lt; 50 OLS Model'!$B$11*I68</f>
        <v>0</v>
      </c>
      <c r="T68" s="137">
        <f>'GS &lt; 50 OLS Model'!$B$12*J68</f>
        <v>0</v>
      </c>
      <c r="U68" s="137">
        <f>'GS &lt; 50 OLS Model'!$B$13*K68</f>
        <v>14449826.767135682</v>
      </c>
      <c r="V68" s="137">
        <f t="shared" ca="1" si="8"/>
        <v>21370970.780623581</v>
      </c>
    </row>
    <row r="69" spans="1:22">
      <c r="A69" s="138">
        <f>'Monthly Data'!A69</f>
        <v>41487</v>
      </c>
      <c r="B69" s="137">
        <f t="shared" si="7"/>
        <v>2013</v>
      </c>
      <c r="C69" s="137">
        <f ca="1">'Monthly Data'!J69</f>
        <v>20411785.122910541</v>
      </c>
      <c r="D69" s="137">
        <f t="shared" ca="1" si="6"/>
        <v>1.6660902255639058</v>
      </c>
      <c r="E69" s="137">
        <f t="shared" ca="1" si="6"/>
        <v>154.67804511278189</v>
      </c>
      <c r="F69" s="133">
        <f>'Monthly Data'!BA69</f>
        <v>155.80000000000001</v>
      </c>
      <c r="G69" s="137">
        <f>'Monthly Data'!BC69</f>
        <v>68</v>
      </c>
      <c r="H69" s="137">
        <f>'Monthly Data'!BF69</f>
        <v>0</v>
      </c>
      <c r="I69" s="137">
        <f>'Monthly Data'!BL69</f>
        <v>0</v>
      </c>
      <c r="J69" s="137">
        <f>'Monthly Data'!BR69</f>
        <v>0</v>
      </c>
      <c r="K69" s="137">
        <f>'Monthly Data'!BS69</f>
        <v>31</v>
      </c>
      <c r="M69" s="137">
        <f>'GS &lt; 50 OLS Model'!$B$5</f>
        <v>-789150.85641829099</v>
      </c>
      <c r="N69" s="137">
        <f ca="1">'GS &lt; 50 OLS Model'!$B$6*D69</f>
        <v>7758.0747210623349</v>
      </c>
      <c r="O69" s="137">
        <f ca="1">'GS &lt; 50 OLS Model'!$B$7*E69</f>
        <v>3841571.8039487032</v>
      </c>
      <c r="P69" s="133">
        <f>'GS &lt; 50 OLS Model'!$B$8*F69</f>
        <v>4187299.8834378007</v>
      </c>
      <c r="Q69" s="137">
        <f>'GS &lt; 50 OLS Model'!$B$9*G69</f>
        <v>-1029792.1991506276</v>
      </c>
      <c r="R69" s="137">
        <f>'GS &lt; 50 OLS Model'!$B$10*H69</f>
        <v>0</v>
      </c>
      <c r="S69" s="137">
        <f>'GS &lt; 50 OLS Model'!$B$11*I69</f>
        <v>0</v>
      </c>
      <c r="T69" s="137">
        <f>'GS &lt; 50 OLS Model'!$B$12*J69</f>
        <v>0</v>
      </c>
      <c r="U69" s="137">
        <f>'GS &lt; 50 OLS Model'!$B$13*K69</f>
        <v>14449826.767135682</v>
      </c>
      <c r="V69" s="137">
        <f t="shared" ca="1" si="8"/>
        <v>20667513.473674327</v>
      </c>
    </row>
    <row r="70" spans="1:22">
      <c r="A70" s="138">
        <f>'Monthly Data'!A70</f>
        <v>41518</v>
      </c>
      <c r="B70" s="137">
        <f t="shared" si="7"/>
        <v>2013</v>
      </c>
      <c r="C70" s="137">
        <f ca="1">'Monthly Data'!J70</f>
        <v>18727336.210364576</v>
      </c>
      <c r="D70" s="137">
        <f t="shared" ca="1" si="6"/>
        <v>30.410827067669118</v>
      </c>
      <c r="E70" s="137">
        <f t="shared" ca="1" si="6"/>
        <v>70.305488721804494</v>
      </c>
      <c r="F70" s="133">
        <f>'Monthly Data'!BA70</f>
        <v>154</v>
      </c>
      <c r="G70" s="137">
        <f>'Monthly Data'!BC70</f>
        <v>69</v>
      </c>
      <c r="H70" s="137">
        <f>'Monthly Data'!BF70</f>
        <v>0</v>
      </c>
      <c r="I70" s="137">
        <f>'Monthly Data'!BL70</f>
        <v>1</v>
      </c>
      <c r="J70" s="137">
        <f>'Monthly Data'!BR70</f>
        <v>1</v>
      </c>
      <c r="K70" s="137">
        <f>'Monthly Data'!BS70</f>
        <v>30</v>
      </c>
      <c r="M70" s="137">
        <f>'GS &lt; 50 OLS Model'!$B$5</f>
        <v>-789150.85641829099</v>
      </c>
      <c r="N70" s="137">
        <f ca="1">'GS &lt; 50 OLS Model'!$B$6*D70</f>
        <v>141606.65797101666</v>
      </c>
      <c r="O70" s="137">
        <f ca="1">'GS &lt; 50 OLS Model'!$B$7*E70</f>
        <v>1746101.6069836484</v>
      </c>
      <c r="P70" s="133">
        <f>'GS &lt; 50 OLS Model'!$B$8*F70</f>
        <v>4138922.8629616252</v>
      </c>
      <c r="Q70" s="137">
        <f>'GS &lt; 50 OLS Model'!$B$9*G70</f>
        <v>-1044936.2020793133</v>
      </c>
      <c r="R70" s="137">
        <f>'GS &lt; 50 OLS Model'!$B$10*H70</f>
        <v>0</v>
      </c>
      <c r="S70" s="137">
        <f>'GS &lt; 50 OLS Model'!$B$11*I70</f>
        <v>738961.94717258995</v>
      </c>
      <c r="T70" s="137">
        <f>'GS &lt; 50 OLS Model'!$B$12*J70</f>
        <v>-710726.62253818498</v>
      </c>
      <c r="U70" s="137">
        <f>'GS &lt; 50 OLS Model'!$B$13*K70</f>
        <v>13983703.323034531</v>
      </c>
      <c r="V70" s="137">
        <f t="shared" ca="1" si="8"/>
        <v>18204482.717087623</v>
      </c>
    </row>
    <row r="71" spans="1:22">
      <c r="A71" s="138">
        <f>'Monthly Data'!A71</f>
        <v>41548</v>
      </c>
      <c r="B71" s="137">
        <f t="shared" si="7"/>
        <v>2013</v>
      </c>
      <c r="C71" s="137">
        <f ca="1">'Monthly Data'!J71</f>
        <v>17638387.428440351</v>
      </c>
      <c r="D71" s="137">
        <f t="shared" ca="1" si="6"/>
        <v>158.93676691729343</v>
      </c>
      <c r="E71" s="137">
        <f t="shared" ca="1" si="6"/>
        <v>14.777368421052643</v>
      </c>
      <c r="F71" s="133">
        <f>'Monthly Data'!BA71</f>
        <v>154.5</v>
      </c>
      <c r="G71" s="137">
        <f>'Monthly Data'!BC71</f>
        <v>70</v>
      </c>
      <c r="H71" s="137">
        <f>'Monthly Data'!BF71</f>
        <v>0</v>
      </c>
      <c r="I71" s="137">
        <f>'Monthly Data'!BL71</f>
        <v>0</v>
      </c>
      <c r="J71" s="137">
        <f>'Monthly Data'!BR71</f>
        <v>1</v>
      </c>
      <c r="K71" s="137">
        <f>'Monthly Data'!BS71</f>
        <v>31</v>
      </c>
      <c r="M71" s="137">
        <f>'GS &lt; 50 OLS Model'!$B$5</f>
        <v>-789150.85641829099</v>
      </c>
      <c r="N71" s="137">
        <f ca="1">'GS &lt; 50 OLS Model'!$B$6*D71</f>
        <v>740081.95639650547</v>
      </c>
      <c r="O71" s="137">
        <f ca="1">'GS &lt; 50 OLS Model'!$B$7*E71</f>
        <v>367009.56377801235</v>
      </c>
      <c r="P71" s="133">
        <f>'GS &lt; 50 OLS Model'!$B$8*F71</f>
        <v>4152360.9242050075</v>
      </c>
      <c r="Q71" s="137">
        <f>'GS &lt; 50 OLS Model'!$B$9*G71</f>
        <v>-1060080.205007999</v>
      </c>
      <c r="R71" s="137">
        <f>'GS &lt; 50 OLS Model'!$B$10*H71</f>
        <v>0</v>
      </c>
      <c r="S71" s="137">
        <f>'GS &lt; 50 OLS Model'!$B$11*I71</f>
        <v>0</v>
      </c>
      <c r="T71" s="137">
        <f>'GS &lt; 50 OLS Model'!$B$12*J71</f>
        <v>-710726.62253818498</v>
      </c>
      <c r="U71" s="137">
        <f>'GS &lt; 50 OLS Model'!$B$13*K71</f>
        <v>14449826.767135682</v>
      </c>
      <c r="V71" s="137">
        <f t="shared" ca="1" si="8"/>
        <v>17149321.527550731</v>
      </c>
    </row>
    <row r="72" spans="1:22">
      <c r="A72" s="138">
        <f>'Monthly Data'!A72</f>
        <v>41579</v>
      </c>
      <c r="B72" s="137">
        <f t="shared" si="7"/>
        <v>2013</v>
      </c>
      <c r="C72" s="137">
        <f ca="1">'Monthly Data'!J72</f>
        <v>18020884.044720925</v>
      </c>
      <c r="D72" s="137">
        <f t="shared" ca="1" si="6"/>
        <v>375.92533834586447</v>
      </c>
      <c r="E72" s="137">
        <f t="shared" ca="1" si="6"/>
        <v>9.5488721804512622E-2</v>
      </c>
      <c r="F72" s="133">
        <f>'Monthly Data'!BA72</f>
        <v>155</v>
      </c>
      <c r="G72" s="137">
        <f>'Monthly Data'!BC72</f>
        <v>71</v>
      </c>
      <c r="H72" s="137">
        <f>'Monthly Data'!BF72</f>
        <v>0</v>
      </c>
      <c r="I72" s="137">
        <f>'Monthly Data'!BL72</f>
        <v>0</v>
      </c>
      <c r="J72" s="137">
        <f>'Monthly Data'!BR72</f>
        <v>1</v>
      </c>
      <c r="K72" s="137">
        <f>'Monthly Data'!BS72</f>
        <v>30</v>
      </c>
      <c r="M72" s="137">
        <f>'GS &lt; 50 OLS Model'!$B$5</f>
        <v>-789150.85641829099</v>
      </c>
      <c r="N72" s="137">
        <f ca="1">'GS &lt; 50 OLS Model'!$B$6*D72</f>
        <v>1750479.5476732063</v>
      </c>
      <c r="O72" s="137">
        <f ca="1">'GS &lt; 50 OLS Model'!$B$7*E72</f>
        <v>2371.5504098325623</v>
      </c>
      <c r="P72" s="133">
        <f>'GS &lt; 50 OLS Model'!$B$8*F72</f>
        <v>4165798.9854483893</v>
      </c>
      <c r="Q72" s="137">
        <f>'GS &lt; 50 OLS Model'!$B$9*G72</f>
        <v>-1075224.2079366848</v>
      </c>
      <c r="R72" s="137">
        <f>'GS &lt; 50 OLS Model'!$B$10*H72</f>
        <v>0</v>
      </c>
      <c r="S72" s="137">
        <f>'GS &lt; 50 OLS Model'!$B$11*I72</f>
        <v>0</v>
      </c>
      <c r="T72" s="137">
        <f>'GS &lt; 50 OLS Model'!$B$12*J72</f>
        <v>-710726.62253818498</v>
      </c>
      <c r="U72" s="137">
        <f>'GS &lt; 50 OLS Model'!$B$13*K72</f>
        <v>13983703.323034531</v>
      </c>
      <c r="V72" s="137">
        <f t="shared" ca="1" si="8"/>
        <v>17327251.719672799</v>
      </c>
    </row>
    <row r="73" spans="1:22">
      <c r="A73" s="138">
        <f>'Monthly Data'!A73</f>
        <v>41609</v>
      </c>
      <c r="B73" s="137">
        <f t="shared" si="7"/>
        <v>2013</v>
      </c>
      <c r="C73" s="137">
        <f ca="1">'Monthly Data'!J73</f>
        <v>20066633.254348345</v>
      </c>
      <c r="D73" s="137">
        <f t="shared" ca="1" si="6"/>
        <v>548.76120300751859</v>
      </c>
      <c r="E73" s="137">
        <f t="shared" ca="1" si="6"/>
        <v>0</v>
      </c>
      <c r="F73" s="133">
        <f>'Monthly Data'!BA73</f>
        <v>157</v>
      </c>
      <c r="G73" s="137">
        <f>'Monthly Data'!BC73</f>
        <v>72</v>
      </c>
      <c r="H73" s="137">
        <f>'Monthly Data'!BF73</f>
        <v>0</v>
      </c>
      <c r="I73" s="137">
        <f>'Monthly Data'!BL73</f>
        <v>0</v>
      </c>
      <c r="J73" s="137">
        <f>'Monthly Data'!BR73</f>
        <v>0</v>
      </c>
      <c r="K73" s="137">
        <f>'Monthly Data'!BS73</f>
        <v>31</v>
      </c>
      <c r="M73" s="137">
        <f>'GS &lt; 50 OLS Model'!$B$5</f>
        <v>-789150.85641829099</v>
      </c>
      <c r="N73" s="137">
        <f ca="1">'GS &lt; 50 OLS Model'!$B$6*D73</f>
        <v>2555282.031926841</v>
      </c>
      <c r="O73" s="137">
        <f ca="1">'GS &lt; 50 OLS Model'!$B$7*E73</f>
        <v>0</v>
      </c>
      <c r="P73" s="133">
        <f>'GS &lt; 50 OLS Model'!$B$8*F73</f>
        <v>4219551.2304219166</v>
      </c>
      <c r="Q73" s="137">
        <f>'GS &lt; 50 OLS Model'!$B$9*G73</f>
        <v>-1090368.2108653705</v>
      </c>
      <c r="R73" s="137">
        <f>'GS &lt; 50 OLS Model'!$B$10*H73</f>
        <v>0</v>
      </c>
      <c r="S73" s="137">
        <f>'GS &lt; 50 OLS Model'!$B$11*I73</f>
        <v>0</v>
      </c>
      <c r="T73" s="137">
        <f>'GS &lt; 50 OLS Model'!$B$12*J73</f>
        <v>0</v>
      </c>
      <c r="U73" s="137">
        <f>'GS &lt; 50 OLS Model'!$B$13*K73</f>
        <v>14449826.767135682</v>
      </c>
      <c r="V73" s="137">
        <f t="shared" ca="1" si="8"/>
        <v>19345140.962200776</v>
      </c>
    </row>
    <row r="74" spans="1:22">
      <c r="A74" s="138">
        <f>'Monthly Data'!A74</f>
        <v>41640</v>
      </c>
      <c r="B74" s="137">
        <f t="shared" si="7"/>
        <v>2014</v>
      </c>
      <c r="C74" s="137">
        <f ca="1">'Monthly Data'!J74</f>
        <v>21303777.783872336</v>
      </c>
      <c r="D74" s="137">
        <f t="shared" ca="1" si="6"/>
        <v>665.14879699248104</v>
      </c>
      <c r="E74" s="137">
        <f t="shared" ca="1" si="6"/>
        <v>0</v>
      </c>
      <c r="F74" s="133">
        <f>'Monthly Data'!BA74</f>
        <v>157.6</v>
      </c>
      <c r="G74" s="137">
        <f>'Monthly Data'!BC74</f>
        <v>73</v>
      </c>
      <c r="H74" s="137">
        <f>'Monthly Data'!BF74</f>
        <v>0</v>
      </c>
      <c r="I74" s="137">
        <f>'Monthly Data'!BL74</f>
        <v>0</v>
      </c>
      <c r="J74" s="137">
        <f>'Monthly Data'!BR74</f>
        <v>0</v>
      </c>
      <c r="K74" s="137">
        <f>'Monthly Data'!BS74</f>
        <v>31</v>
      </c>
      <c r="M74" s="137">
        <f>'GS &lt; 50 OLS Model'!$B$5</f>
        <v>-789150.85641829099</v>
      </c>
      <c r="N74" s="137">
        <f ca="1">'GS &lt; 50 OLS Model'!$B$6*D74</f>
        <v>3097235.6649807729</v>
      </c>
      <c r="O74" s="137">
        <f ca="1">'GS &lt; 50 OLS Model'!$B$7*E74</f>
        <v>0</v>
      </c>
      <c r="P74" s="133">
        <f>'GS &lt; 50 OLS Model'!$B$8*F74</f>
        <v>4235676.9039139748</v>
      </c>
      <c r="Q74" s="137">
        <f>'GS &lt; 50 OLS Model'!$B$9*G74</f>
        <v>-1105512.2137940561</v>
      </c>
      <c r="R74" s="137">
        <f>'GS &lt; 50 OLS Model'!$B$10*H74</f>
        <v>0</v>
      </c>
      <c r="S74" s="137">
        <f>'GS &lt; 50 OLS Model'!$B$11*I74</f>
        <v>0</v>
      </c>
      <c r="T74" s="137">
        <f>'GS &lt; 50 OLS Model'!$B$12*J74</f>
        <v>0</v>
      </c>
      <c r="U74" s="137">
        <f>'GS &lt; 50 OLS Model'!$B$13*K74</f>
        <v>14449826.767135682</v>
      </c>
      <c r="V74" s="137">
        <f t="shared" ca="1" si="8"/>
        <v>19888076.265818082</v>
      </c>
    </row>
    <row r="75" spans="1:22">
      <c r="A75" s="138">
        <f>'Monthly Data'!A75</f>
        <v>41671</v>
      </c>
      <c r="B75" s="137">
        <f t="shared" si="7"/>
        <v>2014</v>
      </c>
      <c r="C75" s="137">
        <f ca="1">'Monthly Data'!J75</f>
        <v>19099984.13925432</v>
      </c>
      <c r="D75" s="137">
        <f t="shared" ca="1" si="6"/>
        <v>611.17548872180487</v>
      </c>
      <c r="E75" s="137">
        <f t="shared" ca="1" si="6"/>
        <v>0</v>
      </c>
      <c r="F75" s="133">
        <f>'Monthly Data'!BA75</f>
        <v>156.4</v>
      </c>
      <c r="G75" s="137">
        <f>'Monthly Data'!BC75</f>
        <v>74</v>
      </c>
      <c r="H75" s="137">
        <f>'Monthly Data'!BF75</f>
        <v>0</v>
      </c>
      <c r="I75" s="137">
        <f>'Monthly Data'!BL75</f>
        <v>0</v>
      </c>
      <c r="J75" s="137">
        <f>'Monthly Data'!BR75</f>
        <v>0</v>
      </c>
      <c r="K75" s="137">
        <f>'Monthly Data'!BS75</f>
        <v>28</v>
      </c>
      <c r="M75" s="137">
        <f>'GS &lt; 50 OLS Model'!$B$5</f>
        <v>-789150.85641829099</v>
      </c>
      <c r="N75" s="137">
        <f ca="1">'GS &lt; 50 OLS Model'!$B$6*D75</f>
        <v>2845911.3656829279</v>
      </c>
      <c r="O75" s="137">
        <f ca="1">'GS &lt; 50 OLS Model'!$B$7*E75</f>
        <v>0</v>
      </c>
      <c r="P75" s="133">
        <f>'GS &lt; 50 OLS Model'!$B$8*F75</f>
        <v>4203425.5569298584</v>
      </c>
      <c r="Q75" s="137">
        <f>'GS &lt; 50 OLS Model'!$B$9*G75</f>
        <v>-1120656.216722742</v>
      </c>
      <c r="R75" s="137">
        <f>'GS &lt; 50 OLS Model'!$B$10*H75</f>
        <v>0</v>
      </c>
      <c r="S75" s="137">
        <f>'GS &lt; 50 OLS Model'!$B$11*I75</f>
        <v>0</v>
      </c>
      <c r="T75" s="137">
        <f>'GS &lt; 50 OLS Model'!$B$12*J75</f>
        <v>0</v>
      </c>
      <c r="U75" s="137">
        <f>'GS &lt; 50 OLS Model'!$B$13*K75</f>
        <v>13051456.434832228</v>
      </c>
      <c r="V75" s="137">
        <f t="shared" ca="1" si="8"/>
        <v>18190986.284303982</v>
      </c>
    </row>
    <row r="76" spans="1:22">
      <c r="A76" s="138">
        <f>'Monthly Data'!A76</f>
        <v>41699</v>
      </c>
      <c r="B76" s="137">
        <f t="shared" si="7"/>
        <v>2014</v>
      </c>
      <c r="C76" s="137">
        <f ca="1">'Monthly Data'!J76</f>
        <v>19585691.607345648</v>
      </c>
      <c r="D76" s="137">
        <f t="shared" ca="1" si="6"/>
        <v>458.46436090225569</v>
      </c>
      <c r="E76" s="137">
        <f t="shared" ca="1" si="6"/>
        <v>0</v>
      </c>
      <c r="F76" s="133">
        <f>'Monthly Data'!BA76</f>
        <v>155.30000000000001</v>
      </c>
      <c r="G76" s="137">
        <f>'Monthly Data'!BC76</f>
        <v>75</v>
      </c>
      <c r="H76" s="137">
        <f>'Monthly Data'!BF76</f>
        <v>1</v>
      </c>
      <c r="I76" s="137">
        <f>'Monthly Data'!BL76</f>
        <v>0</v>
      </c>
      <c r="J76" s="137">
        <f>'Monthly Data'!BR76</f>
        <v>1</v>
      </c>
      <c r="K76" s="137">
        <f>'Monthly Data'!BS76</f>
        <v>31</v>
      </c>
      <c r="M76" s="137">
        <f>'GS &lt; 50 OLS Model'!$B$5</f>
        <v>-789150.85641829099</v>
      </c>
      <c r="N76" s="137">
        <f ca="1">'GS &lt; 50 OLS Model'!$B$6*D76</f>
        <v>2134818.819683041</v>
      </c>
      <c r="O76" s="137">
        <f ca="1">'GS &lt; 50 OLS Model'!$B$7*E76</f>
        <v>0</v>
      </c>
      <c r="P76" s="133">
        <f>'GS &lt; 50 OLS Model'!$B$8*F76</f>
        <v>4173861.8221944184</v>
      </c>
      <c r="Q76" s="137">
        <f>'GS &lt; 50 OLS Model'!$B$9*G76</f>
        <v>-1135800.2196514276</v>
      </c>
      <c r="R76" s="137">
        <f>'GS &lt; 50 OLS Model'!$B$10*H76</f>
        <v>396678.61848310701</v>
      </c>
      <c r="S76" s="137">
        <f>'GS &lt; 50 OLS Model'!$B$11*I76</f>
        <v>0</v>
      </c>
      <c r="T76" s="137">
        <f>'GS &lt; 50 OLS Model'!$B$12*J76</f>
        <v>-710726.62253818498</v>
      </c>
      <c r="U76" s="137">
        <f>'GS &lt; 50 OLS Model'!$B$13*K76</f>
        <v>14449826.767135682</v>
      </c>
      <c r="V76" s="137">
        <f t="shared" ca="1" si="8"/>
        <v>18519508.328888346</v>
      </c>
    </row>
    <row r="77" spans="1:22">
      <c r="A77" s="138">
        <f>'Monthly Data'!A77</f>
        <v>41730</v>
      </c>
      <c r="B77" s="137">
        <f t="shared" si="7"/>
        <v>2014</v>
      </c>
      <c r="C77" s="137">
        <f ca="1">'Monthly Data'!J77</f>
        <v>16922663.676998418</v>
      </c>
      <c r="D77" s="137">
        <f t="shared" ca="1" si="6"/>
        <v>254.29052631578941</v>
      </c>
      <c r="E77" s="137">
        <f t="shared" ca="1" si="6"/>
        <v>1.6822556390977184</v>
      </c>
      <c r="F77" s="133">
        <f>'Monthly Data'!BA77</f>
        <v>152.9</v>
      </c>
      <c r="G77" s="137">
        <f>'Monthly Data'!BC77</f>
        <v>76</v>
      </c>
      <c r="H77" s="137">
        <f>'Monthly Data'!BF77</f>
        <v>0</v>
      </c>
      <c r="I77" s="137">
        <f>'Monthly Data'!BL77</f>
        <v>0</v>
      </c>
      <c r="J77" s="137">
        <f>'Monthly Data'!BR77</f>
        <v>1</v>
      </c>
      <c r="K77" s="137">
        <f>'Monthly Data'!BS77</f>
        <v>30</v>
      </c>
      <c r="M77" s="137">
        <f>'GS &lt; 50 OLS Model'!$B$5</f>
        <v>-789150.85641829099</v>
      </c>
      <c r="N77" s="137">
        <f ca="1">'GS &lt; 50 OLS Model'!$B$6*D77</f>
        <v>1184092.4781540241</v>
      </c>
      <c r="O77" s="137">
        <f ca="1">'GS &lt; 50 OLS Model'!$B$7*E77</f>
        <v>41780.369188655255</v>
      </c>
      <c r="P77" s="133">
        <f>'GS &lt; 50 OLS Model'!$B$8*F77</f>
        <v>4109359.1282261852</v>
      </c>
      <c r="Q77" s="137">
        <f>'GS &lt; 50 OLS Model'!$B$9*G77</f>
        <v>-1150944.2225801132</v>
      </c>
      <c r="R77" s="137">
        <f>'GS &lt; 50 OLS Model'!$B$10*H77</f>
        <v>0</v>
      </c>
      <c r="S77" s="137">
        <f>'GS &lt; 50 OLS Model'!$B$11*I77</f>
        <v>0</v>
      </c>
      <c r="T77" s="137">
        <f>'GS &lt; 50 OLS Model'!$B$12*J77</f>
        <v>-710726.62253818498</v>
      </c>
      <c r="U77" s="137">
        <f>'GS &lt; 50 OLS Model'!$B$13*K77</f>
        <v>13983703.323034531</v>
      </c>
      <c r="V77" s="137">
        <f t="shared" ca="1" si="8"/>
        <v>16668113.597066805</v>
      </c>
    </row>
    <row r="78" spans="1:22">
      <c r="A78" s="138">
        <f>'Monthly Data'!A78</f>
        <v>41760</v>
      </c>
      <c r="B78" s="137">
        <f t="shared" si="7"/>
        <v>2014</v>
      </c>
      <c r="C78" s="137">
        <f ca="1">'Monthly Data'!J78</f>
        <v>17613446.724568356</v>
      </c>
      <c r="D78" s="137">
        <f t="shared" ref="D78:E93" ca="1" si="9">D66</f>
        <v>102.64150375939857</v>
      </c>
      <c r="E78" s="137">
        <f t="shared" ca="1" si="9"/>
        <v>46.38781954887213</v>
      </c>
      <c r="F78" s="133">
        <f>'Monthly Data'!BA78</f>
        <v>152.1</v>
      </c>
      <c r="G78" s="137">
        <f>'Monthly Data'!BC78</f>
        <v>77</v>
      </c>
      <c r="H78" s="137">
        <f>'Monthly Data'!BF78</f>
        <v>0</v>
      </c>
      <c r="I78" s="137">
        <f>'Monthly Data'!BL78</f>
        <v>0</v>
      </c>
      <c r="J78" s="137">
        <f>'Monthly Data'!BR78</f>
        <v>1</v>
      </c>
      <c r="K78" s="137">
        <f>'Monthly Data'!BS78</f>
        <v>31</v>
      </c>
      <c r="M78" s="137">
        <f>'GS &lt; 50 OLS Model'!$B$5</f>
        <v>-789150.85641829099</v>
      </c>
      <c r="N78" s="137">
        <f ca="1">'GS &lt; 50 OLS Model'!$B$6*D78</f>
        <v>477945.57787415048</v>
      </c>
      <c r="O78" s="137">
        <f ca="1">'GS &lt; 50 OLS Model'!$B$7*E78</f>
        <v>1152084.2501964218</v>
      </c>
      <c r="P78" s="133">
        <f>'GS &lt; 50 OLS Model'!$B$8*F78</f>
        <v>4087858.2302367738</v>
      </c>
      <c r="Q78" s="137">
        <f>'GS &lt; 50 OLS Model'!$B$9*G78</f>
        <v>-1166088.2255087988</v>
      </c>
      <c r="R78" s="137">
        <f>'GS &lt; 50 OLS Model'!$B$10*H78</f>
        <v>0</v>
      </c>
      <c r="S78" s="137">
        <f>'GS &lt; 50 OLS Model'!$B$11*I78</f>
        <v>0</v>
      </c>
      <c r="T78" s="137">
        <f>'GS &lt; 50 OLS Model'!$B$12*J78</f>
        <v>-710726.62253818498</v>
      </c>
      <c r="U78" s="137">
        <f>'GS &lt; 50 OLS Model'!$B$13*K78</f>
        <v>14449826.767135682</v>
      </c>
      <c r="V78" s="137">
        <f t="shared" ca="1" si="8"/>
        <v>17501749.120977752</v>
      </c>
    </row>
    <row r="79" spans="1:22">
      <c r="A79" s="138">
        <f>'Monthly Data'!A79</f>
        <v>41791</v>
      </c>
      <c r="B79" s="137">
        <f t="shared" si="7"/>
        <v>2014</v>
      </c>
      <c r="C79" s="137">
        <f ca="1">'Monthly Data'!J79</f>
        <v>18970931.054170139</v>
      </c>
      <c r="D79" s="137">
        <f t="shared" ca="1" si="9"/>
        <v>0.39669172932326546</v>
      </c>
      <c r="E79" s="137">
        <f t="shared" ca="1" si="9"/>
        <v>113.76894736842098</v>
      </c>
      <c r="F79" s="133">
        <f>'Monthly Data'!BA79</f>
        <v>150.80000000000001</v>
      </c>
      <c r="G79" s="137">
        <f>'Monthly Data'!BC79</f>
        <v>78</v>
      </c>
      <c r="H79" s="137">
        <f>'Monthly Data'!BF79</f>
        <v>0</v>
      </c>
      <c r="I79" s="137">
        <f>'Monthly Data'!BL79</f>
        <v>0</v>
      </c>
      <c r="J79" s="137">
        <f>'Monthly Data'!BR79</f>
        <v>0</v>
      </c>
      <c r="K79" s="137">
        <f>'Monthly Data'!BS79</f>
        <v>30</v>
      </c>
      <c r="M79" s="137">
        <f>'GS &lt; 50 OLS Model'!$B$5</f>
        <v>-789150.85641829099</v>
      </c>
      <c r="N79" s="137">
        <f ca="1">'GS &lt; 50 OLS Model'!$B$6*D79</f>
        <v>1847.1773197491113</v>
      </c>
      <c r="O79" s="137">
        <f ca="1">'GS &lt; 50 OLS Model'!$B$7*E79</f>
        <v>2825556.6590383169</v>
      </c>
      <c r="P79" s="133">
        <f>'GS &lt; 50 OLS Model'!$B$8*F79</f>
        <v>4052919.2710039816</v>
      </c>
      <c r="Q79" s="137">
        <f>'GS &lt; 50 OLS Model'!$B$9*G79</f>
        <v>-1181232.2284374847</v>
      </c>
      <c r="R79" s="137">
        <f>'GS &lt; 50 OLS Model'!$B$10*H79</f>
        <v>0</v>
      </c>
      <c r="S79" s="137">
        <f>'GS &lt; 50 OLS Model'!$B$11*I79</f>
        <v>0</v>
      </c>
      <c r="T79" s="137">
        <f>'GS &lt; 50 OLS Model'!$B$12*J79</f>
        <v>0</v>
      </c>
      <c r="U79" s="137">
        <f>'GS &lt; 50 OLS Model'!$B$13*K79</f>
        <v>13983703.323034531</v>
      </c>
      <c r="V79" s="137">
        <f t="shared" ca="1" si="8"/>
        <v>18893643.345540803</v>
      </c>
    </row>
    <row r="80" spans="1:22">
      <c r="A80" s="138">
        <f>'Monthly Data'!A80</f>
        <v>41821</v>
      </c>
      <c r="B80" s="137">
        <f t="shared" si="7"/>
        <v>2014</v>
      </c>
      <c r="C80" s="137">
        <f ca="1">'Monthly Data'!J80</f>
        <v>19855708.900343191</v>
      </c>
      <c r="D80" s="137">
        <f t="shared" ca="1" si="9"/>
        <v>0.58105263157894704</v>
      </c>
      <c r="E80" s="137">
        <f t="shared" ca="1" si="9"/>
        <v>182.37947368421052</v>
      </c>
      <c r="F80" s="133">
        <f>'Monthly Data'!BA80</f>
        <v>152.1</v>
      </c>
      <c r="G80" s="137">
        <f>'Monthly Data'!BC80</f>
        <v>79</v>
      </c>
      <c r="H80" s="137">
        <f>'Monthly Data'!BF80</f>
        <v>0</v>
      </c>
      <c r="I80" s="137">
        <f>'Monthly Data'!BL80</f>
        <v>0</v>
      </c>
      <c r="J80" s="137">
        <f>'Monthly Data'!BR80</f>
        <v>0</v>
      </c>
      <c r="K80" s="137">
        <f>'Monthly Data'!BS80</f>
        <v>31</v>
      </c>
      <c r="M80" s="137">
        <f>'GS &lt; 50 OLS Model'!$B$5</f>
        <v>-789150.85641829099</v>
      </c>
      <c r="N80" s="137">
        <f ca="1">'GS &lt; 50 OLS Model'!$B$6*D80</f>
        <v>2705.6456268049023</v>
      </c>
      <c r="O80" s="137">
        <f ca="1">'GS &lt; 50 OLS Model'!$B$7*E80</f>
        <v>4529562.3125661761</v>
      </c>
      <c r="P80" s="133">
        <f>'GS &lt; 50 OLS Model'!$B$8*F80</f>
        <v>4087858.2302367738</v>
      </c>
      <c r="Q80" s="137">
        <f>'GS &lt; 50 OLS Model'!$B$9*G80</f>
        <v>-1196376.2313661703</v>
      </c>
      <c r="R80" s="137">
        <f>'GS &lt; 50 OLS Model'!$B$10*H80</f>
        <v>0</v>
      </c>
      <c r="S80" s="137">
        <f>'GS &lt; 50 OLS Model'!$B$11*I80</f>
        <v>0</v>
      </c>
      <c r="T80" s="137">
        <f>'GS &lt; 50 OLS Model'!$B$12*J80</f>
        <v>0</v>
      </c>
      <c r="U80" s="137">
        <f>'GS &lt; 50 OLS Model'!$B$13*K80</f>
        <v>14449826.767135682</v>
      </c>
      <c r="V80" s="137">
        <f t="shared" ca="1" si="8"/>
        <v>21084425.867780976</v>
      </c>
    </row>
    <row r="81" spans="1:22">
      <c r="A81" s="138">
        <f>'Monthly Data'!A81</f>
        <v>41852</v>
      </c>
      <c r="B81" s="137">
        <f t="shared" si="7"/>
        <v>2014</v>
      </c>
      <c r="C81" s="137">
        <f ca="1">'Monthly Data'!J81</f>
        <v>19611045.207169671</v>
      </c>
      <c r="D81" s="137">
        <f t="shared" ca="1" si="9"/>
        <v>1.6660902255639058</v>
      </c>
      <c r="E81" s="137">
        <f t="shared" ca="1" si="9"/>
        <v>154.67804511278189</v>
      </c>
      <c r="F81" s="133">
        <f>'Monthly Data'!BA81</f>
        <v>153.30000000000001</v>
      </c>
      <c r="G81" s="137">
        <f>'Monthly Data'!BC81</f>
        <v>80</v>
      </c>
      <c r="H81" s="137">
        <f>'Monthly Data'!BF81</f>
        <v>0</v>
      </c>
      <c r="I81" s="137">
        <f>'Monthly Data'!BL81</f>
        <v>0</v>
      </c>
      <c r="J81" s="137">
        <f>'Monthly Data'!BR81</f>
        <v>0</v>
      </c>
      <c r="K81" s="137">
        <f>'Monthly Data'!BS81</f>
        <v>31</v>
      </c>
      <c r="M81" s="137">
        <f>'GS &lt; 50 OLS Model'!$B$5</f>
        <v>-789150.85641829099</v>
      </c>
      <c r="N81" s="137">
        <f ca="1">'GS &lt; 50 OLS Model'!$B$6*D81</f>
        <v>7758.0747210623349</v>
      </c>
      <c r="O81" s="137">
        <f ca="1">'GS &lt; 50 OLS Model'!$B$7*E81</f>
        <v>3841571.8039487032</v>
      </c>
      <c r="P81" s="133">
        <f>'GS &lt; 50 OLS Model'!$B$8*F81</f>
        <v>4120109.5772208911</v>
      </c>
      <c r="Q81" s="137">
        <f>'GS &lt; 50 OLS Model'!$B$9*G81</f>
        <v>-1211520.234294856</v>
      </c>
      <c r="R81" s="137">
        <f>'GS &lt; 50 OLS Model'!$B$10*H81</f>
        <v>0</v>
      </c>
      <c r="S81" s="137">
        <f>'GS &lt; 50 OLS Model'!$B$11*I81</f>
        <v>0</v>
      </c>
      <c r="T81" s="137">
        <f>'GS &lt; 50 OLS Model'!$B$12*J81</f>
        <v>0</v>
      </c>
      <c r="U81" s="137">
        <f>'GS &lt; 50 OLS Model'!$B$13*K81</f>
        <v>14449826.767135682</v>
      </c>
      <c r="V81" s="137">
        <f t="shared" ca="1" si="8"/>
        <v>20418595.132313192</v>
      </c>
    </row>
    <row r="82" spans="1:22">
      <c r="A82" s="138">
        <f>'Monthly Data'!A82</f>
        <v>41883</v>
      </c>
      <c r="B82" s="137">
        <f t="shared" si="7"/>
        <v>2014</v>
      </c>
      <c r="C82" s="137">
        <f ca="1">'Monthly Data'!J82</f>
        <v>17643769.2377556</v>
      </c>
      <c r="D82" s="137">
        <f t="shared" ca="1" si="9"/>
        <v>30.410827067669118</v>
      </c>
      <c r="E82" s="137">
        <f t="shared" ca="1" si="9"/>
        <v>70.305488721804494</v>
      </c>
      <c r="F82" s="133">
        <f>'Monthly Data'!BA82</f>
        <v>155.30000000000001</v>
      </c>
      <c r="G82" s="137">
        <f>'Monthly Data'!BC82</f>
        <v>81</v>
      </c>
      <c r="H82" s="137">
        <f>'Monthly Data'!BF82</f>
        <v>0</v>
      </c>
      <c r="I82" s="137">
        <f>'Monthly Data'!BL82</f>
        <v>1</v>
      </c>
      <c r="J82" s="137">
        <f>'Monthly Data'!BR82</f>
        <v>1</v>
      </c>
      <c r="K82" s="137">
        <f>'Monthly Data'!BS82</f>
        <v>30</v>
      </c>
      <c r="M82" s="137">
        <f>'GS &lt; 50 OLS Model'!$B$5</f>
        <v>-789150.85641829099</v>
      </c>
      <c r="N82" s="137">
        <f ca="1">'GS &lt; 50 OLS Model'!$B$6*D82</f>
        <v>141606.65797101666</v>
      </c>
      <c r="O82" s="137">
        <f ca="1">'GS &lt; 50 OLS Model'!$B$7*E82</f>
        <v>1746101.6069836484</v>
      </c>
      <c r="P82" s="133">
        <f>'GS &lt; 50 OLS Model'!$B$8*F82</f>
        <v>4173861.8221944184</v>
      </c>
      <c r="Q82" s="137">
        <f>'GS &lt; 50 OLS Model'!$B$9*G82</f>
        <v>-1226664.2372235418</v>
      </c>
      <c r="R82" s="137">
        <f>'GS &lt; 50 OLS Model'!$B$10*H82</f>
        <v>0</v>
      </c>
      <c r="S82" s="137">
        <f>'GS &lt; 50 OLS Model'!$B$11*I82</f>
        <v>738961.94717258995</v>
      </c>
      <c r="T82" s="137">
        <f>'GS &lt; 50 OLS Model'!$B$12*J82</f>
        <v>-710726.62253818498</v>
      </c>
      <c r="U82" s="137">
        <f>'GS &lt; 50 OLS Model'!$B$13*K82</f>
        <v>13983703.323034531</v>
      </c>
      <c r="V82" s="137">
        <f t="shared" ca="1" si="8"/>
        <v>18057693.641176187</v>
      </c>
    </row>
    <row r="83" spans="1:22">
      <c r="A83" s="138">
        <f>'Monthly Data'!A83</f>
        <v>41913</v>
      </c>
      <c r="B83" s="137">
        <f t="shared" si="7"/>
        <v>2014</v>
      </c>
      <c r="C83" s="137">
        <f ca="1">'Monthly Data'!J83</f>
        <v>16849179.511326332</v>
      </c>
      <c r="D83" s="137">
        <f t="shared" ca="1" si="9"/>
        <v>158.93676691729343</v>
      </c>
      <c r="E83" s="137">
        <f t="shared" ca="1" si="9"/>
        <v>14.777368421052643</v>
      </c>
      <c r="F83" s="133">
        <f>'Monthly Data'!BA83</f>
        <v>156.9</v>
      </c>
      <c r="G83" s="137">
        <f>'Monthly Data'!BC83</f>
        <v>82</v>
      </c>
      <c r="H83" s="137">
        <f>'Monthly Data'!BF83</f>
        <v>0</v>
      </c>
      <c r="I83" s="137">
        <f>'Monthly Data'!BL83</f>
        <v>0</v>
      </c>
      <c r="J83" s="137">
        <f>'Monthly Data'!BR83</f>
        <v>1</v>
      </c>
      <c r="K83" s="137">
        <f>'Monthly Data'!BS83</f>
        <v>31</v>
      </c>
      <c r="M83" s="137">
        <f>'GS &lt; 50 OLS Model'!$B$5</f>
        <v>-789150.85641829099</v>
      </c>
      <c r="N83" s="137">
        <f ca="1">'GS &lt; 50 OLS Model'!$B$6*D83</f>
        <v>740081.95639650547</v>
      </c>
      <c r="O83" s="137">
        <f ca="1">'GS &lt; 50 OLS Model'!$B$7*E83</f>
        <v>367009.56377801235</v>
      </c>
      <c r="P83" s="133">
        <f>'GS &lt; 50 OLS Model'!$B$8*F83</f>
        <v>4216863.6181732407</v>
      </c>
      <c r="Q83" s="137">
        <f>'GS &lt; 50 OLS Model'!$B$9*G83</f>
        <v>-1241808.2401522275</v>
      </c>
      <c r="R83" s="137">
        <f>'GS &lt; 50 OLS Model'!$B$10*H83</f>
        <v>0</v>
      </c>
      <c r="S83" s="137">
        <f>'GS &lt; 50 OLS Model'!$B$11*I83</f>
        <v>0</v>
      </c>
      <c r="T83" s="137">
        <f>'GS &lt; 50 OLS Model'!$B$12*J83</f>
        <v>-710726.62253818498</v>
      </c>
      <c r="U83" s="137">
        <f>'GS &lt; 50 OLS Model'!$B$13*K83</f>
        <v>14449826.767135682</v>
      </c>
      <c r="V83" s="137">
        <f t="shared" ca="1" si="8"/>
        <v>17032096.186374739</v>
      </c>
    </row>
    <row r="84" spans="1:22">
      <c r="A84" s="138">
        <f>'Monthly Data'!A84</f>
        <v>41944</v>
      </c>
      <c r="B84" s="137">
        <f t="shared" si="7"/>
        <v>2014</v>
      </c>
      <c r="C84" s="137">
        <f ca="1">'Monthly Data'!J84</f>
        <v>17791302.050130848</v>
      </c>
      <c r="D84" s="137">
        <f t="shared" ca="1" si="9"/>
        <v>375.92533834586447</v>
      </c>
      <c r="E84" s="137">
        <f t="shared" ca="1" si="9"/>
        <v>9.5488721804512622E-2</v>
      </c>
      <c r="F84" s="133">
        <f>'Monthly Data'!BA84</f>
        <v>157.9</v>
      </c>
      <c r="G84" s="137">
        <f>'Monthly Data'!BC84</f>
        <v>83</v>
      </c>
      <c r="H84" s="137">
        <f>'Monthly Data'!BF84</f>
        <v>0</v>
      </c>
      <c r="I84" s="137">
        <f>'Monthly Data'!BL84</f>
        <v>0</v>
      </c>
      <c r="J84" s="137">
        <f>'Monthly Data'!BR84</f>
        <v>1</v>
      </c>
      <c r="K84" s="137">
        <f>'Monthly Data'!BS84</f>
        <v>30</v>
      </c>
      <c r="M84" s="137">
        <f>'GS &lt; 50 OLS Model'!$B$5</f>
        <v>-789150.85641829099</v>
      </c>
      <c r="N84" s="137">
        <f ca="1">'GS &lt; 50 OLS Model'!$B$6*D84</f>
        <v>1750479.5476732063</v>
      </c>
      <c r="O84" s="137">
        <f ca="1">'GS &lt; 50 OLS Model'!$B$7*E84</f>
        <v>2371.5504098325623</v>
      </c>
      <c r="P84" s="133">
        <f>'GS &lt; 50 OLS Model'!$B$8*F84</f>
        <v>4243739.7406600043</v>
      </c>
      <c r="Q84" s="137">
        <f>'GS &lt; 50 OLS Model'!$B$9*G84</f>
        <v>-1256952.2430809131</v>
      </c>
      <c r="R84" s="137">
        <f>'GS &lt; 50 OLS Model'!$B$10*H84</f>
        <v>0</v>
      </c>
      <c r="S84" s="137">
        <f>'GS &lt; 50 OLS Model'!$B$11*I84</f>
        <v>0</v>
      </c>
      <c r="T84" s="137">
        <f>'GS &lt; 50 OLS Model'!$B$12*J84</f>
        <v>-710726.62253818498</v>
      </c>
      <c r="U84" s="137">
        <f>'GS &lt; 50 OLS Model'!$B$13*K84</f>
        <v>13983703.323034531</v>
      </c>
      <c r="V84" s="137">
        <f t="shared" ca="1" si="8"/>
        <v>17223464.439740185</v>
      </c>
    </row>
    <row r="85" spans="1:22">
      <c r="A85" s="138">
        <f>'Monthly Data'!A85</f>
        <v>41974</v>
      </c>
      <c r="B85" s="137">
        <f t="shared" si="7"/>
        <v>2014</v>
      </c>
      <c r="C85" s="137">
        <f ca="1">'Monthly Data'!J85</f>
        <v>19279930.467506785</v>
      </c>
      <c r="D85" s="137">
        <f t="shared" ca="1" si="9"/>
        <v>548.76120300751859</v>
      </c>
      <c r="E85" s="137">
        <f t="shared" ca="1" si="9"/>
        <v>0</v>
      </c>
      <c r="F85" s="133">
        <f>'Monthly Data'!BA85</f>
        <v>159.9</v>
      </c>
      <c r="G85" s="137">
        <f>'Monthly Data'!BC85</f>
        <v>84</v>
      </c>
      <c r="H85" s="137">
        <f>'Monthly Data'!BF85</f>
        <v>0</v>
      </c>
      <c r="I85" s="137">
        <f>'Monthly Data'!BL85</f>
        <v>0</v>
      </c>
      <c r="J85" s="137">
        <f>'Monthly Data'!BR85</f>
        <v>0</v>
      </c>
      <c r="K85" s="137">
        <f>'Monthly Data'!BS85</f>
        <v>31</v>
      </c>
      <c r="M85" s="137">
        <f>'GS &lt; 50 OLS Model'!$B$5</f>
        <v>-789150.85641829099</v>
      </c>
      <c r="N85" s="137">
        <f ca="1">'GS &lt; 50 OLS Model'!$B$6*D85</f>
        <v>2555282.031926841</v>
      </c>
      <c r="O85" s="137">
        <f ca="1">'GS &lt; 50 OLS Model'!$B$7*E85</f>
        <v>0</v>
      </c>
      <c r="P85" s="133">
        <f>'GS &lt; 50 OLS Model'!$B$8*F85</f>
        <v>4297491.9856335316</v>
      </c>
      <c r="Q85" s="137">
        <f>'GS &lt; 50 OLS Model'!$B$9*G85</f>
        <v>-1272096.246009599</v>
      </c>
      <c r="R85" s="137">
        <f>'GS &lt; 50 OLS Model'!$B$10*H85</f>
        <v>0</v>
      </c>
      <c r="S85" s="137">
        <f>'GS &lt; 50 OLS Model'!$B$11*I85</f>
        <v>0</v>
      </c>
      <c r="T85" s="137">
        <f>'GS &lt; 50 OLS Model'!$B$12*J85</f>
        <v>0</v>
      </c>
      <c r="U85" s="137">
        <f>'GS &lt; 50 OLS Model'!$B$13*K85</f>
        <v>14449826.767135682</v>
      </c>
      <c r="V85" s="137">
        <f t="shared" ca="1" si="8"/>
        <v>19241353.682268165</v>
      </c>
    </row>
    <row r="86" spans="1:22">
      <c r="A86" s="138">
        <f>'Monthly Data'!A86</f>
        <v>42005</v>
      </c>
      <c r="B86" s="137">
        <f t="shared" si="7"/>
        <v>2015</v>
      </c>
      <c r="C86" s="137">
        <f ca="1">'Monthly Data'!J86</f>
        <v>20206900.384172045</v>
      </c>
      <c r="D86" s="137">
        <f t="shared" ca="1" si="9"/>
        <v>665.14879699248104</v>
      </c>
      <c r="E86" s="137">
        <f t="shared" ca="1" si="9"/>
        <v>0</v>
      </c>
      <c r="F86" s="133">
        <f>'Monthly Data'!BA86</f>
        <v>160.4</v>
      </c>
      <c r="G86" s="137">
        <f>'Monthly Data'!BC86</f>
        <v>85</v>
      </c>
      <c r="H86" s="137">
        <f>'Monthly Data'!BF86</f>
        <v>0</v>
      </c>
      <c r="I86" s="137">
        <f>'Monthly Data'!BL86</f>
        <v>0</v>
      </c>
      <c r="J86" s="137">
        <f>'Monthly Data'!BR86</f>
        <v>0</v>
      </c>
      <c r="K86" s="137">
        <f>'Monthly Data'!BS86</f>
        <v>31</v>
      </c>
      <c r="M86" s="137">
        <f>'GS &lt; 50 OLS Model'!$B$5</f>
        <v>-789150.85641829099</v>
      </c>
      <c r="N86" s="137">
        <f ca="1">'GS &lt; 50 OLS Model'!$B$6*D86</f>
        <v>3097235.6649807729</v>
      </c>
      <c r="O86" s="137">
        <f ca="1">'GS &lt; 50 OLS Model'!$B$7*E86</f>
        <v>0</v>
      </c>
      <c r="P86" s="133">
        <f>'GS &lt; 50 OLS Model'!$B$8*F86</f>
        <v>4310930.0468769139</v>
      </c>
      <c r="Q86" s="137">
        <f>'GS &lt; 50 OLS Model'!$B$9*G86</f>
        <v>-1287240.2489382846</v>
      </c>
      <c r="R86" s="137">
        <f>'GS &lt; 50 OLS Model'!$B$10*H86</f>
        <v>0</v>
      </c>
      <c r="S86" s="137">
        <f>'GS &lt; 50 OLS Model'!$B$11*I86</f>
        <v>0</v>
      </c>
      <c r="T86" s="137">
        <f>'GS &lt; 50 OLS Model'!$B$12*J86</f>
        <v>0</v>
      </c>
      <c r="U86" s="137">
        <f>'GS &lt; 50 OLS Model'!$B$13*K86</f>
        <v>14449826.767135682</v>
      </c>
      <c r="V86" s="137">
        <f t="shared" ca="1" si="8"/>
        <v>19781601.373636793</v>
      </c>
    </row>
    <row r="87" spans="1:22">
      <c r="A87" s="138">
        <f>'Monthly Data'!A87</f>
        <v>42036</v>
      </c>
      <c r="B87" s="137">
        <f t="shared" si="7"/>
        <v>2015</v>
      </c>
      <c r="C87" s="137">
        <f ca="1">'Monthly Data'!J87</f>
        <v>18912952.911405765</v>
      </c>
      <c r="D87" s="137">
        <f t="shared" ca="1" si="9"/>
        <v>611.17548872180487</v>
      </c>
      <c r="E87" s="137">
        <f t="shared" ca="1" si="9"/>
        <v>0</v>
      </c>
      <c r="F87" s="133">
        <f>'Monthly Data'!BA87</f>
        <v>161.69999999999999</v>
      </c>
      <c r="G87" s="137">
        <f>'Monthly Data'!BC87</f>
        <v>86</v>
      </c>
      <c r="H87" s="137">
        <f>'Monthly Data'!BF87</f>
        <v>0</v>
      </c>
      <c r="I87" s="137">
        <f>'Monthly Data'!BL87</f>
        <v>0</v>
      </c>
      <c r="J87" s="137">
        <f>'Monthly Data'!BR87</f>
        <v>0</v>
      </c>
      <c r="K87" s="137">
        <f>'Monthly Data'!BS87</f>
        <v>28</v>
      </c>
      <c r="M87" s="137">
        <f>'GS &lt; 50 OLS Model'!$B$5</f>
        <v>-789150.85641829099</v>
      </c>
      <c r="N87" s="137">
        <f ca="1">'GS &lt; 50 OLS Model'!$B$6*D87</f>
        <v>2845911.3656829279</v>
      </c>
      <c r="O87" s="137">
        <f ca="1">'GS &lt; 50 OLS Model'!$B$7*E87</f>
        <v>0</v>
      </c>
      <c r="P87" s="133">
        <f>'GS &lt; 50 OLS Model'!$B$8*F87</f>
        <v>4345869.0061097061</v>
      </c>
      <c r="Q87" s="137">
        <f>'GS &lt; 50 OLS Model'!$B$9*G87</f>
        <v>-1302384.2518669702</v>
      </c>
      <c r="R87" s="137">
        <f>'GS &lt; 50 OLS Model'!$B$10*H87</f>
        <v>0</v>
      </c>
      <c r="S87" s="137">
        <f>'GS &lt; 50 OLS Model'!$B$11*I87</f>
        <v>0</v>
      </c>
      <c r="T87" s="137">
        <f>'GS &lt; 50 OLS Model'!$B$12*J87</f>
        <v>0</v>
      </c>
      <c r="U87" s="137">
        <f>'GS &lt; 50 OLS Model'!$B$13*K87</f>
        <v>13051456.434832228</v>
      </c>
      <c r="V87" s="137">
        <f t="shared" ca="1" si="8"/>
        <v>18151701.6983396</v>
      </c>
    </row>
    <row r="88" spans="1:22">
      <c r="A88" s="138">
        <f>'Monthly Data'!A88</f>
        <v>42064</v>
      </c>
      <c r="B88" s="137">
        <f t="shared" si="7"/>
        <v>2015</v>
      </c>
      <c r="C88" s="137">
        <f ca="1">'Monthly Data'!J88</f>
        <v>19087194.693129994</v>
      </c>
      <c r="D88" s="137">
        <f t="shared" ca="1" si="9"/>
        <v>458.46436090225569</v>
      </c>
      <c r="E88" s="137">
        <f t="shared" ca="1" si="9"/>
        <v>0</v>
      </c>
      <c r="F88" s="133">
        <f>'Monthly Data'!BA88</f>
        <v>160.5</v>
      </c>
      <c r="G88" s="137">
        <f>'Monthly Data'!BC88</f>
        <v>87</v>
      </c>
      <c r="H88" s="137">
        <f>'Monthly Data'!BF88</f>
        <v>1</v>
      </c>
      <c r="I88" s="137">
        <f>'Monthly Data'!BL88</f>
        <v>0</v>
      </c>
      <c r="J88" s="137">
        <f>'Monthly Data'!BR88</f>
        <v>1</v>
      </c>
      <c r="K88" s="137">
        <f>'Monthly Data'!BS88</f>
        <v>31</v>
      </c>
      <c r="M88" s="137">
        <f>'GS &lt; 50 OLS Model'!$B$5</f>
        <v>-789150.85641829099</v>
      </c>
      <c r="N88" s="137">
        <f ca="1">'GS &lt; 50 OLS Model'!$B$6*D88</f>
        <v>2134818.819683041</v>
      </c>
      <c r="O88" s="137">
        <f ca="1">'GS &lt; 50 OLS Model'!$B$7*E88</f>
        <v>0</v>
      </c>
      <c r="P88" s="133">
        <f>'GS &lt; 50 OLS Model'!$B$8*F88</f>
        <v>4313617.6591255898</v>
      </c>
      <c r="Q88" s="137">
        <f>'GS &lt; 50 OLS Model'!$B$9*G88</f>
        <v>-1317528.2547956561</v>
      </c>
      <c r="R88" s="137">
        <f>'GS &lt; 50 OLS Model'!$B$10*H88</f>
        <v>396678.61848310701</v>
      </c>
      <c r="S88" s="137">
        <f>'GS &lt; 50 OLS Model'!$B$11*I88</f>
        <v>0</v>
      </c>
      <c r="T88" s="137">
        <f>'GS &lt; 50 OLS Model'!$B$12*J88</f>
        <v>-710726.62253818498</v>
      </c>
      <c r="U88" s="137">
        <f>'GS &lt; 50 OLS Model'!$B$13*K88</f>
        <v>14449826.767135682</v>
      </c>
      <c r="V88" s="137">
        <f t="shared" ca="1" si="8"/>
        <v>18477536.130675286</v>
      </c>
    </row>
    <row r="89" spans="1:22">
      <c r="A89" s="138">
        <f>'Monthly Data'!A89</f>
        <v>42095</v>
      </c>
      <c r="B89" s="137">
        <f t="shared" si="7"/>
        <v>2015</v>
      </c>
      <c r="C89" s="137">
        <f ca="1">'Monthly Data'!J89</f>
        <v>16822886.277402826</v>
      </c>
      <c r="D89" s="137">
        <f t="shared" ca="1" si="9"/>
        <v>254.29052631578941</v>
      </c>
      <c r="E89" s="137">
        <f t="shared" ca="1" si="9"/>
        <v>1.6822556390977184</v>
      </c>
      <c r="F89" s="133">
        <f>'Monthly Data'!BA89</f>
        <v>160.19999999999999</v>
      </c>
      <c r="G89" s="137">
        <f>'Monthly Data'!BC89</f>
        <v>88</v>
      </c>
      <c r="H89" s="137">
        <f>'Monthly Data'!BF89</f>
        <v>0</v>
      </c>
      <c r="I89" s="137">
        <f>'Monthly Data'!BL89</f>
        <v>0</v>
      </c>
      <c r="J89" s="137">
        <f>'Monthly Data'!BR89</f>
        <v>1</v>
      </c>
      <c r="K89" s="137">
        <f>'Monthly Data'!BS89</f>
        <v>30</v>
      </c>
      <c r="M89" s="137">
        <f>'GS &lt; 50 OLS Model'!$B$5</f>
        <v>-789150.85641829099</v>
      </c>
      <c r="N89" s="137">
        <f ca="1">'GS &lt; 50 OLS Model'!$B$6*D89</f>
        <v>1184092.4781540241</v>
      </c>
      <c r="O89" s="137">
        <f ca="1">'GS &lt; 50 OLS Model'!$B$7*E89</f>
        <v>41780.369188655255</v>
      </c>
      <c r="P89" s="133">
        <f>'GS &lt; 50 OLS Model'!$B$8*F89</f>
        <v>4305554.8223795602</v>
      </c>
      <c r="Q89" s="137">
        <f>'GS &lt; 50 OLS Model'!$B$9*G89</f>
        <v>-1332672.2577243417</v>
      </c>
      <c r="R89" s="137">
        <f>'GS &lt; 50 OLS Model'!$B$10*H89</f>
        <v>0</v>
      </c>
      <c r="S89" s="137">
        <f>'GS &lt; 50 OLS Model'!$B$11*I89</f>
        <v>0</v>
      </c>
      <c r="T89" s="137">
        <f>'GS &lt; 50 OLS Model'!$B$12*J89</f>
        <v>-710726.62253818498</v>
      </c>
      <c r="U89" s="137">
        <f>'GS &lt; 50 OLS Model'!$B$13*K89</f>
        <v>13983703.323034531</v>
      </c>
      <c r="V89" s="137">
        <f t="shared" ca="1" si="8"/>
        <v>16682581.256075952</v>
      </c>
    </row>
    <row r="90" spans="1:22">
      <c r="A90" s="138">
        <f>'Monthly Data'!A90</f>
        <v>42125</v>
      </c>
      <c r="B90" s="137">
        <f t="shared" si="7"/>
        <v>2015</v>
      </c>
      <c r="C90" s="137">
        <f ca="1">'Monthly Data'!J90</f>
        <v>17571335.804700233</v>
      </c>
      <c r="D90" s="137">
        <f t="shared" ca="1" si="9"/>
        <v>102.64150375939857</v>
      </c>
      <c r="E90" s="137">
        <f t="shared" ca="1" si="9"/>
        <v>46.38781954887213</v>
      </c>
      <c r="F90" s="133">
        <f>'Monthly Data'!BA90</f>
        <v>160.80000000000001</v>
      </c>
      <c r="G90" s="137">
        <f>'Monthly Data'!BC90</f>
        <v>89</v>
      </c>
      <c r="H90" s="137">
        <f>'Monthly Data'!BF90</f>
        <v>0</v>
      </c>
      <c r="I90" s="137">
        <f>'Monthly Data'!BL90</f>
        <v>0</v>
      </c>
      <c r="J90" s="137">
        <f>'Monthly Data'!BR90</f>
        <v>1</v>
      </c>
      <c r="K90" s="137">
        <f>'Monthly Data'!BS90</f>
        <v>31</v>
      </c>
      <c r="M90" s="137">
        <f>'GS &lt; 50 OLS Model'!$B$5</f>
        <v>-789150.85641829099</v>
      </c>
      <c r="N90" s="137">
        <f ca="1">'GS &lt; 50 OLS Model'!$B$6*D90</f>
        <v>477945.57787415048</v>
      </c>
      <c r="O90" s="137">
        <f ca="1">'GS &lt; 50 OLS Model'!$B$7*E90</f>
        <v>1152084.2501964218</v>
      </c>
      <c r="P90" s="133">
        <f>'GS &lt; 50 OLS Model'!$B$8*F90</f>
        <v>4321680.4958716193</v>
      </c>
      <c r="Q90" s="137">
        <f>'GS &lt; 50 OLS Model'!$B$9*G90</f>
        <v>-1347816.2606530273</v>
      </c>
      <c r="R90" s="137">
        <f>'GS &lt; 50 OLS Model'!$B$10*H90</f>
        <v>0</v>
      </c>
      <c r="S90" s="137">
        <f>'GS &lt; 50 OLS Model'!$B$11*I90</f>
        <v>0</v>
      </c>
      <c r="T90" s="137">
        <f>'GS &lt; 50 OLS Model'!$B$12*J90</f>
        <v>-710726.62253818498</v>
      </c>
      <c r="U90" s="137">
        <f>'GS &lt; 50 OLS Model'!$B$13*K90</f>
        <v>14449826.767135682</v>
      </c>
      <c r="V90" s="137">
        <f t="shared" ca="1" si="8"/>
        <v>17553843.351468369</v>
      </c>
    </row>
    <row r="91" spans="1:22">
      <c r="A91" s="138">
        <f>'Monthly Data'!A91</f>
        <v>42156</v>
      </c>
      <c r="B91" s="137">
        <f t="shared" si="7"/>
        <v>2015</v>
      </c>
      <c r="C91" s="137">
        <f ca="1">'Monthly Data'!J91</f>
        <v>18388369.415220134</v>
      </c>
      <c r="D91" s="137">
        <f t="shared" ca="1" si="9"/>
        <v>0.39669172932326546</v>
      </c>
      <c r="E91" s="137">
        <f t="shared" ca="1" si="9"/>
        <v>113.76894736842098</v>
      </c>
      <c r="F91" s="133">
        <f>'Monthly Data'!BA91</f>
        <v>163</v>
      </c>
      <c r="G91" s="137">
        <f>'Monthly Data'!BC91</f>
        <v>90</v>
      </c>
      <c r="H91" s="137">
        <f>'Monthly Data'!BF91</f>
        <v>0</v>
      </c>
      <c r="I91" s="137">
        <f>'Monthly Data'!BL91</f>
        <v>0</v>
      </c>
      <c r="J91" s="137">
        <f>'Monthly Data'!BR91</f>
        <v>0</v>
      </c>
      <c r="K91" s="137">
        <f>'Monthly Data'!BS91</f>
        <v>30</v>
      </c>
      <c r="M91" s="137">
        <f>'GS &lt; 50 OLS Model'!$B$5</f>
        <v>-789150.85641829099</v>
      </c>
      <c r="N91" s="137">
        <f ca="1">'GS &lt; 50 OLS Model'!$B$6*D91</f>
        <v>1847.1773197491113</v>
      </c>
      <c r="O91" s="137">
        <f ca="1">'GS &lt; 50 OLS Model'!$B$7*E91</f>
        <v>2825556.6590383169</v>
      </c>
      <c r="P91" s="133">
        <f>'GS &lt; 50 OLS Model'!$B$8*F91</f>
        <v>4380807.9653424993</v>
      </c>
      <c r="Q91" s="137">
        <f>'GS &lt; 50 OLS Model'!$B$9*G91</f>
        <v>-1362960.263581713</v>
      </c>
      <c r="R91" s="137">
        <f>'GS &lt; 50 OLS Model'!$B$10*H91</f>
        <v>0</v>
      </c>
      <c r="S91" s="137">
        <f>'GS &lt; 50 OLS Model'!$B$11*I91</f>
        <v>0</v>
      </c>
      <c r="T91" s="137">
        <f>'GS &lt; 50 OLS Model'!$B$12*J91</f>
        <v>0</v>
      </c>
      <c r="U91" s="137">
        <f>'GS &lt; 50 OLS Model'!$B$13*K91</f>
        <v>13983703.323034531</v>
      </c>
      <c r="V91" s="137">
        <f t="shared" ca="1" si="8"/>
        <v>19039804.004735094</v>
      </c>
    </row>
    <row r="92" spans="1:22">
      <c r="A92" s="138">
        <f>'Monthly Data'!A92</f>
        <v>42186</v>
      </c>
      <c r="B92" s="137">
        <f t="shared" si="7"/>
        <v>2015</v>
      </c>
      <c r="C92" s="137">
        <f ca="1">'Monthly Data'!J92</f>
        <v>20279519.473623894</v>
      </c>
      <c r="D92" s="137">
        <f t="shared" ca="1" si="9"/>
        <v>0.58105263157894704</v>
      </c>
      <c r="E92" s="137">
        <f t="shared" ca="1" si="9"/>
        <v>182.37947368421052</v>
      </c>
      <c r="F92" s="133">
        <f>'Monthly Data'!BA92</f>
        <v>162.19999999999999</v>
      </c>
      <c r="G92" s="137">
        <f>'Monthly Data'!BC92</f>
        <v>91</v>
      </c>
      <c r="H92" s="137">
        <f>'Monthly Data'!BF92</f>
        <v>0</v>
      </c>
      <c r="I92" s="137">
        <f>'Monthly Data'!BL92</f>
        <v>0</v>
      </c>
      <c r="J92" s="137">
        <f>'Monthly Data'!BR92</f>
        <v>0</v>
      </c>
      <c r="K92" s="137">
        <f>'Monthly Data'!BS92</f>
        <v>31</v>
      </c>
      <c r="M92" s="137">
        <f>'GS &lt; 50 OLS Model'!$B$5</f>
        <v>-789150.85641829099</v>
      </c>
      <c r="N92" s="137">
        <f ca="1">'GS &lt; 50 OLS Model'!$B$6*D92</f>
        <v>2705.6456268049023</v>
      </c>
      <c r="O92" s="137">
        <f ca="1">'GS &lt; 50 OLS Model'!$B$7*E92</f>
        <v>4529562.3125661761</v>
      </c>
      <c r="P92" s="133">
        <f>'GS &lt; 50 OLS Model'!$B$8*F92</f>
        <v>4359307.0673530884</v>
      </c>
      <c r="Q92" s="137">
        <f>'GS &lt; 50 OLS Model'!$B$9*G92</f>
        <v>-1378104.2665103988</v>
      </c>
      <c r="R92" s="137">
        <f>'GS &lt; 50 OLS Model'!$B$10*H92</f>
        <v>0</v>
      </c>
      <c r="S92" s="137">
        <f>'GS &lt; 50 OLS Model'!$B$11*I92</f>
        <v>0</v>
      </c>
      <c r="T92" s="137">
        <f>'GS &lt; 50 OLS Model'!$B$12*J92</f>
        <v>0</v>
      </c>
      <c r="U92" s="137">
        <f>'GS &lt; 50 OLS Model'!$B$13*K92</f>
        <v>14449826.767135682</v>
      </c>
      <c r="V92" s="137">
        <f t="shared" ca="1" si="8"/>
        <v>21174146.66975306</v>
      </c>
    </row>
    <row r="93" spans="1:22">
      <c r="A93" s="138">
        <f>'Monthly Data'!A93</f>
        <v>42217</v>
      </c>
      <c r="B93" s="137">
        <f t="shared" si="7"/>
        <v>2015</v>
      </c>
      <c r="C93" s="137">
        <f ca="1">'Monthly Data'!J93</f>
        <v>20702927.092459753</v>
      </c>
      <c r="D93" s="137">
        <f t="shared" ca="1" si="9"/>
        <v>1.6660902255639058</v>
      </c>
      <c r="E93" s="137">
        <f t="shared" ca="1" si="9"/>
        <v>154.67804511278189</v>
      </c>
      <c r="F93" s="133">
        <f>'Monthly Data'!BA93</f>
        <v>158.69999999999999</v>
      </c>
      <c r="G93" s="137">
        <f>'Monthly Data'!BC93</f>
        <v>92</v>
      </c>
      <c r="H93" s="137">
        <f>'Monthly Data'!BF93</f>
        <v>0</v>
      </c>
      <c r="I93" s="137">
        <f>'Monthly Data'!BL93</f>
        <v>0</v>
      </c>
      <c r="J93" s="137">
        <f>'Monthly Data'!BR93</f>
        <v>0</v>
      </c>
      <c r="K93" s="137">
        <f>'Monthly Data'!BS93</f>
        <v>31</v>
      </c>
      <c r="M93" s="137">
        <f>'GS &lt; 50 OLS Model'!$B$5</f>
        <v>-789150.85641829099</v>
      </c>
      <c r="N93" s="137">
        <f ca="1">'GS &lt; 50 OLS Model'!$B$6*D93</f>
        <v>7758.0747210623349</v>
      </c>
      <c r="O93" s="137">
        <f ca="1">'GS &lt; 50 OLS Model'!$B$7*E93</f>
        <v>3841571.8039487032</v>
      </c>
      <c r="P93" s="133">
        <f>'GS &lt; 50 OLS Model'!$B$8*F93</f>
        <v>4265240.6386494152</v>
      </c>
      <c r="Q93" s="137">
        <f>'GS &lt; 50 OLS Model'!$B$9*G93</f>
        <v>-1393248.2694390845</v>
      </c>
      <c r="R93" s="137">
        <f>'GS &lt; 50 OLS Model'!$B$10*H93</f>
        <v>0</v>
      </c>
      <c r="S93" s="137">
        <f>'GS &lt; 50 OLS Model'!$B$11*I93</f>
        <v>0</v>
      </c>
      <c r="T93" s="137">
        <f>'GS &lt; 50 OLS Model'!$B$12*J93</f>
        <v>0</v>
      </c>
      <c r="U93" s="137">
        <f>'GS &lt; 50 OLS Model'!$B$13*K93</f>
        <v>14449826.767135682</v>
      </c>
      <c r="V93" s="137">
        <f t="shared" ca="1" si="8"/>
        <v>20381998.158597488</v>
      </c>
    </row>
    <row r="94" spans="1:22">
      <c r="A94" s="138">
        <f>'Monthly Data'!A94</f>
        <v>42248</v>
      </c>
      <c r="B94" s="137">
        <f t="shared" si="7"/>
        <v>2015</v>
      </c>
      <c r="C94" s="137">
        <f ca="1">'Monthly Data'!J94</f>
        <v>18321540.160444587</v>
      </c>
      <c r="D94" s="137">
        <f t="shared" ref="D94:E109" ca="1" si="10">D82</f>
        <v>30.410827067669118</v>
      </c>
      <c r="E94" s="137">
        <f t="shared" ca="1" si="10"/>
        <v>70.305488721804494</v>
      </c>
      <c r="F94" s="133">
        <f>'Monthly Data'!BA94</f>
        <v>155.5</v>
      </c>
      <c r="G94" s="137">
        <f>'Monthly Data'!BC94</f>
        <v>93</v>
      </c>
      <c r="H94" s="137">
        <f>'Monthly Data'!BF94</f>
        <v>0</v>
      </c>
      <c r="I94" s="137">
        <f>'Monthly Data'!BL94</f>
        <v>1</v>
      </c>
      <c r="J94" s="137">
        <f>'Monthly Data'!BR94</f>
        <v>1</v>
      </c>
      <c r="K94" s="137">
        <f>'Monthly Data'!BS94</f>
        <v>30</v>
      </c>
      <c r="M94" s="137">
        <f>'GS &lt; 50 OLS Model'!$B$5</f>
        <v>-789150.85641829099</v>
      </c>
      <c r="N94" s="137">
        <f ca="1">'GS &lt; 50 OLS Model'!$B$6*D94</f>
        <v>141606.65797101666</v>
      </c>
      <c r="O94" s="137">
        <f ca="1">'GS &lt; 50 OLS Model'!$B$7*E94</f>
        <v>1746101.6069836484</v>
      </c>
      <c r="P94" s="133">
        <f>'GS &lt; 50 OLS Model'!$B$8*F94</f>
        <v>4179237.0466917711</v>
      </c>
      <c r="Q94" s="137">
        <f>'GS &lt; 50 OLS Model'!$B$9*G94</f>
        <v>-1408392.2723677701</v>
      </c>
      <c r="R94" s="137">
        <f>'GS &lt; 50 OLS Model'!$B$10*H94</f>
        <v>0</v>
      </c>
      <c r="S94" s="137">
        <f>'GS &lt; 50 OLS Model'!$B$11*I94</f>
        <v>738961.94717258995</v>
      </c>
      <c r="T94" s="137">
        <f>'GS &lt; 50 OLS Model'!$B$12*J94</f>
        <v>-710726.62253818498</v>
      </c>
      <c r="U94" s="137">
        <f>'GS &lt; 50 OLS Model'!$B$13*K94</f>
        <v>13983703.323034531</v>
      </c>
      <c r="V94" s="137">
        <f t="shared" ca="1" si="8"/>
        <v>17881340.83052931</v>
      </c>
    </row>
    <row r="95" spans="1:22">
      <c r="A95" s="138">
        <f>'Monthly Data'!A95</f>
        <v>42278</v>
      </c>
      <c r="B95" s="137">
        <f t="shared" si="7"/>
        <v>2015</v>
      </c>
      <c r="C95" s="137">
        <f ca="1">'Monthly Data'!J95</f>
        <v>16809498.477666974</v>
      </c>
      <c r="D95" s="137">
        <f t="shared" ca="1" si="10"/>
        <v>158.93676691729343</v>
      </c>
      <c r="E95" s="137">
        <f t="shared" ca="1" si="10"/>
        <v>14.777368421052643</v>
      </c>
      <c r="F95" s="133">
        <f>'Monthly Data'!BA95</f>
        <v>153.9</v>
      </c>
      <c r="G95" s="137">
        <f>'Monthly Data'!BC95</f>
        <v>94</v>
      </c>
      <c r="H95" s="137">
        <f>'Monthly Data'!BF95</f>
        <v>0</v>
      </c>
      <c r="I95" s="137">
        <f>'Monthly Data'!BL95</f>
        <v>0</v>
      </c>
      <c r="J95" s="137">
        <f>'Monthly Data'!BR95</f>
        <v>1</v>
      </c>
      <c r="K95" s="137">
        <f>'Monthly Data'!BS95</f>
        <v>31</v>
      </c>
      <c r="M95" s="137">
        <f>'GS &lt; 50 OLS Model'!$B$5</f>
        <v>-789150.85641829099</v>
      </c>
      <c r="N95" s="137">
        <f ca="1">'GS &lt; 50 OLS Model'!$B$6*D95</f>
        <v>740081.95639650547</v>
      </c>
      <c r="O95" s="137">
        <f ca="1">'GS &lt; 50 OLS Model'!$B$7*E95</f>
        <v>367009.56377801235</v>
      </c>
      <c r="P95" s="133">
        <f>'GS &lt; 50 OLS Model'!$B$8*F95</f>
        <v>4136235.2507129493</v>
      </c>
      <c r="Q95" s="137">
        <f>'GS &lt; 50 OLS Model'!$B$9*G95</f>
        <v>-1423536.2752964559</v>
      </c>
      <c r="R95" s="137">
        <f>'GS &lt; 50 OLS Model'!$B$10*H95</f>
        <v>0</v>
      </c>
      <c r="S95" s="137">
        <f>'GS &lt; 50 OLS Model'!$B$11*I95</f>
        <v>0</v>
      </c>
      <c r="T95" s="137">
        <f>'GS &lt; 50 OLS Model'!$B$12*J95</f>
        <v>-710726.62253818498</v>
      </c>
      <c r="U95" s="137">
        <f>'GS &lt; 50 OLS Model'!$B$13*K95</f>
        <v>14449826.767135682</v>
      </c>
      <c r="V95" s="137">
        <f t="shared" ca="1" si="8"/>
        <v>16769739.783770217</v>
      </c>
    </row>
    <row r="96" spans="1:22">
      <c r="A96" s="138">
        <f>'Monthly Data'!A96</f>
        <v>42309</v>
      </c>
      <c r="B96" s="137">
        <f t="shared" si="7"/>
        <v>2015</v>
      </c>
      <c r="C96" s="137">
        <f ca="1">'Monthly Data'!J96</f>
        <v>16699458.042118514</v>
      </c>
      <c r="D96" s="137">
        <f t="shared" ca="1" si="10"/>
        <v>375.92533834586447</v>
      </c>
      <c r="E96" s="137">
        <f t="shared" ca="1" si="10"/>
        <v>9.5488721804512622E-2</v>
      </c>
      <c r="F96" s="133">
        <f>'Monthly Data'!BA96</f>
        <v>154.19999999999999</v>
      </c>
      <c r="G96" s="137">
        <f>'Monthly Data'!BC96</f>
        <v>95</v>
      </c>
      <c r="H96" s="137">
        <f>'Monthly Data'!BF96</f>
        <v>0</v>
      </c>
      <c r="I96" s="137">
        <f>'Monthly Data'!BL96</f>
        <v>0</v>
      </c>
      <c r="J96" s="137">
        <f>'Monthly Data'!BR96</f>
        <v>1</v>
      </c>
      <c r="K96" s="137">
        <f>'Monthly Data'!BS96</f>
        <v>30</v>
      </c>
      <c r="M96" s="137">
        <f>'GS &lt; 50 OLS Model'!$B$5</f>
        <v>-789150.85641829099</v>
      </c>
      <c r="N96" s="137">
        <f ca="1">'GS &lt; 50 OLS Model'!$B$6*D96</f>
        <v>1750479.5476732063</v>
      </c>
      <c r="O96" s="137">
        <f ca="1">'GS &lt; 50 OLS Model'!$B$7*E96</f>
        <v>2371.5504098325623</v>
      </c>
      <c r="P96" s="133">
        <f>'GS &lt; 50 OLS Model'!$B$8*F96</f>
        <v>4144298.0874589779</v>
      </c>
      <c r="Q96" s="137">
        <f>'GS &lt; 50 OLS Model'!$B$9*G96</f>
        <v>-1438680.2782251416</v>
      </c>
      <c r="R96" s="137">
        <f>'GS &lt; 50 OLS Model'!$B$10*H96</f>
        <v>0</v>
      </c>
      <c r="S96" s="137">
        <f>'GS &lt; 50 OLS Model'!$B$11*I96</f>
        <v>0</v>
      </c>
      <c r="T96" s="137">
        <f>'GS &lt; 50 OLS Model'!$B$12*J96</f>
        <v>-710726.62253818498</v>
      </c>
      <c r="U96" s="137">
        <f>'GS &lt; 50 OLS Model'!$B$13*K96</f>
        <v>13983703.323034531</v>
      </c>
      <c r="V96" s="137">
        <f t="shared" ca="1" si="8"/>
        <v>16942294.751394931</v>
      </c>
    </row>
    <row r="97" spans="1:22">
      <c r="A97" s="138">
        <f>'Monthly Data'!A97</f>
        <v>42339</v>
      </c>
      <c r="B97" s="137">
        <f t="shared" si="7"/>
        <v>2015</v>
      </c>
      <c r="C97" s="137">
        <f ca="1">'Monthly Data'!J97</f>
        <v>18067085.348473221</v>
      </c>
      <c r="D97" s="137">
        <f t="shared" ca="1" si="10"/>
        <v>548.76120300751859</v>
      </c>
      <c r="E97" s="137">
        <f t="shared" ca="1" si="10"/>
        <v>0</v>
      </c>
      <c r="F97" s="133">
        <f>'Monthly Data'!BA97</f>
        <v>154.4</v>
      </c>
      <c r="G97" s="137">
        <f>'Monthly Data'!BC97</f>
        <v>96</v>
      </c>
      <c r="H97" s="137">
        <f>'Monthly Data'!BF97</f>
        <v>0</v>
      </c>
      <c r="I97" s="137">
        <f>'Monthly Data'!BL97</f>
        <v>0</v>
      </c>
      <c r="J97" s="137">
        <f>'Monthly Data'!BR97</f>
        <v>0</v>
      </c>
      <c r="K97" s="137">
        <f>'Monthly Data'!BS97</f>
        <v>31</v>
      </c>
      <c r="M97" s="137">
        <f>'GS &lt; 50 OLS Model'!$B$5</f>
        <v>-789150.85641829099</v>
      </c>
      <c r="N97" s="137">
        <f ca="1">'GS &lt; 50 OLS Model'!$B$6*D97</f>
        <v>2555282.031926841</v>
      </c>
      <c r="O97" s="137">
        <f ca="1">'GS &lt; 50 OLS Model'!$B$7*E97</f>
        <v>0</v>
      </c>
      <c r="P97" s="133">
        <f>'GS &lt; 50 OLS Model'!$B$8*F97</f>
        <v>4149673.3119563311</v>
      </c>
      <c r="Q97" s="137">
        <f>'GS &lt; 50 OLS Model'!$B$9*G97</f>
        <v>-1453824.2811538272</v>
      </c>
      <c r="R97" s="137">
        <f>'GS &lt; 50 OLS Model'!$B$10*H97</f>
        <v>0</v>
      </c>
      <c r="S97" s="137">
        <f>'GS &lt; 50 OLS Model'!$B$11*I97</f>
        <v>0</v>
      </c>
      <c r="T97" s="137">
        <f>'GS &lt; 50 OLS Model'!$B$12*J97</f>
        <v>0</v>
      </c>
      <c r="U97" s="137">
        <f>'GS &lt; 50 OLS Model'!$B$13*K97</f>
        <v>14449826.767135682</v>
      </c>
      <c r="V97" s="137">
        <f t="shared" ca="1" si="8"/>
        <v>18911806.973446734</v>
      </c>
    </row>
    <row r="98" spans="1:22">
      <c r="A98" s="138">
        <f>'Monthly Data'!A98</f>
        <v>42370</v>
      </c>
      <c r="B98" s="137">
        <f t="shared" si="7"/>
        <v>2016</v>
      </c>
      <c r="C98" s="137">
        <f ca="1">'Monthly Data'!J98</f>
        <v>19133061.760733683</v>
      </c>
      <c r="D98" s="137">
        <f t="shared" ca="1" si="10"/>
        <v>665.14879699248104</v>
      </c>
      <c r="E98" s="137">
        <f t="shared" ca="1" si="10"/>
        <v>0</v>
      </c>
      <c r="F98" s="133">
        <f>'Monthly Data'!BA98</f>
        <v>156.19999999999999</v>
      </c>
      <c r="G98" s="137">
        <f>'Monthly Data'!BC98</f>
        <v>97</v>
      </c>
      <c r="H98" s="137">
        <f>'Monthly Data'!BF98</f>
        <v>0</v>
      </c>
      <c r="I98" s="137">
        <f>'Monthly Data'!BL98</f>
        <v>0</v>
      </c>
      <c r="J98" s="137">
        <f>'Monthly Data'!BR98</f>
        <v>0</v>
      </c>
      <c r="K98" s="137">
        <f>'Monthly Data'!BS98</f>
        <v>31</v>
      </c>
      <c r="M98" s="137">
        <f>'GS &lt; 50 OLS Model'!$B$5</f>
        <v>-789150.85641829099</v>
      </c>
      <c r="N98" s="137">
        <f ca="1">'GS &lt; 50 OLS Model'!$B$6*D98</f>
        <v>3097235.6649807729</v>
      </c>
      <c r="O98" s="137">
        <f ca="1">'GS &lt; 50 OLS Model'!$B$7*E98</f>
        <v>0</v>
      </c>
      <c r="P98" s="133">
        <f>'GS &lt; 50 OLS Model'!$B$8*F98</f>
        <v>4198050.3324325057</v>
      </c>
      <c r="Q98" s="137">
        <f>'GS &lt; 50 OLS Model'!$B$9*G98</f>
        <v>-1468968.2840825131</v>
      </c>
      <c r="R98" s="137">
        <f>'GS &lt; 50 OLS Model'!$B$10*H98</f>
        <v>0</v>
      </c>
      <c r="S98" s="137">
        <f>'GS &lt; 50 OLS Model'!$B$11*I98</f>
        <v>0</v>
      </c>
      <c r="T98" s="137">
        <f>'GS &lt; 50 OLS Model'!$B$12*J98</f>
        <v>0</v>
      </c>
      <c r="U98" s="137">
        <f>'GS &lt; 50 OLS Model'!$B$13*K98</f>
        <v>14449826.767135682</v>
      </c>
      <c r="V98" s="137">
        <f t="shared" ca="1" si="8"/>
        <v>19486993.624048155</v>
      </c>
    </row>
    <row r="99" spans="1:22">
      <c r="A99" s="138">
        <f>'Monthly Data'!A99</f>
        <v>42401</v>
      </c>
      <c r="B99" s="137">
        <f t="shared" si="7"/>
        <v>2016</v>
      </c>
      <c r="C99" s="137">
        <f ca="1">'Monthly Data'!J99</f>
        <v>18058710.330862306</v>
      </c>
      <c r="D99" s="137">
        <f t="shared" ca="1" si="10"/>
        <v>611.17548872180487</v>
      </c>
      <c r="E99" s="137">
        <f t="shared" ca="1" si="10"/>
        <v>0</v>
      </c>
      <c r="F99" s="133">
        <f>'Monthly Data'!BA99</f>
        <v>158.5</v>
      </c>
      <c r="G99" s="137">
        <f>'Monthly Data'!BC99</f>
        <v>98</v>
      </c>
      <c r="H99" s="137">
        <f>'Monthly Data'!BF99</f>
        <v>0</v>
      </c>
      <c r="I99" s="137">
        <f>'Monthly Data'!BL99</f>
        <v>0</v>
      </c>
      <c r="J99" s="137">
        <f>'Monthly Data'!BR99</f>
        <v>0</v>
      </c>
      <c r="K99" s="137">
        <f>'Monthly Data'!BS99</f>
        <v>29</v>
      </c>
      <c r="M99" s="137">
        <f>'GS &lt; 50 OLS Model'!$B$5</f>
        <v>-789150.85641829099</v>
      </c>
      <c r="N99" s="137">
        <f ca="1">'GS &lt; 50 OLS Model'!$B$6*D99</f>
        <v>2845911.3656829279</v>
      </c>
      <c r="O99" s="137">
        <f ca="1">'GS &lt; 50 OLS Model'!$B$7*E99</f>
        <v>0</v>
      </c>
      <c r="P99" s="133">
        <f>'GS &lt; 50 OLS Model'!$B$8*F99</f>
        <v>4259865.4141520625</v>
      </c>
      <c r="Q99" s="137">
        <f>'GS &lt; 50 OLS Model'!$B$9*G99</f>
        <v>-1484112.2870111987</v>
      </c>
      <c r="R99" s="137">
        <f>'GS &lt; 50 OLS Model'!$B$10*H99</f>
        <v>0</v>
      </c>
      <c r="S99" s="137">
        <f>'GS &lt; 50 OLS Model'!$B$11*I99</f>
        <v>0</v>
      </c>
      <c r="T99" s="137">
        <f>'GS &lt; 50 OLS Model'!$B$12*J99</f>
        <v>0</v>
      </c>
      <c r="U99" s="137">
        <f>'GS &lt; 50 OLS Model'!$B$13*K99</f>
        <v>13517579.878933379</v>
      </c>
      <c r="V99" s="137">
        <f t="shared" ca="1" si="8"/>
        <v>18350093.515338879</v>
      </c>
    </row>
    <row r="100" spans="1:22">
      <c r="A100" s="138">
        <f>'Monthly Data'!A100</f>
        <v>42430</v>
      </c>
      <c r="B100" s="137">
        <f t="shared" si="7"/>
        <v>2016</v>
      </c>
      <c r="C100" s="137">
        <f ca="1">'Monthly Data'!J100</f>
        <v>17926685.621340387</v>
      </c>
      <c r="D100" s="137">
        <f t="shared" ca="1" si="10"/>
        <v>458.46436090225569</v>
      </c>
      <c r="E100" s="137">
        <f t="shared" ca="1" si="10"/>
        <v>0</v>
      </c>
      <c r="F100" s="133">
        <f>'Monthly Data'!BA100</f>
        <v>161</v>
      </c>
      <c r="G100" s="137">
        <f>'Monthly Data'!BC100</f>
        <v>99</v>
      </c>
      <c r="H100" s="137">
        <f>'Monthly Data'!BF100</f>
        <v>1</v>
      </c>
      <c r="I100" s="137">
        <f>'Monthly Data'!BL100</f>
        <v>0</v>
      </c>
      <c r="J100" s="137">
        <f>'Monthly Data'!BR100</f>
        <v>1</v>
      </c>
      <c r="K100" s="137">
        <f>'Monthly Data'!BS100</f>
        <v>31</v>
      </c>
      <c r="M100" s="137">
        <f>'GS &lt; 50 OLS Model'!$B$5</f>
        <v>-789150.85641829099</v>
      </c>
      <c r="N100" s="137">
        <f ca="1">'GS &lt; 50 OLS Model'!$B$6*D100</f>
        <v>2134818.819683041</v>
      </c>
      <c r="O100" s="137">
        <f ca="1">'GS &lt; 50 OLS Model'!$B$7*E100</f>
        <v>0</v>
      </c>
      <c r="P100" s="133">
        <f>'GS &lt; 50 OLS Model'!$B$8*F100</f>
        <v>4327055.720368972</v>
      </c>
      <c r="Q100" s="137">
        <f>'GS &lt; 50 OLS Model'!$B$9*G100</f>
        <v>-1499256.2899398843</v>
      </c>
      <c r="R100" s="137">
        <f>'GS &lt; 50 OLS Model'!$B$10*H100</f>
        <v>396678.61848310701</v>
      </c>
      <c r="S100" s="137">
        <f>'GS &lt; 50 OLS Model'!$B$11*I100</f>
        <v>0</v>
      </c>
      <c r="T100" s="137">
        <f>'GS &lt; 50 OLS Model'!$B$12*J100</f>
        <v>-710726.62253818498</v>
      </c>
      <c r="U100" s="137">
        <f>'GS &lt; 50 OLS Model'!$B$13*K100</f>
        <v>14449826.767135682</v>
      </c>
      <c r="V100" s="137">
        <f t="shared" ca="1" si="8"/>
        <v>18309246.156774443</v>
      </c>
    </row>
    <row r="101" spans="1:22">
      <c r="A101" s="138">
        <f>'Monthly Data'!A101</f>
        <v>42461</v>
      </c>
      <c r="B101" s="137">
        <f t="shared" si="7"/>
        <v>2016</v>
      </c>
      <c r="C101" s="137">
        <f ca="1">'Monthly Data'!J101</f>
        <v>16527168.639966492</v>
      </c>
      <c r="D101" s="137">
        <f t="shared" ca="1" si="10"/>
        <v>254.29052631578941</v>
      </c>
      <c r="E101" s="137">
        <f t="shared" ca="1" si="10"/>
        <v>1.6822556390977184</v>
      </c>
      <c r="F101" s="133">
        <f>'Monthly Data'!BA101</f>
        <v>163.1</v>
      </c>
      <c r="G101" s="137">
        <f>'Monthly Data'!BC101</f>
        <v>100</v>
      </c>
      <c r="H101" s="137">
        <f>'Monthly Data'!BF101</f>
        <v>0</v>
      </c>
      <c r="I101" s="137">
        <f>'Monthly Data'!BL101</f>
        <v>0</v>
      </c>
      <c r="J101" s="137">
        <f>'Monthly Data'!BR101</f>
        <v>1</v>
      </c>
      <c r="K101" s="137">
        <f>'Monthly Data'!BS101</f>
        <v>30</v>
      </c>
      <c r="M101" s="137">
        <f>'GS &lt; 50 OLS Model'!$B$5</f>
        <v>-789150.85641829099</v>
      </c>
      <c r="N101" s="137">
        <f ca="1">'GS &lt; 50 OLS Model'!$B$6*D101</f>
        <v>1184092.4781540241</v>
      </c>
      <c r="O101" s="137">
        <f ca="1">'GS &lt; 50 OLS Model'!$B$7*E101</f>
        <v>41780.369188655255</v>
      </c>
      <c r="P101" s="133">
        <f>'GS &lt; 50 OLS Model'!$B$8*F101</f>
        <v>4383495.5775911761</v>
      </c>
      <c r="Q101" s="137">
        <f>'GS &lt; 50 OLS Model'!$B$9*G101</f>
        <v>-1514400.29286857</v>
      </c>
      <c r="R101" s="137">
        <f>'GS &lt; 50 OLS Model'!$B$10*H101</f>
        <v>0</v>
      </c>
      <c r="S101" s="137">
        <f>'GS &lt; 50 OLS Model'!$B$11*I101</f>
        <v>0</v>
      </c>
      <c r="T101" s="137">
        <f>'GS &lt; 50 OLS Model'!$B$12*J101</f>
        <v>-710726.62253818498</v>
      </c>
      <c r="U101" s="137">
        <f>'GS &lt; 50 OLS Model'!$B$13*K101</f>
        <v>13983703.323034531</v>
      </c>
      <c r="V101" s="137">
        <f t="shared" ca="1" si="8"/>
        <v>16578793.97614334</v>
      </c>
    </row>
    <row r="102" spans="1:22">
      <c r="A102" s="138">
        <f>'Monthly Data'!A102</f>
        <v>42491</v>
      </c>
      <c r="B102" s="137">
        <f t="shared" si="7"/>
        <v>2016</v>
      </c>
      <c r="C102" s="137">
        <f ca="1">'Monthly Data'!J102</f>
        <v>17576723.658702593</v>
      </c>
      <c r="D102" s="137">
        <f t="shared" ca="1" si="10"/>
        <v>102.64150375939857</v>
      </c>
      <c r="E102" s="137">
        <f t="shared" ca="1" si="10"/>
        <v>46.38781954887213</v>
      </c>
      <c r="F102" s="133">
        <f>'Monthly Data'!BA102</f>
        <v>164.8</v>
      </c>
      <c r="G102" s="137">
        <f>'Monthly Data'!BC102</f>
        <v>101</v>
      </c>
      <c r="H102" s="137">
        <f>'Monthly Data'!BF102</f>
        <v>0</v>
      </c>
      <c r="I102" s="137">
        <f>'Monthly Data'!BL102</f>
        <v>0</v>
      </c>
      <c r="J102" s="137">
        <f>'Monthly Data'!BR102</f>
        <v>1</v>
      </c>
      <c r="K102" s="137">
        <f>'Monthly Data'!BS102</f>
        <v>31</v>
      </c>
      <c r="M102" s="137">
        <f>'GS &lt; 50 OLS Model'!$B$5</f>
        <v>-789150.85641829099</v>
      </c>
      <c r="N102" s="137">
        <f ca="1">'GS &lt; 50 OLS Model'!$B$6*D102</f>
        <v>477945.57787415048</v>
      </c>
      <c r="O102" s="137">
        <f ca="1">'GS &lt; 50 OLS Model'!$B$7*E102</f>
        <v>1152084.2501964218</v>
      </c>
      <c r="P102" s="133">
        <f>'GS &lt; 50 OLS Model'!$B$8*F102</f>
        <v>4429184.9858186748</v>
      </c>
      <c r="Q102" s="137">
        <f>'GS &lt; 50 OLS Model'!$B$9*G102</f>
        <v>-1529544.2957972558</v>
      </c>
      <c r="R102" s="137">
        <f>'GS &lt; 50 OLS Model'!$B$10*H102</f>
        <v>0</v>
      </c>
      <c r="S102" s="137">
        <f>'GS &lt; 50 OLS Model'!$B$11*I102</f>
        <v>0</v>
      </c>
      <c r="T102" s="137">
        <f>'GS &lt; 50 OLS Model'!$B$12*J102</f>
        <v>-710726.62253818498</v>
      </c>
      <c r="U102" s="137">
        <f>'GS &lt; 50 OLS Model'!$B$13*K102</f>
        <v>14449826.767135682</v>
      </c>
      <c r="V102" s="137">
        <f t="shared" ca="1" si="8"/>
        <v>17479619.806271195</v>
      </c>
    </row>
    <row r="103" spans="1:22">
      <c r="A103" s="138">
        <f>'Monthly Data'!A103</f>
        <v>42522</v>
      </c>
      <c r="B103" s="137">
        <f t="shared" si="7"/>
        <v>2016</v>
      </c>
      <c r="C103" s="137">
        <f ca="1">'Monthly Data'!J103</f>
        <v>19532905.229509365</v>
      </c>
      <c r="D103" s="137">
        <f t="shared" ca="1" si="10"/>
        <v>0.39669172932326546</v>
      </c>
      <c r="E103" s="137">
        <f t="shared" ca="1" si="10"/>
        <v>113.76894736842098</v>
      </c>
      <c r="F103" s="133">
        <f>'Monthly Data'!BA103</f>
        <v>166.3</v>
      </c>
      <c r="G103" s="137">
        <f>'Monthly Data'!BC103</f>
        <v>102</v>
      </c>
      <c r="H103" s="137">
        <f>'Monthly Data'!BF103</f>
        <v>0</v>
      </c>
      <c r="I103" s="137">
        <f>'Monthly Data'!BL103</f>
        <v>0</v>
      </c>
      <c r="J103" s="137">
        <f>'Monthly Data'!BR103</f>
        <v>0</v>
      </c>
      <c r="K103" s="137">
        <f>'Monthly Data'!BS103</f>
        <v>30</v>
      </c>
      <c r="M103" s="137">
        <f>'GS &lt; 50 OLS Model'!$B$5</f>
        <v>-789150.85641829099</v>
      </c>
      <c r="N103" s="137">
        <f ca="1">'GS &lt; 50 OLS Model'!$B$6*D103</f>
        <v>1847.1773197491113</v>
      </c>
      <c r="O103" s="137">
        <f ca="1">'GS &lt; 50 OLS Model'!$B$7*E103</f>
        <v>2825556.6590383169</v>
      </c>
      <c r="P103" s="133">
        <f>'GS &lt; 50 OLS Model'!$B$8*F103</f>
        <v>4469499.1695488207</v>
      </c>
      <c r="Q103" s="137">
        <f>'GS &lt; 50 OLS Model'!$B$9*G103</f>
        <v>-1544688.2987259415</v>
      </c>
      <c r="R103" s="137">
        <f>'GS &lt; 50 OLS Model'!$B$10*H103</f>
        <v>0</v>
      </c>
      <c r="S103" s="137">
        <f>'GS &lt; 50 OLS Model'!$B$11*I103</f>
        <v>0</v>
      </c>
      <c r="T103" s="137">
        <f>'GS &lt; 50 OLS Model'!$B$12*J103</f>
        <v>0</v>
      </c>
      <c r="U103" s="137">
        <f>'GS &lt; 50 OLS Model'!$B$13*K103</f>
        <v>13983703.323034531</v>
      </c>
      <c r="V103" s="137">
        <f t="shared" ca="1" si="8"/>
        <v>18946767.173797186</v>
      </c>
    </row>
    <row r="104" spans="1:22">
      <c r="A104" s="138">
        <f>'Monthly Data'!A104</f>
        <v>42552</v>
      </c>
      <c r="B104" s="137">
        <f t="shared" si="7"/>
        <v>2016</v>
      </c>
      <c r="C104" s="137">
        <f ca="1">'Monthly Data'!J104</f>
        <v>21956762.489117898</v>
      </c>
      <c r="D104" s="137">
        <f t="shared" ca="1" si="10"/>
        <v>0.58105263157894704</v>
      </c>
      <c r="E104" s="137">
        <f t="shared" ca="1" si="10"/>
        <v>182.37947368421052</v>
      </c>
      <c r="F104" s="133">
        <f>'Monthly Data'!BA104</f>
        <v>167.5</v>
      </c>
      <c r="G104" s="137">
        <f>'Monthly Data'!BC104</f>
        <v>103</v>
      </c>
      <c r="H104" s="137">
        <f>'Monthly Data'!BF104</f>
        <v>0</v>
      </c>
      <c r="I104" s="137">
        <f>'Monthly Data'!BL104</f>
        <v>0</v>
      </c>
      <c r="J104" s="137">
        <f>'Monthly Data'!BR104</f>
        <v>0</v>
      </c>
      <c r="K104" s="137">
        <f>'Monthly Data'!BS104</f>
        <v>31</v>
      </c>
      <c r="M104" s="137">
        <f>'GS &lt; 50 OLS Model'!$B$5</f>
        <v>-789150.85641829099</v>
      </c>
      <c r="N104" s="137">
        <f ca="1">'GS &lt; 50 OLS Model'!$B$6*D104</f>
        <v>2705.6456268049023</v>
      </c>
      <c r="O104" s="137">
        <f ca="1">'GS &lt; 50 OLS Model'!$B$7*E104</f>
        <v>4529562.3125661761</v>
      </c>
      <c r="P104" s="133">
        <f>'GS &lt; 50 OLS Model'!$B$8*F104</f>
        <v>4501750.5165329371</v>
      </c>
      <c r="Q104" s="137">
        <f>'GS &lt; 50 OLS Model'!$B$9*G104</f>
        <v>-1559832.3016546271</v>
      </c>
      <c r="R104" s="137">
        <f>'GS &lt; 50 OLS Model'!$B$10*H104</f>
        <v>0</v>
      </c>
      <c r="S104" s="137">
        <f>'GS &lt; 50 OLS Model'!$B$11*I104</f>
        <v>0</v>
      </c>
      <c r="T104" s="137">
        <f>'GS &lt; 50 OLS Model'!$B$12*J104</f>
        <v>0</v>
      </c>
      <c r="U104" s="137">
        <f>'GS &lt; 50 OLS Model'!$B$13*K104</f>
        <v>14449826.767135682</v>
      </c>
      <c r="V104" s="137">
        <f t="shared" ca="1" si="8"/>
        <v>21134862.083788682</v>
      </c>
    </row>
    <row r="105" spans="1:22">
      <c r="A105" s="138">
        <f>'Monthly Data'!A105</f>
        <v>42583</v>
      </c>
      <c r="B105" s="137">
        <f t="shared" si="7"/>
        <v>2016</v>
      </c>
      <c r="C105" s="137">
        <f ca="1">'Monthly Data'!J105</f>
        <v>21900969.806323256</v>
      </c>
      <c r="D105" s="137">
        <f t="shared" ca="1" si="10"/>
        <v>1.6660902255639058</v>
      </c>
      <c r="E105" s="137">
        <f t="shared" ca="1" si="10"/>
        <v>154.67804511278189</v>
      </c>
      <c r="F105" s="133">
        <f>'Monthly Data'!BA105</f>
        <v>167.9</v>
      </c>
      <c r="G105" s="137">
        <f>'Monthly Data'!BC105</f>
        <v>104</v>
      </c>
      <c r="H105" s="137">
        <f>'Monthly Data'!BF105</f>
        <v>0</v>
      </c>
      <c r="I105" s="137">
        <f>'Monthly Data'!BL105</f>
        <v>0</v>
      </c>
      <c r="J105" s="137">
        <f>'Monthly Data'!BR105</f>
        <v>0</v>
      </c>
      <c r="K105" s="137">
        <f>'Monthly Data'!BS105</f>
        <v>31</v>
      </c>
      <c r="M105" s="137">
        <f>'GS &lt; 50 OLS Model'!$B$5</f>
        <v>-789150.85641829099</v>
      </c>
      <c r="N105" s="137">
        <f ca="1">'GS &lt; 50 OLS Model'!$B$6*D105</f>
        <v>7758.0747210623349</v>
      </c>
      <c r="O105" s="137">
        <f ca="1">'GS &lt; 50 OLS Model'!$B$7*E105</f>
        <v>3841571.8039487032</v>
      </c>
      <c r="P105" s="133">
        <f>'GS &lt; 50 OLS Model'!$B$8*F105</f>
        <v>4512500.9655276425</v>
      </c>
      <c r="Q105" s="137">
        <f>'GS &lt; 50 OLS Model'!$B$9*G105</f>
        <v>-1574976.3045833129</v>
      </c>
      <c r="R105" s="137">
        <f>'GS &lt; 50 OLS Model'!$B$10*H105</f>
        <v>0</v>
      </c>
      <c r="S105" s="137">
        <f>'GS &lt; 50 OLS Model'!$B$11*I105</f>
        <v>0</v>
      </c>
      <c r="T105" s="137">
        <f>'GS &lt; 50 OLS Model'!$B$12*J105</f>
        <v>0</v>
      </c>
      <c r="U105" s="137">
        <f>'GS &lt; 50 OLS Model'!$B$13*K105</f>
        <v>14449826.767135682</v>
      </c>
      <c r="V105" s="137">
        <f t="shared" ca="1" si="8"/>
        <v>20447530.450331487</v>
      </c>
    </row>
    <row r="106" spans="1:22">
      <c r="A106" s="138">
        <f>'Monthly Data'!A106</f>
        <v>42614</v>
      </c>
      <c r="B106" s="137">
        <f t="shared" si="7"/>
        <v>2016</v>
      </c>
      <c r="C106" s="137">
        <f ca="1">'Monthly Data'!J106</f>
        <v>18789309.137700778</v>
      </c>
      <c r="D106" s="137">
        <f t="shared" ca="1" si="10"/>
        <v>30.410827067669118</v>
      </c>
      <c r="E106" s="137">
        <f t="shared" ca="1" si="10"/>
        <v>70.305488721804494</v>
      </c>
      <c r="F106" s="133">
        <f>'Monthly Data'!BA106</f>
        <v>167.5</v>
      </c>
      <c r="G106" s="137">
        <f>'Monthly Data'!BC106</f>
        <v>105</v>
      </c>
      <c r="H106" s="137">
        <f>'Monthly Data'!BF106</f>
        <v>0</v>
      </c>
      <c r="I106" s="137">
        <f>'Monthly Data'!BL106</f>
        <v>1</v>
      </c>
      <c r="J106" s="137">
        <f>'Monthly Data'!BR106</f>
        <v>1</v>
      </c>
      <c r="K106" s="137">
        <f>'Monthly Data'!BS106</f>
        <v>30</v>
      </c>
      <c r="M106" s="137">
        <f>'GS &lt; 50 OLS Model'!$B$5</f>
        <v>-789150.85641829099</v>
      </c>
      <c r="N106" s="137">
        <f ca="1">'GS &lt; 50 OLS Model'!$B$6*D106</f>
        <v>141606.65797101666</v>
      </c>
      <c r="O106" s="137">
        <f ca="1">'GS &lt; 50 OLS Model'!$B$7*E106</f>
        <v>1746101.6069836484</v>
      </c>
      <c r="P106" s="133">
        <f>'GS &lt; 50 OLS Model'!$B$8*F106</f>
        <v>4501750.5165329371</v>
      </c>
      <c r="Q106" s="137">
        <f>'GS &lt; 50 OLS Model'!$B$9*G106</f>
        <v>-1590120.3075119986</v>
      </c>
      <c r="R106" s="137">
        <f>'GS &lt; 50 OLS Model'!$B$10*H106</f>
        <v>0</v>
      </c>
      <c r="S106" s="137">
        <f>'GS &lt; 50 OLS Model'!$B$11*I106</f>
        <v>738961.94717258995</v>
      </c>
      <c r="T106" s="137">
        <f>'GS &lt; 50 OLS Model'!$B$12*J106</f>
        <v>-710726.62253818498</v>
      </c>
      <c r="U106" s="137">
        <f>'GS &lt; 50 OLS Model'!$B$13*K106</f>
        <v>13983703.323034531</v>
      </c>
      <c r="V106" s="137">
        <f t="shared" ca="1" si="8"/>
        <v>18022126.265226249</v>
      </c>
    </row>
    <row r="107" spans="1:22">
      <c r="A107" s="138">
        <f>'Monthly Data'!A107</f>
        <v>42644</v>
      </c>
      <c r="B107" s="137">
        <f t="shared" si="7"/>
        <v>2016</v>
      </c>
      <c r="C107" s="137">
        <f ca="1">'Monthly Data'!J107</f>
        <v>16955472.071180869</v>
      </c>
      <c r="D107" s="137">
        <f t="shared" ca="1" si="10"/>
        <v>158.93676691729343</v>
      </c>
      <c r="E107" s="137">
        <f t="shared" ca="1" si="10"/>
        <v>14.777368421052643</v>
      </c>
      <c r="F107" s="133">
        <f>'Monthly Data'!BA107</f>
        <v>166.4</v>
      </c>
      <c r="G107" s="137">
        <f>'Monthly Data'!BC107</f>
        <v>106</v>
      </c>
      <c r="H107" s="137">
        <f>'Monthly Data'!BF107</f>
        <v>0</v>
      </c>
      <c r="I107" s="137">
        <f>'Monthly Data'!BL107</f>
        <v>0</v>
      </c>
      <c r="J107" s="137">
        <f>'Monthly Data'!BR107</f>
        <v>1</v>
      </c>
      <c r="K107" s="137">
        <f>'Monthly Data'!BS107</f>
        <v>31</v>
      </c>
      <c r="M107" s="137">
        <f>'GS &lt; 50 OLS Model'!$B$5</f>
        <v>-789150.85641829099</v>
      </c>
      <c r="N107" s="137">
        <f ca="1">'GS &lt; 50 OLS Model'!$B$6*D107</f>
        <v>740081.95639650547</v>
      </c>
      <c r="O107" s="137">
        <f ca="1">'GS &lt; 50 OLS Model'!$B$7*E107</f>
        <v>367009.56377801235</v>
      </c>
      <c r="P107" s="133">
        <f>'GS &lt; 50 OLS Model'!$B$8*F107</f>
        <v>4472186.7817974966</v>
      </c>
      <c r="Q107" s="137">
        <f>'GS &lt; 50 OLS Model'!$B$9*G107</f>
        <v>-1605264.3104406842</v>
      </c>
      <c r="R107" s="137">
        <f>'GS &lt; 50 OLS Model'!$B$10*H107</f>
        <v>0</v>
      </c>
      <c r="S107" s="137">
        <f>'GS &lt; 50 OLS Model'!$B$11*I107</f>
        <v>0</v>
      </c>
      <c r="T107" s="137">
        <f>'GS &lt; 50 OLS Model'!$B$12*J107</f>
        <v>-710726.62253818498</v>
      </c>
      <c r="U107" s="137">
        <f>'GS &lt; 50 OLS Model'!$B$13*K107</f>
        <v>14449826.767135682</v>
      </c>
      <c r="V107" s="137">
        <f t="shared" ca="1" si="8"/>
        <v>16923963.279710535</v>
      </c>
    </row>
    <row r="108" spans="1:22">
      <c r="A108" s="138">
        <f>'Monthly Data'!A108</f>
        <v>42675</v>
      </c>
      <c r="B108" s="137">
        <f t="shared" si="7"/>
        <v>2016</v>
      </c>
      <c r="C108" s="137">
        <f ca="1">'Monthly Data'!J108</f>
        <v>16751612.589217924</v>
      </c>
      <c r="D108" s="137">
        <f t="shared" ca="1" si="10"/>
        <v>375.92533834586447</v>
      </c>
      <c r="E108" s="137">
        <f t="shared" ca="1" si="10"/>
        <v>9.5488721804512622E-2</v>
      </c>
      <c r="F108" s="133">
        <f>'Monthly Data'!BA108</f>
        <v>163.9</v>
      </c>
      <c r="G108" s="137">
        <f>'Monthly Data'!BC108</f>
        <v>107</v>
      </c>
      <c r="H108" s="137">
        <f>'Monthly Data'!BF108</f>
        <v>0</v>
      </c>
      <c r="I108" s="137">
        <f>'Monthly Data'!BL108</f>
        <v>0</v>
      </c>
      <c r="J108" s="137">
        <f>'Monthly Data'!BR108</f>
        <v>1</v>
      </c>
      <c r="K108" s="137">
        <f>'Monthly Data'!BS108</f>
        <v>30</v>
      </c>
      <c r="M108" s="137">
        <f>'GS &lt; 50 OLS Model'!$B$5</f>
        <v>-789150.85641829099</v>
      </c>
      <c r="N108" s="137">
        <f ca="1">'GS &lt; 50 OLS Model'!$B$6*D108</f>
        <v>1750479.5476732063</v>
      </c>
      <c r="O108" s="137">
        <f ca="1">'GS &lt; 50 OLS Model'!$B$7*E108</f>
        <v>2371.5504098325623</v>
      </c>
      <c r="P108" s="133">
        <f>'GS &lt; 50 OLS Model'!$B$8*F108</f>
        <v>4404996.4755805871</v>
      </c>
      <c r="Q108" s="137">
        <f>'GS &lt; 50 OLS Model'!$B$9*G108</f>
        <v>-1620408.3133693701</v>
      </c>
      <c r="R108" s="137">
        <f>'GS &lt; 50 OLS Model'!$B$10*H108</f>
        <v>0</v>
      </c>
      <c r="S108" s="137">
        <f>'GS &lt; 50 OLS Model'!$B$11*I108</f>
        <v>0</v>
      </c>
      <c r="T108" s="137">
        <f>'GS &lt; 50 OLS Model'!$B$12*J108</f>
        <v>-710726.62253818498</v>
      </c>
      <c r="U108" s="137">
        <f>'GS &lt; 50 OLS Model'!$B$13*K108</f>
        <v>13983703.323034531</v>
      </c>
      <c r="V108" s="137">
        <f t="shared" ca="1" si="8"/>
        <v>17021265.104372311</v>
      </c>
    </row>
    <row r="109" spans="1:22">
      <c r="A109" s="138">
        <f>'Monthly Data'!A109</f>
        <v>42705</v>
      </c>
      <c r="B109" s="137">
        <f t="shared" si="7"/>
        <v>2016</v>
      </c>
      <c r="C109" s="137">
        <f ca="1">'Monthly Data'!J109</f>
        <v>18774069.716664497</v>
      </c>
      <c r="D109" s="137">
        <f t="shared" ca="1" si="10"/>
        <v>548.76120300751859</v>
      </c>
      <c r="E109" s="137">
        <f t="shared" ca="1" si="10"/>
        <v>0</v>
      </c>
      <c r="F109" s="133">
        <f>'Monthly Data'!BA109</f>
        <v>161.80000000000001</v>
      </c>
      <c r="G109" s="137">
        <f>'Monthly Data'!BC109</f>
        <v>108</v>
      </c>
      <c r="H109" s="137">
        <f>'Monthly Data'!BF109</f>
        <v>0</v>
      </c>
      <c r="I109" s="137">
        <f>'Monthly Data'!BL109</f>
        <v>0</v>
      </c>
      <c r="J109" s="137">
        <f>'Monthly Data'!BR109</f>
        <v>0</v>
      </c>
      <c r="K109" s="137">
        <f>'Monthly Data'!BS109</f>
        <v>31</v>
      </c>
      <c r="M109" s="137">
        <f>'GS &lt; 50 OLS Model'!$B$5</f>
        <v>-789150.85641829099</v>
      </c>
      <c r="N109" s="137">
        <f ca="1">'GS &lt; 50 OLS Model'!$B$6*D109</f>
        <v>2555282.031926841</v>
      </c>
      <c r="O109" s="137">
        <f ca="1">'GS &lt; 50 OLS Model'!$B$7*E109</f>
        <v>0</v>
      </c>
      <c r="P109" s="133">
        <f>'GS &lt; 50 OLS Model'!$B$8*F109</f>
        <v>4348556.618358383</v>
      </c>
      <c r="Q109" s="137">
        <f>'GS &lt; 50 OLS Model'!$B$9*G109</f>
        <v>-1635552.3162980557</v>
      </c>
      <c r="R109" s="137">
        <f>'GS &lt; 50 OLS Model'!$B$10*H109</f>
        <v>0</v>
      </c>
      <c r="S109" s="137">
        <f>'GS &lt; 50 OLS Model'!$B$11*I109</f>
        <v>0</v>
      </c>
      <c r="T109" s="137">
        <f>'GS &lt; 50 OLS Model'!$B$12*J109</f>
        <v>0</v>
      </c>
      <c r="U109" s="137">
        <f>'GS &lt; 50 OLS Model'!$B$13*K109</f>
        <v>14449826.767135682</v>
      </c>
      <c r="V109" s="137">
        <f t="shared" ca="1" si="8"/>
        <v>18928962.244704559</v>
      </c>
    </row>
    <row r="110" spans="1:22">
      <c r="A110" s="138">
        <v>42736</v>
      </c>
      <c r="B110" s="137">
        <f t="shared" si="7"/>
        <v>2017</v>
      </c>
      <c r="C110" s="137">
        <f ca="1">'Monthly Data'!J110</f>
        <v>18732513.136596769</v>
      </c>
      <c r="D110" s="137">
        <f t="shared" ref="D110:E125" ca="1" si="11">D98</f>
        <v>665.14879699248104</v>
      </c>
      <c r="E110" s="137">
        <f t="shared" ca="1" si="11"/>
        <v>0</v>
      </c>
      <c r="F110" s="133">
        <f>'Monthly Data'!BA110</f>
        <v>162</v>
      </c>
      <c r="G110" s="137">
        <f>G109+1</f>
        <v>109</v>
      </c>
      <c r="H110" s="137">
        <f>H98</f>
        <v>0</v>
      </c>
      <c r="I110" s="137">
        <f t="shared" ref="I110:J110" si="12">I98</f>
        <v>0</v>
      </c>
      <c r="J110" s="137">
        <f t="shared" si="12"/>
        <v>0</v>
      </c>
      <c r="K110" s="137">
        <f>K62</f>
        <v>31</v>
      </c>
      <c r="M110" s="137">
        <f>'GS &lt; 50 OLS Model'!$B$5</f>
        <v>-789150.85641829099</v>
      </c>
      <c r="N110" s="137">
        <f ca="1">'GS &lt; 50 OLS Model'!$B$6*D110</f>
        <v>3097235.6649807729</v>
      </c>
      <c r="O110" s="137">
        <f ca="1">'GS &lt; 50 OLS Model'!$B$7*E110</f>
        <v>0</v>
      </c>
      <c r="P110" s="133">
        <f>'GS &lt; 50 OLS Model'!$B$8*F110</f>
        <v>4353931.8428557357</v>
      </c>
      <c r="Q110" s="137">
        <f>'GS &lt; 50 OLS Model'!$B$9*G110</f>
        <v>-1650696.3192267413</v>
      </c>
      <c r="R110" s="137">
        <f>'GS &lt; 50 OLS Model'!$B$10*H110</f>
        <v>0</v>
      </c>
      <c r="S110" s="137">
        <f>'GS &lt; 50 OLS Model'!$B$11*I110</f>
        <v>0</v>
      </c>
      <c r="T110" s="137">
        <f>'GS &lt; 50 OLS Model'!$B$12*J110</f>
        <v>0</v>
      </c>
      <c r="U110" s="137">
        <f>'GS &lt; 50 OLS Model'!$B$13*K110</f>
        <v>14449826.767135682</v>
      </c>
      <c r="V110" s="137">
        <f t="shared" ca="1" si="8"/>
        <v>19461147.099327158</v>
      </c>
    </row>
    <row r="111" spans="1:22">
      <c r="A111" s="138">
        <v>42767</v>
      </c>
      <c r="B111" s="137">
        <f t="shared" si="7"/>
        <v>2017</v>
      </c>
      <c r="C111" s="137">
        <f ca="1">'Monthly Data'!J111</f>
        <v>16467205.256596768</v>
      </c>
      <c r="D111" s="137">
        <f t="shared" ca="1" si="11"/>
        <v>611.17548872180487</v>
      </c>
      <c r="E111" s="137">
        <f t="shared" ca="1" si="11"/>
        <v>0</v>
      </c>
      <c r="F111" s="133">
        <f>'Monthly Data'!BA111</f>
        <v>161.19999999999999</v>
      </c>
      <c r="G111" s="137">
        <f t="shared" ref="G111:G157" si="13">G110+1</f>
        <v>110</v>
      </c>
      <c r="H111" s="137">
        <f t="shared" ref="H111:J126" si="14">H99</f>
        <v>0</v>
      </c>
      <c r="I111" s="137">
        <f t="shared" si="14"/>
        <v>0</v>
      </c>
      <c r="J111" s="137">
        <f t="shared" si="14"/>
        <v>0</v>
      </c>
      <c r="K111" s="137">
        <f t="shared" ref="K111:K157" si="15">K63</f>
        <v>28</v>
      </c>
      <c r="M111" s="137">
        <f>'GS &lt; 50 OLS Model'!$B$5</f>
        <v>-789150.85641829099</v>
      </c>
      <c r="N111" s="137">
        <f ca="1">'GS &lt; 50 OLS Model'!$B$6*D111</f>
        <v>2845911.3656829279</v>
      </c>
      <c r="O111" s="137">
        <f ca="1">'GS &lt; 50 OLS Model'!$B$7*E111</f>
        <v>0</v>
      </c>
      <c r="P111" s="133">
        <f>'GS &lt; 50 OLS Model'!$B$8*F111</f>
        <v>4332430.9448663248</v>
      </c>
      <c r="Q111" s="137">
        <f>'GS &lt; 50 OLS Model'!$B$9*G111</f>
        <v>-1665840.3221554272</v>
      </c>
      <c r="R111" s="137">
        <f>'GS &lt; 50 OLS Model'!$B$10*H111</f>
        <v>0</v>
      </c>
      <c r="S111" s="137">
        <f>'GS &lt; 50 OLS Model'!$B$11*I111</f>
        <v>0</v>
      </c>
      <c r="T111" s="137">
        <f>'GS &lt; 50 OLS Model'!$B$12*J111</f>
        <v>0</v>
      </c>
      <c r="U111" s="137">
        <f>'GS &lt; 50 OLS Model'!$B$13*K111</f>
        <v>13051456.434832228</v>
      </c>
      <c r="V111" s="137">
        <f t="shared" ca="1" si="8"/>
        <v>17774807.566807762</v>
      </c>
    </row>
    <row r="112" spans="1:22">
      <c r="A112" s="138">
        <v>42795</v>
      </c>
      <c r="B112" s="137">
        <f t="shared" si="7"/>
        <v>2017</v>
      </c>
      <c r="C112" s="137">
        <f ca="1">'Monthly Data'!J112</f>
        <v>17473640.656596765</v>
      </c>
      <c r="D112" s="137">
        <f t="shared" ca="1" si="11"/>
        <v>458.46436090225569</v>
      </c>
      <c r="E112" s="137">
        <f t="shared" ca="1" si="11"/>
        <v>0</v>
      </c>
      <c r="F112" s="133">
        <f>'Monthly Data'!BA112</f>
        <v>161.30000000000001</v>
      </c>
      <c r="G112" s="137">
        <f t="shared" si="13"/>
        <v>111</v>
      </c>
      <c r="H112" s="137">
        <f t="shared" si="14"/>
        <v>1</v>
      </c>
      <c r="I112" s="137">
        <f t="shared" si="14"/>
        <v>0</v>
      </c>
      <c r="J112" s="137">
        <f t="shared" si="14"/>
        <v>1</v>
      </c>
      <c r="K112" s="137">
        <f t="shared" si="15"/>
        <v>31</v>
      </c>
      <c r="M112" s="137">
        <f>'GS &lt; 50 OLS Model'!$B$5</f>
        <v>-789150.85641829099</v>
      </c>
      <c r="N112" s="137">
        <f ca="1">'GS &lt; 50 OLS Model'!$B$6*D112</f>
        <v>2134818.819683041</v>
      </c>
      <c r="O112" s="137">
        <f ca="1">'GS &lt; 50 OLS Model'!$B$7*E112</f>
        <v>0</v>
      </c>
      <c r="P112" s="133">
        <f>'GS &lt; 50 OLS Model'!$B$8*F112</f>
        <v>4335118.5571150016</v>
      </c>
      <c r="Q112" s="137">
        <f>'GS &lt; 50 OLS Model'!$B$9*G112</f>
        <v>-1680984.3250841128</v>
      </c>
      <c r="R112" s="137">
        <f>'GS &lt; 50 OLS Model'!$B$10*H112</f>
        <v>396678.61848310701</v>
      </c>
      <c r="S112" s="137">
        <f>'GS &lt; 50 OLS Model'!$B$11*I112</f>
        <v>0</v>
      </c>
      <c r="T112" s="137">
        <f>'GS &lt; 50 OLS Model'!$B$12*J112</f>
        <v>-710726.62253818498</v>
      </c>
      <c r="U112" s="137">
        <f>'GS &lt; 50 OLS Model'!$B$13*K112</f>
        <v>14449826.767135682</v>
      </c>
      <c r="V112" s="137">
        <f t="shared" ca="1" si="8"/>
        <v>18135580.958376244</v>
      </c>
    </row>
    <row r="113" spans="1:22">
      <c r="A113" s="138">
        <v>42826</v>
      </c>
      <c r="B113" s="137">
        <f t="shared" si="7"/>
        <v>2017</v>
      </c>
      <c r="C113" s="137">
        <f ca="1">'Monthly Data'!J113</f>
        <v>15740126.976596767</v>
      </c>
      <c r="D113" s="137">
        <f t="shared" ca="1" si="11"/>
        <v>254.29052631578941</v>
      </c>
      <c r="E113" s="137">
        <f t="shared" ca="1" si="11"/>
        <v>1.6822556390977184</v>
      </c>
      <c r="F113" s="133">
        <f>'Monthly Data'!BA113</f>
        <v>160.19999999999999</v>
      </c>
      <c r="G113" s="137">
        <f t="shared" si="13"/>
        <v>112</v>
      </c>
      <c r="H113" s="137">
        <f t="shared" si="14"/>
        <v>0</v>
      </c>
      <c r="I113" s="137">
        <f t="shared" si="14"/>
        <v>0</v>
      </c>
      <c r="J113" s="137">
        <f t="shared" si="14"/>
        <v>1</v>
      </c>
      <c r="K113" s="137">
        <f t="shared" si="15"/>
        <v>30</v>
      </c>
      <c r="M113" s="137">
        <f>'GS &lt; 50 OLS Model'!$B$5</f>
        <v>-789150.85641829099</v>
      </c>
      <c r="N113" s="137">
        <f ca="1">'GS &lt; 50 OLS Model'!$B$6*D113</f>
        <v>1184092.4781540241</v>
      </c>
      <c r="O113" s="137">
        <f ca="1">'GS &lt; 50 OLS Model'!$B$7*E113</f>
        <v>41780.369188655255</v>
      </c>
      <c r="P113" s="133">
        <f>'GS &lt; 50 OLS Model'!$B$8*F113</f>
        <v>4305554.8223795602</v>
      </c>
      <c r="Q113" s="137">
        <f>'GS &lt; 50 OLS Model'!$B$9*G113</f>
        <v>-1696128.3280127984</v>
      </c>
      <c r="R113" s="137">
        <f>'GS &lt; 50 OLS Model'!$B$10*H113</f>
        <v>0</v>
      </c>
      <c r="S113" s="137">
        <f>'GS &lt; 50 OLS Model'!$B$11*I113</f>
        <v>0</v>
      </c>
      <c r="T113" s="137">
        <f>'GS &lt; 50 OLS Model'!$B$12*J113</f>
        <v>-710726.62253818498</v>
      </c>
      <c r="U113" s="137">
        <f>'GS &lt; 50 OLS Model'!$B$13*K113</f>
        <v>13983703.323034531</v>
      </c>
      <c r="V113" s="137">
        <f t="shared" ca="1" si="8"/>
        <v>16319125.185787495</v>
      </c>
    </row>
    <row r="114" spans="1:22">
      <c r="A114" s="138">
        <v>42856</v>
      </c>
      <c r="B114" s="137">
        <f t="shared" si="7"/>
        <v>2017</v>
      </c>
      <c r="C114" s="137">
        <f ca="1">'Monthly Data'!J114</f>
        <v>16539773.226596767</v>
      </c>
      <c r="D114" s="137">
        <f t="shared" ca="1" si="11"/>
        <v>102.64150375939857</v>
      </c>
      <c r="E114" s="137">
        <f t="shared" ca="1" si="11"/>
        <v>46.38781954887213</v>
      </c>
      <c r="F114" s="133">
        <f>'Monthly Data'!BA114</f>
        <v>160</v>
      </c>
      <c r="G114" s="137">
        <f t="shared" si="13"/>
        <v>113</v>
      </c>
      <c r="H114" s="137">
        <f t="shared" si="14"/>
        <v>0</v>
      </c>
      <c r="I114" s="137">
        <f t="shared" si="14"/>
        <v>0</v>
      </c>
      <c r="J114" s="137">
        <f t="shared" si="14"/>
        <v>1</v>
      </c>
      <c r="K114" s="137">
        <f t="shared" si="15"/>
        <v>31</v>
      </c>
      <c r="M114" s="137">
        <f>'GS &lt; 50 OLS Model'!$B$5</f>
        <v>-789150.85641829099</v>
      </c>
      <c r="N114" s="137">
        <f ca="1">'GS &lt; 50 OLS Model'!$B$6*D114</f>
        <v>477945.57787415048</v>
      </c>
      <c r="O114" s="137">
        <f ca="1">'GS &lt; 50 OLS Model'!$B$7*E114</f>
        <v>1152084.2501964218</v>
      </c>
      <c r="P114" s="133">
        <f>'GS &lt; 50 OLS Model'!$B$8*F114</f>
        <v>4300179.5978822084</v>
      </c>
      <c r="Q114" s="137">
        <f>'GS &lt; 50 OLS Model'!$B$9*G114</f>
        <v>-1711272.3309414841</v>
      </c>
      <c r="R114" s="137">
        <f>'GS &lt; 50 OLS Model'!$B$10*H114</f>
        <v>0</v>
      </c>
      <c r="S114" s="137">
        <f>'GS &lt; 50 OLS Model'!$B$11*I114</f>
        <v>0</v>
      </c>
      <c r="T114" s="137">
        <f>'GS &lt; 50 OLS Model'!$B$12*J114</f>
        <v>-710726.62253818498</v>
      </c>
      <c r="U114" s="137">
        <f>'GS &lt; 50 OLS Model'!$B$13*K114</f>
        <v>14449826.767135682</v>
      </c>
      <c r="V114" s="137">
        <f t="shared" ca="1" si="8"/>
        <v>17168886.383190501</v>
      </c>
    </row>
    <row r="115" spans="1:22">
      <c r="A115" s="138">
        <v>42887</v>
      </c>
      <c r="B115" s="137">
        <f t="shared" si="7"/>
        <v>2017</v>
      </c>
      <c r="C115" s="137">
        <f ca="1">'Monthly Data'!J115</f>
        <v>18287536.646596767</v>
      </c>
      <c r="D115" s="137">
        <f t="shared" ca="1" si="11"/>
        <v>0.39669172932326546</v>
      </c>
      <c r="E115" s="137">
        <f t="shared" ca="1" si="11"/>
        <v>113.76894736842098</v>
      </c>
      <c r="F115" s="133">
        <f>'Monthly Data'!BA115</f>
        <v>160.5</v>
      </c>
      <c r="G115" s="137">
        <f t="shared" si="13"/>
        <v>114</v>
      </c>
      <c r="H115" s="137">
        <f t="shared" si="14"/>
        <v>0</v>
      </c>
      <c r="I115" s="137">
        <f t="shared" si="14"/>
        <v>0</v>
      </c>
      <c r="J115" s="137">
        <f t="shared" si="14"/>
        <v>0</v>
      </c>
      <c r="K115" s="137">
        <f t="shared" si="15"/>
        <v>30</v>
      </c>
      <c r="M115" s="137">
        <f>'GS &lt; 50 OLS Model'!$B$5</f>
        <v>-789150.85641829099</v>
      </c>
      <c r="N115" s="137">
        <f ca="1">'GS &lt; 50 OLS Model'!$B$6*D115</f>
        <v>1847.1773197491113</v>
      </c>
      <c r="O115" s="137">
        <f ca="1">'GS &lt; 50 OLS Model'!$B$7*E115</f>
        <v>2825556.6590383169</v>
      </c>
      <c r="P115" s="133">
        <f>'GS &lt; 50 OLS Model'!$B$8*F115</f>
        <v>4313617.6591255898</v>
      </c>
      <c r="Q115" s="137">
        <f>'GS &lt; 50 OLS Model'!$B$9*G115</f>
        <v>-1726416.3338701699</v>
      </c>
      <c r="R115" s="137">
        <f>'GS &lt; 50 OLS Model'!$B$10*H115</f>
        <v>0</v>
      </c>
      <c r="S115" s="137">
        <f>'GS &lt; 50 OLS Model'!$B$11*I115</f>
        <v>0</v>
      </c>
      <c r="T115" s="137">
        <f>'GS &lt; 50 OLS Model'!$B$12*J115</f>
        <v>0</v>
      </c>
      <c r="U115" s="137">
        <f>'GS &lt; 50 OLS Model'!$B$13*K115</f>
        <v>13983703.323034531</v>
      </c>
      <c r="V115" s="137">
        <f t="shared" ca="1" si="8"/>
        <v>18609157.628229726</v>
      </c>
    </row>
    <row r="116" spans="1:22">
      <c r="A116" s="138">
        <v>42917</v>
      </c>
      <c r="B116" s="137">
        <f t="shared" si="7"/>
        <v>2017</v>
      </c>
      <c r="C116" s="137">
        <f ca="1">'Monthly Data'!J116</f>
        <v>20148670.466596767</v>
      </c>
      <c r="D116" s="137">
        <f t="shared" ca="1" si="11"/>
        <v>0.58105263157894704</v>
      </c>
      <c r="E116" s="137">
        <f t="shared" ca="1" si="11"/>
        <v>182.37947368421052</v>
      </c>
      <c r="F116" s="133">
        <f>'Monthly Data'!BA116</f>
        <v>160.5</v>
      </c>
      <c r="G116" s="137">
        <f t="shared" si="13"/>
        <v>115</v>
      </c>
      <c r="H116" s="137">
        <f t="shared" si="14"/>
        <v>0</v>
      </c>
      <c r="I116" s="137">
        <f t="shared" si="14"/>
        <v>0</v>
      </c>
      <c r="J116" s="137">
        <f t="shared" si="14"/>
        <v>0</v>
      </c>
      <c r="K116" s="137">
        <f t="shared" si="15"/>
        <v>31</v>
      </c>
      <c r="M116" s="137">
        <f>'GS &lt; 50 OLS Model'!$B$5</f>
        <v>-789150.85641829099</v>
      </c>
      <c r="N116" s="137">
        <f ca="1">'GS &lt; 50 OLS Model'!$B$6*D116</f>
        <v>2705.6456268049023</v>
      </c>
      <c r="O116" s="137">
        <f ca="1">'GS &lt; 50 OLS Model'!$B$7*E116</f>
        <v>4529562.3125661761</v>
      </c>
      <c r="P116" s="133">
        <f>'GS &lt; 50 OLS Model'!$B$8*F116</f>
        <v>4313617.6591255898</v>
      </c>
      <c r="Q116" s="137">
        <f>'GS &lt; 50 OLS Model'!$B$9*G116</f>
        <v>-1741560.3367988556</v>
      </c>
      <c r="R116" s="137">
        <f>'GS &lt; 50 OLS Model'!$B$10*H116</f>
        <v>0</v>
      </c>
      <c r="S116" s="137">
        <f>'GS &lt; 50 OLS Model'!$B$11*I116</f>
        <v>0</v>
      </c>
      <c r="T116" s="137">
        <f>'GS &lt; 50 OLS Model'!$B$12*J116</f>
        <v>0</v>
      </c>
      <c r="U116" s="137">
        <f>'GS &lt; 50 OLS Model'!$B$13*K116</f>
        <v>14449826.767135682</v>
      </c>
      <c r="V116" s="137">
        <f t="shared" ca="1" si="8"/>
        <v>20765001.191237107</v>
      </c>
    </row>
    <row r="117" spans="1:22">
      <c r="A117" s="138">
        <v>42948</v>
      </c>
      <c r="B117" s="137">
        <f t="shared" si="7"/>
        <v>2017</v>
      </c>
      <c r="C117" s="137">
        <f ca="1">'Monthly Data'!J117</f>
        <v>19087552.926596768</v>
      </c>
      <c r="D117" s="137">
        <f t="shared" ca="1" si="11"/>
        <v>1.6660902255639058</v>
      </c>
      <c r="E117" s="137">
        <f t="shared" ca="1" si="11"/>
        <v>154.67804511278189</v>
      </c>
      <c r="F117" s="133">
        <f>'Monthly Data'!BA117</f>
        <v>163.69999999999999</v>
      </c>
      <c r="G117" s="137">
        <f t="shared" si="13"/>
        <v>116</v>
      </c>
      <c r="H117" s="137">
        <f t="shared" si="14"/>
        <v>0</v>
      </c>
      <c r="I117" s="137">
        <f t="shared" si="14"/>
        <v>0</v>
      </c>
      <c r="J117" s="137">
        <f t="shared" si="14"/>
        <v>0</v>
      </c>
      <c r="K117" s="137">
        <f t="shared" si="15"/>
        <v>31</v>
      </c>
      <c r="M117" s="137">
        <f>'GS &lt; 50 OLS Model'!$B$5</f>
        <v>-789150.85641829099</v>
      </c>
      <c r="N117" s="137">
        <f ca="1">'GS &lt; 50 OLS Model'!$B$6*D117</f>
        <v>7758.0747210623349</v>
      </c>
      <c r="O117" s="137">
        <f ca="1">'GS &lt; 50 OLS Model'!$B$7*E117</f>
        <v>3841571.8039487032</v>
      </c>
      <c r="P117" s="133">
        <f>'GS &lt; 50 OLS Model'!$B$8*F117</f>
        <v>4399621.2510832343</v>
      </c>
      <c r="Q117" s="137">
        <f>'GS &lt; 50 OLS Model'!$B$9*G117</f>
        <v>-1756704.3397275412</v>
      </c>
      <c r="R117" s="137">
        <f>'GS &lt; 50 OLS Model'!$B$10*H117</f>
        <v>0</v>
      </c>
      <c r="S117" s="137">
        <f>'GS &lt; 50 OLS Model'!$B$11*I117</f>
        <v>0</v>
      </c>
      <c r="T117" s="137">
        <f>'GS &lt; 50 OLS Model'!$B$12*J117</f>
        <v>0</v>
      </c>
      <c r="U117" s="137">
        <f>'GS &lt; 50 OLS Model'!$B$13*K117</f>
        <v>14449826.767135682</v>
      </c>
      <c r="V117" s="137">
        <f t="shared" ca="1" si="8"/>
        <v>20152922.700742848</v>
      </c>
    </row>
    <row r="118" spans="1:22">
      <c r="A118" s="138">
        <v>42979</v>
      </c>
      <c r="B118" s="137">
        <f t="shared" si="7"/>
        <v>2017</v>
      </c>
      <c r="C118" s="137">
        <f ca="1">'Monthly Data'!J118</f>
        <v>17404207.736596767</v>
      </c>
      <c r="D118" s="137">
        <f t="shared" ca="1" si="11"/>
        <v>30.410827067669118</v>
      </c>
      <c r="E118" s="137">
        <f t="shared" ca="1" si="11"/>
        <v>70.305488721804494</v>
      </c>
      <c r="F118" s="133">
        <f>'Monthly Data'!BA118</f>
        <v>164.7</v>
      </c>
      <c r="G118" s="137">
        <f t="shared" si="13"/>
        <v>117</v>
      </c>
      <c r="H118" s="137">
        <f t="shared" si="14"/>
        <v>0</v>
      </c>
      <c r="I118" s="137">
        <f t="shared" si="14"/>
        <v>1</v>
      </c>
      <c r="J118" s="137">
        <f t="shared" si="14"/>
        <v>1</v>
      </c>
      <c r="K118" s="137">
        <f t="shared" si="15"/>
        <v>30</v>
      </c>
      <c r="M118" s="137">
        <f>'GS &lt; 50 OLS Model'!$B$5</f>
        <v>-789150.85641829099</v>
      </c>
      <c r="N118" s="137">
        <f ca="1">'GS &lt; 50 OLS Model'!$B$6*D118</f>
        <v>141606.65797101666</v>
      </c>
      <c r="O118" s="137">
        <f ca="1">'GS &lt; 50 OLS Model'!$B$7*E118</f>
        <v>1746101.6069836484</v>
      </c>
      <c r="P118" s="133">
        <f>'GS &lt; 50 OLS Model'!$B$8*F118</f>
        <v>4426497.373569998</v>
      </c>
      <c r="Q118" s="137">
        <f>'GS &lt; 50 OLS Model'!$B$9*G118</f>
        <v>-1771848.3426562271</v>
      </c>
      <c r="R118" s="137">
        <f>'GS &lt; 50 OLS Model'!$B$10*H118</f>
        <v>0</v>
      </c>
      <c r="S118" s="137">
        <f>'GS &lt; 50 OLS Model'!$B$11*I118</f>
        <v>738961.94717258995</v>
      </c>
      <c r="T118" s="137">
        <f>'GS &lt; 50 OLS Model'!$B$12*J118</f>
        <v>-710726.62253818498</v>
      </c>
      <c r="U118" s="137">
        <f>'GS &lt; 50 OLS Model'!$B$13*K118</f>
        <v>13983703.323034531</v>
      </c>
      <c r="V118" s="137">
        <f t="shared" ca="1" si="8"/>
        <v>17765145.08711908</v>
      </c>
    </row>
    <row r="119" spans="1:22">
      <c r="A119" s="138">
        <v>43009</v>
      </c>
      <c r="B119" s="137">
        <f t="shared" si="7"/>
        <v>2017</v>
      </c>
      <c r="C119" s="137">
        <f ca="1">'Monthly Data'!J119</f>
        <v>16833839.906596765</v>
      </c>
      <c r="D119" s="137">
        <f t="shared" ca="1" si="11"/>
        <v>158.93676691729343</v>
      </c>
      <c r="E119" s="137">
        <f t="shared" ca="1" si="11"/>
        <v>14.777368421052643</v>
      </c>
      <c r="F119" s="133">
        <f>'Monthly Data'!BA119</f>
        <v>162.1</v>
      </c>
      <c r="G119" s="137">
        <f t="shared" si="13"/>
        <v>118</v>
      </c>
      <c r="H119" s="137">
        <f t="shared" si="14"/>
        <v>0</v>
      </c>
      <c r="I119" s="137">
        <f t="shared" si="14"/>
        <v>0</v>
      </c>
      <c r="J119" s="137">
        <f t="shared" si="14"/>
        <v>1</v>
      </c>
      <c r="K119" s="137">
        <f t="shared" si="15"/>
        <v>31</v>
      </c>
      <c r="M119" s="137">
        <f>'GS &lt; 50 OLS Model'!$B$5</f>
        <v>-789150.85641829099</v>
      </c>
      <c r="N119" s="137">
        <f ca="1">'GS &lt; 50 OLS Model'!$B$6*D119</f>
        <v>740081.95639650547</v>
      </c>
      <c r="O119" s="137">
        <f ca="1">'GS &lt; 50 OLS Model'!$B$7*E119</f>
        <v>367009.56377801235</v>
      </c>
      <c r="P119" s="133">
        <f>'GS &lt; 50 OLS Model'!$B$8*F119</f>
        <v>4356619.4551044116</v>
      </c>
      <c r="Q119" s="137">
        <f>'GS &lt; 50 OLS Model'!$B$9*G119</f>
        <v>-1786992.3455849127</v>
      </c>
      <c r="R119" s="137">
        <f>'GS &lt; 50 OLS Model'!$B$10*H119</f>
        <v>0</v>
      </c>
      <c r="S119" s="137">
        <f>'GS &lt; 50 OLS Model'!$B$11*I119</f>
        <v>0</v>
      </c>
      <c r="T119" s="137">
        <f>'GS &lt; 50 OLS Model'!$B$12*J119</f>
        <v>-710726.62253818498</v>
      </c>
      <c r="U119" s="137">
        <f>'GS &lt; 50 OLS Model'!$B$13*K119</f>
        <v>14449826.767135682</v>
      </c>
      <c r="V119" s="137">
        <f t="shared" ca="1" si="8"/>
        <v>16626667.917873222</v>
      </c>
    </row>
    <row r="120" spans="1:22">
      <c r="A120" s="138">
        <v>43040</v>
      </c>
      <c r="B120" s="137">
        <f t="shared" si="7"/>
        <v>2017</v>
      </c>
      <c r="C120" s="137">
        <f ca="1">'Monthly Data'!J120</f>
        <v>16525687.126596767</v>
      </c>
      <c r="D120" s="137">
        <f t="shared" ca="1" si="11"/>
        <v>375.92533834586447</v>
      </c>
      <c r="E120" s="137">
        <f t="shared" ca="1" si="11"/>
        <v>9.5488721804512622E-2</v>
      </c>
      <c r="F120" s="133">
        <f>'Monthly Data'!BA120</f>
        <v>162.9</v>
      </c>
      <c r="G120" s="137">
        <f t="shared" si="13"/>
        <v>119</v>
      </c>
      <c r="H120" s="137">
        <f t="shared" si="14"/>
        <v>0</v>
      </c>
      <c r="I120" s="137">
        <f t="shared" si="14"/>
        <v>0</v>
      </c>
      <c r="J120" s="137">
        <f t="shared" si="14"/>
        <v>1</v>
      </c>
      <c r="K120" s="137">
        <f t="shared" si="15"/>
        <v>30</v>
      </c>
      <c r="M120" s="137">
        <f>'GS &lt; 50 OLS Model'!$B$5</f>
        <v>-789150.85641829099</v>
      </c>
      <c r="N120" s="137">
        <f ca="1">'GS &lt; 50 OLS Model'!$B$6*D120</f>
        <v>1750479.5476732063</v>
      </c>
      <c r="O120" s="137">
        <f ca="1">'GS &lt; 50 OLS Model'!$B$7*E120</f>
        <v>2371.5504098325623</v>
      </c>
      <c r="P120" s="133">
        <f>'GS &lt; 50 OLS Model'!$B$8*F120</f>
        <v>4378120.3530938234</v>
      </c>
      <c r="Q120" s="137">
        <f>'GS &lt; 50 OLS Model'!$B$9*G120</f>
        <v>-1802136.3485135983</v>
      </c>
      <c r="R120" s="137">
        <f>'GS &lt; 50 OLS Model'!$B$10*H120</f>
        <v>0</v>
      </c>
      <c r="S120" s="137">
        <f>'GS &lt; 50 OLS Model'!$B$11*I120</f>
        <v>0</v>
      </c>
      <c r="T120" s="137">
        <f>'GS &lt; 50 OLS Model'!$B$12*J120</f>
        <v>-710726.62253818498</v>
      </c>
      <c r="U120" s="137">
        <f>'GS &lt; 50 OLS Model'!$B$13*K120</f>
        <v>13983703.323034531</v>
      </c>
      <c r="V120" s="137">
        <f t="shared" ca="1" si="8"/>
        <v>16812660.94674132</v>
      </c>
    </row>
    <row r="121" spans="1:22">
      <c r="A121" s="138">
        <v>43070</v>
      </c>
      <c r="B121" s="137">
        <f t="shared" si="7"/>
        <v>2017</v>
      </c>
      <c r="C121" s="137">
        <f ca="1">'Monthly Data'!J121</f>
        <v>18537220.016596768</v>
      </c>
      <c r="D121" s="137">
        <f t="shared" ca="1" si="11"/>
        <v>548.76120300751859</v>
      </c>
      <c r="E121" s="137">
        <f t="shared" ca="1" si="11"/>
        <v>0</v>
      </c>
      <c r="F121" s="133">
        <f>'Monthly Data'!BA121</f>
        <v>163.9</v>
      </c>
      <c r="G121" s="137">
        <f t="shared" si="13"/>
        <v>120</v>
      </c>
      <c r="H121" s="137">
        <f t="shared" si="14"/>
        <v>0</v>
      </c>
      <c r="I121" s="137">
        <f t="shared" si="14"/>
        <v>0</v>
      </c>
      <c r="J121" s="137">
        <f t="shared" si="14"/>
        <v>0</v>
      </c>
      <c r="K121" s="137">
        <f t="shared" si="15"/>
        <v>31</v>
      </c>
      <c r="M121" s="137">
        <f>'GS &lt; 50 OLS Model'!$B$5</f>
        <v>-789150.85641829099</v>
      </c>
      <c r="N121" s="137">
        <f ca="1">'GS &lt; 50 OLS Model'!$B$6*D121</f>
        <v>2555282.031926841</v>
      </c>
      <c r="O121" s="137">
        <f ca="1">'GS &lt; 50 OLS Model'!$B$7*E121</f>
        <v>0</v>
      </c>
      <c r="P121" s="133">
        <f>'GS &lt; 50 OLS Model'!$B$8*F121</f>
        <v>4404996.4755805871</v>
      </c>
      <c r="Q121" s="137">
        <f>'GS &lt; 50 OLS Model'!$B$9*G121</f>
        <v>-1817280.3514422842</v>
      </c>
      <c r="R121" s="137">
        <f>'GS &lt; 50 OLS Model'!$B$10*H121</f>
        <v>0</v>
      </c>
      <c r="S121" s="137">
        <f>'GS &lt; 50 OLS Model'!$B$11*I121</f>
        <v>0</v>
      </c>
      <c r="T121" s="137">
        <f>'GS &lt; 50 OLS Model'!$B$12*J121</f>
        <v>0</v>
      </c>
      <c r="U121" s="137">
        <f>'GS &lt; 50 OLS Model'!$B$13*K121</f>
        <v>14449826.767135682</v>
      </c>
      <c r="V121" s="137">
        <f t="shared" ca="1" si="8"/>
        <v>18803674.066782534</v>
      </c>
    </row>
    <row r="122" spans="1:22">
      <c r="A122" s="138">
        <v>43101</v>
      </c>
      <c r="B122" s="137">
        <f t="shared" si="7"/>
        <v>2018</v>
      </c>
      <c r="D122" s="137">
        <f t="shared" ca="1" si="11"/>
        <v>665.14879699248104</v>
      </c>
      <c r="E122" s="137">
        <f t="shared" ca="1" si="11"/>
        <v>0</v>
      </c>
      <c r="F122" s="133">
        <f>F110*(1+Employment!$K$3)</f>
        <v>164.30850000000001</v>
      </c>
      <c r="G122" s="137">
        <f t="shared" si="13"/>
        <v>121</v>
      </c>
      <c r="H122" s="137">
        <f t="shared" si="14"/>
        <v>0</v>
      </c>
      <c r="I122" s="137">
        <f t="shared" si="14"/>
        <v>0</v>
      </c>
      <c r="J122" s="137">
        <f t="shared" si="14"/>
        <v>0</v>
      </c>
      <c r="K122" s="137">
        <f t="shared" si="15"/>
        <v>31</v>
      </c>
      <c r="M122" s="137">
        <f>'GS &lt; 50 OLS Model'!$B$5</f>
        <v>-789150.85641829099</v>
      </c>
      <c r="N122" s="137">
        <f ca="1">'GS &lt; 50 OLS Model'!$B$6*D122</f>
        <v>3097235.6649807729</v>
      </c>
      <c r="O122" s="137">
        <f ca="1">'GS &lt; 50 OLS Model'!$B$7*E122</f>
        <v>0</v>
      </c>
      <c r="P122" s="133">
        <f>'GS &lt; 50 OLS Model'!$B$8*F122</f>
        <v>4415975.3716164306</v>
      </c>
      <c r="Q122" s="137">
        <f>'GS &lt; 50 OLS Model'!$B$9*G122</f>
        <v>-1832424.3543709698</v>
      </c>
      <c r="R122" s="137">
        <f>'GS &lt; 50 OLS Model'!$B$10*H122</f>
        <v>0</v>
      </c>
      <c r="S122" s="137">
        <f>'GS &lt; 50 OLS Model'!$B$11*I122</f>
        <v>0</v>
      </c>
      <c r="T122" s="137">
        <f>'GS &lt; 50 OLS Model'!$B$12*J122</f>
        <v>0</v>
      </c>
      <c r="U122" s="137">
        <f>'GS &lt; 50 OLS Model'!$B$13*K122</f>
        <v>14449826.767135682</v>
      </c>
      <c r="V122" s="137">
        <f t="shared" ca="1" si="8"/>
        <v>19341462.592943624</v>
      </c>
    </row>
    <row r="123" spans="1:22">
      <c r="A123" s="138">
        <v>43132</v>
      </c>
      <c r="B123" s="137">
        <f t="shared" si="7"/>
        <v>2018</v>
      </c>
      <c r="D123" s="137">
        <f t="shared" ca="1" si="11"/>
        <v>611.17548872180487</v>
      </c>
      <c r="E123" s="137">
        <f t="shared" ca="1" si="11"/>
        <v>0</v>
      </c>
      <c r="F123" s="133">
        <f>F111*(1+Employment!$K$3)</f>
        <v>163.49710000000002</v>
      </c>
      <c r="G123" s="137">
        <f t="shared" si="13"/>
        <v>122</v>
      </c>
      <c r="H123" s="137">
        <f t="shared" si="14"/>
        <v>0</v>
      </c>
      <c r="I123" s="137">
        <f t="shared" si="14"/>
        <v>0</v>
      </c>
      <c r="J123" s="137">
        <f t="shared" si="14"/>
        <v>0</v>
      </c>
      <c r="K123" s="137">
        <f t="shared" si="15"/>
        <v>28</v>
      </c>
      <c r="M123" s="137">
        <f>'GS &lt; 50 OLS Model'!$B$5</f>
        <v>-789150.85641829099</v>
      </c>
      <c r="N123" s="137">
        <f ca="1">'GS &lt; 50 OLS Model'!$B$6*D123</f>
        <v>2845911.3656829279</v>
      </c>
      <c r="O123" s="137">
        <f ca="1">'GS &lt; 50 OLS Model'!$B$7*E123</f>
        <v>0</v>
      </c>
      <c r="P123" s="133">
        <f>'GS &lt; 50 OLS Model'!$B$8*F123</f>
        <v>4394168.0858306708</v>
      </c>
      <c r="Q123" s="137">
        <f>'GS &lt; 50 OLS Model'!$B$9*G123</f>
        <v>-1847568.3572996554</v>
      </c>
      <c r="R123" s="137">
        <f>'GS &lt; 50 OLS Model'!$B$10*H123</f>
        <v>0</v>
      </c>
      <c r="S123" s="137">
        <f>'GS &lt; 50 OLS Model'!$B$11*I123</f>
        <v>0</v>
      </c>
      <c r="T123" s="137">
        <f>'GS &lt; 50 OLS Model'!$B$12*J123</f>
        <v>0</v>
      </c>
      <c r="U123" s="137">
        <f>'GS &lt; 50 OLS Model'!$B$13*K123</f>
        <v>13051456.434832228</v>
      </c>
      <c r="V123" s="137">
        <f t="shared" ca="1" si="8"/>
        <v>17654816.672627881</v>
      </c>
    </row>
    <row r="124" spans="1:22">
      <c r="A124" s="138">
        <v>43160</v>
      </c>
      <c r="B124" s="137">
        <f t="shared" si="7"/>
        <v>2018</v>
      </c>
      <c r="D124" s="137">
        <f t="shared" ca="1" si="11"/>
        <v>458.46436090225569</v>
      </c>
      <c r="E124" s="137">
        <f t="shared" ca="1" si="11"/>
        <v>0</v>
      </c>
      <c r="F124" s="133">
        <f>F112*(1+Employment!$K$3)</f>
        <v>163.59852500000002</v>
      </c>
      <c r="G124" s="137">
        <f t="shared" si="13"/>
        <v>123</v>
      </c>
      <c r="H124" s="137">
        <f t="shared" si="14"/>
        <v>1</v>
      </c>
      <c r="I124" s="137">
        <f t="shared" si="14"/>
        <v>0</v>
      </c>
      <c r="J124" s="137">
        <f t="shared" si="14"/>
        <v>1</v>
      </c>
      <c r="K124" s="137">
        <f t="shared" si="15"/>
        <v>31</v>
      </c>
      <c r="M124" s="137">
        <f>'GS &lt; 50 OLS Model'!$B$5</f>
        <v>-789150.85641829099</v>
      </c>
      <c r="N124" s="137">
        <f ca="1">'GS &lt; 50 OLS Model'!$B$6*D124</f>
        <v>2134818.819683041</v>
      </c>
      <c r="O124" s="137">
        <f ca="1">'GS &lt; 50 OLS Model'!$B$7*E124</f>
        <v>0</v>
      </c>
      <c r="P124" s="133">
        <f>'GS &lt; 50 OLS Model'!$B$8*F124</f>
        <v>4396893.9965538904</v>
      </c>
      <c r="Q124" s="137">
        <f>'GS &lt; 50 OLS Model'!$B$9*G124</f>
        <v>-1862712.3602283411</v>
      </c>
      <c r="R124" s="137">
        <f>'GS &lt; 50 OLS Model'!$B$10*H124</f>
        <v>396678.61848310701</v>
      </c>
      <c r="S124" s="137">
        <f>'GS &lt; 50 OLS Model'!$B$11*I124</f>
        <v>0</v>
      </c>
      <c r="T124" s="137">
        <f>'GS &lt; 50 OLS Model'!$B$12*J124</f>
        <v>-710726.62253818498</v>
      </c>
      <c r="U124" s="137">
        <f>'GS &lt; 50 OLS Model'!$B$13*K124</f>
        <v>14449826.767135682</v>
      </c>
      <c r="V124" s="137">
        <f t="shared" ca="1" si="8"/>
        <v>18015628.362670902</v>
      </c>
    </row>
    <row r="125" spans="1:22">
      <c r="A125" s="138">
        <v>43191</v>
      </c>
      <c r="B125" s="137">
        <f t="shared" si="7"/>
        <v>2018</v>
      </c>
      <c r="D125" s="137">
        <f t="shared" ca="1" si="11"/>
        <v>254.29052631578941</v>
      </c>
      <c r="E125" s="137">
        <f t="shared" ca="1" si="11"/>
        <v>1.6822556390977184</v>
      </c>
      <c r="F125" s="133">
        <f>F113*(1+Employment!$K$3)</f>
        <v>162.48285000000001</v>
      </c>
      <c r="G125" s="137">
        <f t="shared" si="13"/>
        <v>124</v>
      </c>
      <c r="H125" s="137">
        <f t="shared" si="14"/>
        <v>0</v>
      </c>
      <c r="I125" s="137">
        <f t="shared" si="14"/>
        <v>0</v>
      </c>
      <c r="J125" s="137">
        <f t="shared" si="14"/>
        <v>1</v>
      </c>
      <c r="K125" s="137">
        <f t="shared" si="15"/>
        <v>30</v>
      </c>
      <c r="M125" s="137">
        <f>'GS &lt; 50 OLS Model'!$B$5</f>
        <v>-789150.85641829099</v>
      </c>
      <c r="N125" s="137">
        <f ca="1">'GS &lt; 50 OLS Model'!$B$6*D125</f>
        <v>1184092.4781540241</v>
      </c>
      <c r="O125" s="137">
        <f ca="1">'GS &lt; 50 OLS Model'!$B$7*E125</f>
        <v>41780.369188655255</v>
      </c>
      <c r="P125" s="133">
        <f>'GS &lt; 50 OLS Model'!$B$8*F125</f>
        <v>4366908.9785984699</v>
      </c>
      <c r="Q125" s="137">
        <f>'GS &lt; 50 OLS Model'!$B$9*G125</f>
        <v>-1877856.3631570269</v>
      </c>
      <c r="R125" s="137">
        <f>'GS &lt; 50 OLS Model'!$B$10*H125</f>
        <v>0</v>
      </c>
      <c r="S125" s="137">
        <f>'GS &lt; 50 OLS Model'!$B$11*I125</f>
        <v>0</v>
      </c>
      <c r="T125" s="137">
        <f>'GS &lt; 50 OLS Model'!$B$12*J125</f>
        <v>-710726.62253818498</v>
      </c>
      <c r="U125" s="137">
        <f>'GS &lt; 50 OLS Model'!$B$13*K125</f>
        <v>13983703.323034531</v>
      </c>
      <c r="V125" s="137">
        <f t="shared" ca="1" si="8"/>
        <v>16198751.306862175</v>
      </c>
    </row>
    <row r="126" spans="1:22">
      <c r="A126" s="138">
        <v>43221</v>
      </c>
      <c r="B126" s="137">
        <f t="shared" si="7"/>
        <v>2018</v>
      </c>
      <c r="D126" s="137">
        <f t="shared" ref="D126:E141" ca="1" si="16">D114</f>
        <v>102.64150375939857</v>
      </c>
      <c r="E126" s="137">
        <f t="shared" ca="1" si="16"/>
        <v>46.38781954887213</v>
      </c>
      <c r="F126" s="133">
        <f>F114*(1+Employment!$K$3)</f>
        <v>162.28000000000003</v>
      </c>
      <c r="G126" s="137">
        <f t="shared" si="13"/>
        <v>125</v>
      </c>
      <c r="H126" s="137">
        <f t="shared" si="14"/>
        <v>0</v>
      </c>
      <c r="I126" s="137">
        <f t="shared" si="14"/>
        <v>0</v>
      </c>
      <c r="J126" s="137">
        <f t="shared" si="14"/>
        <v>1</v>
      </c>
      <c r="K126" s="137">
        <f t="shared" si="15"/>
        <v>31</v>
      </c>
      <c r="M126" s="137">
        <f>'GS &lt; 50 OLS Model'!$B$5</f>
        <v>-789150.85641829099</v>
      </c>
      <c r="N126" s="137">
        <f ca="1">'GS &lt; 50 OLS Model'!$B$6*D126</f>
        <v>477945.57787415048</v>
      </c>
      <c r="O126" s="137">
        <f ca="1">'GS &lt; 50 OLS Model'!$B$7*E126</f>
        <v>1152084.2501964218</v>
      </c>
      <c r="P126" s="133">
        <f>'GS &lt; 50 OLS Model'!$B$8*F126</f>
        <v>4361457.1571520306</v>
      </c>
      <c r="Q126" s="137">
        <f>'GS &lt; 50 OLS Model'!$B$9*G126</f>
        <v>-1893000.3660857126</v>
      </c>
      <c r="R126" s="137">
        <f>'GS &lt; 50 OLS Model'!$B$10*H126</f>
        <v>0</v>
      </c>
      <c r="S126" s="137">
        <f>'GS &lt; 50 OLS Model'!$B$11*I126</f>
        <v>0</v>
      </c>
      <c r="T126" s="137">
        <f>'GS &lt; 50 OLS Model'!$B$12*J126</f>
        <v>-710726.62253818498</v>
      </c>
      <c r="U126" s="137">
        <f>'GS &lt; 50 OLS Model'!$B$13*K126</f>
        <v>14449826.767135682</v>
      </c>
      <c r="V126" s="137">
        <f t="shared" ca="1" si="8"/>
        <v>17048435.907316096</v>
      </c>
    </row>
    <row r="127" spans="1:22">
      <c r="A127" s="138">
        <v>43252</v>
      </c>
      <c r="B127" s="137">
        <f t="shared" si="7"/>
        <v>2018</v>
      </c>
      <c r="D127" s="137">
        <f t="shared" ca="1" si="16"/>
        <v>0.39669172932326546</v>
      </c>
      <c r="E127" s="137">
        <f t="shared" ca="1" si="16"/>
        <v>113.76894736842098</v>
      </c>
      <c r="F127" s="133">
        <f>F115*(1+Employment!$K$3)</f>
        <v>162.787125</v>
      </c>
      <c r="G127" s="137">
        <f t="shared" si="13"/>
        <v>126</v>
      </c>
      <c r="H127" s="137">
        <f t="shared" ref="H127:J142" si="17">H115</f>
        <v>0</v>
      </c>
      <c r="I127" s="137">
        <f t="shared" si="17"/>
        <v>0</v>
      </c>
      <c r="J127" s="137">
        <f t="shared" si="17"/>
        <v>0</v>
      </c>
      <c r="K127" s="137">
        <f t="shared" si="15"/>
        <v>30</v>
      </c>
      <c r="M127" s="137">
        <f>'GS &lt; 50 OLS Model'!$B$5</f>
        <v>-789150.85641829099</v>
      </c>
      <c r="N127" s="137">
        <f ca="1">'GS &lt; 50 OLS Model'!$B$6*D127</f>
        <v>1847.1773197491113</v>
      </c>
      <c r="O127" s="137">
        <f ca="1">'GS &lt; 50 OLS Model'!$B$7*E127</f>
        <v>2825556.6590383169</v>
      </c>
      <c r="P127" s="133">
        <f>'GS &lt; 50 OLS Model'!$B$8*F127</f>
        <v>4375086.7107681297</v>
      </c>
      <c r="Q127" s="137">
        <f>'GS &lt; 50 OLS Model'!$B$9*G127</f>
        <v>-1908144.3690143982</v>
      </c>
      <c r="R127" s="137">
        <f>'GS &lt; 50 OLS Model'!$B$10*H127</f>
        <v>0</v>
      </c>
      <c r="S127" s="137">
        <f>'GS &lt; 50 OLS Model'!$B$11*I127</f>
        <v>0</v>
      </c>
      <c r="T127" s="137">
        <f>'GS &lt; 50 OLS Model'!$B$12*J127</f>
        <v>0</v>
      </c>
      <c r="U127" s="137">
        <f>'GS &lt; 50 OLS Model'!$B$13*K127</f>
        <v>13983703.323034531</v>
      </c>
      <c r="V127" s="137">
        <f t="shared" ca="1" si="8"/>
        <v>18488898.644728038</v>
      </c>
    </row>
    <row r="128" spans="1:22">
      <c r="A128" s="138">
        <v>43282</v>
      </c>
      <c r="B128" s="137">
        <f t="shared" si="7"/>
        <v>2018</v>
      </c>
      <c r="D128" s="137">
        <f t="shared" ca="1" si="16"/>
        <v>0.58105263157894704</v>
      </c>
      <c r="E128" s="137">
        <f t="shared" ca="1" si="16"/>
        <v>182.37947368421052</v>
      </c>
      <c r="F128" s="133">
        <f>F116*(1+Employment!$K$3)</f>
        <v>162.787125</v>
      </c>
      <c r="G128" s="137">
        <f t="shared" si="13"/>
        <v>127</v>
      </c>
      <c r="H128" s="137">
        <f t="shared" si="17"/>
        <v>0</v>
      </c>
      <c r="I128" s="137">
        <f t="shared" si="17"/>
        <v>0</v>
      </c>
      <c r="J128" s="137">
        <f t="shared" si="17"/>
        <v>0</v>
      </c>
      <c r="K128" s="137">
        <f t="shared" si="15"/>
        <v>31</v>
      </c>
      <c r="M128" s="137">
        <f>'GS &lt; 50 OLS Model'!$B$5</f>
        <v>-789150.85641829099</v>
      </c>
      <c r="N128" s="137">
        <f ca="1">'GS &lt; 50 OLS Model'!$B$6*D128</f>
        <v>2705.6456268049023</v>
      </c>
      <c r="O128" s="137">
        <f ca="1">'GS &lt; 50 OLS Model'!$B$7*E128</f>
        <v>4529562.3125661761</v>
      </c>
      <c r="P128" s="133">
        <f>'GS &lt; 50 OLS Model'!$B$8*F128</f>
        <v>4375086.7107681297</v>
      </c>
      <c r="Q128" s="137">
        <f>'GS &lt; 50 OLS Model'!$B$9*G128</f>
        <v>-1923288.3719430841</v>
      </c>
      <c r="R128" s="137">
        <f>'GS &lt; 50 OLS Model'!$B$10*H128</f>
        <v>0</v>
      </c>
      <c r="S128" s="137">
        <f>'GS &lt; 50 OLS Model'!$B$11*I128</f>
        <v>0</v>
      </c>
      <c r="T128" s="137">
        <f>'GS &lt; 50 OLS Model'!$B$12*J128</f>
        <v>0</v>
      </c>
      <c r="U128" s="137">
        <f>'GS &lt; 50 OLS Model'!$B$13*K128</f>
        <v>14449826.767135682</v>
      </c>
      <c r="V128" s="137">
        <f t="shared" ca="1" si="8"/>
        <v>20644742.207735419</v>
      </c>
    </row>
    <row r="129" spans="1:22">
      <c r="A129" s="138">
        <v>43313</v>
      </c>
      <c r="B129" s="137">
        <f t="shared" si="7"/>
        <v>2018</v>
      </c>
      <c r="D129" s="137">
        <f t="shared" ca="1" si="16"/>
        <v>1.6660902255639058</v>
      </c>
      <c r="E129" s="137">
        <f t="shared" ca="1" si="16"/>
        <v>154.67804511278189</v>
      </c>
      <c r="F129" s="133">
        <f>F117*(1+Employment!$K$3)</f>
        <v>166.032725</v>
      </c>
      <c r="G129" s="137">
        <f t="shared" si="13"/>
        <v>128</v>
      </c>
      <c r="H129" s="137">
        <f t="shared" si="17"/>
        <v>0</v>
      </c>
      <c r="I129" s="137">
        <f t="shared" si="17"/>
        <v>0</v>
      </c>
      <c r="J129" s="137">
        <f t="shared" si="17"/>
        <v>0</v>
      </c>
      <c r="K129" s="137">
        <f t="shared" si="15"/>
        <v>31</v>
      </c>
      <c r="M129" s="137">
        <f>'GS &lt; 50 OLS Model'!$B$5</f>
        <v>-789150.85641829099</v>
      </c>
      <c r="N129" s="137">
        <f ca="1">'GS &lt; 50 OLS Model'!$B$6*D129</f>
        <v>7758.0747210623349</v>
      </c>
      <c r="O129" s="137">
        <f ca="1">'GS &lt; 50 OLS Model'!$B$7*E129</f>
        <v>3841571.8039487032</v>
      </c>
      <c r="P129" s="133">
        <f>'GS &lt; 50 OLS Model'!$B$8*F129</f>
        <v>4462315.8539111707</v>
      </c>
      <c r="Q129" s="137">
        <f>'GS &lt; 50 OLS Model'!$B$9*G129</f>
        <v>-1938432.3748717697</v>
      </c>
      <c r="R129" s="137">
        <f>'GS &lt; 50 OLS Model'!$B$10*H129</f>
        <v>0</v>
      </c>
      <c r="S129" s="137">
        <f>'GS &lt; 50 OLS Model'!$B$11*I129</f>
        <v>0</v>
      </c>
      <c r="T129" s="137">
        <f>'GS &lt; 50 OLS Model'!$B$12*J129</f>
        <v>0</v>
      </c>
      <c r="U129" s="137">
        <f>'GS &lt; 50 OLS Model'!$B$13*K129</f>
        <v>14449826.767135682</v>
      </c>
      <c r="V129" s="137">
        <f t="shared" ca="1" si="8"/>
        <v>20033889.268426556</v>
      </c>
    </row>
    <row r="130" spans="1:22">
      <c r="A130" s="138">
        <v>43344</v>
      </c>
      <c r="B130" s="137">
        <f t="shared" ref="B130:B157" si="18">YEAR(A130)</f>
        <v>2018</v>
      </c>
      <c r="D130" s="137">
        <f t="shared" ca="1" si="16"/>
        <v>30.410827067669118</v>
      </c>
      <c r="E130" s="137">
        <f t="shared" ca="1" si="16"/>
        <v>70.305488721804494</v>
      </c>
      <c r="F130" s="133">
        <f>F118*(1+Employment!$K$3)</f>
        <v>167.046975</v>
      </c>
      <c r="G130" s="137">
        <f t="shared" si="13"/>
        <v>129</v>
      </c>
      <c r="H130" s="137">
        <f t="shared" si="17"/>
        <v>0</v>
      </c>
      <c r="I130" s="137">
        <f t="shared" si="17"/>
        <v>1</v>
      </c>
      <c r="J130" s="137">
        <f t="shared" si="17"/>
        <v>1</v>
      </c>
      <c r="K130" s="137">
        <f t="shared" si="15"/>
        <v>30</v>
      </c>
      <c r="M130" s="137">
        <f>'GS &lt; 50 OLS Model'!$B$5</f>
        <v>-789150.85641829099</v>
      </c>
      <c r="N130" s="137">
        <f ca="1">'GS &lt; 50 OLS Model'!$B$6*D130</f>
        <v>141606.65797101666</v>
      </c>
      <c r="O130" s="137">
        <f ca="1">'GS &lt; 50 OLS Model'!$B$7*E130</f>
        <v>1746101.6069836484</v>
      </c>
      <c r="P130" s="133">
        <f>'GS &lt; 50 OLS Model'!$B$8*F130</f>
        <v>4489574.9611433707</v>
      </c>
      <c r="Q130" s="137">
        <f>'GS &lt; 50 OLS Model'!$B$9*G130</f>
        <v>-1953576.3778004553</v>
      </c>
      <c r="R130" s="137">
        <f>'GS &lt; 50 OLS Model'!$B$10*H130</f>
        <v>0</v>
      </c>
      <c r="S130" s="137">
        <f>'GS &lt; 50 OLS Model'!$B$11*I130</f>
        <v>738961.94717258995</v>
      </c>
      <c r="T130" s="137">
        <f>'GS &lt; 50 OLS Model'!$B$12*J130</f>
        <v>-710726.62253818498</v>
      </c>
      <c r="U130" s="137">
        <f>'GS &lt; 50 OLS Model'!$B$13*K130</f>
        <v>13983703.323034531</v>
      </c>
      <c r="V130" s="137">
        <f t="shared" ref="V130:V145" ca="1" si="19">SUM(M130:U130)</f>
        <v>17646494.639548227</v>
      </c>
    </row>
    <row r="131" spans="1:22">
      <c r="A131" s="138">
        <v>43374</v>
      </c>
      <c r="B131" s="137">
        <f t="shared" si="18"/>
        <v>2018</v>
      </c>
      <c r="D131" s="137">
        <f t="shared" ca="1" si="16"/>
        <v>158.93676691729343</v>
      </c>
      <c r="E131" s="137">
        <f t="shared" ca="1" si="16"/>
        <v>14.777368421052643</v>
      </c>
      <c r="F131" s="133">
        <f>F119*(1+Employment!$K$3)</f>
        <v>164.40992500000002</v>
      </c>
      <c r="G131" s="137">
        <f t="shared" si="13"/>
        <v>130</v>
      </c>
      <c r="H131" s="137">
        <f t="shared" si="17"/>
        <v>0</v>
      </c>
      <c r="I131" s="137">
        <f t="shared" si="17"/>
        <v>0</v>
      </c>
      <c r="J131" s="137">
        <f t="shared" si="17"/>
        <v>1</v>
      </c>
      <c r="K131" s="137">
        <f t="shared" si="15"/>
        <v>31</v>
      </c>
      <c r="M131" s="137">
        <f>'GS &lt; 50 OLS Model'!$B$5</f>
        <v>-789150.85641829099</v>
      </c>
      <c r="N131" s="137">
        <f ca="1">'GS &lt; 50 OLS Model'!$B$6*D131</f>
        <v>740081.95639650547</v>
      </c>
      <c r="O131" s="137">
        <f ca="1">'GS &lt; 50 OLS Model'!$B$7*E131</f>
        <v>367009.56377801235</v>
      </c>
      <c r="P131" s="133">
        <f>'GS &lt; 50 OLS Model'!$B$8*F131</f>
        <v>4418701.2823396502</v>
      </c>
      <c r="Q131" s="137">
        <f>'GS &lt; 50 OLS Model'!$B$9*G131</f>
        <v>-1968720.3807291412</v>
      </c>
      <c r="R131" s="137">
        <f>'GS &lt; 50 OLS Model'!$B$10*H131</f>
        <v>0</v>
      </c>
      <c r="S131" s="137">
        <f>'GS &lt; 50 OLS Model'!$B$11*I131</f>
        <v>0</v>
      </c>
      <c r="T131" s="137">
        <f>'GS &lt; 50 OLS Model'!$B$12*J131</f>
        <v>-710726.62253818498</v>
      </c>
      <c r="U131" s="137">
        <f>'GS &lt; 50 OLS Model'!$B$13*K131</f>
        <v>14449826.767135682</v>
      </c>
      <c r="V131" s="137">
        <f t="shared" ca="1" si="19"/>
        <v>16507021.709964233</v>
      </c>
    </row>
    <row r="132" spans="1:22">
      <c r="A132" s="138">
        <v>43405</v>
      </c>
      <c r="B132" s="137">
        <f t="shared" si="18"/>
        <v>2018</v>
      </c>
      <c r="D132" s="137">
        <f t="shared" ca="1" si="16"/>
        <v>375.92533834586447</v>
      </c>
      <c r="E132" s="137">
        <f t="shared" ca="1" si="16"/>
        <v>9.5488721804512622E-2</v>
      </c>
      <c r="F132" s="133">
        <f>F120*(1+Employment!$K$3)</f>
        <v>165.22132500000001</v>
      </c>
      <c r="G132" s="137">
        <f t="shared" si="13"/>
        <v>131</v>
      </c>
      <c r="H132" s="137">
        <f t="shared" si="17"/>
        <v>0</v>
      </c>
      <c r="I132" s="137">
        <f t="shared" si="17"/>
        <v>0</v>
      </c>
      <c r="J132" s="137">
        <f t="shared" si="17"/>
        <v>1</v>
      </c>
      <c r="K132" s="137">
        <f t="shared" si="15"/>
        <v>30</v>
      </c>
      <c r="M132" s="137">
        <f>'GS &lt; 50 OLS Model'!$B$5</f>
        <v>-789150.85641829099</v>
      </c>
      <c r="N132" s="137">
        <f ca="1">'GS &lt; 50 OLS Model'!$B$6*D132</f>
        <v>1750479.5476732063</v>
      </c>
      <c r="O132" s="137">
        <f ca="1">'GS &lt; 50 OLS Model'!$B$7*E132</f>
        <v>2371.5504098325623</v>
      </c>
      <c r="P132" s="133">
        <f>'GS &lt; 50 OLS Model'!$B$8*F132</f>
        <v>4440508.56812541</v>
      </c>
      <c r="Q132" s="137">
        <f>'GS &lt; 50 OLS Model'!$B$9*G132</f>
        <v>-1983864.3836578268</v>
      </c>
      <c r="R132" s="137">
        <f>'GS &lt; 50 OLS Model'!$B$10*H132</f>
        <v>0</v>
      </c>
      <c r="S132" s="137">
        <f>'GS &lt; 50 OLS Model'!$B$11*I132</f>
        <v>0</v>
      </c>
      <c r="T132" s="137">
        <f>'GS &lt; 50 OLS Model'!$B$12*J132</f>
        <v>-710726.62253818498</v>
      </c>
      <c r="U132" s="137">
        <f>'GS &lt; 50 OLS Model'!$B$13*K132</f>
        <v>13983703.323034531</v>
      </c>
      <c r="V132" s="137">
        <f t="shared" ca="1" si="19"/>
        <v>16693321.126628676</v>
      </c>
    </row>
    <row r="133" spans="1:22">
      <c r="A133" s="138">
        <v>43435</v>
      </c>
      <c r="B133" s="137">
        <f t="shared" si="18"/>
        <v>2018</v>
      </c>
      <c r="D133" s="137">
        <f t="shared" ca="1" si="16"/>
        <v>548.76120300751859</v>
      </c>
      <c r="E133" s="137">
        <f t="shared" ca="1" si="16"/>
        <v>0</v>
      </c>
      <c r="F133" s="133">
        <f>F121*(1+Employment!$K$3)</f>
        <v>166.23557500000001</v>
      </c>
      <c r="G133" s="137">
        <f t="shared" si="13"/>
        <v>132</v>
      </c>
      <c r="H133" s="137">
        <f t="shared" si="17"/>
        <v>0</v>
      </c>
      <c r="I133" s="137">
        <f t="shared" si="17"/>
        <v>0</v>
      </c>
      <c r="J133" s="137">
        <f t="shared" si="17"/>
        <v>0</v>
      </c>
      <c r="K133" s="137">
        <f t="shared" si="15"/>
        <v>31</v>
      </c>
      <c r="M133" s="137">
        <f>'GS &lt; 50 OLS Model'!$B$5</f>
        <v>-789150.85641829099</v>
      </c>
      <c r="N133" s="137">
        <f ca="1">'GS &lt; 50 OLS Model'!$B$6*D133</f>
        <v>2555282.031926841</v>
      </c>
      <c r="O133" s="137">
        <f ca="1">'GS &lt; 50 OLS Model'!$B$7*E133</f>
        <v>0</v>
      </c>
      <c r="P133" s="133">
        <f>'GS &lt; 50 OLS Model'!$B$8*F133</f>
        <v>4467767.6753576109</v>
      </c>
      <c r="Q133" s="137">
        <f>'GS &lt; 50 OLS Model'!$B$9*G133</f>
        <v>-1999008.3865865124</v>
      </c>
      <c r="R133" s="137">
        <f>'GS &lt; 50 OLS Model'!$B$10*H133</f>
        <v>0</v>
      </c>
      <c r="S133" s="137">
        <f>'GS &lt; 50 OLS Model'!$B$11*I133</f>
        <v>0</v>
      </c>
      <c r="T133" s="137">
        <f>'GS &lt; 50 OLS Model'!$B$12*J133</f>
        <v>0</v>
      </c>
      <c r="U133" s="137">
        <f>'GS &lt; 50 OLS Model'!$B$13*K133</f>
        <v>14449826.767135682</v>
      </c>
      <c r="V133" s="137">
        <f t="shared" ca="1" si="19"/>
        <v>18684717.231415331</v>
      </c>
    </row>
    <row r="134" spans="1:22">
      <c r="A134" s="138">
        <v>43466</v>
      </c>
      <c r="B134" s="137">
        <f t="shared" si="18"/>
        <v>2019</v>
      </c>
      <c r="D134" s="137">
        <f t="shared" ca="1" si="16"/>
        <v>665.14879699248104</v>
      </c>
      <c r="E134" s="137">
        <f t="shared" ca="1" si="16"/>
        <v>0</v>
      </c>
      <c r="F134" s="133">
        <f>F122*(1+Employment!$K$4)</f>
        <v>165.78727649999999</v>
      </c>
      <c r="G134" s="137">
        <f t="shared" si="13"/>
        <v>133</v>
      </c>
      <c r="H134" s="137">
        <f t="shared" si="17"/>
        <v>0</v>
      </c>
      <c r="I134" s="137">
        <f t="shared" si="17"/>
        <v>0</v>
      </c>
      <c r="J134" s="137">
        <f t="shared" si="17"/>
        <v>0</v>
      </c>
      <c r="K134" s="137">
        <f t="shared" si="15"/>
        <v>31</v>
      </c>
      <c r="M134" s="137">
        <f>'GS &lt; 50 OLS Model'!$B$5</f>
        <v>-789150.85641829099</v>
      </c>
      <c r="N134" s="137">
        <f ca="1">'GS &lt; 50 OLS Model'!$B$6*D134</f>
        <v>3097235.6649807729</v>
      </c>
      <c r="O134" s="137">
        <f ca="1">'GS &lt; 50 OLS Model'!$B$7*E134</f>
        <v>0</v>
      </c>
      <c r="P134" s="133">
        <f>'GS &lt; 50 OLS Model'!$B$8*F134</f>
        <v>4455719.149960978</v>
      </c>
      <c r="Q134" s="137">
        <f>'GS &lt; 50 OLS Model'!$B$9*G134</f>
        <v>-2014152.3895151983</v>
      </c>
      <c r="R134" s="137">
        <f>'GS &lt; 50 OLS Model'!$B$10*H134</f>
        <v>0</v>
      </c>
      <c r="S134" s="137">
        <f>'GS &lt; 50 OLS Model'!$B$11*I134</f>
        <v>0</v>
      </c>
      <c r="T134" s="137">
        <f>'GS &lt; 50 OLS Model'!$B$12*J134</f>
        <v>0</v>
      </c>
      <c r="U134" s="137">
        <f>'GS &lt; 50 OLS Model'!$B$13*K134</f>
        <v>14449826.767135682</v>
      </c>
      <c r="V134" s="137">
        <f t="shared" ca="1" si="19"/>
        <v>19199478.336143941</v>
      </c>
    </row>
    <row r="135" spans="1:22">
      <c r="A135" s="138">
        <v>43497</v>
      </c>
      <c r="B135" s="137">
        <f t="shared" si="18"/>
        <v>2019</v>
      </c>
      <c r="D135" s="137">
        <f t="shared" ca="1" si="16"/>
        <v>611.17548872180487</v>
      </c>
      <c r="E135" s="137">
        <f t="shared" ca="1" si="16"/>
        <v>0</v>
      </c>
      <c r="F135" s="133">
        <f>F123*(1+Employment!$K$4)</f>
        <v>164.9685739</v>
      </c>
      <c r="G135" s="137">
        <f t="shared" si="13"/>
        <v>134</v>
      </c>
      <c r="H135" s="137">
        <f t="shared" si="17"/>
        <v>0</v>
      </c>
      <c r="I135" s="137">
        <f t="shared" si="17"/>
        <v>0</v>
      </c>
      <c r="J135" s="137">
        <f t="shared" si="17"/>
        <v>0</v>
      </c>
      <c r="K135" s="137">
        <f t="shared" si="15"/>
        <v>28</v>
      </c>
      <c r="M135" s="137">
        <f>'GS &lt; 50 OLS Model'!$B$5</f>
        <v>-789150.85641829099</v>
      </c>
      <c r="N135" s="137">
        <f ca="1">'GS &lt; 50 OLS Model'!$B$6*D135</f>
        <v>2845911.3656829279</v>
      </c>
      <c r="O135" s="137">
        <f ca="1">'GS &lt; 50 OLS Model'!$B$7*E135</f>
        <v>0</v>
      </c>
      <c r="P135" s="133">
        <f>'GS &lt; 50 OLS Model'!$B$8*F135</f>
        <v>4433715.5986031462</v>
      </c>
      <c r="Q135" s="137">
        <f>'GS &lt; 50 OLS Model'!$B$9*G135</f>
        <v>-2029296.3924438839</v>
      </c>
      <c r="R135" s="137">
        <f>'GS &lt; 50 OLS Model'!$B$10*H135</f>
        <v>0</v>
      </c>
      <c r="S135" s="137">
        <f>'GS &lt; 50 OLS Model'!$B$11*I135</f>
        <v>0</v>
      </c>
      <c r="T135" s="137">
        <f>'GS &lt; 50 OLS Model'!$B$12*J135</f>
        <v>0</v>
      </c>
      <c r="U135" s="137">
        <f>'GS &lt; 50 OLS Model'!$B$13*K135</f>
        <v>13051456.434832228</v>
      </c>
      <c r="V135" s="137">
        <f t="shared" ca="1" si="19"/>
        <v>17512636.150256127</v>
      </c>
    </row>
    <row r="136" spans="1:22">
      <c r="A136" s="138">
        <v>43525</v>
      </c>
      <c r="B136" s="137">
        <f t="shared" si="18"/>
        <v>2019</v>
      </c>
      <c r="D136" s="137">
        <f t="shared" ca="1" si="16"/>
        <v>458.46436090225569</v>
      </c>
      <c r="E136" s="137">
        <f t="shared" ca="1" si="16"/>
        <v>0</v>
      </c>
      <c r="F136" s="133">
        <f>F124*(1+Employment!$K$4)</f>
        <v>165.070911725</v>
      </c>
      <c r="G136" s="137">
        <f t="shared" si="13"/>
        <v>135</v>
      </c>
      <c r="H136" s="137">
        <f t="shared" si="17"/>
        <v>1</v>
      </c>
      <c r="I136" s="137">
        <f t="shared" si="17"/>
        <v>0</v>
      </c>
      <c r="J136" s="137">
        <f t="shared" si="17"/>
        <v>1</v>
      </c>
      <c r="K136" s="137">
        <f t="shared" si="15"/>
        <v>31</v>
      </c>
      <c r="M136" s="137">
        <f>'GS &lt; 50 OLS Model'!$B$5</f>
        <v>-789150.85641829099</v>
      </c>
      <c r="N136" s="137">
        <f ca="1">'GS &lt; 50 OLS Model'!$B$6*D136</f>
        <v>2134818.819683041</v>
      </c>
      <c r="O136" s="137">
        <f ca="1">'GS &lt; 50 OLS Model'!$B$7*E136</f>
        <v>0</v>
      </c>
      <c r="P136" s="133">
        <f>'GS &lt; 50 OLS Model'!$B$8*F136</f>
        <v>4436466.0425228747</v>
      </c>
      <c r="Q136" s="137">
        <f>'GS &lt; 50 OLS Model'!$B$9*G136</f>
        <v>-2044440.3953725696</v>
      </c>
      <c r="R136" s="137">
        <f>'GS &lt; 50 OLS Model'!$B$10*H136</f>
        <v>396678.61848310701</v>
      </c>
      <c r="S136" s="137">
        <f>'GS &lt; 50 OLS Model'!$B$11*I136</f>
        <v>0</v>
      </c>
      <c r="T136" s="137">
        <f>'GS &lt; 50 OLS Model'!$B$12*J136</f>
        <v>-710726.62253818498</v>
      </c>
      <c r="U136" s="137">
        <f>'GS &lt; 50 OLS Model'!$B$13*K136</f>
        <v>14449826.767135682</v>
      </c>
      <c r="V136" s="137">
        <f t="shared" ca="1" si="19"/>
        <v>17873472.373495657</v>
      </c>
    </row>
    <row r="137" spans="1:22">
      <c r="A137" s="138">
        <v>43556</v>
      </c>
      <c r="B137" s="137">
        <f t="shared" si="18"/>
        <v>2019</v>
      </c>
      <c r="D137" s="137">
        <f t="shared" ca="1" si="16"/>
        <v>254.29052631578941</v>
      </c>
      <c r="E137" s="137">
        <f t="shared" ca="1" si="16"/>
        <v>1.6822556390977184</v>
      </c>
      <c r="F137" s="133">
        <f>F125*(1+Employment!$K$4)</f>
        <v>163.94519564999999</v>
      </c>
      <c r="G137" s="137">
        <f t="shared" si="13"/>
        <v>136</v>
      </c>
      <c r="H137" s="137">
        <f t="shared" si="17"/>
        <v>0</v>
      </c>
      <c r="I137" s="137">
        <f t="shared" si="17"/>
        <v>0</v>
      </c>
      <c r="J137" s="137">
        <f t="shared" si="17"/>
        <v>1</v>
      </c>
      <c r="K137" s="137">
        <f t="shared" si="15"/>
        <v>30</v>
      </c>
      <c r="M137" s="137">
        <f>'GS &lt; 50 OLS Model'!$B$5</f>
        <v>-789150.85641829099</v>
      </c>
      <c r="N137" s="137">
        <f ca="1">'GS &lt; 50 OLS Model'!$B$6*D137</f>
        <v>1184092.4781540241</v>
      </c>
      <c r="O137" s="137">
        <f ca="1">'GS &lt; 50 OLS Model'!$B$7*E137</f>
        <v>41780.369188655255</v>
      </c>
      <c r="P137" s="133">
        <f>'GS &lt; 50 OLS Model'!$B$8*F137</f>
        <v>4406211.1594058555</v>
      </c>
      <c r="Q137" s="137">
        <f>'GS &lt; 50 OLS Model'!$B$9*G137</f>
        <v>-2059584.3983012552</v>
      </c>
      <c r="R137" s="137">
        <f>'GS &lt; 50 OLS Model'!$B$10*H137</f>
        <v>0</v>
      </c>
      <c r="S137" s="137">
        <f>'GS &lt; 50 OLS Model'!$B$11*I137</f>
        <v>0</v>
      </c>
      <c r="T137" s="137">
        <f>'GS &lt; 50 OLS Model'!$B$12*J137</f>
        <v>-710726.62253818498</v>
      </c>
      <c r="U137" s="137">
        <f>'GS &lt; 50 OLS Model'!$B$13*K137</f>
        <v>13983703.323034531</v>
      </c>
      <c r="V137" s="137">
        <f t="shared" ca="1" si="19"/>
        <v>16056325.452525334</v>
      </c>
    </row>
    <row r="138" spans="1:22">
      <c r="A138" s="138">
        <v>43586</v>
      </c>
      <c r="B138" s="137">
        <f t="shared" si="18"/>
        <v>2019</v>
      </c>
      <c r="D138" s="137">
        <f t="shared" ca="1" si="16"/>
        <v>102.64150375939857</v>
      </c>
      <c r="E138" s="137">
        <f t="shared" ca="1" si="16"/>
        <v>46.38781954887213</v>
      </c>
      <c r="F138" s="133">
        <f>F126*(1+Employment!$K$4)</f>
        <v>163.74052</v>
      </c>
      <c r="G138" s="137">
        <f t="shared" si="13"/>
        <v>137</v>
      </c>
      <c r="H138" s="137">
        <f t="shared" si="17"/>
        <v>0</v>
      </c>
      <c r="I138" s="137">
        <f t="shared" si="17"/>
        <v>0</v>
      </c>
      <c r="J138" s="137">
        <f t="shared" si="17"/>
        <v>1</v>
      </c>
      <c r="K138" s="137">
        <f t="shared" si="15"/>
        <v>31</v>
      </c>
      <c r="M138" s="137">
        <f>'GS &lt; 50 OLS Model'!$B$5</f>
        <v>-789150.85641829099</v>
      </c>
      <c r="N138" s="137">
        <f ca="1">'GS &lt; 50 OLS Model'!$B$6*D138</f>
        <v>477945.57787415048</v>
      </c>
      <c r="O138" s="137">
        <f ca="1">'GS &lt; 50 OLS Model'!$B$7*E138</f>
        <v>1152084.2501964218</v>
      </c>
      <c r="P138" s="133">
        <f>'GS &lt; 50 OLS Model'!$B$8*F138</f>
        <v>4400710.2715663984</v>
      </c>
      <c r="Q138" s="137">
        <f>'GS &lt; 50 OLS Model'!$B$9*G138</f>
        <v>-2074728.4012299411</v>
      </c>
      <c r="R138" s="137">
        <f>'GS &lt; 50 OLS Model'!$B$10*H138</f>
        <v>0</v>
      </c>
      <c r="S138" s="137">
        <f>'GS &lt; 50 OLS Model'!$B$11*I138</f>
        <v>0</v>
      </c>
      <c r="T138" s="137">
        <f>'GS &lt; 50 OLS Model'!$B$12*J138</f>
        <v>-710726.62253818498</v>
      </c>
      <c r="U138" s="137">
        <f>'GS &lt; 50 OLS Model'!$B$13*K138</f>
        <v>14449826.767135682</v>
      </c>
      <c r="V138" s="137">
        <f t="shared" ca="1" si="19"/>
        <v>16905960.986586235</v>
      </c>
    </row>
    <row r="139" spans="1:22">
      <c r="A139" s="138">
        <v>43617</v>
      </c>
      <c r="B139" s="137">
        <f t="shared" si="18"/>
        <v>2019</v>
      </c>
      <c r="D139" s="137">
        <f t="shared" ca="1" si="16"/>
        <v>0.39669172932326546</v>
      </c>
      <c r="E139" s="137">
        <f t="shared" ca="1" si="16"/>
        <v>113.76894736842098</v>
      </c>
      <c r="F139" s="133">
        <f>F127*(1+Employment!$K$4)</f>
        <v>164.25220912499998</v>
      </c>
      <c r="G139" s="137">
        <f t="shared" si="13"/>
        <v>138</v>
      </c>
      <c r="H139" s="137">
        <f t="shared" si="17"/>
        <v>0</v>
      </c>
      <c r="I139" s="137">
        <f t="shared" si="17"/>
        <v>0</v>
      </c>
      <c r="J139" s="137">
        <f t="shared" si="17"/>
        <v>0</v>
      </c>
      <c r="K139" s="137">
        <f t="shared" si="15"/>
        <v>30</v>
      </c>
      <c r="M139" s="137">
        <f>'GS &lt; 50 OLS Model'!$B$5</f>
        <v>-789150.85641829099</v>
      </c>
      <c r="N139" s="137">
        <f ca="1">'GS &lt; 50 OLS Model'!$B$6*D139</f>
        <v>1847.1773197491113</v>
      </c>
      <c r="O139" s="137">
        <f ca="1">'GS &lt; 50 OLS Model'!$B$7*E139</f>
        <v>2825556.6590383169</v>
      </c>
      <c r="P139" s="133">
        <f>'GS &lt; 50 OLS Model'!$B$8*F139</f>
        <v>4414462.4911650419</v>
      </c>
      <c r="Q139" s="137">
        <f>'GS &lt; 50 OLS Model'!$B$9*G139</f>
        <v>-2089872.4041586267</v>
      </c>
      <c r="R139" s="137">
        <f>'GS &lt; 50 OLS Model'!$B$10*H139</f>
        <v>0</v>
      </c>
      <c r="S139" s="137">
        <f>'GS &lt; 50 OLS Model'!$B$11*I139</f>
        <v>0</v>
      </c>
      <c r="T139" s="137">
        <f>'GS &lt; 50 OLS Model'!$B$12*J139</f>
        <v>0</v>
      </c>
      <c r="U139" s="137">
        <f>'GS &lt; 50 OLS Model'!$B$13*K139</f>
        <v>13983703.323034531</v>
      </c>
      <c r="V139" s="137">
        <f t="shared" ca="1" si="19"/>
        <v>18346546.389980722</v>
      </c>
    </row>
    <row r="140" spans="1:22">
      <c r="A140" s="138">
        <v>43647</v>
      </c>
      <c r="B140" s="137">
        <f t="shared" si="18"/>
        <v>2019</v>
      </c>
      <c r="D140" s="137">
        <f t="shared" ca="1" si="16"/>
        <v>0.58105263157894704</v>
      </c>
      <c r="E140" s="137">
        <f t="shared" ca="1" si="16"/>
        <v>182.37947368421052</v>
      </c>
      <c r="F140" s="133">
        <f>F128*(1+Employment!$K$4)</f>
        <v>164.25220912499998</v>
      </c>
      <c r="G140" s="137">
        <f t="shared" si="13"/>
        <v>139</v>
      </c>
      <c r="H140" s="137">
        <f t="shared" si="17"/>
        <v>0</v>
      </c>
      <c r="I140" s="137">
        <f t="shared" si="17"/>
        <v>0</v>
      </c>
      <c r="J140" s="137">
        <f t="shared" si="17"/>
        <v>0</v>
      </c>
      <c r="K140" s="137">
        <f t="shared" si="15"/>
        <v>31</v>
      </c>
      <c r="M140" s="137">
        <f>'GS &lt; 50 OLS Model'!$B$5</f>
        <v>-789150.85641829099</v>
      </c>
      <c r="N140" s="137">
        <f ca="1">'GS &lt; 50 OLS Model'!$B$6*D140</f>
        <v>2705.6456268049023</v>
      </c>
      <c r="O140" s="137">
        <f ca="1">'GS &lt; 50 OLS Model'!$B$7*E140</f>
        <v>4529562.3125661761</v>
      </c>
      <c r="P140" s="133">
        <f>'GS &lt; 50 OLS Model'!$B$8*F140</f>
        <v>4414462.4911650419</v>
      </c>
      <c r="Q140" s="137">
        <f>'GS &lt; 50 OLS Model'!$B$9*G140</f>
        <v>-2105016.4070873125</v>
      </c>
      <c r="R140" s="137">
        <f>'GS &lt; 50 OLS Model'!$B$10*H140</f>
        <v>0</v>
      </c>
      <c r="S140" s="137">
        <f>'GS &lt; 50 OLS Model'!$B$11*I140</f>
        <v>0</v>
      </c>
      <c r="T140" s="137">
        <f>'GS &lt; 50 OLS Model'!$B$12*J140</f>
        <v>0</v>
      </c>
      <c r="U140" s="137">
        <f>'GS &lt; 50 OLS Model'!$B$13*K140</f>
        <v>14449826.767135682</v>
      </c>
      <c r="V140" s="137">
        <f t="shared" ca="1" si="19"/>
        <v>20502389.952988103</v>
      </c>
    </row>
    <row r="141" spans="1:22">
      <c r="A141" s="138">
        <v>43678</v>
      </c>
      <c r="B141" s="137">
        <f t="shared" si="18"/>
        <v>2019</v>
      </c>
      <c r="D141" s="137">
        <f t="shared" ca="1" si="16"/>
        <v>1.6660902255639058</v>
      </c>
      <c r="E141" s="137">
        <f t="shared" ca="1" si="16"/>
        <v>154.67804511278189</v>
      </c>
      <c r="F141" s="133">
        <f>F129*(1+Employment!$K$4)</f>
        <v>167.52701952499999</v>
      </c>
      <c r="G141" s="137">
        <f t="shared" si="13"/>
        <v>140</v>
      </c>
      <c r="H141" s="137">
        <f t="shared" si="17"/>
        <v>0</v>
      </c>
      <c r="I141" s="137">
        <f t="shared" si="17"/>
        <v>0</v>
      </c>
      <c r="J141" s="137">
        <f t="shared" si="17"/>
        <v>0</v>
      </c>
      <c r="K141" s="137">
        <f t="shared" si="15"/>
        <v>31</v>
      </c>
      <c r="M141" s="137">
        <f>'GS &lt; 50 OLS Model'!$B$5</f>
        <v>-789150.85641829099</v>
      </c>
      <c r="N141" s="137">
        <f ca="1">'GS &lt; 50 OLS Model'!$B$6*D141</f>
        <v>7758.0747210623349</v>
      </c>
      <c r="O141" s="137">
        <f ca="1">'GS &lt; 50 OLS Model'!$B$7*E141</f>
        <v>3841571.8039487032</v>
      </c>
      <c r="P141" s="133">
        <f>'GS &lt; 50 OLS Model'!$B$8*F141</f>
        <v>4502476.6965963701</v>
      </c>
      <c r="Q141" s="137">
        <f>'GS &lt; 50 OLS Model'!$B$9*G141</f>
        <v>-2120160.4100159979</v>
      </c>
      <c r="R141" s="137">
        <f>'GS &lt; 50 OLS Model'!$B$10*H141</f>
        <v>0</v>
      </c>
      <c r="S141" s="137">
        <f>'GS &lt; 50 OLS Model'!$B$11*I141</f>
        <v>0</v>
      </c>
      <c r="T141" s="137">
        <f>'GS &lt; 50 OLS Model'!$B$12*J141</f>
        <v>0</v>
      </c>
      <c r="U141" s="137">
        <f>'GS &lt; 50 OLS Model'!$B$13*K141</f>
        <v>14449826.767135682</v>
      </c>
      <c r="V141" s="137">
        <f t="shared" ca="1" si="19"/>
        <v>19892322.075967528</v>
      </c>
    </row>
    <row r="142" spans="1:22">
      <c r="A142" s="138">
        <v>43709</v>
      </c>
      <c r="B142" s="137">
        <f t="shared" si="18"/>
        <v>2019</v>
      </c>
      <c r="D142" s="137">
        <f t="shared" ref="D142:E157" ca="1" si="20">D130</f>
        <v>30.410827067669118</v>
      </c>
      <c r="E142" s="137">
        <f t="shared" ca="1" si="20"/>
        <v>70.305488721804494</v>
      </c>
      <c r="F142" s="133">
        <f>F130*(1+Employment!$K$4)</f>
        <v>168.55039777499999</v>
      </c>
      <c r="G142" s="137">
        <f t="shared" si="13"/>
        <v>141</v>
      </c>
      <c r="H142" s="137">
        <f t="shared" si="17"/>
        <v>0</v>
      </c>
      <c r="I142" s="137">
        <f t="shared" si="17"/>
        <v>1</v>
      </c>
      <c r="J142" s="137">
        <f t="shared" si="17"/>
        <v>1</v>
      </c>
      <c r="K142" s="137">
        <f t="shared" si="15"/>
        <v>30</v>
      </c>
      <c r="M142" s="137">
        <f>'GS &lt; 50 OLS Model'!$B$5</f>
        <v>-789150.85641829099</v>
      </c>
      <c r="N142" s="137">
        <f ca="1">'GS &lt; 50 OLS Model'!$B$6*D142</f>
        <v>141606.65797101666</v>
      </c>
      <c r="O142" s="137">
        <f ca="1">'GS &lt; 50 OLS Model'!$B$7*E142</f>
        <v>1746101.6069836484</v>
      </c>
      <c r="P142" s="133">
        <f>'GS &lt; 50 OLS Model'!$B$8*F142</f>
        <v>4529981.1357936608</v>
      </c>
      <c r="Q142" s="137">
        <f>'GS &lt; 50 OLS Model'!$B$9*G142</f>
        <v>-2135304.4129446838</v>
      </c>
      <c r="R142" s="137">
        <f>'GS &lt; 50 OLS Model'!$B$10*H142</f>
        <v>0</v>
      </c>
      <c r="S142" s="137">
        <f>'GS &lt; 50 OLS Model'!$B$11*I142</f>
        <v>738961.94717258995</v>
      </c>
      <c r="T142" s="137">
        <f>'GS &lt; 50 OLS Model'!$B$12*J142</f>
        <v>-710726.62253818498</v>
      </c>
      <c r="U142" s="137">
        <f>'GS &lt; 50 OLS Model'!$B$13*K142</f>
        <v>13983703.323034531</v>
      </c>
      <c r="V142" s="137">
        <f t="shared" ca="1" si="19"/>
        <v>17505172.779054284</v>
      </c>
    </row>
    <row r="143" spans="1:22">
      <c r="A143" s="138">
        <v>43739</v>
      </c>
      <c r="B143" s="137">
        <f t="shared" si="18"/>
        <v>2019</v>
      </c>
      <c r="D143" s="137">
        <f t="shared" ca="1" si="20"/>
        <v>158.93676691729343</v>
      </c>
      <c r="E143" s="137">
        <f t="shared" ca="1" si="20"/>
        <v>14.777368421052643</v>
      </c>
      <c r="F143" s="133">
        <f>F131*(1+Employment!$K$4)</f>
        <v>165.889614325</v>
      </c>
      <c r="G143" s="137">
        <f t="shared" si="13"/>
        <v>142</v>
      </c>
      <c r="H143" s="137">
        <f t="shared" ref="H143:J157" si="21">H131</f>
        <v>0</v>
      </c>
      <c r="I143" s="137">
        <f t="shared" si="21"/>
        <v>0</v>
      </c>
      <c r="J143" s="137">
        <f t="shared" si="21"/>
        <v>1</v>
      </c>
      <c r="K143" s="137">
        <f t="shared" si="15"/>
        <v>31</v>
      </c>
      <c r="M143" s="137">
        <f>'GS &lt; 50 OLS Model'!$B$5</f>
        <v>-789150.85641829099</v>
      </c>
      <c r="N143" s="137">
        <f ca="1">'GS &lt; 50 OLS Model'!$B$6*D143</f>
        <v>740081.95639650547</v>
      </c>
      <c r="O143" s="137">
        <f ca="1">'GS &lt; 50 OLS Model'!$B$7*E143</f>
        <v>367009.56377801235</v>
      </c>
      <c r="P143" s="133">
        <f>'GS &lt; 50 OLS Model'!$B$8*F143</f>
        <v>4458469.5938807065</v>
      </c>
      <c r="Q143" s="137">
        <f>'GS &lt; 50 OLS Model'!$B$9*G143</f>
        <v>-2150448.4158733697</v>
      </c>
      <c r="R143" s="137">
        <f>'GS &lt; 50 OLS Model'!$B$10*H143</f>
        <v>0</v>
      </c>
      <c r="S143" s="137">
        <f>'GS &lt; 50 OLS Model'!$B$11*I143</f>
        <v>0</v>
      </c>
      <c r="T143" s="137">
        <f>'GS &lt; 50 OLS Model'!$B$12*J143</f>
        <v>-710726.62253818498</v>
      </c>
      <c r="U143" s="137">
        <f>'GS &lt; 50 OLS Model'!$B$13*K143</f>
        <v>14449826.767135682</v>
      </c>
      <c r="V143" s="137">
        <f t="shared" ca="1" si="19"/>
        <v>16365061.98636106</v>
      </c>
    </row>
    <row r="144" spans="1:22">
      <c r="A144" s="138">
        <v>43770</v>
      </c>
      <c r="B144" s="137">
        <f t="shared" si="18"/>
        <v>2019</v>
      </c>
      <c r="D144" s="137">
        <f t="shared" ca="1" si="20"/>
        <v>375.92533834586447</v>
      </c>
      <c r="E144" s="137">
        <f t="shared" ca="1" si="20"/>
        <v>9.5488721804512622E-2</v>
      </c>
      <c r="F144" s="133">
        <f>F132*(1+Employment!$K$4)</f>
        <v>166.70831692499999</v>
      </c>
      <c r="G144" s="137">
        <f t="shared" si="13"/>
        <v>143</v>
      </c>
      <c r="H144" s="137">
        <f t="shared" si="21"/>
        <v>0</v>
      </c>
      <c r="I144" s="137">
        <f t="shared" si="21"/>
        <v>0</v>
      </c>
      <c r="J144" s="137">
        <f t="shared" si="21"/>
        <v>1</v>
      </c>
      <c r="K144" s="137">
        <f t="shared" si="15"/>
        <v>30</v>
      </c>
      <c r="M144" s="137">
        <f>'GS &lt; 50 OLS Model'!$B$5</f>
        <v>-789150.85641829099</v>
      </c>
      <c r="N144" s="137">
        <f ca="1">'GS &lt; 50 OLS Model'!$B$6*D144</f>
        <v>1750479.5476732063</v>
      </c>
      <c r="O144" s="137">
        <f ca="1">'GS &lt; 50 OLS Model'!$B$7*E144</f>
        <v>2371.5504098325623</v>
      </c>
      <c r="P144" s="133">
        <f>'GS &lt; 50 OLS Model'!$B$8*F144</f>
        <v>4480473.1452385383</v>
      </c>
      <c r="Q144" s="137">
        <f>'GS &lt; 50 OLS Model'!$B$9*G144</f>
        <v>-2165592.4188020551</v>
      </c>
      <c r="R144" s="137">
        <f>'GS &lt; 50 OLS Model'!$B$10*H144</f>
        <v>0</v>
      </c>
      <c r="S144" s="137">
        <f>'GS &lt; 50 OLS Model'!$B$11*I144</f>
        <v>0</v>
      </c>
      <c r="T144" s="137">
        <f>'GS &lt; 50 OLS Model'!$B$12*J144</f>
        <v>-710726.62253818498</v>
      </c>
      <c r="U144" s="137">
        <f>'GS &lt; 50 OLS Model'!$B$13*K144</f>
        <v>13983703.323034531</v>
      </c>
      <c r="V144" s="137">
        <f t="shared" ca="1" si="19"/>
        <v>16551557.668597575</v>
      </c>
    </row>
    <row r="145" spans="1:22">
      <c r="A145" s="138">
        <v>43800</v>
      </c>
      <c r="B145" s="137">
        <f t="shared" si="18"/>
        <v>2019</v>
      </c>
      <c r="D145" s="137">
        <f t="shared" ca="1" si="20"/>
        <v>548.76120300751859</v>
      </c>
      <c r="E145" s="137">
        <f t="shared" ca="1" si="20"/>
        <v>0</v>
      </c>
      <c r="F145" s="133">
        <f>F133*(1+Employment!$K$4)</f>
        <v>167.731695175</v>
      </c>
      <c r="G145" s="137">
        <f t="shared" si="13"/>
        <v>144</v>
      </c>
      <c r="H145" s="137">
        <f t="shared" si="21"/>
        <v>0</v>
      </c>
      <c r="I145" s="137">
        <f t="shared" si="21"/>
        <v>0</v>
      </c>
      <c r="J145" s="137">
        <f t="shared" si="21"/>
        <v>0</v>
      </c>
      <c r="K145" s="137">
        <f t="shared" si="15"/>
        <v>31</v>
      </c>
      <c r="M145" s="137">
        <f>'GS &lt; 50 OLS Model'!$B$5</f>
        <v>-789150.85641829099</v>
      </c>
      <c r="N145" s="137">
        <f ca="1">'GS &lt; 50 OLS Model'!$B$6*D145</f>
        <v>2555282.031926841</v>
      </c>
      <c r="O145" s="137">
        <f ca="1">'GS &lt; 50 OLS Model'!$B$7*E145</f>
        <v>0</v>
      </c>
      <c r="P145" s="133">
        <f>'GS &lt; 50 OLS Model'!$B$8*F145</f>
        <v>4507977.584435829</v>
      </c>
      <c r="Q145" s="137">
        <f>'GS &lt; 50 OLS Model'!$B$9*G145</f>
        <v>-2180736.4217307409</v>
      </c>
      <c r="R145" s="137">
        <f>'GS &lt; 50 OLS Model'!$B$10*H145</f>
        <v>0</v>
      </c>
      <c r="S145" s="137">
        <f>'GS &lt; 50 OLS Model'!$B$11*I145</f>
        <v>0</v>
      </c>
      <c r="T145" s="137">
        <f>'GS &lt; 50 OLS Model'!$B$12*J145</f>
        <v>0</v>
      </c>
      <c r="U145" s="137">
        <f>'GS &lt; 50 OLS Model'!$B$13*K145</f>
        <v>14449826.767135682</v>
      </c>
      <c r="V145" s="137">
        <f t="shared" ca="1" si="19"/>
        <v>18543199.105349321</v>
      </c>
    </row>
    <row r="146" spans="1:22">
      <c r="A146" s="138">
        <v>43831</v>
      </c>
      <c r="B146" s="137">
        <f t="shared" si="18"/>
        <v>2020</v>
      </c>
      <c r="D146" s="137">
        <f t="shared" ca="1" si="20"/>
        <v>665.14879699248104</v>
      </c>
      <c r="E146" s="137">
        <f t="shared" ca="1" si="20"/>
        <v>0</v>
      </c>
      <c r="F146" s="133">
        <f>F134*(1+Employment!$K$5)</f>
        <v>166.94778743549998</v>
      </c>
      <c r="G146" s="137">
        <f t="shared" si="13"/>
        <v>145</v>
      </c>
      <c r="H146" s="137">
        <f t="shared" si="21"/>
        <v>0</v>
      </c>
      <c r="I146" s="137">
        <f t="shared" si="21"/>
        <v>0</v>
      </c>
      <c r="J146" s="137">
        <f t="shared" si="21"/>
        <v>0</v>
      </c>
      <c r="K146" s="137">
        <f t="shared" si="15"/>
        <v>31</v>
      </c>
      <c r="M146" s="137">
        <f>'GS &lt; 50 OLS Model'!$B$5</f>
        <v>-789150.85641829099</v>
      </c>
      <c r="N146" s="137">
        <f ca="1">'GS &lt; 50 OLS Model'!$B$6*D146</f>
        <v>3097235.6649807729</v>
      </c>
      <c r="O146" s="137">
        <f ca="1">'GS &lt; 50 OLS Model'!$B$7*E146</f>
        <v>0</v>
      </c>
      <c r="P146" s="133">
        <f>'GS &lt; 50 OLS Model'!$B$8*F146</f>
        <v>4486909.184010704</v>
      </c>
      <c r="Q146" s="137">
        <f>'GS &lt; 50 OLS Model'!$B$9*G146</f>
        <v>-2195880.4246594268</v>
      </c>
      <c r="R146" s="137">
        <f>'GS &lt; 50 OLS Model'!$B$10*H146</f>
        <v>0</v>
      </c>
      <c r="S146" s="137">
        <f>'GS &lt; 50 OLS Model'!$B$11*I146</f>
        <v>0</v>
      </c>
      <c r="T146" s="137">
        <f>'GS &lt; 50 OLS Model'!$B$12*J146</f>
        <v>0</v>
      </c>
      <c r="U146" s="137">
        <f>'GS &lt; 50 OLS Model'!$B$13*K146</f>
        <v>14449826.767135682</v>
      </c>
      <c r="V146" s="137">
        <f t="shared" ref="V146:V157" ca="1" si="22">SUM(M146:U146)</f>
        <v>19048940.335049443</v>
      </c>
    </row>
    <row r="147" spans="1:22">
      <c r="A147" s="138">
        <v>43862</v>
      </c>
      <c r="B147" s="137">
        <f t="shared" si="18"/>
        <v>2020</v>
      </c>
      <c r="D147" s="137">
        <f t="shared" ca="1" si="20"/>
        <v>611.17548872180487</v>
      </c>
      <c r="E147" s="137">
        <f t="shared" ca="1" si="20"/>
        <v>0</v>
      </c>
      <c r="F147" s="133">
        <f>F135*(1+Employment!$K$5)</f>
        <v>166.12335391729997</v>
      </c>
      <c r="G147" s="137">
        <f t="shared" si="13"/>
        <v>146</v>
      </c>
      <c r="H147" s="137">
        <f t="shared" si="21"/>
        <v>0</v>
      </c>
      <c r="I147" s="137">
        <f t="shared" si="21"/>
        <v>0</v>
      </c>
      <c r="J147" s="137">
        <f t="shared" si="21"/>
        <v>0</v>
      </c>
      <c r="K147" s="137">
        <f t="shared" si="15"/>
        <v>29</v>
      </c>
      <c r="M147" s="137">
        <f>'GS &lt; 50 OLS Model'!$B$5</f>
        <v>-789150.85641829099</v>
      </c>
      <c r="N147" s="137">
        <f ca="1">'GS &lt; 50 OLS Model'!$B$6*D147</f>
        <v>2845911.3656829279</v>
      </c>
      <c r="O147" s="137">
        <f ca="1">'GS &lt; 50 OLS Model'!$B$7*E147</f>
        <v>0</v>
      </c>
      <c r="P147" s="133">
        <f>'GS &lt; 50 OLS Model'!$B$8*F147</f>
        <v>4464751.6077933665</v>
      </c>
      <c r="Q147" s="137">
        <f>'GS &lt; 50 OLS Model'!$B$9*G147</f>
        <v>-2211024.4275881122</v>
      </c>
      <c r="R147" s="137">
        <f>'GS &lt; 50 OLS Model'!$B$10*H147</f>
        <v>0</v>
      </c>
      <c r="S147" s="137">
        <f>'GS &lt; 50 OLS Model'!$B$11*I147</f>
        <v>0</v>
      </c>
      <c r="T147" s="137">
        <f>'GS &lt; 50 OLS Model'!$B$12*J147</f>
        <v>0</v>
      </c>
      <c r="U147" s="137">
        <f>'GS &lt; 50 OLS Model'!$B$13*K147</f>
        <v>13517579.878933379</v>
      </c>
      <c r="V147" s="137">
        <f t="shared" ca="1" si="22"/>
        <v>17828067.56840327</v>
      </c>
    </row>
    <row r="148" spans="1:22">
      <c r="A148" s="138">
        <v>43891</v>
      </c>
      <c r="B148" s="137">
        <f t="shared" si="18"/>
        <v>2020</v>
      </c>
      <c r="D148" s="137">
        <f t="shared" ca="1" si="20"/>
        <v>458.46436090225569</v>
      </c>
      <c r="E148" s="137">
        <f t="shared" ca="1" si="20"/>
        <v>0</v>
      </c>
      <c r="F148" s="133">
        <f>F136*(1+Employment!$K$5)</f>
        <v>166.22640810707497</v>
      </c>
      <c r="G148" s="137">
        <f t="shared" si="13"/>
        <v>147</v>
      </c>
      <c r="H148" s="137">
        <f t="shared" si="21"/>
        <v>1</v>
      </c>
      <c r="I148" s="137">
        <f t="shared" si="21"/>
        <v>0</v>
      </c>
      <c r="J148" s="137">
        <f t="shared" si="21"/>
        <v>1</v>
      </c>
      <c r="K148" s="137">
        <f t="shared" si="15"/>
        <v>31</v>
      </c>
      <c r="M148" s="137">
        <f>'GS &lt; 50 OLS Model'!$B$5</f>
        <v>-789150.85641829099</v>
      </c>
      <c r="N148" s="137">
        <f ca="1">'GS &lt; 50 OLS Model'!$B$6*D148</f>
        <v>2134818.819683041</v>
      </c>
      <c r="O148" s="137">
        <f ca="1">'GS &lt; 50 OLS Model'!$B$7*E148</f>
        <v>0</v>
      </c>
      <c r="P148" s="133">
        <f>'GS &lt; 50 OLS Model'!$B$8*F148</f>
        <v>4467521.3048205348</v>
      </c>
      <c r="Q148" s="137">
        <f>'GS &lt; 50 OLS Model'!$B$9*G148</f>
        <v>-2226168.430516798</v>
      </c>
      <c r="R148" s="137">
        <f>'GS &lt; 50 OLS Model'!$B$10*H148</f>
        <v>396678.61848310701</v>
      </c>
      <c r="S148" s="137">
        <f>'GS &lt; 50 OLS Model'!$B$11*I148</f>
        <v>0</v>
      </c>
      <c r="T148" s="137">
        <f>'GS &lt; 50 OLS Model'!$B$12*J148</f>
        <v>-710726.62253818498</v>
      </c>
      <c r="U148" s="137">
        <f>'GS &lt; 50 OLS Model'!$B$13*K148</f>
        <v>14449826.767135682</v>
      </c>
      <c r="V148" s="137">
        <f t="shared" ca="1" si="22"/>
        <v>17722799.600649089</v>
      </c>
    </row>
    <row r="149" spans="1:22">
      <c r="A149" s="138">
        <v>43922</v>
      </c>
      <c r="B149" s="137">
        <f t="shared" si="18"/>
        <v>2020</v>
      </c>
      <c r="D149" s="137">
        <f t="shared" ca="1" si="20"/>
        <v>254.29052631578941</v>
      </c>
      <c r="E149" s="137">
        <f t="shared" ca="1" si="20"/>
        <v>1.6822556390977184</v>
      </c>
      <c r="F149" s="133">
        <f>F137*(1+Employment!$K$5)</f>
        <v>165.09281201954997</v>
      </c>
      <c r="G149" s="137">
        <f t="shared" si="13"/>
        <v>148</v>
      </c>
      <c r="H149" s="137">
        <f t="shared" si="21"/>
        <v>0</v>
      </c>
      <c r="I149" s="137">
        <f t="shared" si="21"/>
        <v>0</v>
      </c>
      <c r="J149" s="137">
        <f t="shared" si="21"/>
        <v>1</v>
      </c>
      <c r="K149" s="137">
        <f t="shared" si="15"/>
        <v>30</v>
      </c>
      <c r="M149" s="137">
        <f>'GS &lt; 50 OLS Model'!$B$5</f>
        <v>-789150.85641829099</v>
      </c>
      <c r="N149" s="137">
        <f ca="1">'GS &lt; 50 OLS Model'!$B$6*D149</f>
        <v>1184092.4781540241</v>
      </c>
      <c r="O149" s="137">
        <f ca="1">'GS &lt; 50 OLS Model'!$B$7*E149</f>
        <v>41780.369188655255</v>
      </c>
      <c r="P149" s="133">
        <f>'GS &lt; 50 OLS Model'!$B$8*F149</f>
        <v>4437054.6375216963</v>
      </c>
      <c r="Q149" s="137">
        <f>'GS &lt; 50 OLS Model'!$B$9*G149</f>
        <v>-2241312.4334454839</v>
      </c>
      <c r="R149" s="137">
        <f>'GS &lt; 50 OLS Model'!$B$10*H149</f>
        <v>0</v>
      </c>
      <c r="S149" s="137">
        <f>'GS &lt; 50 OLS Model'!$B$11*I149</f>
        <v>0</v>
      </c>
      <c r="T149" s="137">
        <f>'GS &lt; 50 OLS Model'!$B$12*J149</f>
        <v>-710726.62253818498</v>
      </c>
      <c r="U149" s="137">
        <f>'GS &lt; 50 OLS Model'!$B$13*K149</f>
        <v>13983703.323034531</v>
      </c>
      <c r="V149" s="137">
        <f t="shared" ca="1" si="22"/>
        <v>15905440.895496946</v>
      </c>
    </row>
    <row r="150" spans="1:22">
      <c r="A150" s="138">
        <v>43952</v>
      </c>
      <c r="B150" s="137">
        <f t="shared" si="18"/>
        <v>2020</v>
      </c>
      <c r="D150" s="137">
        <f t="shared" ca="1" si="20"/>
        <v>102.64150375939857</v>
      </c>
      <c r="E150" s="137">
        <f t="shared" ca="1" si="20"/>
        <v>46.38781954887213</v>
      </c>
      <c r="F150" s="133">
        <f>F138*(1+Employment!$K$5)</f>
        <v>164.88670363999998</v>
      </c>
      <c r="G150" s="137">
        <f t="shared" si="13"/>
        <v>149</v>
      </c>
      <c r="H150" s="137">
        <f t="shared" si="21"/>
        <v>0</v>
      </c>
      <c r="I150" s="137">
        <f t="shared" si="21"/>
        <v>0</v>
      </c>
      <c r="J150" s="137">
        <f t="shared" si="21"/>
        <v>1</v>
      </c>
      <c r="K150" s="137">
        <f t="shared" si="15"/>
        <v>31</v>
      </c>
      <c r="M150" s="137">
        <f>'GS &lt; 50 OLS Model'!$B$5</f>
        <v>-789150.85641829099</v>
      </c>
      <c r="N150" s="137">
        <f ca="1">'GS &lt; 50 OLS Model'!$B$6*D150</f>
        <v>477945.57787415048</v>
      </c>
      <c r="O150" s="137">
        <f ca="1">'GS &lt; 50 OLS Model'!$B$7*E150</f>
        <v>1152084.2501964218</v>
      </c>
      <c r="P150" s="133">
        <f>'GS &lt; 50 OLS Model'!$B$8*F150</f>
        <v>4431515.2434673626</v>
      </c>
      <c r="Q150" s="137">
        <f>'GS &lt; 50 OLS Model'!$B$9*G150</f>
        <v>-2256456.4363741693</v>
      </c>
      <c r="R150" s="137">
        <f>'GS &lt; 50 OLS Model'!$B$10*H150</f>
        <v>0</v>
      </c>
      <c r="S150" s="137">
        <f>'GS &lt; 50 OLS Model'!$B$11*I150</f>
        <v>0</v>
      </c>
      <c r="T150" s="137">
        <f>'GS &lt; 50 OLS Model'!$B$12*J150</f>
        <v>-710726.62253818498</v>
      </c>
      <c r="U150" s="137">
        <f>'GS &lt; 50 OLS Model'!$B$13*K150</f>
        <v>14449826.767135682</v>
      </c>
      <c r="V150" s="137">
        <f t="shared" ca="1" si="22"/>
        <v>16755037.923342971</v>
      </c>
    </row>
    <row r="151" spans="1:22">
      <c r="A151" s="138">
        <v>43983</v>
      </c>
      <c r="B151" s="137">
        <f t="shared" si="18"/>
        <v>2020</v>
      </c>
      <c r="D151" s="137">
        <f t="shared" ca="1" si="20"/>
        <v>0.39669172932326546</v>
      </c>
      <c r="E151" s="137">
        <f t="shared" ca="1" si="20"/>
        <v>113.76894736842098</v>
      </c>
      <c r="F151" s="133">
        <f>F139*(1+Employment!$K$5)</f>
        <v>165.40197458887496</v>
      </c>
      <c r="G151" s="137">
        <f t="shared" si="13"/>
        <v>150</v>
      </c>
      <c r="H151" s="137">
        <f t="shared" si="21"/>
        <v>0</v>
      </c>
      <c r="I151" s="137">
        <f t="shared" si="21"/>
        <v>0</v>
      </c>
      <c r="J151" s="137">
        <f t="shared" si="21"/>
        <v>0</v>
      </c>
      <c r="K151" s="137">
        <f t="shared" si="15"/>
        <v>30</v>
      </c>
      <c r="M151" s="137">
        <f>'GS &lt; 50 OLS Model'!$B$5</f>
        <v>-789150.85641829099</v>
      </c>
      <c r="N151" s="137">
        <f ca="1">'GS &lt; 50 OLS Model'!$B$6*D151</f>
        <v>1847.1773197491113</v>
      </c>
      <c r="O151" s="137">
        <f ca="1">'GS &lt; 50 OLS Model'!$B$7*E151</f>
        <v>2825556.6590383169</v>
      </c>
      <c r="P151" s="133">
        <f>'GS &lt; 50 OLS Model'!$B$8*F151</f>
        <v>4445363.7286031973</v>
      </c>
      <c r="Q151" s="137">
        <f>'GS &lt; 50 OLS Model'!$B$9*G151</f>
        <v>-2271600.4393028552</v>
      </c>
      <c r="R151" s="137">
        <f>'GS &lt; 50 OLS Model'!$B$10*H151</f>
        <v>0</v>
      </c>
      <c r="S151" s="137">
        <f>'GS &lt; 50 OLS Model'!$B$11*I151</f>
        <v>0</v>
      </c>
      <c r="T151" s="137">
        <f>'GS &lt; 50 OLS Model'!$B$12*J151</f>
        <v>0</v>
      </c>
      <c r="U151" s="137">
        <f>'GS &lt; 50 OLS Model'!$B$13*K151</f>
        <v>13983703.323034531</v>
      </c>
      <c r="V151" s="137">
        <f t="shared" ca="1" si="22"/>
        <v>18195719.592274647</v>
      </c>
    </row>
    <row r="152" spans="1:22">
      <c r="A152" s="138">
        <v>44013</v>
      </c>
      <c r="B152" s="137">
        <f t="shared" si="18"/>
        <v>2020</v>
      </c>
      <c r="D152" s="137">
        <f t="shared" ca="1" si="20"/>
        <v>0.58105263157894704</v>
      </c>
      <c r="E152" s="137">
        <f t="shared" ca="1" si="20"/>
        <v>182.37947368421052</v>
      </c>
      <c r="F152" s="133">
        <f>F140*(1+Employment!$K$5)</f>
        <v>165.40197458887496</v>
      </c>
      <c r="G152" s="137">
        <f t="shared" si="13"/>
        <v>151</v>
      </c>
      <c r="H152" s="137">
        <f t="shared" si="21"/>
        <v>0</v>
      </c>
      <c r="I152" s="137">
        <f t="shared" si="21"/>
        <v>0</v>
      </c>
      <c r="J152" s="137">
        <f t="shared" si="21"/>
        <v>0</v>
      </c>
      <c r="K152" s="137">
        <f t="shared" si="15"/>
        <v>31</v>
      </c>
      <c r="M152" s="137">
        <f>'GS &lt; 50 OLS Model'!$B$5</f>
        <v>-789150.85641829099</v>
      </c>
      <c r="N152" s="137">
        <f ca="1">'GS &lt; 50 OLS Model'!$B$6*D152</f>
        <v>2705.6456268049023</v>
      </c>
      <c r="O152" s="137">
        <f ca="1">'GS &lt; 50 OLS Model'!$B$7*E152</f>
        <v>4529562.3125661761</v>
      </c>
      <c r="P152" s="133">
        <f>'GS &lt; 50 OLS Model'!$B$8*F152</f>
        <v>4445363.7286031973</v>
      </c>
      <c r="Q152" s="137">
        <f>'GS &lt; 50 OLS Model'!$B$9*G152</f>
        <v>-2286744.442231541</v>
      </c>
      <c r="R152" s="137">
        <f>'GS &lt; 50 OLS Model'!$B$10*H152</f>
        <v>0</v>
      </c>
      <c r="S152" s="137">
        <f>'GS &lt; 50 OLS Model'!$B$11*I152</f>
        <v>0</v>
      </c>
      <c r="T152" s="137">
        <f>'GS &lt; 50 OLS Model'!$B$12*J152</f>
        <v>0</v>
      </c>
      <c r="U152" s="137">
        <f>'GS &lt; 50 OLS Model'!$B$13*K152</f>
        <v>14449826.767135682</v>
      </c>
      <c r="V152" s="137">
        <f t="shared" ca="1" si="22"/>
        <v>20351563.155282028</v>
      </c>
    </row>
    <row r="153" spans="1:22">
      <c r="A153" s="138">
        <v>44044</v>
      </c>
      <c r="B153" s="137">
        <f t="shared" si="18"/>
        <v>2020</v>
      </c>
      <c r="D153" s="137">
        <f t="shared" ca="1" si="20"/>
        <v>1.6660902255639058</v>
      </c>
      <c r="E153" s="137">
        <f t="shared" ca="1" si="20"/>
        <v>154.67804511278189</v>
      </c>
      <c r="F153" s="133">
        <f>F141*(1+Employment!$K$5)</f>
        <v>168.69970866167498</v>
      </c>
      <c r="G153" s="137">
        <f t="shared" si="13"/>
        <v>152</v>
      </c>
      <c r="H153" s="137">
        <f t="shared" si="21"/>
        <v>0</v>
      </c>
      <c r="I153" s="137">
        <f t="shared" si="21"/>
        <v>0</v>
      </c>
      <c r="J153" s="137">
        <f t="shared" si="21"/>
        <v>0</v>
      </c>
      <c r="K153" s="137">
        <f t="shared" si="15"/>
        <v>31</v>
      </c>
      <c r="M153" s="137">
        <f>'GS &lt; 50 OLS Model'!$B$5</f>
        <v>-789150.85641829099</v>
      </c>
      <c r="N153" s="137">
        <f ca="1">'GS &lt; 50 OLS Model'!$B$6*D153</f>
        <v>7758.0747210623349</v>
      </c>
      <c r="O153" s="137">
        <f ca="1">'GS &lt; 50 OLS Model'!$B$7*E153</f>
        <v>3841571.8039487032</v>
      </c>
      <c r="P153" s="133">
        <f>'GS &lt; 50 OLS Model'!$B$8*F153</f>
        <v>4533994.0334725445</v>
      </c>
      <c r="Q153" s="137">
        <f>'GS &lt; 50 OLS Model'!$B$9*G153</f>
        <v>-2301888.4451602264</v>
      </c>
      <c r="R153" s="137">
        <f>'GS &lt; 50 OLS Model'!$B$10*H153</f>
        <v>0</v>
      </c>
      <c r="S153" s="137">
        <f>'GS &lt; 50 OLS Model'!$B$11*I153</f>
        <v>0</v>
      </c>
      <c r="T153" s="137">
        <f>'GS &lt; 50 OLS Model'!$B$12*J153</f>
        <v>0</v>
      </c>
      <c r="U153" s="137">
        <f>'GS &lt; 50 OLS Model'!$B$13*K153</f>
        <v>14449826.767135682</v>
      </c>
      <c r="V153" s="137">
        <f t="shared" ca="1" si="22"/>
        <v>19742111.377699472</v>
      </c>
    </row>
    <row r="154" spans="1:22">
      <c r="A154" s="138">
        <v>44075</v>
      </c>
      <c r="B154" s="137">
        <f t="shared" si="18"/>
        <v>2020</v>
      </c>
      <c r="D154" s="137">
        <f t="shared" ca="1" si="20"/>
        <v>30.410827067669118</v>
      </c>
      <c r="E154" s="137">
        <f t="shared" ca="1" si="20"/>
        <v>70.305488721804494</v>
      </c>
      <c r="F154" s="133">
        <f>F142*(1+Employment!$K$5)</f>
        <v>169.73025055942497</v>
      </c>
      <c r="G154" s="137">
        <f t="shared" si="13"/>
        <v>153</v>
      </c>
      <c r="H154" s="137">
        <f t="shared" si="21"/>
        <v>0</v>
      </c>
      <c r="I154" s="137">
        <f t="shared" si="21"/>
        <v>1</v>
      </c>
      <c r="J154" s="137">
        <f t="shared" si="21"/>
        <v>1</v>
      </c>
      <c r="K154" s="137">
        <f t="shared" si="15"/>
        <v>30</v>
      </c>
      <c r="M154" s="137">
        <f>'GS &lt; 50 OLS Model'!$B$5</f>
        <v>-789150.85641829099</v>
      </c>
      <c r="N154" s="137">
        <f ca="1">'GS &lt; 50 OLS Model'!$B$6*D154</f>
        <v>141606.65797101666</v>
      </c>
      <c r="O154" s="137">
        <f ca="1">'GS &lt; 50 OLS Model'!$B$7*E154</f>
        <v>1746101.6069836484</v>
      </c>
      <c r="P154" s="133">
        <f>'GS &lt; 50 OLS Model'!$B$8*F154</f>
        <v>4561691.0037442157</v>
      </c>
      <c r="Q154" s="137">
        <f>'GS &lt; 50 OLS Model'!$B$9*G154</f>
        <v>-2317032.4480889123</v>
      </c>
      <c r="R154" s="137">
        <f>'GS &lt; 50 OLS Model'!$B$10*H154</f>
        <v>0</v>
      </c>
      <c r="S154" s="137">
        <f>'GS &lt; 50 OLS Model'!$B$11*I154</f>
        <v>738961.94717258995</v>
      </c>
      <c r="T154" s="137">
        <f>'GS &lt; 50 OLS Model'!$B$12*J154</f>
        <v>-710726.62253818498</v>
      </c>
      <c r="U154" s="137">
        <f>'GS &lt; 50 OLS Model'!$B$13*K154</f>
        <v>13983703.323034531</v>
      </c>
      <c r="V154" s="137">
        <f t="shared" ca="1" si="22"/>
        <v>17355154.611860611</v>
      </c>
    </row>
    <row r="155" spans="1:22">
      <c r="A155" s="138">
        <v>44105</v>
      </c>
      <c r="B155" s="137">
        <f t="shared" si="18"/>
        <v>2020</v>
      </c>
      <c r="D155" s="137">
        <f t="shared" ca="1" si="20"/>
        <v>158.93676691729343</v>
      </c>
      <c r="E155" s="137">
        <f t="shared" ca="1" si="20"/>
        <v>14.777368421052643</v>
      </c>
      <c r="F155" s="133">
        <f>F143*(1+Employment!$K$5)</f>
        <v>167.05084162527498</v>
      </c>
      <c r="G155" s="137">
        <f t="shared" si="13"/>
        <v>154</v>
      </c>
      <c r="H155" s="137">
        <f t="shared" si="21"/>
        <v>0</v>
      </c>
      <c r="I155" s="137">
        <f t="shared" si="21"/>
        <v>0</v>
      </c>
      <c r="J155" s="137">
        <f t="shared" si="21"/>
        <v>1</v>
      </c>
      <c r="K155" s="137">
        <f t="shared" si="15"/>
        <v>31</v>
      </c>
      <c r="M155" s="137">
        <f>'GS &lt; 50 OLS Model'!$B$5</f>
        <v>-789150.85641829099</v>
      </c>
      <c r="N155" s="137">
        <f ca="1">'GS &lt; 50 OLS Model'!$B$6*D155</f>
        <v>740081.95639650547</v>
      </c>
      <c r="O155" s="137">
        <f ca="1">'GS &lt; 50 OLS Model'!$B$7*E155</f>
        <v>367009.56377801235</v>
      </c>
      <c r="P155" s="133">
        <f>'GS &lt; 50 OLS Model'!$B$8*F155</f>
        <v>4489678.8810378714</v>
      </c>
      <c r="Q155" s="137">
        <f>'GS &lt; 50 OLS Model'!$B$9*G155</f>
        <v>-2332176.4510175977</v>
      </c>
      <c r="R155" s="137">
        <f>'GS &lt; 50 OLS Model'!$B$10*H155</f>
        <v>0</v>
      </c>
      <c r="S155" s="137">
        <f>'GS &lt; 50 OLS Model'!$B$11*I155</f>
        <v>0</v>
      </c>
      <c r="T155" s="137">
        <f>'GS &lt; 50 OLS Model'!$B$12*J155</f>
        <v>-710726.62253818498</v>
      </c>
      <c r="U155" s="137">
        <f>'GS &lt; 50 OLS Model'!$B$13*K155</f>
        <v>14449826.767135682</v>
      </c>
      <c r="V155" s="137">
        <f t="shared" ca="1" si="22"/>
        <v>16214543.238373997</v>
      </c>
    </row>
    <row r="156" spans="1:22">
      <c r="A156" s="138">
        <v>44136</v>
      </c>
      <c r="B156" s="137">
        <f t="shared" si="18"/>
        <v>2020</v>
      </c>
      <c r="D156" s="137">
        <f t="shared" ca="1" si="20"/>
        <v>375.92533834586447</v>
      </c>
      <c r="E156" s="137">
        <f t="shared" ca="1" si="20"/>
        <v>9.5488721804512622E-2</v>
      </c>
      <c r="F156" s="133">
        <f>F144*(1+Employment!$K$5)</f>
        <v>167.87527514347497</v>
      </c>
      <c r="G156" s="137">
        <f t="shared" si="13"/>
        <v>155</v>
      </c>
      <c r="H156" s="137">
        <f t="shared" si="21"/>
        <v>0</v>
      </c>
      <c r="I156" s="137">
        <f t="shared" si="21"/>
        <v>0</v>
      </c>
      <c r="J156" s="137">
        <f t="shared" si="21"/>
        <v>1</v>
      </c>
      <c r="K156" s="137">
        <f t="shared" si="15"/>
        <v>30</v>
      </c>
      <c r="M156" s="137">
        <f>'GS &lt; 50 OLS Model'!$B$5</f>
        <v>-789150.85641829099</v>
      </c>
      <c r="N156" s="137">
        <f ca="1">'GS &lt; 50 OLS Model'!$B$6*D156</f>
        <v>1750479.5476732063</v>
      </c>
      <c r="O156" s="137">
        <f ca="1">'GS &lt; 50 OLS Model'!$B$7*E156</f>
        <v>2371.5504098325623</v>
      </c>
      <c r="P156" s="133">
        <f>'GS &lt; 50 OLS Model'!$B$8*F156</f>
        <v>4511836.4572552079</v>
      </c>
      <c r="Q156" s="137">
        <f>'GS &lt; 50 OLS Model'!$B$9*G156</f>
        <v>-2347320.4539462836</v>
      </c>
      <c r="R156" s="137">
        <f>'GS &lt; 50 OLS Model'!$B$10*H156</f>
        <v>0</v>
      </c>
      <c r="S156" s="137">
        <f>'GS &lt; 50 OLS Model'!$B$11*I156</f>
        <v>0</v>
      </c>
      <c r="T156" s="137">
        <f>'GS &lt; 50 OLS Model'!$B$12*J156</f>
        <v>-710726.62253818498</v>
      </c>
      <c r="U156" s="137">
        <f>'GS &lt; 50 OLS Model'!$B$13*K156</f>
        <v>13983703.323034531</v>
      </c>
      <c r="V156" s="137">
        <f t="shared" ca="1" si="22"/>
        <v>16401192.945470016</v>
      </c>
    </row>
    <row r="157" spans="1:22">
      <c r="A157" s="138">
        <v>44166</v>
      </c>
      <c r="B157" s="137">
        <f t="shared" si="18"/>
        <v>2020</v>
      </c>
      <c r="D157" s="137">
        <f t="shared" ca="1" si="20"/>
        <v>548.76120300751859</v>
      </c>
      <c r="E157" s="137">
        <f t="shared" ca="1" si="20"/>
        <v>0</v>
      </c>
      <c r="F157" s="133">
        <f>F145*(1+Employment!$K$5)</f>
        <v>168.90581704122499</v>
      </c>
      <c r="G157" s="137">
        <f t="shared" si="13"/>
        <v>156</v>
      </c>
      <c r="H157" s="137">
        <f t="shared" si="21"/>
        <v>0</v>
      </c>
      <c r="I157" s="137">
        <f t="shared" si="21"/>
        <v>0</v>
      </c>
      <c r="J157" s="137">
        <f t="shared" si="21"/>
        <v>0</v>
      </c>
      <c r="K157" s="137">
        <f t="shared" si="15"/>
        <v>31</v>
      </c>
      <c r="M157" s="137">
        <f>'GS &lt; 50 OLS Model'!$B$5</f>
        <v>-789150.85641829099</v>
      </c>
      <c r="N157" s="137">
        <f ca="1">'GS &lt; 50 OLS Model'!$B$6*D157</f>
        <v>2555282.031926841</v>
      </c>
      <c r="O157" s="137">
        <f ca="1">'GS &lt; 50 OLS Model'!$B$7*E157</f>
        <v>0</v>
      </c>
      <c r="P157" s="133">
        <f>'GS &lt; 50 OLS Model'!$B$8*F157</f>
        <v>4539533.4275268791</v>
      </c>
      <c r="Q157" s="137">
        <f>'GS &lt; 50 OLS Model'!$B$9*G157</f>
        <v>-2362464.4568749694</v>
      </c>
      <c r="R157" s="137">
        <f>'GS &lt; 50 OLS Model'!$B$10*H157</f>
        <v>0</v>
      </c>
      <c r="S157" s="137">
        <f>'GS &lt; 50 OLS Model'!$B$11*I157</f>
        <v>0</v>
      </c>
      <c r="T157" s="137">
        <f>'GS &lt; 50 OLS Model'!$B$12*J157</f>
        <v>0</v>
      </c>
      <c r="U157" s="137">
        <f>'GS &lt; 50 OLS Model'!$B$13*K157</f>
        <v>14449826.767135682</v>
      </c>
      <c r="V157" s="137">
        <f t="shared" ca="1" si="22"/>
        <v>18393026.913296141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CEE3F-5B5D-4CF7-87A4-13A192CAEFF5}">
  <dimension ref="A1:AB157"/>
  <sheetViews>
    <sheetView topLeftCell="M1" workbookViewId="0">
      <selection activeCell="AB11" sqref="AB11"/>
    </sheetView>
  </sheetViews>
  <sheetFormatPr defaultRowHeight="12.75"/>
  <cols>
    <col min="1" max="1" width="10.33203125" style="137" bestFit="1" customWidth="1"/>
    <col min="2" max="2" width="5" style="137" bestFit="1" customWidth="1"/>
    <col min="3" max="3" width="18.6640625" style="137" bestFit="1" customWidth="1"/>
    <col min="4" max="4" width="6.6640625" style="137" customWidth="1"/>
    <col min="5" max="5" width="6" style="137" bestFit="1" customWidth="1"/>
    <col min="6" max="6" width="9" style="137" bestFit="1" customWidth="1"/>
    <col min="7" max="7" width="3.83203125" style="137" bestFit="1" customWidth="1"/>
    <col min="8" max="8" width="10.1640625" style="137" bestFit="1" customWidth="1"/>
    <col min="9" max="9" width="4.33203125" style="137" bestFit="1" customWidth="1"/>
    <col min="10" max="10" width="5.33203125" style="137" bestFit="1" customWidth="1"/>
    <col min="11" max="15" width="9.33203125" style="137"/>
    <col min="16" max="16" width="12.6640625" style="137" bestFit="1" customWidth="1"/>
    <col min="17" max="18" width="12" style="137" bestFit="1" customWidth="1"/>
    <col min="19" max="20" width="12.6640625" style="137" bestFit="1" customWidth="1"/>
    <col min="21" max="22" width="12" style="137" bestFit="1" customWidth="1"/>
    <col min="23" max="23" width="12.6640625" style="137" bestFit="1" customWidth="1"/>
    <col min="24" max="27" width="12.6640625" style="137" customWidth="1"/>
    <col min="28" max="28" width="12" style="137" bestFit="1" customWidth="1"/>
    <col min="29" max="16384" width="9.33203125" style="137"/>
  </cols>
  <sheetData>
    <row r="1" spans="1:28">
      <c r="A1" s="137" t="s">
        <v>125</v>
      </c>
      <c r="B1" s="137" t="s">
        <v>126</v>
      </c>
      <c r="C1" s="137" t="str">
        <f>'Monthly Data'!O1</f>
        <v>GS_gt_50_NO_CDM</v>
      </c>
      <c r="D1" s="137" t="str">
        <f>'Monthly Data'!AX1</f>
        <v>HDD</v>
      </c>
      <c r="E1" s="137" t="str">
        <f>'Monthly Data'!AY1</f>
        <v>CDD</v>
      </c>
      <c r="F1" s="137" t="str">
        <f>'Monthly Data'!BB1</f>
        <v>Ont_GDP</v>
      </c>
      <c r="G1" s="137" t="str">
        <f>'Monthly Data'!BC1</f>
        <v>Trend</v>
      </c>
      <c r="H1" s="137" t="str">
        <f>'Monthly Data'!BG1</f>
        <v>Apr</v>
      </c>
      <c r="I1" s="137" t="str">
        <f>'Monthly Data'!BI1</f>
        <v>Jun</v>
      </c>
      <c r="J1" s="137" t="str">
        <f>'Monthly Data'!BK1</f>
        <v>Aug</v>
      </c>
      <c r="K1" s="137" t="str">
        <f>'Monthly Data'!BL1</f>
        <v>Sept</v>
      </c>
      <c r="L1" s="137" t="str">
        <f>'Monthly Data'!BM1</f>
        <v>Oct</v>
      </c>
      <c r="M1" s="137" t="str">
        <f>'Monthly Data'!BS1</f>
        <v>Month Days</v>
      </c>
      <c r="N1" s="137" t="str">
        <f>'Monthly Data'!BT1</f>
        <v>Peak Days</v>
      </c>
      <c r="P1" s="137" t="s">
        <v>92</v>
      </c>
      <c r="Q1" s="137" t="str">
        <f t="shared" ref="Q1:AA1" si="0">D1</f>
        <v>HDD</v>
      </c>
      <c r="R1" s="137" t="str">
        <f t="shared" si="0"/>
        <v>CDD</v>
      </c>
      <c r="S1" s="137" t="str">
        <f t="shared" si="0"/>
        <v>Ont_GDP</v>
      </c>
      <c r="T1" s="137" t="str">
        <f t="shared" si="0"/>
        <v>Trend</v>
      </c>
      <c r="U1" s="137" t="str">
        <f t="shared" si="0"/>
        <v>Apr</v>
      </c>
      <c r="V1" s="137" t="str">
        <f t="shared" si="0"/>
        <v>Jun</v>
      </c>
      <c r="W1" s="137" t="str">
        <f t="shared" si="0"/>
        <v>Aug</v>
      </c>
      <c r="X1" s="137" t="str">
        <f t="shared" si="0"/>
        <v>Sept</v>
      </c>
      <c r="Y1" s="137" t="str">
        <f t="shared" si="0"/>
        <v>Oct</v>
      </c>
      <c r="Z1" s="137" t="str">
        <f t="shared" si="0"/>
        <v>Month Days</v>
      </c>
      <c r="AA1" s="137" t="str">
        <f t="shared" si="0"/>
        <v>Peak Days</v>
      </c>
      <c r="AB1" s="137" t="s">
        <v>127</v>
      </c>
    </row>
    <row r="2" spans="1:28">
      <c r="A2" s="138">
        <f>'Monthly Data'!A2</f>
        <v>39448</v>
      </c>
      <c r="B2" s="137">
        <f t="shared" ref="B2:B65" si="1">YEAR(A2)</f>
        <v>2008</v>
      </c>
      <c r="C2" s="137">
        <f ca="1">'Monthly Data'!O2</f>
        <v>91824145.496927574</v>
      </c>
      <c r="D2" s="158">
        <f ca="1">Weather!L69</f>
        <v>665.14879699248104</v>
      </c>
      <c r="E2" s="158">
        <f ca="1">Weather!M69</f>
        <v>0</v>
      </c>
      <c r="F2" s="137">
        <f>'Monthly Data'!BB2</f>
        <v>557803.5</v>
      </c>
      <c r="G2" s="137">
        <f>'Monthly Data'!BC2</f>
        <v>1</v>
      </c>
      <c r="H2" s="137">
        <f>'Monthly Data'!BG2</f>
        <v>0</v>
      </c>
      <c r="I2" s="137">
        <f>'Monthly Data'!BI2</f>
        <v>0</v>
      </c>
      <c r="J2" s="137">
        <f>'Monthly Data'!BK2</f>
        <v>0</v>
      </c>
      <c r="K2" s="137">
        <f>'Monthly Data'!BL2</f>
        <v>0</v>
      </c>
      <c r="L2" s="137">
        <f>'Monthly Data'!BM2</f>
        <v>0</v>
      </c>
      <c r="M2" s="137">
        <f>'Monthly Data'!BS2</f>
        <v>31</v>
      </c>
      <c r="N2" s="137">
        <f>'Monthly Data'!BT2</f>
        <v>22</v>
      </c>
      <c r="P2" s="137">
        <f>'GS &gt; 50 OLS Model'!$B$5</f>
        <v>-80678906.326298103</v>
      </c>
      <c r="Q2" s="137">
        <f ca="1">'GS &gt; 50 OLS Model'!$B$6*D2</f>
        <v>16362446.673318552</v>
      </c>
      <c r="R2" s="137">
        <f ca="1">'GS &gt; 50 OLS Model'!$B$7*E2</f>
        <v>0</v>
      </c>
      <c r="S2" s="137">
        <f>'GS &gt; 50 OLS Model'!$B$8*F2</f>
        <v>107134700.77933723</v>
      </c>
      <c r="T2" s="137">
        <f>'GS &gt; 50 OLS Model'!$B$9*G2</f>
        <v>-151728.79768228199</v>
      </c>
      <c r="U2" s="137">
        <f>'GS &gt; 50 OLS Model'!$B$10*H2</f>
        <v>0</v>
      </c>
      <c r="V2" s="137">
        <f>'GS &gt; 50 OLS Model'!$B$11*I2</f>
        <v>0</v>
      </c>
      <c r="W2" s="137">
        <f>'GS &gt; 50 OLS Model'!$B$12*J2</f>
        <v>0</v>
      </c>
      <c r="X2" s="137">
        <f>'GS &gt; 50 OLS Model'!$B$13*K2</f>
        <v>0</v>
      </c>
      <c r="Y2" s="137">
        <f>'GS &gt; 50 OLS Model'!$B$14*L2</f>
        <v>0</v>
      </c>
      <c r="Z2" s="137">
        <f>'GS &gt; 50 OLS Model'!$B$15*M2</f>
        <v>34337622.894887492</v>
      </c>
      <c r="AA2" s="137">
        <f>'GS &gt; 50 OLS Model'!$B$16*N2</f>
        <v>13807447.468756722</v>
      </c>
      <c r="AB2" s="137">
        <f t="shared" ref="AB2:AB65" ca="1" si="2">SUM(P2:AA2)</f>
        <v>90811582.692319602</v>
      </c>
    </row>
    <row r="3" spans="1:28">
      <c r="A3" s="138">
        <f>'Monthly Data'!A3</f>
        <v>39479</v>
      </c>
      <c r="B3" s="137">
        <f t="shared" si="1"/>
        <v>2008</v>
      </c>
      <c r="C3" s="137">
        <f ca="1">'Monthly Data'!O3</f>
        <v>89140563.574723586</v>
      </c>
      <c r="D3" s="158">
        <f ca="1">Weather!L70</f>
        <v>611.17548872180487</v>
      </c>
      <c r="E3" s="158">
        <f ca="1">Weather!M70</f>
        <v>0</v>
      </c>
      <c r="F3" s="137">
        <f>'Monthly Data'!BB3</f>
        <v>557803.5</v>
      </c>
      <c r="G3" s="137">
        <f>'Monthly Data'!BC3</f>
        <v>2</v>
      </c>
      <c r="H3" s="137">
        <f>'Monthly Data'!BG3</f>
        <v>0</v>
      </c>
      <c r="I3" s="137">
        <f>'Monthly Data'!BI3</f>
        <v>0</v>
      </c>
      <c r="J3" s="137">
        <f>'Monthly Data'!BK3</f>
        <v>0</v>
      </c>
      <c r="K3" s="137">
        <f>'Monthly Data'!BL3</f>
        <v>0</v>
      </c>
      <c r="L3" s="137">
        <f>'Monthly Data'!BM3</f>
        <v>0</v>
      </c>
      <c r="M3" s="137">
        <f>'Monthly Data'!BS3</f>
        <v>29</v>
      </c>
      <c r="N3" s="137">
        <f>'Monthly Data'!BT3</f>
        <v>20</v>
      </c>
      <c r="P3" s="137">
        <f>'GS &gt; 50 OLS Model'!$B$5</f>
        <v>-80678906.326298103</v>
      </c>
      <c r="Q3" s="137">
        <f ca="1">'GS &gt; 50 OLS Model'!$B$6*D3</f>
        <v>15034720.633138243</v>
      </c>
      <c r="R3" s="137">
        <f ca="1">'GS &gt; 50 OLS Model'!$B$7*E3</f>
        <v>0</v>
      </c>
      <c r="S3" s="137">
        <f>'GS &gt; 50 OLS Model'!$B$8*F3</f>
        <v>107134700.77933723</v>
      </c>
      <c r="T3" s="137">
        <f>'GS &gt; 50 OLS Model'!$B$9*G3</f>
        <v>-303457.59536456398</v>
      </c>
      <c r="U3" s="137">
        <f>'GS &gt; 50 OLS Model'!$B$10*H3</f>
        <v>0</v>
      </c>
      <c r="V3" s="137">
        <f>'GS &gt; 50 OLS Model'!$B$11*I3</f>
        <v>0</v>
      </c>
      <c r="W3" s="137">
        <f>'GS &gt; 50 OLS Model'!$B$12*J3</f>
        <v>0</v>
      </c>
      <c r="X3" s="137">
        <f>'GS &gt; 50 OLS Model'!$B$13*K3</f>
        <v>0</v>
      </c>
      <c r="Y3" s="137">
        <f>'GS &gt; 50 OLS Model'!$B$14*L3</f>
        <v>0</v>
      </c>
      <c r="Z3" s="137">
        <f>'GS &gt; 50 OLS Model'!$B$15*M3</f>
        <v>32122292.385539908</v>
      </c>
      <c r="AA3" s="137">
        <f>'GS &gt; 50 OLS Model'!$B$16*N3</f>
        <v>12552224.97159702</v>
      </c>
      <c r="AB3" s="137">
        <f t="shared" ca="1" si="2"/>
        <v>85861574.847949728</v>
      </c>
    </row>
    <row r="4" spans="1:28">
      <c r="A4" s="138">
        <f>'Monthly Data'!A4</f>
        <v>39508</v>
      </c>
      <c r="B4" s="137">
        <f t="shared" si="1"/>
        <v>2008</v>
      </c>
      <c r="C4" s="137">
        <f ca="1">'Monthly Data'!O4</f>
        <v>87528500.742670581</v>
      </c>
      <c r="D4" s="158">
        <f ca="1">Weather!L71</f>
        <v>458.46436090225569</v>
      </c>
      <c r="E4" s="158">
        <f ca="1">Weather!M71</f>
        <v>0</v>
      </c>
      <c r="F4" s="137">
        <f>'Monthly Data'!BB4</f>
        <v>557803.5</v>
      </c>
      <c r="G4" s="137">
        <f>'Monthly Data'!BC4</f>
        <v>3</v>
      </c>
      <c r="H4" s="137">
        <f>'Monthly Data'!BG4</f>
        <v>0</v>
      </c>
      <c r="I4" s="137">
        <f>'Monthly Data'!BI4</f>
        <v>0</v>
      </c>
      <c r="J4" s="137">
        <f>'Monthly Data'!BK4</f>
        <v>0</v>
      </c>
      <c r="K4" s="137">
        <f>'Monthly Data'!BL4</f>
        <v>0</v>
      </c>
      <c r="L4" s="137">
        <f>'Monthly Data'!BM4</f>
        <v>0</v>
      </c>
      <c r="M4" s="137">
        <f>'Monthly Data'!BS4</f>
        <v>31</v>
      </c>
      <c r="N4" s="137">
        <f>'Monthly Data'!BT4</f>
        <v>21</v>
      </c>
      <c r="P4" s="137">
        <f>'GS &gt; 50 OLS Model'!$B$5</f>
        <v>-80678906.326298103</v>
      </c>
      <c r="Q4" s="137">
        <f ca="1">'GS &gt; 50 OLS Model'!$B$6*D4</f>
        <v>11278075.959543575</v>
      </c>
      <c r="R4" s="137">
        <f ca="1">'GS &gt; 50 OLS Model'!$B$7*E4</f>
        <v>0</v>
      </c>
      <c r="S4" s="137">
        <f>'GS &gt; 50 OLS Model'!$B$8*F4</f>
        <v>107134700.77933723</v>
      </c>
      <c r="T4" s="137">
        <f>'GS &gt; 50 OLS Model'!$B$9*G4</f>
        <v>-455186.39304684597</v>
      </c>
      <c r="U4" s="137">
        <f>'GS &gt; 50 OLS Model'!$B$10*H4</f>
        <v>0</v>
      </c>
      <c r="V4" s="137">
        <f>'GS &gt; 50 OLS Model'!$B$11*I4</f>
        <v>0</v>
      </c>
      <c r="W4" s="137">
        <f>'GS &gt; 50 OLS Model'!$B$12*J4</f>
        <v>0</v>
      </c>
      <c r="X4" s="137">
        <f>'GS &gt; 50 OLS Model'!$B$13*K4</f>
        <v>0</v>
      </c>
      <c r="Y4" s="137">
        <f>'GS &gt; 50 OLS Model'!$B$14*L4</f>
        <v>0</v>
      </c>
      <c r="Z4" s="137">
        <f>'GS &gt; 50 OLS Model'!$B$15*M4</f>
        <v>34337622.894887492</v>
      </c>
      <c r="AA4" s="137">
        <f>'GS &gt; 50 OLS Model'!$B$16*N4</f>
        <v>13179836.220176872</v>
      </c>
      <c r="AB4" s="137">
        <f t="shared" ca="1" si="2"/>
        <v>84796143.134600222</v>
      </c>
    </row>
    <row r="5" spans="1:28">
      <c r="A5" s="138">
        <f>'Monthly Data'!A5</f>
        <v>39539</v>
      </c>
      <c r="B5" s="137">
        <f t="shared" si="1"/>
        <v>2008</v>
      </c>
      <c r="C5" s="137">
        <f ca="1">'Monthly Data'!O5</f>
        <v>79818689.670598581</v>
      </c>
      <c r="D5" s="158">
        <f ca="1">Weather!L72</f>
        <v>254.29052631578941</v>
      </c>
      <c r="E5" s="158">
        <f ca="1">Weather!M72</f>
        <v>1.6822556390977184</v>
      </c>
      <c r="F5" s="137">
        <f>'Monthly Data'!BB5</f>
        <v>557803.5</v>
      </c>
      <c r="G5" s="137">
        <f>'Monthly Data'!BC5</f>
        <v>4</v>
      </c>
      <c r="H5" s="137">
        <f>'Monthly Data'!BG5</f>
        <v>1</v>
      </c>
      <c r="I5" s="137">
        <f>'Monthly Data'!BI5</f>
        <v>0</v>
      </c>
      <c r="J5" s="137">
        <f>'Monthly Data'!BK5</f>
        <v>0</v>
      </c>
      <c r="K5" s="137">
        <f>'Monthly Data'!BL5</f>
        <v>0</v>
      </c>
      <c r="L5" s="137">
        <f>'Monthly Data'!BM5</f>
        <v>0</v>
      </c>
      <c r="M5" s="137">
        <f>'Monthly Data'!BS5</f>
        <v>30</v>
      </c>
      <c r="N5" s="137">
        <f>'Monthly Data'!BT5</f>
        <v>20</v>
      </c>
      <c r="P5" s="137">
        <f>'GS &gt; 50 OLS Model'!$B$5</f>
        <v>-80678906.326298103</v>
      </c>
      <c r="Q5" s="137">
        <f ca="1">'GS &gt; 50 OLS Model'!$B$6*D5</f>
        <v>6255465.2360278517</v>
      </c>
      <c r="R5" s="137">
        <f ca="1">'GS &gt; 50 OLS Model'!$B$7*E5</f>
        <v>123467.37203916423</v>
      </c>
      <c r="S5" s="137">
        <f>'GS &gt; 50 OLS Model'!$B$8*F5</f>
        <v>107134700.77933723</v>
      </c>
      <c r="T5" s="137">
        <f>'GS &gt; 50 OLS Model'!$B$9*G5</f>
        <v>-606915.19072912796</v>
      </c>
      <c r="U5" s="137">
        <f>'GS &gt; 50 OLS Model'!$B$10*H5</f>
        <v>-1451998.11688088</v>
      </c>
      <c r="V5" s="137">
        <f>'GS &gt; 50 OLS Model'!$B$11*I5</f>
        <v>0</v>
      </c>
      <c r="W5" s="137">
        <f>'GS &gt; 50 OLS Model'!$B$12*J5</f>
        <v>0</v>
      </c>
      <c r="X5" s="137">
        <f>'GS &gt; 50 OLS Model'!$B$13*K5</f>
        <v>0</v>
      </c>
      <c r="Y5" s="137">
        <f>'GS &gt; 50 OLS Model'!$B$14*L5</f>
        <v>0</v>
      </c>
      <c r="Z5" s="137">
        <f>'GS &gt; 50 OLS Model'!$B$15*M5</f>
        <v>33229957.640213698</v>
      </c>
      <c r="AA5" s="137">
        <f>'GS &gt; 50 OLS Model'!$B$16*N5</f>
        <v>12552224.97159702</v>
      </c>
      <c r="AB5" s="137">
        <f t="shared" ca="1" si="2"/>
        <v>76557996.365306854</v>
      </c>
    </row>
    <row r="6" spans="1:28">
      <c r="A6" s="138">
        <f>'Monthly Data'!A6</f>
        <v>39569</v>
      </c>
      <c r="B6" s="137">
        <f t="shared" si="1"/>
        <v>2008</v>
      </c>
      <c r="C6" s="137">
        <f ca="1">'Monthly Data'!O6</f>
        <v>77278085.356782585</v>
      </c>
      <c r="D6" s="158">
        <f ca="1">Weather!L73</f>
        <v>102.64150375939857</v>
      </c>
      <c r="E6" s="158">
        <f ca="1">Weather!M73</f>
        <v>46.38781954887213</v>
      </c>
      <c r="F6" s="137">
        <f>'Monthly Data'!BB6</f>
        <v>557803.5</v>
      </c>
      <c r="G6" s="137">
        <f>'Monthly Data'!BC6</f>
        <v>5</v>
      </c>
      <c r="H6" s="137">
        <f>'Monthly Data'!BG6</f>
        <v>0</v>
      </c>
      <c r="I6" s="137">
        <f>'Monthly Data'!BI6</f>
        <v>0</v>
      </c>
      <c r="J6" s="137">
        <f>'Monthly Data'!BK6</f>
        <v>0</v>
      </c>
      <c r="K6" s="137">
        <f>'Monthly Data'!BL6</f>
        <v>0</v>
      </c>
      <c r="L6" s="137">
        <f>'Monthly Data'!BM6</f>
        <v>0</v>
      </c>
      <c r="M6" s="137">
        <f>'Monthly Data'!BS6</f>
        <v>31</v>
      </c>
      <c r="N6" s="137">
        <f>'Monthly Data'!BT6</f>
        <v>21</v>
      </c>
      <c r="P6" s="137">
        <f>'GS &gt; 50 OLS Model'!$B$5</f>
        <v>-80678906.326298103</v>
      </c>
      <c r="Q6" s="137">
        <f ca="1">'GS &gt; 50 OLS Model'!$B$6*D6</f>
        <v>2524948.0106199002</v>
      </c>
      <c r="R6" s="137">
        <f ca="1">'GS &gt; 50 OLS Model'!$B$7*E6</f>
        <v>3404584.9163555815</v>
      </c>
      <c r="S6" s="137">
        <f>'GS &gt; 50 OLS Model'!$B$8*F6</f>
        <v>107134700.77933723</v>
      </c>
      <c r="T6" s="137">
        <f>'GS &gt; 50 OLS Model'!$B$9*G6</f>
        <v>-758643.98841141001</v>
      </c>
      <c r="U6" s="137">
        <f>'GS &gt; 50 OLS Model'!$B$10*H6</f>
        <v>0</v>
      </c>
      <c r="V6" s="137">
        <f>'GS &gt; 50 OLS Model'!$B$11*I6</f>
        <v>0</v>
      </c>
      <c r="W6" s="137">
        <f>'GS &gt; 50 OLS Model'!$B$12*J6</f>
        <v>0</v>
      </c>
      <c r="X6" s="137">
        <f>'GS &gt; 50 OLS Model'!$B$13*K6</f>
        <v>0</v>
      </c>
      <c r="Y6" s="137">
        <f>'GS &gt; 50 OLS Model'!$B$14*L6</f>
        <v>0</v>
      </c>
      <c r="Z6" s="137">
        <f>'GS &gt; 50 OLS Model'!$B$15*M6</f>
        <v>34337622.894887492</v>
      </c>
      <c r="AA6" s="137">
        <f>'GS &gt; 50 OLS Model'!$B$16*N6</f>
        <v>13179836.220176872</v>
      </c>
      <c r="AB6" s="137">
        <f t="shared" ca="1" si="2"/>
        <v>79144142.506667554</v>
      </c>
    </row>
    <row r="7" spans="1:28">
      <c r="A7" s="138">
        <f>'Monthly Data'!A7</f>
        <v>39600</v>
      </c>
      <c r="B7" s="137">
        <f t="shared" si="1"/>
        <v>2008</v>
      </c>
      <c r="C7" s="137">
        <f ca="1">'Monthly Data'!O7</f>
        <v>84388085.619394585</v>
      </c>
      <c r="D7" s="158">
        <f ca="1">Weather!L74</f>
        <v>0.39669172932326546</v>
      </c>
      <c r="E7" s="158">
        <f ca="1">Weather!M74</f>
        <v>113.76894736842098</v>
      </c>
      <c r="F7" s="137">
        <f>'Monthly Data'!BB7</f>
        <v>557803.5</v>
      </c>
      <c r="G7" s="137">
        <f>'Monthly Data'!BC7</f>
        <v>6</v>
      </c>
      <c r="H7" s="137">
        <f>'Monthly Data'!BG7</f>
        <v>0</v>
      </c>
      <c r="I7" s="137">
        <f>'Monthly Data'!BI7</f>
        <v>1</v>
      </c>
      <c r="J7" s="137">
        <f>'Monthly Data'!BK7</f>
        <v>0</v>
      </c>
      <c r="K7" s="137">
        <f>'Monthly Data'!BL7</f>
        <v>0</v>
      </c>
      <c r="L7" s="137">
        <f>'Monthly Data'!BM7</f>
        <v>0</v>
      </c>
      <c r="M7" s="137">
        <f>'Monthly Data'!BS7</f>
        <v>30</v>
      </c>
      <c r="N7" s="137">
        <f>'Monthly Data'!BT7</f>
        <v>21</v>
      </c>
      <c r="P7" s="137">
        <f>'GS &gt; 50 OLS Model'!$B$5</f>
        <v>-80678906.326298103</v>
      </c>
      <c r="Q7" s="137">
        <f ca="1">'GS &gt; 50 OLS Model'!$B$6*D7</f>
        <v>9758.4890721403826</v>
      </c>
      <c r="R7" s="137">
        <f ca="1">'GS &gt; 50 OLS Model'!$B$7*E7</f>
        <v>8349951.4727588817</v>
      </c>
      <c r="S7" s="137">
        <f>'GS &gt; 50 OLS Model'!$B$8*F7</f>
        <v>107134700.77933723</v>
      </c>
      <c r="T7" s="137">
        <f>'GS &gt; 50 OLS Model'!$B$9*G7</f>
        <v>-910372.78609369195</v>
      </c>
      <c r="U7" s="137">
        <f>'GS &gt; 50 OLS Model'!$B$10*H7</f>
        <v>0</v>
      </c>
      <c r="V7" s="137">
        <f>'GS &gt; 50 OLS Model'!$B$11*I7</f>
        <v>1416617.5357142601</v>
      </c>
      <c r="W7" s="137">
        <f>'GS &gt; 50 OLS Model'!$B$12*J7</f>
        <v>0</v>
      </c>
      <c r="X7" s="137">
        <f>'GS &gt; 50 OLS Model'!$B$13*K7</f>
        <v>0</v>
      </c>
      <c r="Y7" s="137">
        <f>'GS &gt; 50 OLS Model'!$B$14*L7</f>
        <v>0</v>
      </c>
      <c r="Z7" s="137">
        <f>'GS &gt; 50 OLS Model'!$B$15*M7</f>
        <v>33229957.640213698</v>
      </c>
      <c r="AA7" s="137">
        <f>'GS &gt; 50 OLS Model'!$B$16*N7</f>
        <v>13179836.220176872</v>
      </c>
      <c r="AB7" s="137">
        <f t="shared" ca="1" si="2"/>
        <v>81731543.024881288</v>
      </c>
    </row>
    <row r="8" spans="1:28">
      <c r="A8" s="138">
        <f>'Monthly Data'!A8</f>
        <v>39630</v>
      </c>
      <c r="B8" s="137">
        <f t="shared" si="1"/>
        <v>2008</v>
      </c>
      <c r="C8" s="137">
        <f ca="1">'Monthly Data'!O8</f>
        <v>86562923.217582583</v>
      </c>
      <c r="D8" s="158">
        <f ca="1">Weather!L75</f>
        <v>0.58105263157894704</v>
      </c>
      <c r="E8" s="158">
        <f ca="1">Weather!M75</f>
        <v>182.37947368421052</v>
      </c>
      <c r="F8" s="137">
        <f>'Monthly Data'!BB8</f>
        <v>557803.5</v>
      </c>
      <c r="G8" s="137">
        <f>'Monthly Data'!BC8</f>
        <v>7</v>
      </c>
      <c r="H8" s="137">
        <f>'Monthly Data'!BG8</f>
        <v>0</v>
      </c>
      <c r="I8" s="137">
        <f>'Monthly Data'!BI8</f>
        <v>0</v>
      </c>
      <c r="J8" s="137">
        <f>'Monthly Data'!BK8</f>
        <v>0</v>
      </c>
      <c r="K8" s="137">
        <f>'Monthly Data'!BL8</f>
        <v>0</v>
      </c>
      <c r="L8" s="137">
        <f>'Monthly Data'!BM8</f>
        <v>0</v>
      </c>
      <c r="M8" s="137">
        <f>'Monthly Data'!BS8</f>
        <v>31</v>
      </c>
      <c r="N8" s="137">
        <f>'Monthly Data'!BT8</f>
        <v>22</v>
      </c>
      <c r="P8" s="137">
        <f>'GS &gt; 50 OLS Model'!$B$5</f>
        <v>-80678906.326298103</v>
      </c>
      <c r="Q8" s="137">
        <f ca="1">'GS &gt; 50 OLS Model'!$B$6*D8</f>
        <v>14293.708026821261</v>
      </c>
      <c r="R8" s="137">
        <f ca="1">'GS &gt; 50 OLS Model'!$B$7*E8</f>
        <v>13385548.430530401</v>
      </c>
      <c r="S8" s="137">
        <f>'GS &gt; 50 OLS Model'!$B$8*F8</f>
        <v>107134700.77933723</v>
      </c>
      <c r="T8" s="137">
        <f>'GS &gt; 50 OLS Model'!$B$9*G8</f>
        <v>-1062101.5837759739</v>
      </c>
      <c r="U8" s="137">
        <f>'GS &gt; 50 OLS Model'!$B$10*H8</f>
        <v>0</v>
      </c>
      <c r="V8" s="137">
        <f>'GS &gt; 50 OLS Model'!$B$11*I8</f>
        <v>0</v>
      </c>
      <c r="W8" s="137">
        <f>'GS &gt; 50 OLS Model'!$B$12*J8</f>
        <v>0</v>
      </c>
      <c r="X8" s="137">
        <f>'GS &gt; 50 OLS Model'!$B$13*K8</f>
        <v>0</v>
      </c>
      <c r="Y8" s="137">
        <f>'GS &gt; 50 OLS Model'!$B$14*L8</f>
        <v>0</v>
      </c>
      <c r="Z8" s="137">
        <f>'GS &gt; 50 OLS Model'!$B$15*M8</f>
        <v>34337622.894887492</v>
      </c>
      <c r="AA8" s="137">
        <f>'GS &gt; 50 OLS Model'!$B$16*N8</f>
        <v>13807447.468756722</v>
      </c>
      <c r="AB8" s="137">
        <f t="shared" ca="1" si="2"/>
        <v>86938605.371464595</v>
      </c>
    </row>
    <row r="9" spans="1:28">
      <c r="A9" s="138">
        <f>'Monthly Data'!A9</f>
        <v>39661</v>
      </c>
      <c r="B9" s="137">
        <f t="shared" si="1"/>
        <v>2008</v>
      </c>
      <c r="C9" s="137">
        <f ca="1">'Monthly Data'!O9</f>
        <v>86173568.239300579</v>
      </c>
      <c r="D9" s="158">
        <f ca="1">Weather!L76</f>
        <v>1.6660902255639058</v>
      </c>
      <c r="E9" s="158">
        <f ca="1">Weather!M76</f>
        <v>154.67804511278189</v>
      </c>
      <c r="F9" s="137">
        <f>'Monthly Data'!BB9</f>
        <v>557803.5</v>
      </c>
      <c r="G9" s="137">
        <f>'Monthly Data'!BC9</f>
        <v>8</v>
      </c>
      <c r="H9" s="137">
        <f>'Monthly Data'!BG9</f>
        <v>0</v>
      </c>
      <c r="I9" s="137">
        <f>'Monthly Data'!BI9</f>
        <v>0</v>
      </c>
      <c r="J9" s="137">
        <f>'Monthly Data'!BK9</f>
        <v>1</v>
      </c>
      <c r="K9" s="137">
        <f>'Monthly Data'!BL9</f>
        <v>0</v>
      </c>
      <c r="L9" s="137">
        <f>'Monthly Data'!BM9</f>
        <v>0</v>
      </c>
      <c r="M9" s="137">
        <f>'Monthly Data'!BS9</f>
        <v>31</v>
      </c>
      <c r="N9" s="137">
        <f>'Monthly Data'!BT9</f>
        <v>20</v>
      </c>
      <c r="P9" s="137">
        <f>'GS &gt; 50 OLS Model'!$B$5</f>
        <v>-80678906.326298103</v>
      </c>
      <c r="Q9" s="137">
        <f ca="1">'GS &gt; 50 OLS Model'!$B$6*D9</f>
        <v>40985.284183013944</v>
      </c>
      <c r="R9" s="137">
        <f ca="1">'GS &gt; 50 OLS Model'!$B$7*E9</f>
        <v>11352431.401254544</v>
      </c>
      <c r="S9" s="137">
        <f>'GS &gt; 50 OLS Model'!$B$8*F9</f>
        <v>107134700.77933723</v>
      </c>
      <c r="T9" s="137">
        <f>'GS &gt; 50 OLS Model'!$B$9*G9</f>
        <v>-1213830.3814582559</v>
      </c>
      <c r="U9" s="137">
        <f>'GS &gt; 50 OLS Model'!$B$10*H9</f>
        <v>0</v>
      </c>
      <c r="V9" s="137">
        <f>'GS &gt; 50 OLS Model'!$B$11*I9</f>
        <v>0</v>
      </c>
      <c r="W9" s="137">
        <f>'GS &gt; 50 OLS Model'!$B$12*J9</f>
        <v>3108600.9961055499</v>
      </c>
      <c r="X9" s="137">
        <f>'GS &gt; 50 OLS Model'!$B$13*K9</f>
        <v>0</v>
      </c>
      <c r="Y9" s="137">
        <f>'GS &gt; 50 OLS Model'!$B$14*L9</f>
        <v>0</v>
      </c>
      <c r="Z9" s="137">
        <f>'GS &gt; 50 OLS Model'!$B$15*M9</f>
        <v>34337622.894887492</v>
      </c>
      <c r="AA9" s="137">
        <f>'GS &gt; 50 OLS Model'!$B$16*N9</f>
        <v>12552224.97159702</v>
      </c>
      <c r="AB9" s="137">
        <f t="shared" ca="1" si="2"/>
        <v>86633829.619608492</v>
      </c>
    </row>
    <row r="10" spans="1:28">
      <c r="A10" s="138">
        <f>'Monthly Data'!A10</f>
        <v>39692</v>
      </c>
      <c r="B10" s="137">
        <f t="shared" si="1"/>
        <v>2008</v>
      </c>
      <c r="C10" s="137">
        <f ca="1">'Monthly Data'!O10</f>
        <v>81159125.137964591</v>
      </c>
      <c r="D10" s="158">
        <f ca="1">Weather!L77</f>
        <v>30.410827067669118</v>
      </c>
      <c r="E10" s="158">
        <f ca="1">Weather!M77</f>
        <v>70.305488721804494</v>
      </c>
      <c r="F10" s="137">
        <f>'Monthly Data'!BB10</f>
        <v>557803.5</v>
      </c>
      <c r="G10" s="137">
        <f>'Monthly Data'!BC10</f>
        <v>9</v>
      </c>
      <c r="H10" s="137">
        <f>'Monthly Data'!BG10</f>
        <v>0</v>
      </c>
      <c r="I10" s="137">
        <f>'Monthly Data'!BI10</f>
        <v>0</v>
      </c>
      <c r="J10" s="137">
        <f>'Monthly Data'!BK10</f>
        <v>0</v>
      </c>
      <c r="K10" s="137">
        <f>'Monthly Data'!BL10</f>
        <v>1</v>
      </c>
      <c r="L10" s="137">
        <f>'Monthly Data'!BM10</f>
        <v>0</v>
      </c>
      <c r="M10" s="137">
        <f>'Monthly Data'!BS10</f>
        <v>30</v>
      </c>
      <c r="N10" s="137">
        <f>'Monthly Data'!BT10</f>
        <v>21</v>
      </c>
      <c r="P10" s="137">
        <f>'GS &gt; 50 OLS Model'!$B$5</f>
        <v>-80678906.326298103</v>
      </c>
      <c r="Q10" s="137">
        <f ca="1">'GS &gt; 50 OLS Model'!$B$6*D10</f>
        <v>748096.57393377682</v>
      </c>
      <c r="R10" s="137">
        <f ca="1">'GS &gt; 50 OLS Model'!$B$7*E10</f>
        <v>5159996.9295190303</v>
      </c>
      <c r="S10" s="137">
        <f>'GS &gt; 50 OLS Model'!$B$8*F10</f>
        <v>107134700.77933723</v>
      </c>
      <c r="T10" s="137">
        <f>'GS &gt; 50 OLS Model'!$B$9*G10</f>
        <v>-1365559.179140538</v>
      </c>
      <c r="U10" s="137">
        <f>'GS &gt; 50 OLS Model'!$B$10*H10</f>
        <v>0</v>
      </c>
      <c r="V10" s="137">
        <f>'GS &gt; 50 OLS Model'!$B$11*I10</f>
        <v>0</v>
      </c>
      <c r="W10" s="137">
        <f>'GS &gt; 50 OLS Model'!$B$12*J10</f>
        <v>0</v>
      </c>
      <c r="X10" s="137">
        <f>'GS &gt; 50 OLS Model'!$B$13*K10</f>
        <v>3297905.0316017698</v>
      </c>
      <c r="Y10" s="137">
        <f>'GS &gt; 50 OLS Model'!$B$14*L10</f>
        <v>0</v>
      </c>
      <c r="Z10" s="137">
        <f>'GS &gt; 50 OLS Model'!$B$15*M10</f>
        <v>33229957.640213698</v>
      </c>
      <c r="AA10" s="137">
        <f>'GS &gt; 50 OLS Model'!$B$16*N10</f>
        <v>13179836.220176872</v>
      </c>
      <c r="AB10" s="137">
        <f t="shared" ca="1" si="2"/>
        <v>80706027.66934374</v>
      </c>
    </row>
    <row r="11" spans="1:28">
      <c r="A11" s="138">
        <f>'Monthly Data'!A11</f>
        <v>39722</v>
      </c>
      <c r="B11" s="137">
        <f t="shared" si="1"/>
        <v>2008</v>
      </c>
      <c r="C11" s="137">
        <f ca="1">'Monthly Data'!O11</f>
        <v>78204069.575568587</v>
      </c>
      <c r="D11" s="158">
        <f ca="1">Weather!L78</f>
        <v>158.93676691729343</v>
      </c>
      <c r="E11" s="158">
        <f ca="1">Weather!M78</f>
        <v>14.777368421052643</v>
      </c>
      <c r="F11" s="137">
        <f>'Monthly Data'!BB11</f>
        <v>557803.5</v>
      </c>
      <c r="G11" s="137">
        <f>'Monthly Data'!BC11</f>
        <v>10</v>
      </c>
      <c r="H11" s="137">
        <f>'Monthly Data'!BG11</f>
        <v>0</v>
      </c>
      <c r="I11" s="137">
        <f>'Monthly Data'!BI11</f>
        <v>0</v>
      </c>
      <c r="J11" s="137">
        <f>'Monthly Data'!BK11</f>
        <v>0</v>
      </c>
      <c r="K11" s="137">
        <f>'Monthly Data'!BL11</f>
        <v>0</v>
      </c>
      <c r="L11" s="137">
        <f>'Monthly Data'!BM11</f>
        <v>1</v>
      </c>
      <c r="M11" s="137">
        <f>'Monthly Data'!BS11</f>
        <v>31</v>
      </c>
      <c r="N11" s="137">
        <f>'Monthly Data'!BT11</f>
        <v>22</v>
      </c>
      <c r="P11" s="137">
        <f>'GS &gt; 50 OLS Model'!$B$5</f>
        <v>-80678906.326298103</v>
      </c>
      <c r="Q11" s="137">
        <f ca="1">'GS &gt; 50 OLS Model'!$B$6*D11</f>
        <v>3909793.3949105097</v>
      </c>
      <c r="R11" s="137">
        <f ca="1">'GS &gt; 50 OLS Model'!$B$7*E11</f>
        <v>1084569.3140790958</v>
      </c>
      <c r="S11" s="137">
        <f>'GS &gt; 50 OLS Model'!$B$8*F11</f>
        <v>107134700.77933723</v>
      </c>
      <c r="T11" s="137">
        <f>'GS &gt; 50 OLS Model'!$B$9*G11</f>
        <v>-1517287.97682282</v>
      </c>
      <c r="U11" s="137">
        <f>'GS &gt; 50 OLS Model'!$B$10*H11</f>
        <v>0</v>
      </c>
      <c r="V11" s="137">
        <f>'GS &gt; 50 OLS Model'!$B$11*I11</f>
        <v>0</v>
      </c>
      <c r="W11" s="137">
        <f>'GS &gt; 50 OLS Model'!$B$12*J11</f>
        <v>0</v>
      </c>
      <c r="X11" s="137">
        <f>'GS &gt; 50 OLS Model'!$B$13*K11</f>
        <v>0</v>
      </c>
      <c r="Y11" s="137">
        <f>'GS &gt; 50 OLS Model'!$B$14*L11</f>
        <v>1577525.1305396601</v>
      </c>
      <c r="Z11" s="137">
        <f>'GS &gt; 50 OLS Model'!$B$15*M11</f>
        <v>34337622.894887492</v>
      </c>
      <c r="AA11" s="137">
        <f>'GS &gt; 50 OLS Model'!$B$16*N11</f>
        <v>13807447.468756722</v>
      </c>
      <c r="AB11" s="137">
        <f t="shared" ca="1" si="2"/>
        <v>79655464.67938979</v>
      </c>
    </row>
    <row r="12" spans="1:28">
      <c r="A12" s="138">
        <f>'Monthly Data'!A12</f>
        <v>39753</v>
      </c>
      <c r="B12" s="137">
        <f t="shared" si="1"/>
        <v>2008</v>
      </c>
      <c r="C12" s="137">
        <f ca="1">'Monthly Data'!O12</f>
        <v>79750026.049936578</v>
      </c>
      <c r="D12" s="158">
        <f ca="1">Weather!L79</f>
        <v>375.92533834586447</v>
      </c>
      <c r="E12" s="158">
        <f ca="1">Weather!M79</f>
        <v>9.5488721804512622E-2</v>
      </c>
      <c r="F12" s="137">
        <f>'Monthly Data'!BB12</f>
        <v>557803.5</v>
      </c>
      <c r="G12" s="137">
        <f>'Monthly Data'!BC12</f>
        <v>11</v>
      </c>
      <c r="H12" s="137">
        <f>'Monthly Data'!BG12</f>
        <v>0</v>
      </c>
      <c r="I12" s="137">
        <f>'Monthly Data'!BI12</f>
        <v>0</v>
      </c>
      <c r="J12" s="137">
        <f>'Monthly Data'!BK12</f>
        <v>0</v>
      </c>
      <c r="K12" s="137">
        <f>'Monthly Data'!BL12</f>
        <v>0</v>
      </c>
      <c r="L12" s="137">
        <f>'Monthly Data'!BM12</f>
        <v>0</v>
      </c>
      <c r="M12" s="137">
        <f>'Monthly Data'!BS12</f>
        <v>30</v>
      </c>
      <c r="N12" s="137">
        <f>'Monthly Data'!BT12</f>
        <v>20</v>
      </c>
      <c r="P12" s="137">
        <f>'GS &gt; 50 OLS Model'!$B$5</f>
        <v>-80678906.326298103</v>
      </c>
      <c r="Q12" s="137">
        <f ca="1">'GS &gt; 50 OLS Model'!$B$6*D12</f>
        <v>9247642.5269742664</v>
      </c>
      <c r="R12" s="137">
        <f ca="1">'GS &gt; 50 OLS Model'!$B$7*E12</f>
        <v>7008.2936662976308</v>
      </c>
      <c r="S12" s="137">
        <f>'GS &gt; 50 OLS Model'!$B$8*F12</f>
        <v>107134700.77933723</v>
      </c>
      <c r="T12" s="137">
        <f>'GS &gt; 50 OLS Model'!$B$9*G12</f>
        <v>-1669016.7745051018</v>
      </c>
      <c r="U12" s="137">
        <f>'GS &gt; 50 OLS Model'!$B$10*H12</f>
        <v>0</v>
      </c>
      <c r="V12" s="137">
        <f>'GS &gt; 50 OLS Model'!$B$11*I12</f>
        <v>0</v>
      </c>
      <c r="W12" s="137">
        <f>'GS &gt; 50 OLS Model'!$B$12*J12</f>
        <v>0</v>
      </c>
      <c r="X12" s="137">
        <f>'GS &gt; 50 OLS Model'!$B$13*K12</f>
        <v>0</v>
      </c>
      <c r="Y12" s="137">
        <f>'GS &gt; 50 OLS Model'!$B$14*L12</f>
        <v>0</v>
      </c>
      <c r="Z12" s="137">
        <f>'GS &gt; 50 OLS Model'!$B$15*M12</f>
        <v>33229957.640213698</v>
      </c>
      <c r="AA12" s="137">
        <f>'GS &gt; 50 OLS Model'!$B$16*N12</f>
        <v>12552224.97159702</v>
      </c>
      <c r="AB12" s="137">
        <f t="shared" ca="1" si="2"/>
        <v>79823611.110985309</v>
      </c>
    </row>
    <row r="13" spans="1:28">
      <c r="A13" s="138">
        <f>'Monthly Data'!A13</f>
        <v>39783</v>
      </c>
      <c r="B13" s="137">
        <f t="shared" si="1"/>
        <v>2008</v>
      </c>
      <c r="C13" s="137">
        <f ca="1">'Monthly Data'!O13</f>
        <v>82907400.847000584</v>
      </c>
      <c r="D13" s="158">
        <f ca="1">Weather!L80</f>
        <v>548.76120300751859</v>
      </c>
      <c r="E13" s="158">
        <f ca="1">Weather!M80</f>
        <v>0</v>
      </c>
      <c r="F13" s="137">
        <f>'Monthly Data'!BB13</f>
        <v>557803.5</v>
      </c>
      <c r="G13" s="137">
        <f>'Monthly Data'!BC13</f>
        <v>12</v>
      </c>
      <c r="H13" s="137">
        <f>'Monthly Data'!BG13</f>
        <v>0</v>
      </c>
      <c r="I13" s="137">
        <f>'Monthly Data'!BI13</f>
        <v>0</v>
      </c>
      <c r="J13" s="137">
        <f>'Monthly Data'!BK13</f>
        <v>0</v>
      </c>
      <c r="K13" s="137">
        <f>'Monthly Data'!BL13</f>
        <v>0</v>
      </c>
      <c r="L13" s="137">
        <f>'Monthly Data'!BM13</f>
        <v>0</v>
      </c>
      <c r="M13" s="137">
        <f>'Monthly Data'!BS13</f>
        <v>31</v>
      </c>
      <c r="N13" s="137">
        <f>'Monthly Data'!BT13</f>
        <v>21</v>
      </c>
      <c r="P13" s="137">
        <f>'GS &gt; 50 OLS Model'!$B$5</f>
        <v>-80678906.326298103</v>
      </c>
      <c r="Q13" s="137">
        <f ca="1">'GS &gt; 50 OLS Model'!$B$6*D13</f>
        <v>13499349.260189911</v>
      </c>
      <c r="R13" s="137">
        <f ca="1">'GS &gt; 50 OLS Model'!$B$7*E13</f>
        <v>0</v>
      </c>
      <c r="S13" s="137">
        <f>'GS &gt; 50 OLS Model'!$B$8*F13</f>
        <v>107134700.77933723</v>
      </c>
      <c r="T13" s="137">
        <f>'GS &gt; 50 OLS Model'!$B$9*G13</f>
        <v>-1820745.5721873839</v>
      </c>
      <c r="U13" s="137">
        <f>'GS &gt; 50 OLS Model'!$B$10*H13</f>
        <v>0</v>
      </c>
      <c r="V13" s="137">
        <f>'GS &gt; 50 OLS Model'!$B$11*I13</f>
        <v>0</v>
      </c>
      <c r="W13" s="137">
        <f>'GS &gt; 50 OLS Model'!$B$12*J13</f>
        <v>0</v>
      </c>
      <c r="X13" s="137">
        <f>'GS &gt; 50 OLS Model'!$B$13*K13</f>
        <v>0</v>
      </c>
      <c r="Y13" s="137">
        <f>'GS &gt; 50 OLS Model'!$B$14*L13</f>
        <v>0</v>
      </c>
      <c r="Z13" s="137">
        <f>'GS &gt; 50 OLS Model'!$B$15*M13</f>
        <v>34337622.894887492</v>
      </c>
      <c r="AA13" s="137">
        <f>'GS &gt; 50 OLS Model'!$B$16*N13</f>
        <v>13179836.220176872</v>
      </c>
      <c r="AB13" s="137">
        <f t="shared" ca="1" si="2"/>
        <v>85651857.256106019</v>
      </c>
    </row>
    <row r="14" spans="1:28">
      <c r="A14" s="138">
        <f>'Monthly Data'!A14</f>
        <v>39814</v>
      </c>
      <c r="B14" s="137">
        <f t="shared" si="1"/>
        <v>2009</v>
      </c>
      <c r="C14" s="137">
        <f ca="1">'Monthly Data'!O14</f>
        <v>85381791.869069844</v>
      </c>
      <c r="D14" s="137">
        <f t="shared" ref="D14:E29" ca="1" si="3">D2</f>
        <v>665.14879699248104</v>
      </c>
      <c r="E14" s="137">
        <f t="shared" ca="1" si="3"/>
        <v>0</v>
      </c>
      <c r="F14" s="137">
        <f>'Monthly Data'!BB14</f>
        <v>539388</v>
      </c>
      <c r="G14" s="137">
        <f>'Monthly Data'!BC14</f>
        <v>13</v>
      </c>
      <c r="H14" s="137">
        <f>'Monthly Data'!BG14</f>
        <v>0</v>
      </c>
      <c r="I14" s="137">
        <f>'Monthly Data'!BI14</f>
        <v>0</v>
      </c>
      <c r="J14" s="137">
        <f>'Monthly Data'!BK14</f>
        <v>0</v>
      </c>
      <c r="K14" s="137">
        <f>'Monthly Data'!BL14</f>
        <v>0</v>
      </c>
      <c r="L14" s="137">
        <f>'Monthly Data'!BM14</f>
        <v>0</v>
      </c>
      <c r="M14" s="137">
        <f>'Monthly Data'!BS14</f>
        <v>31</v>
      </c>
      <c r="N14" s="137">
        <f>'Monthly Data'!BT14</f>
        <v>21</v>
      </c>
      <c r="P14" s="137">
        <f>'GS &gt; 50 OLS Model'!$B$5</f>
        <v>-80678906.326298103</v>
      </c>
      <c r="Q14" s="137">
        <f ca="1">'GS &gt; 50 OLS Model'!$B$6*D14</f>
        <v>16362446.673318552</v>
      </c>
      <c r="R14" s="137">
        <f ca="1">'GS &gt; 50 OLS Model'!$B$7*E14</f>
        <v>0</v>
      </c>
      <c r="S14" s="137">
        <f>'GS &gt; 50 OLS Model'!$B$8*F14</f>
        <v>103597722.10817097</v>
      </c>
      <c r="T14" s="137">
        <f>'GS &gt; 50 OLS Model'!$B$9*G14</f>
        <v>-1972474.3698696659</v>
      </c>
      <c r="U14" s="137">
        <f>'GS &gt; 50 OLS Model'!$B$10*H14</f>
        <v>0</v>
      </c>
      <c r="V14" s="137">
        <f>'GS &gt; 50 OLS Model'!$B$11*I14</f>
        <v>0</v>
      </c>
      <c r="W14" s="137">
        <f>'GS &gt; 50 OLS Model'!$B$12*J14</f>
        <v>0</v>
      </c>
      <c r="X14" s="137">
        <f>'GS &gt; 50 OLS Model'!$B$13*K14</f>
        <v>0</v>
      </c>
      <c r="Y14" s="137">
        <f>'GS &gt; 50 OLS Model'!$B$14*L14</f>
        <v>0</v>
      </c>
      <c r="Z14" s="137">
        <f>'GS &gt; 50 OLS Model'!$B$15*M14</f>
        <v>34337622.894887492</v>
      </c>
      <c r="AA14" s="137">
        <f>'GS &gt; 50 OLS Model'!$B$16*N14</f>
        <v>13179836.220176872</v>
      </c>
      <c r="AB14" s="137">
        <f t="shared" ca="1" si="2"/>
        <v>84826247.200386122</v>
      </c>
    </row>
    <row r="15" spans="1:28">
      <c r="A15" s="138">
        <f>'Monthly Data'!A15</f>
        <v>39845</v>
      </c>
      <c r="B15" s="137">
        <f t="shared" si="1"/>
        <v>2009</v>
      </c>
      <c r="C15" s="137">
        <f ca="1">'Monthly Data'!O15</f>
        <v>77417193.552256852</v>
      </c>
      <c r="D15" s="137">
        <f t="shared" ca="1" si="3"/>
        <v>611.17548872180487</v>
      </c>
      <c r="E15" s="137">
        <f t="shared" ca="1" si="3"/>
        <v>0</v>
      </c>
      <c r="F15" s="137">
        <f>'Monthly Data'!BB15</f>
        <v>539388</v>
      </c>
      <c r="G15" s="137">
        <f>'Monthly Data'!BC15</f>
        <v>14</v>
      </c>
      <c r="H15" s="137">
        <f>'Monthly Data'!BG15</f>
        <v>0</v>
      </c>
      <c r="I15" s="137">
        <f>'Monthly Data'!BI15</f>
        <v>0</v>
      </c>
      <c r="J15" s="137">
        <f>'Monthly Data'!BK15</f>
        <v>0</v>
      </c>
      <c r="K15" s="137">
        <f>'Monthly Data'!BL15</f>
        <v>0</v>
      </c>
      <c r="L15" s="137">
        <f>'Monthly Data'!BM15</f>
        <v>0</v>
      </c>
      <c r="M15" s="137">
        <f>'Monthly Data'!BS15</f>
        <v>28</v>
      </c>
      <c r="N15" s="137">
        <f>'Monthly Data'!BT15</f>
        <v>19</v>
      </c>
      <c r="P15" s="137">
        <f>'GS &gt; 50 OLS Model'!$B$5</f>
        <v>-80678906.326298103</v>
      </c>
      <c r="Q15" s="137">
        <f ca="1">'GS &gt; 50 OLS Model'!$B$6*D15</f>
        <v>15034720.633138243</v>
      </c>
      <c r="R15" s="137">
        <f ca="1">'GS &gt; 50 OLS Model'!$B$7*E15</f>
        <v>0</v>
      </c>
      <c r="S15" s="137">
        <f>'GS &gt; 50 OLS Model'!$B$8*F15</f>
        <v>103597722.10817097</v>
      </c>
      <c r="T15" s="137">
        <f>'GS &gt; 50 OLS Model'!$B$9*G15</f>
        <v>-2124203.1675519478</v>
      </c>
      <c r="U15" s="137">
        <f>'GS &gt; 50 OLS Model'!$B$10*H15</f>
        <v>0</v>
      </c>
      <c r="V15" s="137">
        <f>'GS &gt; 50 OLS Model'!$B$11*I15</f>
        <v>0</v>
      </c>
      <c r="W15" s="137">
        <f>'GS &gt; 50 OLS Model'!$B$12*J15</f>
        <v>0</v>
      </c>
      <c r="X15" s="137">
        <f>'GS &gt; 50 OLS Model'!$B$13*K15</f>
        <v>0</v>
      </c>
      <c r="Y15" s="137">
        <f>'GS &gt; 50 OLS Model'!$B$14*L15</f>
        <v>0</v>
      </c>
      <c r="Z15" s="137">
        <f>'GS &gt; 50 OLS Model'!$B$15*M15</f>
        <v>31014627.130866118</v>
      </c>
      <c r="AA15" s="137">
        <f>'GS &gt; 50 OLS Model'!$B$16*N15</f>
        <v>11924613.723017169</v>
      </c>
      <c r="AB15" s="137">
        <f t="shared" ca="1" si="2"/>
        <v>78768574.10134244</v>
      </c>
    </row>
    <row r="16" spans="1:28">
      <c r="A16" s="138">
        <f>'Monthly Data'!A16</f>
        <v>39873</v>
      </c>
      <c r="B16" s="137">
        <f t="shared" si="1"/>
        <v>2009</v>
      </c>
      <c r="C16" s="137">
        <f ca="1">'Monthly Data'!O16</f>
        <v>79227713.989697844</v>
      </c>
      <c r="D16" s="137">
        <f t="shared" ca="1" si="3"/>
        <v>458.46436090225569</v>
      </c>
      <c r="E16" s="137">
        <f t="shared" ca="1" si="3"/>
        <v>0</v>
      </c>
      <c r="F16" s="137">
        <f>'Monthly Data'!BB16</f>
        <v>539388</v>
      </c>
      <c r="G16" s="137">
        <f>'Monthly Data'!BC16</f>
        <v>15</v>
      </c>
      <c r="H16" s="137">
        <f>'Monthly Data'!BG16</f>
        <v>0</v>
      </c>
      <c r="I16" s="137">
        <f>'Monthly Data'!BI16</f>
        <v>0</v>
      </c>
      <c r="J16" s="137">
        <f>'Monthly Data'!BK16</f>
        <v>0</v>
      </c>
      <c r="K16" s="137">
        <f>'Monthly Data'!BL16</f>
        <v>0</v>
      </c>
      <c r="L16" s="137">
        <f>'Monthly Data'!BM16</f>
        <v>0</v>
      </c>
      <c r="M16" s="137">
        <f>'Monthly Data'!BS16</f>
        <v>31</v>
      </c>
      <c r="N16" s="137">
        <f>'Monthly Data'!BT16</f>
        <v>22</v>
      </c>
      <c r="P16" s="137">
        <f>'GS &gt; 50 OLS Model'!$B$5</f>
        <v>-80678906.326298103</v>
      </c>
      <c r="Q16" s="137">
        <f ca="1">'GS &gt; 50 OLS Model'!$B$6*D16</f>
        <v>11278075.959543575</v>
      </c>
      <c r="R16" s="137">
        <f ca="1">'GS &gt; 50 OLS Model'!$B$7*E16</f>
        <v>0</v>
      </c>
      <c r="S16" s="137">
        <f>'GS &gt; 50 OLS Model'!$B$8*F16</f>
        <v>103597722.10817097</v>
      </c>
      <c r="T16" s="137">
        <f>'GS &gt; 50 OLS Model'!$B$9*G16</f>
        <v>-2275931.9652342298</v>
      </c>
      <c r="U16" s="137">
        <f>'GS &gt; 50 OLS Model'!$B$10*H16</f>
        <v>0</v>
      </c>
      <c r="V16" s="137">
        <f>'GS &gt; 50 OLS Model'!$B$11*I16</f>
        <v>0</v>
      </c>
      <c r="W16" s="137">
        <f>'GS &gt; 50 OLS Model'!$B$12*J16</f>
        <v>0</v>
      </c>
      <c r="X16" s="137">
        <f>'GS &gt; 50 OLS Model'!$B$13*K16</f>
        <v>0</v>
      </c>
      <c r="Y16" s="137">
        <f>'GS &gt; 50 OLS Model'!$B$14*L16</f>
        <v>0</v>
      </c>
      <c r="Z16" s="137">
        <f>'GS &gt; 50 OLS Model'!$B$15*M16</f>
        <v>34337622.894887492</v>
      </c>
      <c r="AA16" s="137">
        <f>'GS &gt; 50 OLS Model'!$B$16*N16</f>
        <v>13807447.468756722</v>
      </c>
      <c r="AB16" s="137">
        <f t="shared" ca="1" si="2"/>
        <v>80066030.139826417</v>
      </c>
    </row>
    <row r="17" spans="1:28">
      <c r="A17" s="138">
        <f>'Monthly Data'!A17</f>
        <v>39904</v>
      </c>
      <c r="B17" s="137">
        <f t="shared" si="1"/>
        <v>2009</v>
      </c>
      <c r="C17" s="137">
        <f ca="1">'Monthly Data'!O17</f>
        <v>71027811.664813846</v>
      </c>
      <c r="D17" s="137">
        <f t="shared" ca="1" si="3"/>
        <v>254.29052631578941</v>
      </c>
      <c r="E17" s="137">
        <f t="shared" ca="1" si="3"/>
        <v>1.6822556390977184</v>
      </c>
      <c r="F17" s="137">
        <f>'Monthly Data'!BB17</f>
        <v>539388</v>
      </c>
      <c r="G17" s="137">
        <f>'Monthly Data'!BC17</f>
        <v>16</v>
      </c>
      <c r="H17" s="137">
        <f>'Monthly Data'!BG17</f>
        <v>1</v>
      </c>
      <c r="I17" s="137">
        <f>'Monthly Data'!BI17</f>
        <v>0</v>
      </c>
      <c r="J17" s="137">
        <f>'Monthly Data'!BK17</f>
        <v>0</v>
      </c>
      <c r="K17" s="137">
        <f>'Monthly Data'!BL17</f>
        <v>0</v>
      </c>
      <c r="L17" s="137">
        <f>'Monthly Data'!BM17</f>
        <v>0</v>
      </c>
      <c r="M17" s="137">
        <f>'Monthly Data'!BS17</f>
        <v>30</v>
      </c>
      <c r="N17" s="137">
        <f>'Monthly Data'!BT17</f>
        <v>20</v>
      </c>
      <c r="P17" s="137">
        <f>'GS &gt; 50 OLS Model'!$B$5</f>
        <v>-80678906.326298103</v>
      </c>
      <c r="Q17" s="137">
        <f ca="1">'GS &gt; 50 OLS Model'!$B$6*D17</f>
        <v>6255465.2360278517</v>
      </c>
      <c r="R17" s="137">
        <f ca="1">'GS &gt; 50 OLS Model'!$B$7*E17</f>
        <v>123467.37203916423</v>
      </c>
      <c r="S17" s="137">
        <f>'GS &gt; 50 OLS Model'!$B$8*F17</f>
        <v>103597722.10817097</v>
      </c>
      <c r="T17" s="137">
        <f>'GS &gt; 50 OLS Model'!$B$9*G17</f>
        <v>-2427660.7629165119</v>
      </c>
      <c r="U17" s="137">
        <f>'GS &gt; 50 OLS Model'!$B$10*H17</f>
        <v>-1451998.11688088</v>
      </c>
      <c r="V17" s="137">
        <f>'GS &gt; 50 OLS Model'!$B$11*I17</f>
        <v>0</v>
      </c>
      <c r="W17" s="137">
        <f>'GS &gt; 50 OLS Model'!$B$12*J17</f>
        <v>0</v>
      </c>
      <c r="X17" s="137">
        <f>'GS &gt; 50 OLS Model'!$B$13*K17</f>
        <v>0</v>
      </c>
      <c r="Y17" s="137">
        <f>'GS &gt; 50 OLS Model'!$B$14*L17</f>
        <v>0</v>
      </c>
      <c r="Z17" s="137">
        <f>'GS &gt; 50 OLS Model'!$B$15*M17</f>
        <v>33229957.640213698</v>
      </c>
      <c r="AA17" s="137">
        <f>'GS &gt; 50 OLS Model'!$B$16*N17</f>
        <v>12552224.97159702</v>
      </c>
      <c r="AB17" s="137">
        <f t="shared" ca="1" si="2"/>
        <v>71200272.121953219</v>
      </c>
    </row>
    <row r="18" spans="1:28">
      <c r="A18" s="138">
        <f>'Monthly Data'!A18</f>
        <v>39934</v>
      </c>
      <c r="B18" s="137">
        <f t="shared" si="1"/>
        <v>2009</v>
      </c>
      <c r="C18" s="137">
        <f ca="1">'Monthly Data'!O18</f>
        <v>68182291.644476846</v>
      </c>
      <c r="D18" s="137">
        <f t="shared" ca="1" si="3"/>
        <v>102.64150375939857</v>
      </c>
      <c r="E18" s="137">
        <f t="shared" ca="1" si="3"/>
        <v>46.38781954887213</v>
      </c>
      <c r="F18" s="137">
        <f>'Monthly Data'!BB18</f>
        <v>539388</v>
      </c>
      <c r="G18" s="137">
        <f>'Monthly Data'!BC18</f>
        <v>17</v>
      </c>
      <c r="H18" s="137">
        <f>'Monthly Data'!BG18</f>
        <v>0</v>
      </c>
      <c r="I18" s="137">
        <f>'Monthly Data'!BI18</f>
        <v>0</v>
      </c>
      <c r="J18" s="137">
        <f>'Monthly Data'!BK18</f>
        <v>0</v>
      </c>
      <c r="K18" s="137">
        <f>'Monthly Data'!BL18</f>
        <v>0</v>
      </c>
      <c r="L18" s="137">
        <f>'Monthly Data'!BM18</f>
        <v>0</v>
      </c>
      <c r="M18" s="137">
        <f>'Monthly Data'!BS18</f>
        <v>31</v>
      </c>
      <c r="N18" s="137">
        <f>'Monthly Data'!BT18</f>
        <v>20</v>
      </c>
      <c r="P18" s="137">
        <f>'GS &gt; 50 OLS Model'!$B$5</f>
        <v>-80678906.326298103</v>
      </c>
      <c r="Q18" s="137">
        <f ca="1">'GS &gt; 50 OLS Model'!$B$6*D18</f>
        <v>2524948.0106199002</v>
      </c>
      <c r="R18" s="137">
        <f ca="1">'GS &gt; 50 OLS Model'!$B$7*E18</f>
        <v>3404584.9163555815</v>
      </c>
      <c r="S18" s="137">
        <f>'GS &gt; 50 OLS Model'!$B$8*F18</f>
        <v>103597722.10817097</v>
      </c>
      <c r="T18" s="137">
        <f>'GS &gt; 50 OLS Model'!$B$9*G18</f>
        <v>-2579389.5605987939</v>
      </c>
      <c r="U18" s="137">
        <f>'GS &gt; 50 OLS Model'!$B$10*H18</f>
        <v>0</v>
      </c>
      <c r="V18" s="137">
        <f>'GS &gt; 50 OLS Model'!$B$11*I18</f>
        <v>0</v>
      </c>
      <c r="W18" s="137">
        <f>'GS &gt; 50 OLS Model'!$B$12*J18</f>
        <v>0</v>
      </c>
      <c r="X18" s="137">
        <f>'GS &gt; 50 OLS Model'!$B$13*K18</f>
        <v>0</v>
      </c>
      <c r="Y18" s="137">
        <f>'GS &gt; 50 OLS Model'!$B$14*L18</f>
        <v>0</v>
      </c>
      <c r="Z18" s="137">
        <f>'GS &gt; 50 OLS Model'!$B$15*M18</f>
        <v>34337622.894887492</v>
      </c>
      <c r="AA18" s="137">
        <f>'GS &gt; 50 OLS Model'!$B$16*N18</f>
        <v>12552224.97159702</v>
      </c>
      <c r="AB18" s="137">
        <f t="shared" ca="1" si="2"/>
        <v>73158807.01473406</v>
      </c>
    </row>
    <row r="19" spans="1:28">
      <c r="A19" s="138">
        <f>'Monthly Data'!A19</f>
        <v>39965</v>
      </c>
      <c r="B19" s="137">
        <f t="shared" si="1"/>
        <v>2009</v>
      </c>
      <c r="C19" s="137">
        <f ca="1">'Monthly Data'!O19</f>
        <v>70571023.231205851</v>
      </c>
      <c r="D19" s="137">
        <f t="shared" ca="1" si="3"/>
        <v>0.39669172932326546</v>
      </c>
      <c r="E19" s="137">
        <f t="shared" ca="1" si="3"/>
        <v>113.76894736842098</v>
      </c>
      <c r="F19" s="137">
        <f>'Monthly Data'!BB19</f>
        <v>539388</v>
      </c>
      <c r="G19" s="137">
        <f>'Monthly Data'!BC19</f>
        <v>18</v>
      </c>
      <c r="H19" s="137">
        <f>'Monthly Data'!BG19</f>
        <v>0</v>
      </c>
      <c r="I19" s="137">
        <f>'Monthly Data'!BI19</f>
        <v>1</v>
      </c>
      <c r="J19" s="137">
        <f>'Monthly Data'!BK19</f>
        <v>0</v>
      </c>
      <c r="K19" s="137">
        <f>'Monthly Data'!BL19</f>
        <v>0</v>
      </c>
      <c r="L19" s="137">
        <f>'Monthly Data'!BM19</f>
        <v>0</v>
      </c>
      <c r="M19" s="137">
        <f>'Monthly Data'!BS19</f>
        <v>30</v>
      </c>
      <c r="N19" s="137">
        <f>'Monthly Data'!BT19</f>
        <v>22</v>
      </c>
      <c r="P19" s="137">
        <f>'GS &gt; 50 OLS Model'!$B$5</f>
        <v>-80678906.326298103</v>
      </c>
      <c r="Q19" s="137">
        <f ca="1">'GS &gt; 50 OLS Model'!$B$6*D19</f>
        <v>9758.4890721403826</v>
      </c>
      <c r="R19" s="137">
        <f ca="1">'GS &gt; 50 OLS Model'!$B$7*E19</f>
        <v>8349951.4727588817</v>
      </c>
      <c r="S19" s="137">
        <f>'GS &gt; 50 OLS Model'!$B$8*F19</f>
        <v>103597722.10817097</v>
      </c>
      <c r="T19" s="137">
        <f>'GS &gt; 50 OLS Model'!$B$9*G19</f>
        <v>-2731118.358281076</v>
      </c>
      <c r="U19" s="137">
        <f>'GS &gt; 50 OLS Model'!$B$10*H19</f>
        <v>0</v>
      </c>
      <c r="V19" s="137">
        <f>'GS &gt; 50 OLS Model'!$B$11*I19</f>
        <v>1416617.5357142601</v>
      </c>
      <c r="W19" s="137">
        <f>'GS &gt; 50 OLS Model'!$B$12*J19</f>
        <v>0</v>
      </c>
      <c r="X19" s="137">
        <f>'GS &gt; 50 OLS Model'!$B$13*K19</f>
        <v>0</v>
      </c>
      <c r="Y19" s="137">
        <f>'GS &gt; 50 OLS Model'!$B$14*L19</f>
        <v>0</v>
      </c>
      <c r="Z19" s="137">
        <f>'GS &gt; 50 OLS Model'!$B$15*M19</f>
        <v>33229957.640213698</v>
      </c>
      <c r="AA19" s="137">
        <f>'GS &gt; 50 OLS Model'!$B$16*N19</f>
        <v>13807447.468756722</v>
      </c>
      <c r="AB19" s="137">
        <f t="shared" ca="1" si="2"/>
        <v>77001430.030107498</v>
      </c>
    </row>
    <row r="20" spans="1:28">
      <c r="A20" s="138">
        <f>'Monthly Data'!A20</f>
        <v>39995</v>
      </c>
      <c r="B20" s="137">
        <f t="shared" si="1"/>
        <v>2009</v>
      </c>
      <c r="C20" s="137">
        <f ca="1">'Monthly Data'!O20</f>
        <v>74557299.569310844</v>
      </c>
      <c r="D20" s="137">
        <f t="shared" ca="1" si="3"/>
        <v>0.58105263157894704</v>
      </c>
      <c r="E20" s="137">
        <f t="shared" ca="1" si="3"/>
        <v>182.37947368421052</v>
      </c>
      <c r="F20" s="137">
        <f>'Monthly Data'!BB20</f>
        <v>539388</v>
      </c>
      <c r="G20" s="137">
        <f>'Monthly Data'!BC20</f>
        <v>19</v>
      </c>
      <c r="H20" s="137">
        <f>'Monthly Data'!BG20</f>
        <v>0</v>
      </c>
      <c r="I20" s="137">
        <f>'Monthly Data'!BI20</f>
        <v>0</v>
      </c>
      <c r="J20" s="137">
        <f>'Monthly Data'!BK20</f>
        <v>0</v>
      </c>
      <c r="K20" s="137">
        <f>'Monthly Data'!BL20</f>
        <v>0</v>
      </c>
      <c r="L20" s="137">
        <f>'Monthly Data'!BM20</f>
        <v>0</v>
      </c>
      <c r="M20" s="137">
        <f>'Monthly Data'!BS20</f>
        <v>31</v>
      </c>
      <c r="N20" s="137">
        <f>'Monthly Data'!BT20</f>
        <v>22</v>
      </c>
      <c r="P20" s="137">
        <f>'GS &gt; 50 OLS Model'!$B$5</f>
        <v>-80678906.326298103</v>
      </c>
      <c r="Q20" s="137">
        <f ca="1">'GS &gt; 50 OLS Model'!$B$6*D20</f>
        <v>14293.708026821261</v>
      </c>
      <c r="R20" s="137">
        <f ca="1">'GS &gt; 50 OLS Model'!$B$7*E20</f>
        <v>13385548.430530401</v>
      </c>
      <c r="S20" s="137">
        <f>'GS &gt; 50 OLS Model'!$B$8*F20</f>
        <v>103597722.10817097</v>
      </c>
      <c r="T20" s="137">
        <f>'GS &gt; 50 OLS Model'!$B$9*G20</f>
        <v>-2882847.155963358</v>
      </c>
      <c r="U20" s="137">
        <f>'GS &gt; 50 OLS Model'!$B$10*H20</f>
        <v>0</v>
      </c>
      <c r="V20" s="137">
        <f>'GS &gt; 50 OLS Model'!$B$11*I20</f>
        <v>0</v>
      </c>
      <c r="W20" s="137">
        <f>'GS &gt; 50 OLS Model'!$B$12*J20</f>
        <v>0</v>
      </c>
      <c r="X20" s="137">
        <f>'GS &gt; 50 OLS Model'!$B$13*K20</f>
        <v>0</v>
      </c>
      <c r="Y20" s="137">
        <f>'GS &gt; 50 OLS Model'!$B$14*L20</f>
        <v>0</v>
      </c>
      <c r="Z20" s="137">
        <f>'GS &gt; 50 OLS Model'!$B$15*M20</f>
        <v>34337622.894887492</v>
      </c>
      <c r="AA20" s="137">
        <f>'GS &gt; 50 OLS Model'!$B$16*N20</f>
        <v>13807447.468756722</v>
      </c>
      <c r="AB20" s="137">
        <f t="shared" ca="1" si="2"/>
        <v>81580881.128110945</v>
      </c>
    </row>
    <row r="21" spans="1:28">
      <c r="A21" s="138">
        <f>'Monthly Data'!A21</f>
        <v>40026</v>
      </c>
      <c r="B21" s="137">
        <f t="shared" si="1"/>
        <v>2009</v>
      </c>
      <c r="C21" s="137">
        <f ca="1">'Monthly Data'!O21</f>
        <v>79205277.562828839</v>
      </c>
      <c r="D21" s="137">
        <f t="shared" ca="1" si="3"/>
        <v>1.6660902255639058</v>
      </c>
      <c r="E21" s="137">
        <f t="shared" ca="1" si="3"/>
        <v>154.67804511278189</v>
      </c>
      <c r="F21" s="137">
        <f>'Monthly Data'!BB21</f>
        <v>539388</v>
      </c>
      <c r="G21" s="137">
        <f>'Monthly Data'!BC21</f>
        <v>20</v>
      </c>
      <c r="H21" s="137">
        <f>'Monthly Data'!BG21</f>
        <v>0</v>
      </c>
      <c r="I21" s="137">
        <f>'Monthly Data'!BI21</f>
        <v>0</v>
      </c>
      <c r="J21" s="137">
        <f>'Monthly Data'!BK21</f>
        <v>1</v>
      </c>
      <c r="K21" s="137">
        <f>'Monthly Data'!BL21</f>
        <v>0</v>
      </c>
      <c r="L21" s="137">
        <f>'Monthly Data'!BM21</f>
        <v>0</v>
      </c>
      <c r="M21" s="137">
        <f>'Monthly Data'!BS21</f>
        <v>31</v>
      </c>
      <c r="N21" s="137">
        <f>'Monthly Data'!BT21</f>
        <v>20</v>
      </c>
      <c r="P21" s="137">
        <f>'GS &gt; 50 OLS Model'!$B$5</f>
        <v>-80678906.326298103</v>
      </c>
      <c r="Q21" s="137">
        <f ca="1">'GS &gt; 50 OLS Model'!$B$6*D21</f>
        <v>40985.284183013944</v>
      </c>
      <c r="R21" s="137">
        <f ca="1">'GS &gt; 50 OLS Model'!$B$7*E21</f>
        <v>11352431.401254544</v>
      </c>
      <c r="S21" s="137">
        <f>'GS &gt; 50 OLS Model'!$B$8*F21</f>
        <v>103597722.10817097</v>
      </c>
      <c r="T21" s="137">
        <f>'GS &gt; 50 OLS Model'!$B$9*G21</f>
        <v>-3034575.9536456401</v>
      </c>
      <c r="U21" s="137">
        <f>'GS &gt; 50 OLS Model'!$B$10*H21</f>
        <v>0</v>
      </c>
      <c r="V21" s="137">
        <f>'GS &gt; 50 OLS Model'!$B$11*I21</f>
        <v>0</v>
      </c>
      <c r="W21" s="137">
        <f>'GS &gt; 50 OLS Model'!$B$12*J21</f>
        <v>3108600.9961055499</v>
      </c>
      <c r="X21" s="137">
        <f>'GS &gt; 50 OLS Model'!$B$13*K21</f>
        <v>0</v>
      </c>
      <c r="Y21" s="137">
        <f>'GS &gt; 50 OLS Model'!$B$14*L21</f>
        <v>0</v>
      </c>
      <c r="Z21" s="137">
        <f>'GS &gt; 50 OLS Model'!$B$15*M21</f>
        <v>34337622.894887492</v>
      </c>
      <c r="AA21" s="137">
        <f>'GS &gt; 50 OLS Model'!$B$16*N21</f>
        <v>12552224.97159702</v>
      </c>
      <c r="AB21" s="137">
        <f t="shared" ca="1" si="2"/>
        <v>81276105.376254857</v>
      </c>
    </row>
    <row r="22" spans="1:28">
      <c r="A22" s="138">
        <f>'Monthly Data'!A22</f>
        <v>40057</v>
      </c>
      <c r="B22" s="137">
        <f t="shared" si="1"/>
        <v>2009</v>
      </c>
      <c r="C22" s="137">
        <f ca="1">'Monthly Data'!O22</f>
        <v>75059365.060484841</v>
      </c>
      <c r="D22" s="137">
        <f t="shared" ca="1" si="3"/>
        <v>30.410827067669118</v>
      </c>
      <c r="E22" s="137">
        <f t="shared" ca="1" si="3"/>
        <v>70.305488721804494</v>
      </c>
      <c r="F22" s="137">
        <f>'Monthly Data'!BB22</f>
        <v>539388</v>
      </c>
      <c r="G22" s="137">
        <f>'Monthly Data'!BC22</f>
        <v>21</v>
      </c>
      <c r="H22" s="137">
        <f>'Monthly Data'!BG22</f>
        <v>0</v>
      </c>
      <c r="I22" s="137">
        <f>'Monthly Data'!BI22</f>
        <v>0</v>
      </c>
      <c r="J22" s="137">
        <f>'Monthly Data'!BK22</f>
        <v>0</v>
      </c>
      <c r="K22" s="137">
        <f>'Monthly Data'!BL22</f>
        <v>1</v>
      </c>
      <c r="L22" s="137">
        <f>'Monthly Data'!BM22</f>
        <v>0</v>
      </c>
      <c r="M22" s="137">
        <f>'Monthly Data'!BS22</f>
        <v>30</v>
      </c>
      <c r="N22" s="137">
        <f>'Monthly Data'!BT22</f>
        <v>21</v>
      </c>
      <c r="P22" s="137">
        <f>'GS &gt; 50 OLS Model'!$B$5</f>
        <v>-80678906.326298103</v>
      </c>
      <c r="Q22" s="137">
        <f ca="1">'GS &gt; 50 OLS Model'!$B$6*D22</f>
        <v>748096.57393377682</v>
      </c>
      <c r="R22" s="137">
        <f ca="1">'GS &gt; 50 OLS Model'!$B$7*E22</f>
        <v>5159996.9295190303</v>
      </c>
      <c r="S22" s="137">
        <f>'GS &gt; 50 OLS Model'!$B$8*F22</f>
        <v>103597722.10817097</v>
      </c>
      <c r="T22" s="137">
        <f>'GS &gt; 50 OLS Model'!$B$9*G22</f>
        <v>-3186304.7513279216</v>
      </c>
      <c r="U22" s="137">
        <f>'GS &gt; 50 OLS Model'!$B$10*H22</f>
        <v>0</v>
      </c>
      <c r="V22" s="137">
        <f>'GS &gt; 50 OLS Model'!$B$11*I22</f>
        <v>0</v>
      </c>
      <c r="W22" s="137">
        <f>'GS &gt; 50 OLS Model'!$B$12*J22</f>
        <v>0</v>
      </c>
      <c r="X22" s="137">
        <f>'GS &gt; 50 OLS Model'!$B$13*K22</f>
        <v>3297905.0316017698</v>
      </c>
      <c r="Y22" s="137">
        <f>'GS &gt; 50 OLS Model'!$B$14*L22</f>
        <v>0</v>
      </c>
      <c r="Z22" s="137">
        <f>'GS &gt; 50 OLS Model'!$B$15*M22</f>
        <v>33229957.640213698</v>
      </c>
      <c r="AA22" s="137">
        <f>'GS &gt; 50 OLS Model'!$B$16*N22</f>
        <v>13179836.220176872</v>
      </c>
      <c r="AB22" s="137">
        <f t="shared" ca="1" si="2"/>
        <v>75348303.42599009</v>
      </c>
    </row>
    <row r="23" spans="1:28">
      <c r="A23" s="138">
        <f>'Monthly Data'!A23</f>
        <v>40087</v>
      </c>
      <c r="B23" s="137">
        <f t="shared" si="1"/>
        <v>2009</v>
      </c>
      <c r="C23" s="137">
        <f ca="1">'Monthly Data'!O23</f>
        <v>74478609.626164854</v>
      </c>
      <c r="D23" s="137">
        <f t="shared" ca="1" si="3"/>
        <v>158.93676691729343</v>
      </c>
      <c r="E23" s="137">
        <f t="shared" ca="1" si="3"/>
        <v>14.777368421052643</v>
      </c>
      <c r="F23" s="137">
        <f>'Monthly Data'!BB23</f>
        <v>539388</v>
      </c>
      <c r="G23" s="137">
        <f>'Monthly Data'!BC23</f>
        <v>22</v>
      </c>
      <c r="H23" s="137">
        <f>'Monthly Data'!BG23</f>
        <v>0</v>
      </c>
      <c r="I23" s="137">
        <f>'Monthly Data'!BI23</f>
        <v>0</v>
      </c>
      <c r="J23" s="137">
        <f>'Monthly Data'!BK23</f>
        <v>0</v>
      </c>
      <c r="K23" s="137">
        <f>'Monthly Data'!BL23</f>
        <v>0</v>
      </c>
      <c r="L23" s="137">
        <f>'Monthly Data'!BM23</f>
        <v>1</v>
      </c>
      <c r="M23" s="137">
        <f>'Monthly Data'!BS23</f>
        <v>31</v>
      </c>
      <c r="N23" s="137">
        <f>'Monthly Data'!BT23</f>
        <v>21</v>
      </c>
      <c r="P23" s="137">
        <f>'GS &gt; 50 OLS Model'!$B$5</f>
        <v>-80678906.326298103</v>
      </c>
      <c r="Q23" s="137">
        <f ca="1">'GS &gt; 50 OLS Model'!$B$6*D23</f>
        <v>3909793.3949105097</v>
      </c>
      <c r="R23" s="137">
        <f ca="1">'GS &gt; 50 OLS Model'!$B$7*E23</f>
        <v>1084569.3140790958</v>
      </c>
      <c r="S23" s="137">
        <f>'GS &gt; 50 OLS Model'!$B$8*F23</f>
        <v>103597722.10817097</v>
      </c>
      <c r="T23" s="137">
        <f>'GS &gt; 50 OLS Model'!$B$9*G23</f>
        <v>-3338033.5490102037</v>
      </c>
      <c r="U23" s="137">
        <f>'GS &gt; 50 OLS Model'!$B$10*H23</f>
        <v>0</v>
      </c>
      <c r="V23" s="137">
        <f>'GS &gt; 50 OLS Model'!$B$11*I23</f>
        <v>0</v>
      </c>
      <c r="W23" s="137">
        <f>'GS &gt; 50 OLS Model'!$B$12*J23</f>
        <v>0</v>
      </c>
      <c r="X23" s="137">
        <f>'GS &gt; 50 OLS Model'!$B$13*K23</f>
        <v>0</v>
      </c>
      <c r="Y23" s="137">
        <f>'GS &gt; 50 OLS Model'!$B$14*L23</f>
        <v>1577525.1305396601</v>
      </c>
      <c r="Z23" s="137">
        <f>'GS &gt; 50 OLS Model'!$B$15*M23</f>
        <v>34337622.894887492</v>
      </c>
      <c r="AA23" s="137">
        <f>'GS &gt; 50 OLS Model'!$B$16*N23</f>
        <v>13179836.220176872</v>
      </c>
      <c r="AB23" s="137">
        <f t="shared" ca="1" si="2"/>
        <v>73670129.187456295</v>
      </c>
    </row>
    <row r="24" spans="1:28">
      <c r="A24" s="138">
        <f>'Monthly Data'!A24</f>
        <v>40118</v>
      </c>
      <c r="B24" s="137">
        <f t="shared" si="1"/>
        <v>2009</v>
      </c>
      <c r="C24" s="137">
        <f ca="1">'Monthly Data'!O24</f>
        <v>74097028.329366833</v>
      </c>
      <c r="D24" s="137">
        <f t="shared" ca="1" si="3"/>
        <v>375.92533834586447</v>
      </c>
      <c r="E24" s="137">
        <f t="shared" ca="1" si="3"/>
        <v>9.5488721804512622E-2</v>
      </c>
      <c r="F24" s="137">
        <f>'Monthly Data'!BB24</f>
        <v>539388</v>
      </c>
      <c r="G24" s="137">
        <f>'Monthly Data'!BC24</f>
        <v>23</v>
      </c>
      <c r="H24" s="137">
        <f>'Monthly Data'!BG24</f>
        <v>0</v>
      </c>
      <c r="I24" s="137">
        <f>'Monthly Data'!BI24</f>
        <v>0</v>
      </c>
      <c r="J24" s="137">
        <f>'Monthly Data'!BK24</f>
        <v>0</v>
      </c>
      <c r="K24" s="137">
        <f>'Monthly Data'!BL24</f>
        <v>0</v>
      </c>
      <c r="L24" s="137">
        <f>'Monthly Data'!BM24</f>
        <v>0</v>
      </c>
      <c r="M24" s="137">
        <f>'Monthly Data'!BS24</f>
        <v>30</v>
      </c>
      <c r="N24" s="137">
        <f>'Monthly Data'!BT24</f>
        <v>21</v>
      </c>
      <c r="P24" s="137">
        <f>'GS &gt; 50 OLS Model'!$B$5</f>
        <v>-80678906.326298103</v>
      </c>
      <c r="Q24" s="137">
        <f ca="1">'GS &gt; 50 OLS Model'!$B$6*D24</f>
        <v>9247642.5269742664</v>
      </c>
      <c r="R24" s="137">
        <f ca="1">'GS &gt; 50 OLS Model'!$B$7*E24</f>
        <v>7008.2936662976308</v>
      </c>
      <c r="S24" s="137">
        <f>'GS &gt; 50 OLS Model'!$B$8*F24</f>
        <v>103597722.10817097</v>
      </c>
      <c r="T24" s="137">
        <f>'GS &gt; 50 OLS Model'!$B$9*G24</f>
        <v>-3489762.3466924857</v>
      </c>
      <c r="U24" s="137">
        <f>'GS &gt; 50 OLS Model'!$B$10*H24</f>
        <v>0</v>
      </c>
      <c r="V24" s="137">
        <f>'GS &gt; 50 OLS Model'!$B$11*I24</f>
        <v>0</v>
      </c>
      <c r="W24" s="137">
        <f>'GS &gt; 50 OLS Model'!$B$12*J24</f>
        <v>0</v>
      </c>
      <c r="X24" s="137">
        <f>'GS &gt; 50 OLS Model'!$B$13*K24</f>
        <v>0</v>
      </c>
      <c r="Y24" s="137">
        <f>'GS &gt; 50 OLS Model'!$B$14*L24</f>
        <v>0</v>
      </c>
      <c r="Z24" s="137">
        <f>'GS &gt; 50 OLS Model'!$B$15*M24</f>
        <v>33229957.640213698</v>
      </c>
      <c r="AA24" s="137">
        <f>'GS &gt; 50 OLS Model'!$B$16*N24</f>
        <v>13179836.220176872</v>
      </c>
      <c r="AB24" s="137">
        <f t="shared" ca="1" si="2"/>
        <v>75093498.116211519</v>
      </c>
    </row>
    <row r="25" spans="1:28">
      <c r="A25" s="138">
        <f>'Monthly Data'!A25</f>
        <v>40148</v>
      </c>
      <c r="B25" s="137">
        <f t="shared" si="1"/>
        <v>2009</v>
      </c>
      <c r="C25" s="137">
        <f ca="1">'Monthly Data'!O25</f>
        <v>80736283.954950839</v>
      </c>
      <c r="D25" s="137">
        <f t="shared" ca="1" si="3"/>
        <v>548.76120300751859</v>
      </c>
      <c r="E25" s="137">
        <f t="shared" ca="1" si="3"/>
        <v>0</v>
      </c>
      <c r="F25" s="137">
        <f>'Monthly Data'!BB25</f>
        <v>539388</v>
      </c>
      <c r="G25" s="137">
        <f>'Monthly Data'!BC25</f>
        <v>24</v>
      </c>
      <c r="H25" s="137">
        <f>'Monthly Data'!BG25</f>
        <v>0</v>
      </c>
      <c r="I25" s="137">
        <f>'Monthly Data'!BI25</f>
        <v>0</v>
      </c>
      <c r="J25" s="137">
        <f>'Monthly Data'!BK25</f>
        <v>0</v>
      </c>
      <c r="K25" s="137">
        <f>'Monthly Data'!BL25</f>
        <v>0</v>
      </c>
      <c r="L25" s="137">
        <f>'Monthly Data'!BM25</f>
        <v>0</v>
      </c>
      <c r="M25" s="137">
        <f>'Monthly Data'!BS25</f>
        <v>31</v>
      </c>
      <c r="N25" s="137">
        <f>'Monthly Data'!BT25</f>
        <v>21</v>
      </c>
      <c r="P25" s="137">
        <f>'GS &gt; 50 OLS Model'!$B$5</f>
        <v>-80678906.326298103</v>
      </c>
      <c r="Q25" s="137">
        <f ca="1">'GS &gt; 50 OLS Model'!$B$6*D25</f>
        <v>13499349.260189911</v>
      </c>
      <c r="R25" s="137">
        <f ca="1">'GS &gt; 50 OLS Model'!$B$7*E25</f>
        <v>0</v>
      </c>
      <c r="S25" s="137">
        <f>'GS &gt; 50 OLS Model'!$B$8*F25</f>
        <v>103597722.10817097</v>
      </c>
      <c r="T25" s="137">
        <f>'GS &gt; 50 OLS Model'!$B$9*G25</f>
        <v>-3641491.1443747678</v>
      </c>
      <c r="U25" s="137">
        <f>'GS &gt; 50 OLS Model'!$B$10*H25</f>
        <v>0</v>
      </c>
      <c r="V25" s="137">
        <f>'GS &gt; 50 OLS Model'!$B$11*I25</f>
        <v>0</v>
      </c>
      <c r="W25" s="137">
        <f>'GS &gt; 50 OLS Model'!$B$12*J25</f>
        <v>0</v>
      </c>
      <c r="X25" s="137">
        <f>'GS &gt; 50 OLS Model'!$B$13*K25</f>
        <v>0</v>
      </c>
      <c r="Y25" s="137">
        <f>'GS &gt; 50 OLS Model'!$B$14*L25</f>
        <v>0</v>
      </c>
      <c r="Z25" s="137">
        <f>'GS &gt; 50 OLS Model'!$B$15*M25</f>
        <v>34337622.894887492</v>
      </c>
      <c r="AA25" s="137">
        <f>'GS &gt; 50 OLS Model'!$B$16*N25</f>
        <v>13179836.220176872</v>
      </c>
      <c r="AB25" s="137">
        <f t="shared" ca="1" si="2"/>
        <v>80294133.012752369</v>
      </c>
    </row>
    <row r="26" spans="1:28">
      <c r="A26" s="138">
        <f>'Monthly Data'!A26</f>
        <v>40179</v>
      </c>
      <c r="B26" s="137">
        <f t="shared" si="1"/>
        <v>2010</v>
      </c>
      <c r="C26" s="137">
        <f ca="1">'Monthly Data'!O26</f>
        <v>85427036.528221235</v>
      </c>
      <c r="D26" s="137">
        <f t="shared" ca="1" si="3"/>
        <v>665.14879699248104</v>
      </c>
      <c r="E26" s="137">
        <f t="shared" ca="1" si="3"/>
        <v>0</v>
      </c>
      <c r="F26" s="137">
        <f>'Monthly Data'!BB26</f>
        <v>555907.5</v>
      </c>
      <c r="G26" s="137">
        <f>'Monthly Data'!BC26</f>
        <v>25</v>
      </c>
      <c r="H26" s="137">
        <f>'Monthly Data'!BG26</f>
        <v>0</v>
      </c>
      <c r="I26" s="137">
        <f>'Monthly Data'!BI26</f>
        <v>0</v>
      </c>
      <c r="J26" s="137">
        <f>'Monthly Data'!BK26</f>
        <v>0</v>
      </c>
      <c r="K26" s="137">
        <f>'Monthly Data'!BL26</f>
        <v>0</v>
      </c>
      <c r="L26" s="137">
        <f>'Monthly Data'!BM26</f>
        <v>0</v>
      </c>
      <c r="M26" s="137">
        <f>'Monthly Data'!BS26</f>
        <v>31</v>
      </c>
      <c r="N26" s="137">
        <f>'Monthly Data'!BT26</f>
        <v>20</v>
      </c>
      <c r="P26" s="137">
        <f>'GS &gt; 50 OLS Model'!$B$5</f>
        <v>-80678906.326298103</v>
      </c>
      <c r="Q26" s="137">
        <f ca="1">'GS &gt; 50 OLS Model'!$B$6*D26</f>
        <v>16362446.673318552</v>
      </c>
      <c r="R26" s="137">
        <f ca="1">'GS &gt; 50 OLS Model'!$B$7*E26</f>
        <v>0</v>
      </c>
      <c r="S26" s="137">
        <f>'GS &gt; 50 OLS Model'!$B$8*F26</f>
        <v>106770544.95622456</v>
      </c>
      <c r="T26" s="137">
        <f>'GS &gt; 50 OLS Model'!$B$9*G26</f>
        <v>-3793219.9420570498</v>
      </c>
      <c r="U26" s="137">
        <f>'GS &gt; 50 OLS Model'!$B$10*H26</f>
        <v>0</v>
      </c>
      <c r="V26" s="137">
        <f>'GS &gt; 50 OLS Model'!$B$11*I26</f>
        <v>0</v>
      </c>
      <c r="W26" s="137">
        <f>'GS &gt; 50 OLS Model'!$B$12*J26</f>
        <v>0</v>
      </c>
      <c r="X26" s="137">
        <f>'GS &gt; 50 OLS Model'!$B$13*K26</f>
        <v>0</v>
      </c>
      <c r="Y26" s="137">
        <f>'GS &gt; 50 OLS Model'!$B$14*L26</f>
        <v>0</v>
      </c>
      <c r="Z26" s="137">
        <f>'GS &gt; 50 OLS Model'!$B$15*M26</f>
        <v>34337622.894887492</v>
      </c>
      <c r="AA26" s="137">
        <f>'GS &gt; 50 OLS Model'!$B$16*N26</f>
        <v>12552224.97159702</v>
      </c>
      <c r="AB26" s="137">
        <f t="shared" ca="1" si="2"/>
        <v>85550713.227672458</v>
      </c>
    </row>
    <row r="27" spans="1:28">
      <c r="A27" s="138">
        <f>'Monthly Data'!A27</f>
        <v>40210</v>
      </c>
      <c r="B27" s="137">
        <f t="shared" si="1"/>
        <v>2010</v>
      </c>
      <c r="C27" s="137">
        <f ca="1">'Monthly Data'!O27</f>
        <v>77459286.107347235</v>
      </c>
      <c r="D27" s="137">
        <f t="shared" ca="1" si="3"/>
        <v>611.17548872180487</v>
      </c>
      <c r="E27" s="137">
        <f t="shared" ca="1" si="3"/>
        <v>0</v>
      </c>
      <c r="F27" s="137">
        <f>'Monthly Data'!BB27</f>
        <v>555907.5</v>
      </c>
      <c r="G27" s="137">
        <f>'Monthly Data'!BC27</f>
        <v>26</v>
      </c>
      <c r="H27" s="137">
        <f>'Monthly Data'!BG27</f>
        <v>0</v>
      </c>
      <c r="I27" s="137">
        <f>'Monthly Data'!BI27</f>
        <v>0</v>
      </c>
      <c r="J27" s="137">
        <f>'Monthly Data'!BK27</f>
        <v>0</v>
      </c>
      <c r="K27" s="137">
        <f>'Monthly Data'!BL27</f>
        <v>0</v>
      </c>
      <c r="L27" s="137">
        <f>'Monthly Data'!BM27</f>
        <v>0</v>
      </c>
      <c r="M27" s="137">
        <f>'Monthly Data'!BS27</f>
        <v>28</v>
      </c>
      <c r="N27" s="137">
        <f>'Monthly Data'!BT27</f>
        <v>19</v>
      </c>
      <c r="P27" s="137">
        <f>'GS &gt; 50 OLS Model'!$B$5</f>
        <v>-80678906.326298103</v>
      </c>
      <c r="Q27" s="137">
        <f ca="1">'GS &gt; 50 OLS Model'!$B$6*D27</f>
        <v>15034720.633138243</v>
      </c>
      <c r="R27" s="137">
        <f ca="1">'GS &gt; 50 OLS Model'!$B$7*E27</f>
        <v>0</v>
      </c>
      <c r="S27" s="137">
        <f>'GS &gt; 50 OLS Model'!$B$8*F27</f>
        <v>106770544.95622456</v>
      </c>
      <c r="T27" s="137">
        <f>'GS &gt; 50 OLS Model'!$B$9*G27</f>
        <v>-3944948.7397393319</v>
      </c>
      <c r="U27" s="137">
        <f>'GS &gt; 50 OLS Model'!$B$10*H27</f>
        <v>0</v>
      </c>
      <c r="V27" s="137">
        <f>'GS &gt; 50 OLS Model'!$B$11*I27</f>
        <v>0</v>
      </c>
      <c r="W27" s="137">
        <f>'GS &gt; 50 OLS Model'!$B$12*J27</f>
        <v>0</v>
      </c>
      <c r="X27" s="137">
        <f>'GS &gt; 50 OLS Model'!$B$13*K27</f>
        <v>0</v>
      </c>
      <c r="Y27" s="137">
        <f>'GS &gt; 50 OLS Model'!$B$14*L27</f>
        <v>0</v>
      </c>
      <c r="Z27" s="137">
        <f>'GS &gt; 50 OLS Model'!$B$15*M27</f>
        <v>31014627.130866118</v>
      </c>
      <c r="AA27" s="137">
        <f>'GS &gt; 50 OLS Model'!$B$16*N27</f>
        <v>11924613.723017169</v>
      </c>
      <c r="AB27" s="137">
        <f t="shared" ca="1" si="2"/>
        <v>80120651.377208665</v>
      </c>
    </row>
    <row r="28" spans="1:28">
      <c r="A28" s="138">
        <f>'Monthly Data'!A28</f>
        <v>40238</v>
      </c>
      <c r="B28" s="137">
        <f t="shared" si="1"/>
        <v>2010</v>
      </c>
      <c r="C28" s="137">
        <f ca="1">'Monthly Data'!O28</f>
        <v>79469302.564392224</v>
      </c>
      <c r="D28" s="137">
        <f t="shared" ca="1" si="3"/>
        <v>458.46436090225569</v>
      </c>
      <c r="E28" s="137">
        <f t="shared" ca="1" si="3"/>
        <v>0</v>
      </c>
      <c r="F28" s="137">
        <f>'Monthly Data'!BB28</f>
        <v>555907.5</v>
      </c>
      <c r="G28" s="137">
        <f>'Monthly Data'!BC28</f>
        <v>27</v>
      </c>
      <c r="H28" s="137">
        <f>'Monthly Data'!BG28</f>
        <v>0</v>
      </c>
      <c r="I28" s="137">
        <f>'Monthly Data'!BI28</f>
        <v>0</v>
      </c>
      <c r="J28" s="137">
        <f>'Monthly Data'!BK28</f>
        <v>0</v>
      </c>
      <c r="K28" s="137">
        <f>'Monthly Data'!BL28</f>
        <v>0</v>
      </c>
      <c r="L28" s="137">
        <f>'Monthly Data'!BM28</f>
        <v>0</v>
      </c>
      <c r="M28" s="137">
        <f>'Monthly Data'!BS28</f>
        <v>31</v>
      </c>
      <c r="N28" s="137">
        <f>'Monthly Data'!BT28</f>
        <v>23</v>
      </c>
      <c r="P28" s="137">
        <f>'GS &gt; 50 OLS Model'!$B$5</f>
        <v>-80678906.326298103</v>
      </c>
      <c r="Q28" s="137">
        <f ca="1">'GS &gt; 50 OLS Model'!$B$6*D28</f>
        <v>11278075.959543575</v>
      </c>
      <c r="R28" s="137">
        <f ca="1">'GS &gt; 50 OLS Model'!$B$7*E28</f>
        <v>0</v>
      </c>
      <c r="S28" s="137">
        <f>'GS &gt; 50 OLS Model'!$B$8*F28</f>
        <v>106770544.95622456</v>
      </c>
      <c r="T28" s="137">
        <f>'GS &gt; 50 OLS Model'!$B$9*G28</f>
        <v>-4096677.5374216139</v>
      </c>
      <c r="U28" s="137">
        <f>'GS &gt; 50 OLS Model'!$B$10*H28</f>
        <v>0</v>
      </c>
      <c r="V28" s="137">
        <f>'GS &gt; 50 OLS Model'!$B$11*I28</f>
        <v>0</v>
      </c>
      <c r="W28" s="137">
        <f>'GS &gt; 50 OLS Model'!$B$12*J28</f>
        <v>0</v>
      </c>
      <c r="X28" s="137">
        <f>'GS &gt; 50 OLS Model'!$B$13*K28</f>
        <v>0</v>
      </c>
      <c r="Y28" s="137">
        <f>'GS &gt; 50 OLS Model'!$B$14*L28</f>
        <v>0</v>
      </c>
      <c r="Z28" s="137">
        <f>'GS &gt; 50 OLS Model'!$B$15*M28</f>
        <v>34337622.894887492</v>
      </c>
      <c r="AA28" s="137">
        <f>'GS &gt; 50 OLS Model'!$B$16*N28</f>
        <v>14435058.717336573</v>
      </c>
      <c r="AB28" s="137">
        <f t="shared" ca="1" si="2"/>
        <v>82045718.664272487</v>
      </c>
    </row>
    <row r="29" spans="1:28">
      <c r="A29" s="138">
        <f>'Monthly Data'!A29</f>
        <v>40269</v>
      </c>
      <c r="B29" s="137">
        <f t="shared" si="1"/>
        <v>2010</v>
      </c>
      <c r="C29" s="137">
        <f ca="1">'Monthly Data'!O29</f>
        <v>71033086.461556241</v>
      </c>
      <c r="D29" s="137">
        <f t="shared" ca="1" si="3"/>
        <v>254.29052631578941</v>
      </c>
      <c r="E29" s="137">
        <f t="shared" ca="1" si="3"/>
        <v>1.6822556390977184</v>
      </c>
      <c r="F29" s="137">
        <f>'Monthly Data'!BB29</f>
        <v>555907.5</v>
      </c>
      <c r="G29" s="137">
        <f>'Monthly Data'!BC29</f>
        <v>28</v>
      </c>
      <c r="H29" s="137">
        <f>'Monthly Data'!BG29</f>
        <v>1</v>
      </c>
      <c r="I29" s="137">
        <f>'Monthly Data'!BI29</f>
        <v>0</v>
      </c>
      <c r="J29" s="137">
        <f>'Monthly Data'!BK29</f>
        <v>0</v>
      </c>
      <c r="K29" s="137">
        <f>'Monthly Data'!BL29</f>
        <v>0</v>
      </c>
      <c r="L29" s="137">
        <f>'Monthly Data'!BM29</f>
        <v>0</v>
      </c>
      <c r="M29" s="137">
        <f>'Monthly Data'!BS29</f>
        <v>30</v>
      </c>
      <c r="N29" s="137">
        <f>'Monthly Data'!BT29</f>
        <v>20</v>
      </c>
      <c r="P29" s="137">
        <f>'GS &gt; 50 OLS Model'!$B$5</f>
        <v>-80678906.326298103</v>
      </c>
      <c r="Q29" s="137">
        <f ca="1">'GS &gt; 50 OLS Model'!$B$6*D29</f>
        <v>6255465.2360278517</v>
      </c>
      <c r="R29" s="137">
        <f ca="1">'GS &gt; 50 OLS Model'!$B$7*E29</f>
        <v>123467.37203916423</v>
      </c>
      <c r="S29" s="137">
        <f>'GS &gt; 50 OLS Model'!$B$8*F29</f>
        <v>106770544.95622456</v>
      </c>
      <c r="T29" s="137">
        <f>'GS &gt; 50 OLS Model'!$B$9*G29</f>
        <v>-4248406.3351038955</v>
      </c>
      <c r="U29" s="137">
        <f>'GS &gt; 50 OLS Model'!$B$10*H29</f>
        <v>-1451998.11688088</v>
      </c>
      <c r="V29" s="137">
        <f>'GS &gt; 50 OLS Model'!$B$11*I29</f>
        <v>0</v>
      </c>
      <c r="W29" s="137">
        <f>'GS &gt; 50 OLS Model'!$B$12*J29</f>
        <v>0</v>
      </c>
      <c r="X29" s="137">
        <f>'GS &gt; 50 OLS Model'!$B$13*K29</f>
        <v>0</v>
      </c>
      <c r="Y29" s="137">
        <f>'GS &gt; 50 OLS Model'!$B$14*L29</f>
        <v>0</v>
      </c>
      <c r="Z29" s="137">
        <f>'GS &gt; 50 OLS Model'!$B$15*M29</f>
        <v>33229957.640213698</v>
      </c>
      <c r="AA29" s="137">
        <f>'GS &gt; 50 OLS Model'!$B$16*N29</f>
        <v>12552224.97159702</v>
      </c>
      <c r="AB29" s="137">
        <f t="shared" ca="1" si="2"/>
        <v>72552349.397819415</v>
      </c>
    </row>
    <row r="30" spans="1:28">
      <c r="A30" s="138">
        <f>'Monthly Data'!A30</f>
        <v>40299</v>
      </c>
      <c r="B30" s="137">
        <f t="shared" si="1"/>
        <v>2010</v>
      </c>
      <c r="C30" s="137">
        <f ca="1">'Monthly Data'!O30</f>
        <v>75509222.108001232</v>
      </c>
      <c r="D30" s="137">
        <f t="shared" ref="D30:E45" ca="1" si="4">D18</f>
        <v>102.64150375939857</v>
      </c>
      <c r="E30" s="137">
        <f t="shared" ca="1" si="4"/>
        <v>46.38781954887213</v>
      </c>
      <c r="F30" s="137">
        <f>'Monthly Data'!BB30</f>
        <v>555907.5</v>
      </c>
      <c r="G30" s="137">
        <f>'Monthly Data'!BC30</f>
        <v>29</v>
      </c>
      <c r="H30" s="137">
        <f>'Monthly Data'!BG30</f>
        <v>0</v>
      </c>
      <c r="I30" s="137">
        <f>'Monthly Data'!BI30</f>
        <v>0</v>
      </c>
      <c r="J30" s="137">
        <f>'Monthly Data'!BK30</f>
        <v>0</v>
      </c>
      <c r="K30" s="137">
        <f>'Monthly Data'!BL30</f>
        <v>0</v>
      </c>
      <c r="L30" s="137">
        <f>'Monthly Data'!BM30</f>
        <v>0</v>
      </c>
      <c r="M30" s="137">
        <f>'Monthly Data'!BS30</f>
        <v>31</v>
      </c>
      <c r="N30" s="137">
        <f>'Monthly Data'!BT30</f>
        <v>20</v>
      </c>
      <c r="P30" s="137">
        <f>'GS &gt; 50 OLS Model'!$B$5</f>
        <v>-80678906.326298103</v>
      </c>
      <c r="Q30" s="137">
        <f ca="1">'GS &gt; 50 OLS Model'!$B$6*D30</f>
        <v>2524948.0106199002</v>
      </c>
      <c r="R30" s="137">
        <f ca="1">'GS &gt; 50 OLS Model'!$B$7*E30</f>
        <v>3404584.9163555815</v>
      </c>
      <c r="S30" s="137">
        <f>'GS &gt; 50 OLS Model'!$B$8*F30</f>
        <v>106770544.95622456</v>
      </c>
      <c r="T30" s="137">
        <f>'GS &gt; 50 OLS Model'!$B$9*G30</f>
        <v>-4400135.132786178</v>
      </c>
      <c r="U30" s="137">
        <f>'GS &gt; 50 OLS Model'!$B$10*H30</f>
        <v>0</v>
      </c>
      <c r="V30" s="137">
        <f>'GS &gt; 50 OLS Model'!$B$11*I30</f>
        <v>0</v>
      </c>
      <c r="W30" s="137">
        <f>'GS &gt; 50 OLS Model'!$B$12*J30</f>
        <v>0</v>
      </c>
      <c r="X30" s="137">
        <f>'GS &gt; 50 OLS Model'!$B$13*K30</f>
        <v>0</v>
      </c>
      <c r="Y30" s="137">
        <f>'GS &gt; 50 OLS Model'!$B$14*L30</f>
        <v>0</v>
      </c>
      <c r="Z30" s="137">
        <f>'GS &gt; 50 OLS Model'!$B$15*M30</f>
        <v>34337622.894887492</v>
      </c>
      <c r="AA30" s="137">
        <f>'GS &gt; 50 OLS Model'!$B$16*N30</f>
        <v>12552224.97159702</v>
      </c>
      <c r="AB30" s="137">
        <f t="shared" ca="1" si="2"/>
        <v>74510884.29060027</v>
      </c>
    </row>
    <row r="31" spans="1:28">
      <c r="A31" s="138">
        <f>'Monthly Data'!A31</f>
        <v>40330</v>
      </c>
      <c r="B31" s="137">
        <f t="shared" si="1"/>
        <v>2010</v>
      </c>
      <c r="C31" s="137">
        <f ca="1">'Monthly Data'!O31</f>
        <v>81034423.714442238</v>
      </c>
      <c r="D31" s="137">
        <f t="shared" ca="1" si="4"/>
        <v>0.39669172932326546</v>
      </c>
      <c r="E31" s="137">
        <f t="shared" ca="1" si="4"/>
        <v>113.76894736842098</v>
      </c>
      <c r="F31" s="137">
        <f>'Monthly Data'!BB31</f>
        <v>555907.5</v>
      </c>
      <c r="G31" s="137">
        <f>'Monthly Data'!BC31</f>
        <v>30</v>
      </c>
      <c r="H31" s="137">
        <f>'Monthly Data'!BG31</f>
        <v>0</v>
      </c>
      <c r="I31" s="137">
        <f>'Monthly Data'!BI31</f>
        <v>1</v>
      </c>
      <c r="J31" s="137">
        <f>'Monthly Data'!BK31</f>
        <v>0</v>
      </c>
      <c r="K31" s="137">
        <f>'Monthly Data'!BL31</f>
        <v>0</v>
      </c>
      <c r="L31" s="137">
        <f>'Monthly Data'!BM31</f>
        <v>0</v>
      </c>
      <c r="M31" s="137">
        <f>'Monthly Data'!BS31</f>
        <v>30</v>
      </c>
      <c r="N31" s="137">
        <f>'Monthly Data'!BT31</f>
        <v>22</v>
      </c>
      <c r="P31" s="137">
        <f>'GS &gt; 50 OLS Model'!$B$5</f>
        <v>-80678906.326298103</v>
      </c>
      <c r="Q31" s="137">
        <f ca="1">'GS &gt; 50 OLS Model'!$B$6*D31</f>
        <v>9758.4890721403826</v>
      </c>
      <c r="R31" s="137">
        <f ca="1">'GS &gt; 50 OLS Model'!$B$7*E31</f>
        <v>8349951.4727588817</v>
      </c>
      <c r="S31" s="137">
        <f>'GS &gt; 50 OLS Model'!$B$8*F31</f>
        <v>106770544.95622456</v>
      </c>
      <c r="T31" s="137">
        <f>'GS &gt; 50 OLS Model'!$B$9*G31</f>
        <v>-4551863.9304684596</v>
      </c>
      <c r="U31" s="137">
        <f>'GS &gt; 50 OLS Model'!$B$10*H31</f>
        <v>0</v>
      </c>
      <c r="V31" s="137">
        <f>'GS &gt; 50 OLS Model'!$B$11*I31</f>
        <v>1416617.5357142601</v>
      </c>
      <c r="W31" s="137">
        <f>'GS &gt; 50 OLS Model'!$B$12*J31</f>
        <v>0</v>
      </c>
      <c r="X31" s="137">
        <f>'GS &gt; 50 OLS Model'!$B$13*K31</f>
        <v>0</v>
      </c>
      <c r="Y31" s="137">
        <f>'GS &gt; 50 OLS Model'!$B$14*L31</f>
        <v>0</v>
      </c>
      <c r="Z31" s="137">
        <f>'GS &gt; 50 OLS Model'!$B$15*M31</f>
        <v>33229957.640213698</v>
      </c>
      <c r="AA31" s="137">
        <f>'GS &gt; 50 OLS Model'!$B$16*N31</f>
        <v>13807447.468756722</v>
      </c>
      <c r="AB31" s="137">
        <f t="shared" ca="1" si="2"/>
        <v>78353507.305973694</v>
      </c>
    </row>
    <row r="32" spans="1:28">
      <c r="A32" s="138">
        <f>'Monthly Data'!A32</f>
        <v>40360</v>
      </c>
      <c r="B32" s="137">
        <f t="shared" si="1"/>
        <v>2010</v>
      </c>
      <c r="C32" s="137">
        <f ca="1">'Monthly Data'!O32</f>
        <v>85939810.851727232</v>
      </c>
      <c r="D32" s="137">
        <f t="shared" ca="1" si="4"/>
        <v>0.58105263157894704</v>
      </c>
      <c r="E32" s="137">
        <f t="shared" ca="1" si="4"/>
        <v>182.37947368421052</v>
      </c>
      <c r="F32" s="137">
        <f>'Monthly Data'!BB32</f>
        <v>555907.5</v>
      </c>
      <c r="G32" s="137">
        <f>'Monthly Data'!BC32</f>
        <v>31</v>
      </c>
      <c r="H32" s="137">
        <f>'Monthly Data'!BG32</f>
        <v>0</v>
      </c>
      <c r="I32" s="137">
        <f>'Monthly Data'!BI32</f>
        <v>0</v>
      </c>
      <c r="J32" s="137">
        <f>'Monthly Data'!BK32</f>
        <v>0</v>
      </c>
      <c r="K32" s="137">
        <f>'Monthly Data'!BL32</f>
        <v>0</v>
      </c>
      <c r="L32" s="137">
        <f>'Monthly Data'!BM32</f>
        <v>0</v>
      </c>
      <c r="M32" s="137">
        <f>'Monthly Data'!BS32</f>
        <v>31</v>
      </c>
      <c r="N32" s="137">
        <f>'Monthly Data'!BT32</f>
        <v>21</v>
      </c>
      <c r="P32" s="137">
        <f>'GS &gt; 50 OLS Model'!$B$5</f>
        <v>-80678906.326298103</v>
      </c>
      <c r="Q32" s="137">
        <f ca="1">'GS &gt; 50 OLS Model'!$B$6*D32</f>
        <v>14293.708026821261</v>
      </c>
      <c r="R32" s="137">
        <f ca="1">'GS &gt; 50 OLS Model'!$B$7*E32</f>
        <v>13385548.430530401</v>
      </c>
      <c r="S32" s="137">
        <f>'GS &gt; 50 OLS Model'!$B$8*F32</f>
        <v>106770544.95622456</v>
      </c>
      <c r="T32" s="137">
        <f>'GS &gt; 50 OLS Model'!$B$9*G32</f>
        <v>-4703592.7281507421</v>
      </c>
      <c r="U32" s="137">
        <f>'GS &gt; 50 OLS Model'!$B$10*H32</f>
        <v>0</v>
      </c>
      <c r="V32" s="137">
        <f>'GS &gt; 50 OLS Model'!$B$11*I32</f>
        <v>0</v>
      </c>
      <c r="W32" s="137">
        <f>'GS &gt; 50 OLS Model'!$B$12*J32</f>
        <v>0</v>
      </c>
      <c r="X32" s="137">
        <f>'GS &gt; 50 OLS Model'!$B$13*K32</f>
        <v>0</v>
      </c>
      <c r="Y32" s="137">
        <f>'GS &gt; 50 OLS Model'!$B$14*L32</f>
        <v>0</v>
      </c>
      <c r="Z32" s="137">
        <f>'GS &gt; 50 OLS Model'!$B$15*M32</f>
        <v>34337622.894887492</v>
      </c>
      <c r="AA32" s="137">
        <f>'GS &gt; 50 OLS Model'!$B$16*N32</f>
        <v>13179836.220176872</v>
      </c>
      <c r="AB32" s="137">
        <f t="shared" ca="1" si="2"/>
        <v>82305347.155397311</v>
      </c>
    </row>
    <row r="33" spans="1:28">
      <c r="A33" s="138">
        <f>'Monthly Data'!A33</f>
        <v>40391</v>
      </c>
      <c r="B33" s="137">
        <f t="shared" si="1"/>
        <v>2010</v>
      </c>
      <c r="C33" s="137">
        <f ca="1">'Monthly Data'!O33</f>
        <v>86205660.129896238</v>
      </c>
      <c r="D33" s="137">
        <f t="shared" ca="1" si="4"/>
        <v>1.6660902255639058</v>
      </c>
      <c r="E33" s="137">
        <f t="shared" ca="1" si="4"/>
        <v>154.67804511278189</v>
      </c>
      <c r="F33" s="137">
        <f>'Monthly Data'!BB33</f>
        <v>555907.5</v>
      </c>
      <c r="G33" s="137">
        <f>'Monthly Data'!BC33</f>
        <v>32</v>
      </c>
      <c r="H33" s="137">
        <f>'Monthly Data'!BG33</f>
        <v>0</v>
      </c>
      <c r="I33" s="137">
        <f>'Monthly Data'!BI33</f>
        <v>0</v>
      </c>
      <c r="J33" s="137">
        <f>'Monthly Data'!BK33</f>
        <v>1</v>
      </c>
      <c r="K33" s="137">
        <f>'Monthly Data'!BL33</f>
        <v>0</v>
      </c>
      <c r="L33" s="137">
        <f>'Monthly Data'!BM33</f>
        <v>0</v>
      </c>
      <c r="M33" s="137">
        <f>'Monthly Data'!BS33</f>
        <v>31</v>
      </c>
      <c r="N33" s="137">
        <f>'Monthly Data'!BT33</f>
        <v>21</v>
      </c>
      <c r="P33" s="137">
        <f>'GS &gt; 50 OLS Model'!$B$5</f>
        <v>-80678906.326298103</v>
      </c>
      <c r="Q33" s="137">
        <f ca="1">'GS &gt; 50 OLS Model'!$B$6*D33</f>
        <v>40985.284183013944</v>
      </c>
      <c r="R33" s="137">
        <f ca="1">'GS &gt; 50 OLS Model'!$B$7*E33</f>
        <v>11352431.401254544</v>
      </c>
      <c r="S33" s="137">
        <f>'GS &gt; 50 OLS Model'!$B$8*F33</f>
        <v>106770544.95622456</v>
      </c>
      <c r="T33" s="137">
        <f>'GS &gt; 50 OLS Model'!$B$9*G33</f>
        <v>-4855321.5258330237</v>
      </c>
      <c r="U33" s="137">
        <f>'GS &gt; 50 OLS Model'!$B$10*H33</f>
        <v>0</v>
      </c>
      <c r="V33" s="137">
        <f>'GS &gt; 50 OLS Model'!$B$11*I33</f>
        <v>0</v>
      </c>
      <c r="W33" s="137">
        <f>'GS &gt; 50 OLS Model'!$B$12*J33</f>
        <v>3108600.9961055499</v>
      </c>
      <c r="X33" s="137">
        <f>'GS &gt; 50 OLS Model'!$B$13*K33</f>
        <v>0</v>
      </c>
      <c r="Y33" s="137">
        <f>'GS &gt; 50 OLS Model'!$B$14*L33</f>
        <v>0</v>
      </c>
      <c r="Z33" s="137">
        <f>'GS &gt; 50 OLS Model'!$B$15*M33</f>
        <v>34337622.894887492</v>
      </c>
      <c r="AA33" s="137">
        <f>'GS &gt; 50 OLS Model'!$B$16*N33</f>
        <v>13179836.220176872</v>
      </c>
      <c r="AB33" s="137">
        <f t="shared" ca="1" si="2"/>
        <v>83255793.900700912</v>
      </c>
    </row>
    <row r="34" spans="1:28">
      <c r="A34" s="138">
        <f>'Monthly Data'!A34</f>
        <v>40422</v>
      </c>
      <c r="B34" s="137">
        <f t="shared" si="1"/>
        <v>2010</v>
      </c>
      <c r="C34" s="137">
        <f ca="1">'Monthly Data'!O34</f>
        <v>75144375.415312231</v>
      </c>
      <c r="D34" s="137">
        <f t="shared" ca="1" si="4"/>
        <v>30.410827067669118</v>
      </c>
      <c r="E34" s="137">
        <f t="shared" ca="1" si="4"/>
        <v>70.305488721804494</v>
      </c>
      <c r="F34" s="137">
        <f>'Monthly Data'!BB34</f>
        <v>555907.5</v>
      </c>
      <c r="G34" s="137">
        <f>'Monthly Data'!BC34</f>
        <v>33</v>
      </c>
      <c r="H34" s="137">
        <f>'Monthly Data'!BG34</f>
        <v>0</v>
      </c>
      <c r="I34" s="137">
        <f>'Monthly Data'!BI34</f>
        <v>0</v>
      </c>
      <c r="J34" s="137">
        <f>'Monthly Data'!BK34</f>
        <v>0</v>
      </c>
      <c r="K34" s="137">
        <f>'Monthly Data'!BL34</f>
        <v>1</v>
      </c>
      <c r="L34" s="137">
        <f>'Monthly Data'!BM34</f>
        <v>0</v>
      </c>
      <c r="M34" s="137">
        <f>'Monthly Data'!BS34</f>
        <v>30</v>
      </c>
      <c r="N34" s="137">
        <f>'Monthly Data'!BT34</f>
        <v>21</v>
      </c>
      <c r="P34" s="137">
        <f>'GS &gt; 50 OLS Model'!$B$5</f>
        <v>-80678906.326298103</v>
      </c>
      <c r="Q34" s="137">
        <f ca="1">'GS &gt; 50 OLS Model'!$B$6*D34</f>
        <v>748096.57393377682</v>
      </c>
      <c r="R34" s="137">
        <f ca="1">'GS &gt; 50 OLS Model'!$B$7*E34</f>
        <v>5159996.9295190303</v>
      </c>
      <c r="S34" s="137">
        <f>'GS &gt; 50 OLS Model'!$B$8*F34</f>
        <v>106770544.95622456</v>
      </c>
      <c r="T34" s="137">
        <f>'GS &gt; 50 OLS Model'!$B$9*G34</f>
        <v>-5007050.3235153053</v>
      </c>
      <c r="U34" s="137">
        <f>'GS &gt; 50 OLS Model'!$B$10*H34</f>
        <v>0</v>
      </c>
      <c r="V34" s="137">
        <f>'GS &gt; 50 OLS Model'!$B$11*I34</f>
        <v>0</v>
      </c>
      <c r="W34" s="137">
        <f>'GS &gt; 50 OLS Model'!$B$12*J34</f>
        <v>0</v>
      </c>
      <c r="X34" s="137">
        <f>'GS &gt; 50 OLS Model'!$B$13*K34</f>
        <v>3297905.0316017698</v>
      </c>
      <c r="Y34" s="137">
        <f>'GS &gt; 50 OLS Model'!$B$14*L34</f>
        <v>0</v>
      </c>
      <c r="Z34" s="137">
        <f>'GS &gt; 50 OLS Model'!$B$15*M34</f>
        <v>33229957.640213698</v>
      </c>
      <c r="AA34" s="137">
        <f>'GS &gt; 50 OLS Model'!$B$16*N34</f>
        <v>13179836.220176872</v>
      </c>
      <c r="AB34" s="137">
        <f t="shared" ca="1" si="2"/>
        <v>76700380.7018563</v>
      </c>
    </row>
    <row r="35" spans="1:28">
      <c r="A35" s="138">
        <f>'Monthly Data'!A35</f>
        <v>40452</v>
      </c>
      <c r="B35" s="137">
        <f t="shared" si="1"/>
        <v>2010</v>
      </c>
      <c r="C35" s="137">
        <f ca="1">'Monthly Data'!O35</f>
        <v>73712701.595507234</v>
      </c>
      <c r="D35" s="137">
        <f t="shared" ca="1" si="4"/>
        <v>158.93676691729343</v>
      </c>
      <c r="E35" s="137">
        <f t="shared" ca="1" si="4"/>
        <v>14.777368421052643</v>
      </c>
      <c r="F35" s="137">
        <f>'Monthly Data'!BB35</f>
        <v>555907.5</v>
      </c>
      <c r="G35" s="137">
        <f>'Monthly Data'!BC35</f>
        <v>34</v>
      </c>
      <c r="H35" s="137">
        <f>'Monthly Data'!BG35</f>
        <v>0</v>
      </c>
      <c r="I35" s="137">
        <f>'Monthly Data'!BI35</f>
        <v>0</v>
      </c>
      <c r="J35" s="137">
        <f>'Monthly Data'!BK35</f>
        <v>0</v>
      </c>
      <c r="K35" s="137">
        <f>'Monthly Data'!BL35</f>
        <v>0</v>
      </c>
      <c r="L35" s="137">
        <f>'Monthly Data'!BM35</f>
        <v>1</v>
      </c>
      <c r="M35" s="137">
        <f>'Monthly Data'!BS35</f>
        <v>31</v>
      </c>
      <c r="N35" s="137">
        <f>'Monthly Data'!BT35</f>
        <v>20</v>
      </c>
      <c r="P35" s="137">
        <f>'GS &gt; 50 OLS Model'!$B$5</f>
        <v>-80678906.326298103</v>
      </c>
      <c r="Q35" s="137">
        <f ca="1">'GS &gt; 50 OLS Model'!$B$6*D35</f>
        <v>3909793.3949105097</v>
      </c>
      <c r="R35" s="137">
        <f ca="1">'GS &gt; 50 OLS Model'!$B$7*E35</f>
        <v>1084569.3140790958</v>
      </c>
      <c r="S35" s="137">
        <f>'GS &gt; 50 OLS Model'!$B$8*F35</f>
        <v>106770544.95622456</v>
      </c>
      <c r="T35" s="137">
        <f>'GS &gt; 50 OLS Model'!$B$9*G35</f>
        <v>-5158779.1211975878</v>
      </c>
      <c r="U35" s="137">
        <f>'GS &gt; 50 OLS Model'!$B$10*H35</f>
        <v>0</v>
      </c>
      <c r="V35" s="137">
        <f>'GS &gt; 50 OLS Model'!$B$11*I35</f>
        <v>0</v>
      </c>
      <c r="W35" s="137">
        <f>'GS &gt; 50 OLS Model'!$B$12*J35</f>
        <v>0</v>
      </c>
      <c r="X35" s="137">
        <f>'GS &gt; 50 OLS Model'!$B$13*K35</f>
        <v>0</v>
      </c>
      <c r="Y35" s="137">
        <f>'GS &gt; 50 OLS Model'!$B$14*L35</f>
        <v>1577525.1305396601</v>
      </c>
      <c r="Z35" s="137">
        <f>'GS &gt; 50 OLS Model'!$B$15*M35</f>
        <v>34337622.894887492</v>
      </c>
      <c r="AA35" s="137">
        <f>'GS &gt; 50 OLS Model'!$B$16*N35</f>
        <v>12552224.97159702</v>
      </c>
      <c r="AB35" s="137">
        <f t="shared" ca="1" si="2"/>
        <v>74394595.214742646</v>
      </c>
    </row>
    <row r="36" spans="1:28">
      <c r="A36" s="138">
        <f>'Monthly Data'!A36</f>
        <v>40483</v>
      </c>
      <c r="B36" s="137">
        <f t="shared" si="1"/>
        <v>2010</v>
      </c>
      <c r="C36" s="137">
        <f ca="1">'Monthly Data'!O36</f>
        <v>76223861.515962228</v>
      </c>
      <c r="D36" s="137">
        <f t="shared" ca="1" si="4"/>
        <v>375.92533834586447</v>
      </c>
      <c r="E36" s="137">
        <f t="shared" ca="1" si="4"/>
        <v>9.5488721804512622E-2</v>
      </c>
      <c r="F36" s="137">
        <f>'Monthly Data'!BB36</f>
        <v>555907.5</v>
      </c>
      <c r="G36" s="137">
        <f>'Monthly Data'!BC36</f>
        <v>35</v>
      </c>
      <c r="H36" s="137">
        <f>'Monthly Data'!BG36</f>
        <v>0</v>
      </c>
      <c r="I36" s="137">
        <f>'Monthly Data'!BI36</f>
        <v>0</v>
      </c>
      <c r="J36" s="137">
        <f>'Monthly Data'!BK36</f>
        <v>0</v>
      </c>
      <c r="K36" s="137">
        <f>'Monthly Data'!BL36</f>
        <v>0</v>
      </c>
      <c r="L36" s="137">
        <f>'Monthly Data'!BM36</f>
        <v>0</v>
      </c>
      <c r="M36" s="137">
        <f>'Monthly Data'!BS36</f>
        <v>30</v>
      </c>
      <c r="N36" s="137">
        <f>'Monthly Data'!BT36</f>
        <v>22</v>
      </c>
      <c r="P36" s="137">
        <f>'GS &gt; 50 OLS Model'!$B$5</f>
        <v>-80678906.326298103</v>
      </c>
      <c r="Q36" s="137">
        <f ca="1">'GS &gt; 50 OLS Model'!$B$6*D36</f>
        <v>9247642.5269742664</v>
      </c>
      <c r="R36" s="137">
        <f ca="1">'GS &gt; 50 OLS Model'!$B$7*E36</f>
        <v>7008.2936662976308</v>
      </c>
      <c r="S36" s="137">
        <f>'GS &gt; 50 OLS Model'!$B$8*F36</f>
        <v>106770544.95622456</v>
      </c>
      <c r="T36" s="137">
        <f>'GS &gt; 50 OLS Model'!$B$9*G36</f>
        <v>-5310507.9188798694</v>
      </c>
      <c r="U36" s="137">
        <f>'GS &gt; 50 OLS Model'!$B$10*H36</f>
        <v>0</v>
      </c>
      <c r="V36" s="137">
        <f>'GS &gt; 50 OLS Model'!$B$11*I36</f>
        <v>0</v>
      </c>
      <c r="W36" s="137">
        <f>'GS &gt; 50 OLS Model'!$B$12*J36</f>
        <v>0</v>
      </c>
      <c r="X36" s="137">
        <f>'GS &gt; 50 OLS Model'!$B$13*K36</f>
        <v>0</v>
      </c>
      <c r="Y36" s="137">
        <f>'GS &gt; 50 OLS Model'!$B$14*L36</f>
        <v>0</v>
      </c>
      <c r="Z36" s="137">
        <f>'GS &gt; 50 OLS Model'!$B$15*M36</f>
        <v>33229957.640213698</v>
      </c>
      <c r="AA36" s="137">
        <f>'GS &gt; 50 OLS Model'!$B$16*N36</f>
        <v>13807447.468756722</v>
      </c>
      <c r="AB36" s="137">
        <f t="shared" ca="1" si="2"/>
        <v>77073186.640657574</v>
      </c>
    </row>
    <row r="37" spans="1:28">
      <c r="A37" s="138">
        <f>'Monthly Data'!A37</f>
        <v>40513</v>
      </c>
      <c r="B37" s="137">
        <f t="shared" si="1"/>
        <v>2010</v>
      </c>
      <c r="C37" s="137">
        <f ca="1">'Monthly Data'!O37</f>
        <v>82782031.24842824</v>
      </c>
      <c r="D37" s="137">
        <f t="shared" ca="1" si="4"/>
        <v>548.76120300751859</v>
      </c>
      <c r="E37" s="137">
        <f t="shared" ca="1" si="4"/>
        <v>0</v>
      </c>
      <c r="F37" s="137">
        <f>'Monthly Data'!BB37</f>
        <v>555907.5</v>
      </c>
      <c r="G37" s="137">
        <f>'Monthly Data'!BC37</f>
        <v>36</v>
      </c>
      <c r="H37" s="137">
        <f>'Monthly Data'!BG37</f>
        <v>0</v>
      </c>
      <c r="I37" s="137">
        <f>'Monthly Data'!BI37</f>
        <v>0</v>
      </c>
      <c r="J37" s="137">
        <f>'Monthly Data'!BK37</f>
        <v>0</v>
      </c>
      <c r="K37" s="137">
        <f>'Monthly Data'!BL37</f>
        <v>0</v>
      </c>
      <c r="L37" s="137">
        <f>'Monthly Data'!BM37</f>
        <v>0</v>
      </c>
      <c r="M37" s="137">
        <f>'Monthly Data'!BS37</f>
        <v>31</v>
      </c>
      <c r="N37" s="137">
        <f>'Monthly Data'!BT37</f>
        <v>21</v>
      </c>
      <c r="P37" s="137">
        <f>'GS &gt; 50 OLS Model'!$B$5</f>
        <v>-80678906.326298103</v>
      </c>
      <c r="Q37" s="137">
        <f ca="1">'GS &gt; 50 OLS Model'!$B$6*D37</f>
        <v>13499349.260189911</v>
      </c>
      <c r="R37" s="137">
        <f ca="1">'GS &gt; 50 OLS Model'!$B$7*E37</f>
        <v>0</v>
      </c>
      <c r="S37" s="137">
        <f>'GS &gt; 50 OLS Model'!$B$8*F37</f>
        <v>106770544.95622456</v>
      </c>
      <c r="T37" s="137">
        <f>'GS &gt; 50 OLS Model'!$B$9*G37</f>
        <v>-5462236.7165621519</v>
      </c>
      <c r="U37" s="137">
        <f>'GS &gt; 50 OLS Model'!$B$10*H37</f>
        <v>0</v>
      </c>
      <c r="V37" s="137">
        <f>'GS &gt; 50 OLS Model'!$B$11*I37</f>
        <v>0</v>
      </c>
      <c r="W37" s="137">
        <f>'GS &gt; 50 OLS Model'!$B$12*J37</f>
        <v>0</v>
      </c>
      <c r="X37" s="137">
        <f>'GS &gt; 50 OLS Model'!$B$13*K37</f>
        <v>0</v>
      </c>
      <c r="Y37" s="137">
        <f>'GS &gt; 50 OLS Model'!$B$14*L37</f>
        <v>0</v>
      </c>
      <c r="Z37" s="137">
        <f>'GS &gt; 50 OLS Model'!$B$15*M37</f>
        <v>34337622.894887492</v>
      </c>
      <c r="AA37" s="137">
        <f>'GS &gt; 50 OLS Model'!$B$16*N37</f>
        <v>13179836.220176872</v>
      </c>
      <c r="AB37" s="137">
        <f t="shared" ca="1" si="2"/>
        <v>81646210.28861858</v>
      </c>
    </row>
    <row r="38" spans="1:28">
      <c r="A38" s="138">
        <f>'Monthly Data'!A38</f>
        <v>40544</v>
      </c>
      <c r="B38" s="137">
        <f t="shared" si="1"/>
        <v>2011</v>
      </c>
      <c r="C38" s="137">
        <f ca="1">'Monthly Data'!O38</f>
        <v>87926514.089346617</v>
      </c>
      <c r="D38" s="137">
        <f t="shared" ca="1" si="4"/>
        <v>665.14879699248104</v>
      </c>
      <c r="E38" s="137">
        <f t="shared" ca="1" si="4"/>
        <v>0</v>
      </c>
      <c r="F38" s="137">
        <f>'Monthly Data'!BB38</f>
        <v>570633.30000000005</v>
      </c>
      <c r="G38" s="137">
        <f>'Monthly Data'!BC38</f>
        <v>37</v>
      </c>
      <c r="H38" s="137">
        <f>'Monthly Data'!BG38</f>
        <v>0</v>
      </c>
      <c r="I38" s="137">
        <f>'Monthly Data'!BI38</f>
        <v>0</v>
      </c>
      <c r="J38" s="137">
        <f>'Monthly Data'!BK38</f>
        <v>0</v>
      </c>
      <c r="K38" s="137">
        <f>'Monthly Data'!BL38</f>
        <v>0</v>
      </c>
      <c r="L38" s="137">
        <f>'Monthly Data'!BM38</f>
        <v>0</v>
      </c>
      <c r="M38" s="137">
        <f>'Monthly Data'!BS38</f>
        <v>31</v>
      </c>
      <c r="N38" s="137">
        <f>'Monthly Data'!BT38</f>
        <v>20</v>
      </c>
      <c r="P38" s="137">
        <f>'GS &gt; 50 OLS Model'!$B$5</f>
        <v>-80678906.326298103</v>
      </c>
      <c r="Q38" s="137">
        <f ca="1">'GS &gt; 50 OLS Model'!$B$6*D38</f>
        <v>16362446.673318552</v>
      </c>
      <c r="R38" s="137">
        <f ca="1">'GS &gt; 50 OLS Model'!$B$7*E38</f>
        <v>0</v>
      </c>
      <c r="S38" s="137">
        <f>'GS &gt; 50 OLS Model'!$B$8*F38</f>
        <v>109598860.26212774</v>
      </c>
      <c r="T38" s="137">
        <f>'GS &gt; 50 OLS Model'!$B$9*G38</f>
        <v>-5613965.5142444335</v>
      </c>
      <c r="U38" s="137">
        <f>'GS &gt; 50 OLS Model'!$B$10*H38</f>
        <v>0</v>
      </c>
      <c r="V38" s="137">
        <f>'GS &gt; 50 OLS Model'!$B$11*I38</f>
        <v>0</v>
      </c>
      <c r="W38" s="137">
        <f>'GS &gt; 50 OLS Model'!$B$12*J38</f>
        <v>0</v>
      </c>
      <c r="X38" s="137">
        <f>'GS &gt; 50 OLS Model'!$B$13*K38</f>
        <v>0</v>
      </c>
      <c r="Y38" s="137">
        <f>'GS &gt; 50 OLS Model'!$B$14*L38</f>
        <v>0</v>
      </c>
      <c r="Z38" s="137">
        <f>'GS &gt; 50 OLS Model'!$B$15*M38</f>
        <v>34337622.894887492</v>
      </c>
      <c r="AA38" s="137">
        <f>'GS &gt; 50 OLS Model'!$B$16*N38</f>
        <v>12552224.97159702</v>
      </c>
      <c r="AB38" s="137">
        <f t="shared" ca="1" si="2"/>
        <v>86558282.96138826</v>
      </c>
    </row>
    <row r="39" spans="1:28">
      <c r="A39" s="138">
        <f>'Monthly Data'!A39</f>
        <v>40575</v>
      </c>
      <c r="B39" s="137">
        <f t="shared" si="1"/>
        <v>2011</v>
      </c>
      <c r="C39" s="137">
        <f ca="1">'Monthly Data'!O39</f>
        <v>79445566.339861631</v>
      </c>
      <c r="D39" s="137">
        <f t="shared" ca="1" si="4"/>
        <v>611.17548872180487</v>
      </c>
      <c r="E39" s="137">
        <f t="shared" ca="1" si="4"/>
        <v>0</v>
      </c>
      <c r="F39" s="137">
        <f>'Monthly Data'!BB39</f>
        <v>570633.30000000005</v>
      </c>
      <c r="G39" s="137">
        <f>'Monthly Data'!BC39</f>
        <v>38</v>
      </c>
      <c r="H39" s="137">
        <f>'Monthly Data'!BG39</f>
        <v>0</v>
      </c>
      <c r="I39" s="137">
        <f>'Monthly Data'!BI39</f>
        <v>0</v>
      </c>
      <c r="J39" s="137">
        <f>'Monthly Data'!BK39</f>
        <v>0</v>
      </c>
      <c r="K39" s="137">
        <f>'Monthly Data'!BL39</f>
        <v>0</v>
      </c>
      <c r="L39" s="137">
        <f>'Monthly Data'!BM39</f>
        <v>0</v>
      </c>
      <c r="M39" s="137">
        <f>'Monthly Data'!BS39</f>
        <v>28</v>
      </c>
      <c r="N39" s="137">
        <f>'Monthly Data'!BT39</f>
        <v>19</v>
      </c>
      <c r="P39" s="137">
        <f>'GS &gt; 50 OLS Model'!$B$5</f>
        <v>-80678906.326298103</v>
      </c>
      <c r="Q39" s="137">
        <f ca="1">'GS &gt; 50 OLS Model'!$B$6*D39</f>
        <v>15034720.633138243</v>
      </c>
      <c r="R39" s="137">
        <f ca="1">'GS &gt; 50 OLS Model'!$B$7*E39</f>
        <v>0</v>
      </c>
      <c r="S39" s="137">
        <f>'GS &gt; 50 OLS Model'!$B$8*F39</f>
        <v>109598860.26212774</v>
      </c>
      <c r="T39" s="137">
        <f>'GS &gt; 50 OLS Model'!$B$9*G39</f>
        <v>-5765694.311926716</v>
      </c>
      <c r="U39" s="137">
        <f>'GS &gt; 50 OLS Model'!$B$10*H39</f>
        <v>0</v>
      </c>
      <c r="V39" s="137">
        <f>'GS &gt; 50 OLS Model'!$B$11*I39</f>
        <v>0</v>
      </c>
      <c r="W39" s="137">
        <f>'GS &gt; 50 OLS Model'!$B$12*J39</f>
        <v>0</v>
      </c>
      <c r="X39" s="137">
        <f>'GS &gt; 50 OLS Model'!$B$13*K39</f>
        <v>0</v>
      </c>
      <c r="Y39" s="137">
        <f>'GS &gt; 50 OLS Model'!$B$14*L39</f>
        <v>0</v>
      </c>
      <c r="Z39" s="137">
        <f>'GS &gt; 50 OLS Model'!$B$15*M39</f>
        <v>31014627.130866118</v>
      </c>
      <c r="AA39" s="137">
        <f>'GS &gt; 50 OLS Model'!$B$16*N39</f>
        <v>11924613.723017169</v>
      </c>
      <c r="AB39" s="137">
        <f t="shared" ca="1" si="2"/>
        <v>81128221.110924453</v>
      </c>
    </row>
    <row r="40" spans="1:28">
      <c r="A40" s="138">
        <f>'Monthly Data'!A40</f>
        <v>40603</v>
      </c>
      <c r="B40" s="137">
        <f t="shared" si="1"/>
        <v>2011</v>
      </c>
      <c r="C40" s="137">
        <f ca="1">'Monthly Data'!O40</f>
        <v>83484642.099464625</v>
      </c>
      <c r="D40" s="137">
        <f t="shared" ca="1" si="4"/>
        <v>458.46436090225569</v>
      </c>
      <c r="E40" s="137">
        <f t="shared" ca="1" si="4"/>
        <v>0</v>
      </c>
      <c r="F40" s="137">
        <f>'Monthly Data'!BB40</f>
        <v>570633.30000000005</v>
      </c>
      <c r="G40" s="137">
        <f>'Monthly Data'!BC40</f>
        <v>39</v>
      </c>
      <c r="H40" s="137">
        <f>'Monthly Data'!BG40</f>
        <v>0</v>
      </c>
      <c r="I40" s="137">
        <f>'Monthly Data'!BI40</f>
        <v>0</v>
      </c>
      <c r="J40" s="137">
        <f>'Monthly Data'!BK40</f>
        <v>0</v>
      </c>
      <c r="K40" s="137">
        <f>'Monthly Data'!BL40</f>
        <v>0</v>
      </c>
      <c r="L40" s="137">
        <f>'Monthly Data'!BM40</f>
        <v>0</v>
      </c>
      <c r="M40" s="137">
        <f>'Monthly Data'!BS40</f>
        <v>31</v>
      </c>
      <c r="N40" s="137">
        <f>'Monthly Data'!BT40</f>
        <v>23</v>
      </c>
      <c r="P40" s="137">
        <f>'GS &gt; 50 OLS Model'!$B$5</f>
        <v>-80678906.326298103</v>
      </c>
      <c r="Q40" s="137">
        <f ca="1">'GS &gt; 50 OLS Model'!$B$6*D40</f>
        <v>11278075.959543575</v>
      </c>
      <c r="R40" s="137">
        <f ca="1">'GS &gt; 50 OLS Model'!$B$7*E40</f>
        <v>0</v>
      </c>
      <c r="S40" s="137">
        <f>'GS &gt; 50 OLS Model'!$B$8*F40</f>
        <v>109598860.26212774</v>
      </c>
      <c r="T40" s="137">
        <f>'GS &gt; 50 OLS Model'!$B$9*G40</f>
        <v>-5917423.1096089976</v>
      </c>
      <c r="U40" s="137">
        <f>'GS &gt; 50 OLS Model'!$B$10*H40</f>
        <v>0</v>
      </c>
      <c r="V40" s="137">
        <f>'GS &gt; 50 OLS Model'!$B$11*I40</f>
        <v>0</v>
      </c>
      <c r="W40" s="137">
        <f>'GS &gt; 50 OLS Model'!$B$12*J40</f>
        <v>0</v>
      </c>
      <c r="X40" s="137">
        <f>'GS &gt; 50 OLS Model'!$B$13*K40</f>
        <v>0</v>
      </c>
      <c r="Y40" s="137">
        <f>'GS &gt; 50 OLS Model'!$B$14*L40</f>
        <v>0</v>
      </c>
      <c r="Z40" s="137">
        <f>'GS &gt; 50 OLS Model'!$B$15*M40</f>
        <v>34337622.894887492</v>
      </c>
      <c r="AA40" s="137">
        <f>'GS &gt; 50 OLS Model'!$B$16*N40</f>
        <v>14435058.717336573</v>
      </c>
      <c r="AB40" s="137">
        <f t="shared" ca="1" si="2"/>
        <v>83053288.39798826</v>
      </c>
    </row>
    <row r="41" spans="1:28">
      <c r="A41" s="138">
        <f>'Monthly Data'!A41</f>
        <v>40634</v>
      </c>
      <c r="B41" s="137">
        <f t="shared" si="1"/>
        <v>2011</v>
      </c>
      <c r="C41" s="137">
        <f ca="1">'Monthly Data'!O41</f>
        <v>73145108.283973634</v>
      </c>
      <c r="D41" s="137">
        <f t="shared" ca="1" si="4"/>
        <v>254.29052631578941</v>
      </c>
      <c r="E41" s="137">
        <f t="shared" ca="1" si="4"/>
        <v>1.6822556390977184</v>
      </c>
      <c r="F41" s="137">
        <f>'Monthly Data'!BB41</f>
        <v>570633.30000000005</v>
      </c>
      <c r="G41" s="137">
        <f>'Monthly Data'!BC41</f>
        <v>40</v>
      </c>
      <c r="H41" s="137">
        <f>'Monthly Data'!BG41</f>
        <v>1</v>
      </c>
      <c r="I41" s="137">
        <f>'Monthly Data'!BI41</f>
        <v>0</v>
      </c>
      <c r="J41" s="137">
        <f>'Monthly Data'!BK41</f>
        <v>0</v>
      </c>
      <c r="K41" s="137">
        <f>'Monthly Data'!BL41</f>
        <v>0</v>
      </c>
      <c r="L41" s="137">
        <f>'Monthly Data'!BM41</f>
        <v>0</v>
      </c>
      <c r="M41" s="137">
        <f>'Monthly Data'!BS41</f>
        <v>30</v>
      </c>
      <c r="N41" s="137">
        <f>'Monthly Data'!BT41</f>
        <v>19</v>
      </c>
      <c r="P41" s="137">
        <f>'GS &gt; 50 OLS Model'!$B$5</f>
        <v>-80678906.326298103</v>
      </c>
      <c r="Q41" s="137">
        <f ca="1">'GS &gt; 50 OLS Model'!$B$6*D41</f>
        <v>6255465.2360278517</v>
      </c>
      <c r="R41" s="137">
        <f ca="1">'GS &gt; 50 OLS Model'!$B$7*E41</f>
        <v>123467.37203916423</v>
      </c>
      <c r="S41" s="137">
        <f>'GS &gt; 50 OLS Model'!$B$8*F41</f>
        <v>109598860.26212774</v>
      </c>
      <c r="T41" s="137">
        <f>'GS &gt; 50 OLS Model'!$B$9*G41</f>
        <v>-6069151.9072912801</v>
      </c>
      <c r="U41" s="137">
        <f>'GS &gt; 50 OLS Model'!$B$10*H41</f>
        <v>-1451998.11688088</v>
      </c>
      <c r="V41" s="137">
        <f>'GS &gt; 50 OLS Model'!$B$11*I41</f>
        <v>0</v>
      </c>
      <c r="W41" s="137">
        <f>'GS &gt; 50 OLS Model'!$B$12*J41</f>
        <v>0</v>
      </c>
      <c r="X41" s="137">
        <f>'GS &gt; 50 OLS Model'!$B$13*K41</f>
        <v>0</v>
      </c>
      <c r="Y41" s="137">
        <f>'GS &gt; 50 OLS Model'!$B$14*L41</f>
        <v>0</v>
      </c>
      <c r="Z41" s="137">
        <f>'GS &gt; 50 OLS Model'!$B$15*M41</f>
        <v>33229957.640213698</v>
      </c>
      <c r="AA41" s="137">
        <f>'GS &gt; 50 OLS Model'!$B$16*N41</f>
        <v>11924613.723017169</v>
      </c>
      <c r="AB41" s="137">
        <f t="shared" ca="1" si="2"/>
        <v>72932307.882955372</v>
      </c>
    </row>
    <row r="42" spans="1:28">
      <c r="A42" s="138">
        <f>'Monthly Data'!A42</f>
        <v>40664</v>
      </c>
      <c r="B42" s="137">
        <f t="shared" si="1"/>
        <v>2011</v>
      </c>
      <c r="C42" s="137">
        <f ca="1">'Monthly Data'!O42</f>
        <v>74301939.895448625</v>
      </c>
      <c r="D42" s="137">
        <f t="shared" ca="1" si="4"/>
        <v>102.64150375939857</v>
      </c>
      <c r="E42" s="137">
        <f t="shared" ca="1" si="4"/>
        <v>46.38781954887213</v>
      </c>
      <c r="F42" s="137">
        <f>'Monthly Data'!BB42</f>
        <v>570633.30000000005</v>
      </c>
      <c r="G42" s="137">
        <f>'Monthly Data'!BC42</f>
        <v>41</v>
      </c>
      <c r="H42" s="137">
        <f>'Monthly Data'!BG42</f>
        <v>0</v>
      </c>
      <c r="I42" s="137">
        <f>'Monthly Data'!BI42</f>
        <v>0</v>
      </c>
      <c r="J42" s="137">
        <f>'Monthly Data'!BK42</f>
        <v>0</v>
      </c>
      <c r="K42" s="137">
        <f>'Monthly Data'!BL42</f>
        <v>0</v>
      </c>
      <c r="L42" s="137">
        <f>'Monthly Data'!BM42</f>
        <v>0</v>
      </c>
      <c r="M42" s="137">
        <f>'Monthly Data'!BS42</f>
        <v>31</v>
      </c>
      <c r="N42" s="137">
        <f>'Monthly Data'!BT42</f>
        <v>21</v>
      </c>
      <c r="P42" s="137">
        <f>'GS &gt; 50 OLS Model'!$B$5</f>
        <v>-80678906.326298103</v>
      </c>
      <c r="Q42" s="137">
        <f ca="1">'GS &gt; 50 OLS Model'!$B$6*D42</f>
        <v>2524948.0106199002</v>
      </c>
      <c r="R42" s="137">
        <f ca="1">'GS &gt; 50 OLS Model'!$B$7*E42</f>
        <v>3404584.9163555815</v>
      </c>
      <c r="S42" s="137">
        <f>'GS &gt; 50 OLS Model'!$B$8*F42</f>
        <v>109598860.26212774</v>
      </c>
      <c r="T42" s="137">
        <f>'GS &gt; 50 OLS Model'!$B$9*G42</f>
        <v>-6220880.7049735617</v>
      </c>
      <c r="U42" s="137">
        <f>'GS &gt; 50 OLS Model'!$B$10*H42</f>
        <v>0</v>
      </c>
      <c r="V42" s="137">
        <f>'GS &gt; 50 OLS Model'!$B$11*I42</f>
        <v>0</v>
      </c>
      <c r="W42" s="137">
        <f>'GS &gt; 50 OLS Model'!$B$12*J42</f>
        <v>0</v>
      </c>
      <c r="X42" s="137">
        <f>'GS &gt; 50 OLS Model'!$B$13*K42</f>
        <v>0</v>
      </c>
      <c r="Y42" s="137">
        <f>'GS &gt; 50 OLS Model'!$B$14*L42</f>
        <v>0</v>
      </c>
      <c r="Z42" s="137">
        <f>'GS &gt; 50 OLS Model'!$B$15*M42</f>
        <v>34337622.894887492</v>
      </c>
      <c r="AA42" s="137">
        <f>'GS &gt; 50 OLS Model'!$B$16*N42</f>
        <v>13179836.220176872</v>
      </c>
      <c r="AB42" s="137">
        <f t="shared" ca="1" si="2"/>
        <v>76146065.272895917</v>
      </c>
    </row>
    <row r="43" spans="1:28">
      <c r="A43" s="138">
        <f>'Monthly Data'!A43</f>
        <v>40695</v>
      </c>
      <c r="B43" s="137">
        <f t="shared" si="1"/>
        <v>2011</v>
      </c>
      <c r="C43" s="137">
        <f ca="1">'Monthly Data'!O43</f>
        <v>79491543.190818623</v>
      </c>
      <c r="D43" s="137">
        <f t="shared" ca="1" si="4"/>
        <v>0.39669172932326546</v>
      </c>
      <c r="E43" s="137">
        <f t="shared" ca="1" si="4"/>
        <v>113.76894736842098</v>
      </c>
      <c r="F43" s="137">
        <f>'Monthly Data'!BB43</f>
        <v>570633.30000000005</v>
      </c>
      <c r="G43" s="137">
        <f>'Monthly Data'!BC43</f>
        <v>42</v>
      </c>
      <c r="H43" s="137">
        <f>'Monthly Data'!BG43</f>
        <v>0</v>
      </c>
      <c r="I43" s="137">
        <f>'Monthly Data'!BI43</f>
        <v>1</v>
      </c>
      <c r="J43" s="137">
        <f>'Monthly Data'!BK43</f>
        <v>0</v>
      </c>
      <c r="K43" s="137">
        <f>'Monthly Data'!BL43</f>
        <v>0</v>
      </c>
      <c r="L43" s="137">
        <f>'Monthly Data'!BM43</f>
        <v>0</v>
      </c>
      <c r="M43" s="137">
        <f>'Monthly Data'!BS43</f>
        <v>30</v>
      </c>
      <c r="N43" s="137">
        <f>'Monthly Data'!BT43</f>
        <v>22</v>
      </c>
      <c r="P43" s="137">
        <f>'GS &gt; 50 OLS Model'!$B$5</f>
        <v>-80678906.326298103</v>
      </c>
      <c r="Q43" s="137">
        <f ca="1">'GS &gt; 50 OLS Model'!$B$6*D43</f>
        <v>9758.4890721403826</v>
      </c>
      <c r="R43" s="137">
        <f ca="1">'GS &gt; 50 OLS Model'!$B$7*E43</f>
        <v>8349951.4727588817</v>
      </c>
      <c r="S43" s="137">
        <f>'GS &gt; 50 OLS Model'!$B$8*F43</f>
        <v>109598860.26212774</v>
      </c>
      <c r="T43" s="137">
        <f>'GS &gt; 50 OLS Model'!$B$9*G43</f>
        <v>-6372609.5026558433</v>
      </c>
      <c r="U43" s="137">
        <f>'GS &gt; 50 OLS Model'!$B$10*H43</f>
        <v>0</v>
      </c>
      <c r="V43" s="137">
        <f>'GS &gt; 50 OLS Model'!$B$11*I43</f>
        <v>1416617.5357142601</v>
      </c>
      <c r="W43" s="137">
        <f>'GS &gt; 50 OLS Model'!$B$12*J43</f>
        <v>0</v>
      </c>
      <c r="X43" s="137">
        <f>'GS &gt; 50 OLS Model'!$B$13*K43</f>
        <v>0</v>
      </c>
      <c r="Y43" s="137">
        <f>'GS &gt; 50 OLS Model'!$B$14*L43</f>
        <v>0</v>
      </c>
      <c r="Z43" s="137">
        <f>'GS &gt; 50 OLS Model'!$B$15*M43</f>
        <v>33229957.640213698</v>
      </c>
      <c r="AA43" s="137">
        <f>'GS &gt; 50 OLS Model'!$B$16*N43</f>
        <v>13807447.468756722</v>
      </c>
      <c r="AB43" s="137">
        <f t="shared" ca="1" si="2"/>
        <v>79361077.039689496</v>
      </c>
    </row>
    <row r="44" spans="1:28">
      <c r="A44" s="138">
        <f>'Monthly Data'!A44</f>
        <v>40725</v>
      </c>
      <c r="B44" s="137">
        <f t="shared" si="1"/>
        <v>2011</v>
      </c>
      <c r="C44" s="137">
        <f ca="1">'Monthly Data'!O44</f>
        <v>85669531.856941611</v>
      </c>
      <c r="D44" s="137">
        <f t="shared" ca="1" si="4"/>
        <v>0.58105263157894704</v>
      </c>
      <c r="E44" s="137">
        <f t="shared" ca="1" si="4"/>
        <v>182.37947368421052</v>
      </c>
      <c r="F44" s="137">
        <f>'Monthly Data'!BB44</f>
        <v>570633.30000000005</v>
      </c>
      <c r="G44" s="137">
        <f>'Monthly Data'!BC44</f>
        <v>43</v>
      </c>
      <c r="H44" s="137">
        <f>'Monthly Data'!BG44</f>
        <v>0</v>
      </c>
      <c r="I44" s="137">
        <f>'Monthly Data'!BI44</f>
        <v>0</v>
      </c>
      <c r="J44" s="137">
        <f>'Monthly Data'!BK44</f>
        <v>0</v>
      </c>
      <c r="K44" s="137">
        <f>'Monthly Data'!BL44</f>
        <v>0</v>
      </c>
      <c r="L44" s="137">
        <f>'Monthly Data'!BM44</f>
        <v>0</v>
      </c>
      <c r="M44" s="137">
        <f>'Monthly Data'!BS44</f>
        <v>31</v>
      </c>
      <c r="N44" s="137">
        <f>'Monthly Data'!BT44</f>
        <v>20</v>
      </c>
      <c r="P44" s="137">
        <f>'GS &gt; 50 OLS Model'!$B$5</f>
        <v>-80678906.326298103</v>
      </c>
      <c r="Q44" s="137">
        <f ca="1">'GS &gt; 50 OLS Model'!$B$6*D44</f>
        <v>14293.708026821261</v>
      </c>
      <c r="R44" s="137">
        <f ca="1">'GS &gt; 50 OLS Model'!$B$7*E44</f>
        <v>13385548.430530401</v>
      </c>
      <c r="S44" s="137">
        <f>'GS &gt; 50 OLS Model'!$B$8*F44</f>
        <v>109598860.26212774</v>
      </c>
      <c r="T44" s="137">
        <f>'GS &gt; 50 OLS Model'!$B$9*G44</f>
        <v>-6524338.3003381258</v>
      </c>
      <c r="U44" s="137">
        <f>'GS &gt; 50 OLS Model'!$B$10*H44</f>
        <v>0</v>
      </c>
      <c r="V44" s="137">
        <f>'GS &gt; 50 OLS Model'!$B$11*I44</f>
        <v>0</v>
      </c>
      <c r="W44" s="137">
        <f>'GS &gt; 50 OLS Model'!$B$12*J44</f>
        <v>0</v>
      </c>
      <c r="X44" s="137">
        <f>'GS &gt; 50 OLS Model'!$B$13*K44</f>
        <v>0</v>
      </c>
      <c r="Y44" s="137">
        <f>'GS &gt; 50 OLS Model'!$B$14*L44</f>
        <v>0</v>
      </c>
      <c r="Z44" s="137">
        <f>'GS &gt; 50 OLS Model'!$B$15*M44</f>
        <v>34337622.894887492</v>
      </c>
      <c r="AA44" s="137">
        <f>'GS &gt; 50 OLS Model'!$B$16*N44</f>
        <v>12552224.97159702</v>
      </c>
      <c r="AB44" s="137">
        <f t="shared" ca="1" si="2"/>
        <v>82685305.640533239</v>
      </c>
    </row>
    <row r="45" spans="1:28">
      <c r="A45" s="138">
        <f>'Monthly Data'!A45</f>
        <v>40756</v>
      </c>
      <c r="B45" s="137">
        <f t="shared" si="1"/>
        <v>2011</v>
      </c>
      <c r="C45" s="137">
        <f ca="1">'Monthly Data'!O45</f>
        <v>85461087.222262934</v>
      </c>
      <c r="D45" s="137">
        <f t="shared" ca="1" si="4"/>
        <v>1.6660902255639058</v>
      </c>
      <c r="E45" s="137">
        <f t="shared" ca="1" si="4"/>
        <v>154.67804511278189</v>
      </c>
      <c r="F45" s="137">
        <f>'Monthly Data'!BB45</f>
        <v>570633.30000000005</v>
      </c>
      <c r="G45" s="137">
        <f>'Monthly Data'!BC45</f>
        <v>44</v>
      </c>
      <c r="H45" s="137">
        <f>'Monthly Data'!BG45</f>
        <v>0</v>
      </c>
      <c r="I45" s="137">
        <f>'Monthly Data'!BI45</f>
        <v>0</v>
      </c>
      <c r="J45" s="137">
        <f>'Monthly Data'!BK45</f>
        <v>1</v>
      </c>
      <c r="K45" s="137">
        <f>'Monthly Data'!BL45</f>
        <v>0</v>
      </c>
      <c r="L45" s="137">
        <f>'Monthly Data'!BM45</f>
        <v>0</v>
      </c>
      <c r="M45" s="137">
        <f>'Monthly Data'!BS45</f>
        <v>31</v>
      </c>
      <c r="N45" s="137">
        <f>'Monthly Data'!BT45</f>
        <v>22</v>
      </c>
      <c r="P45" s="137">
        <f>'GS &gt; 50 OLS Model'!$B$5</f>
        <v>-80678906.326298103</v>
      </c>
      <c r="Q45" s="137">
        <f ca="1">'GS &gt; 50 OLS Model'!$B$6*D45</f>
        <v>40985.284183013944</v>
      </c>
      <c r="R45" s="137">
        <f ca="1">'GS &gt; 50 OLS Model'!$B$7*E45</f>
        <v>11352431.401254544</v>
      </c>
      <c r="S45" s="137">
        <f>'GS &gt; 50 OLS Model'!$B$8*F45</f>
        <v>109598860.26212774</v>
      </c>
      <c r="T45" s="137">
        <f>'GS &gt; 50 OLS Model'!$B$9*G45</f>
        <v>-6676067.0980204074</v>
      </c>
      <c r="U45" s="137">
        <f>'GS &gt; 50 OLS Model'!$B$10*H45</f>
        <v>0</v>
      </c>
      <c r="V45" s="137">
        <f>'GS &gt; 50 OLS Model'!$B$11*I45</f>
        <v>0</v>
      </c>
      <c r="W45" s="137">
        <f>'GS &gt; 50 OLS Model'!$B$12*J45</f>
        <v>3108600.9961055499</v>
      </c>
      <c r="X45" s="137">
        <f>'GS &gt; 50 OLS Model'!$B$13*K45</f>
        <v>0</v>
      </c>
      <c r="Y45" s="137">
        <f>'GS &gt; 50 OLS Model'!$B$14*L45</f>
        <v>0</v>
      </c>
      <c r="Z45" s="137">
        <f>'GS &gt; 50 OLS Model'!$B$15*M45</f>
        <v>34337622.894887492</v>
      </c>
      <c r="AA45" s="137">
        <f>'GS &gt; 50 OLS Model'!$B$16*N45</f>
        <v>13807447.468756722</v>
      </c>
      <c r="AB45" s="137">
        <f t="shared" ca="1" si="2"/>
        <v>84890974.882996559</v>
      </c>
    </row>
    <row r="46" spans="1:28">
      <c r="A46" s="138">
        <f>'Monthly Data'!A46</f>
        <v>40787</v>
      </c>
      <c r="B46" s="137">
        <f t="shared" si="1"/>
        <v>2011</v>
      </c>
      <c r="C46" s="137">
        <f ca="1">'Monthly Data'!O46</f>
        <v>75648608.630284414</v>
      </c>
      <c r="D46" s="137">
        <f t="shared" ref="D46:E61" ca="1" si="5">D34</f>
        <v>30.410827067669118</v>
      </c>
      <c r="E46" s="137">
        <f t="shared" ca="1" si="5"/>
        <v>70.305488721804494</v>
      </c>
      <c r="F46" s="137">
        <f>'Monthly Data'!BB46</f>
        <v>570633.30000000005</v>
      </c>
      <c r="G46" s="137">
        <f>'Monthly Data'!BC46</f>
        <v>45</v>
      </c>
      <c r="H46" s="137">
        <f>'Monthly Data'!BG46</f>
        <v>0</v>
      </c>
      <c r="I46" s="137">
        <f>'Monthly Data'!BI46</f>
        <v>0</v>
      </c>
      <c r="J46" s="137">
        <f>'Monthly Data'!BK46</f>
        <v>0</v>
      </c>
      <c r="K46" s="137">
        <f>'Monthly Data'!BL46</f>
        <v>1</v>
      </c>
      <c r="L46" s="137">
        <f>'Monthly Data'!BM46</f>
        <v>0</v>
      </c>
      <c r="M46" s="137">
        <f>'Monthly Data'!BS46</f>
        <v>30</v>
      </c>
      <c r="N46" s="137">
        <f>'Monthly Data'!BT46</f>
        <v>21</v>
      </c>
      <c r="P46" s="137">
        <f>'GS &gt; 50 OLS Model'!$B$5</f>
        <v>-80678906.326298103</v>
      </c>
      <c r="Q46" s="137">
        <f ca="1">'GS &gt; 50 OLS Model'!$B$6*D46</f>
        <v>748096.57393377682</v>
      </c>
      <c r="R46" s="137">
        <f ca="1">'GS &gt; 50 OLS Model'!$B$7*E46</f>
        <v>5159996.9295190303</v>
      </c>
      <c r="S46" s="137">
        <f>'GS &gt; 50 OLS Model'!$B$8*F46</f>
        <v>109598860.26212774</v>
      </c>
      <c r="T46" s="137">
        <f>'GS &gt; 50 OLS Model'!$B$9*G46</f>
        <v>-6827795.8957026899</v>
      </c>
      <c r="U46" s="137">
        <f>'GS &gt; 50 OLS Model'!$B$10*H46</f>
        <v>0</v>
      </c>
      <c r="V46" s="137">
        <f>'GS &gt; 50 OLS Model'!$B$11*I46</f>
        <v>0</v>
      </c>
      <c r="W46" s="137">
        <f>'GS &gt; 50 OLS Model'!$B$12*J46</f>
        <v>0</v>
      </c>
      <c r="X46" s="137">
        <f>'GS &gt; 50 OLS Model'!$B$13*K46</f>
        <v>3297905.0316017698</v>
      </c>
      <c r="Y46" s="137">
        <f>'GS &gt; 50 OLS Model'!$B$14*L46</f>
        <v>0</v>
      </c>
      <c r="Z46" s="137">
        <f>'GS &gt; 50 OLS Model'!$B$15*M46</f>
        <v>33229957.640213698</v>
      </c>
      <c r="AA46" s="137">
        <f>'GS &gt; 50 OLS Model'!$B$16*N46</f>
        <v>13179836.220176872</v>
      </c>
      <c r="AB46" s="137">
        <f t="shared" ca="1" si="2"/>
        <v>77707950.435572103</v>
      </c>
    </row>
    <row r="47" spans="1:28">
      <c r="A47" s="138">
        <f>'Monthly Data'!A47</f>
        <v>40817</v>
      </c>
      <c r="B47" s="137">
        <f t="shared" si="1"/>
        <v>2011</v>
      </c>
      <c r="C47" s="137">
        <f ca="1">'Monthly Data'!O47</f>
        <v>74971165.15079917</v>
      </c>
      <c r="D47" s="137">
        <f t="shared" ca="1" si="5"/>
        <v>158.93676691729343</v>
      </c>
      <c r="E47" s="137">
        <f t="shared" ca="1" si="5"/>
        <v>14.777368421052643</v>
      </c>
      <c r="F47" s="137">
        <f>'Monthly Data'!BB47</f>
        <v>570633.30000000005</v>
      </c>
      <c r="G47" s="137">
        <f>'Monthly Data'!BC47</f>
        <v>46</v>
      </c>
      <c r="H47" s="137">
        <f>'Monthly Data'!BG47</f>
        <v>0</v>
      </c>
      <c r="I47" s="137">
        <f>'Monthly Data'!BI47</f>
        <v>0</v>
      </c>
      <c r="J47" s="137">
        <f>'Monthly Data'!BK47</f>
        <v>0</v>
      </c>
      <c r="K47" s="137">
        <f>'Monthly Data'!BL47</f>
        <v>0</v>
      </c>
      <c r="L47" s="137">
        <f>'Monthly Data'!BM47</f>
        <v>1</v>
      </c>
      <c r="M47" s="137">
        <f>'Monthly Data'!BS47</f>
        <v>31</v>
      </c>
      <c r="N47" s="137">
        <f>'Monthly Data'!BT47</f>
        <v>20</v>
      </c>
      <c r="P47" s="137">
        <f>'GS &gt; 50 OLS Model'!$B$5</f>
        <v>-80678906.326298103</v>
      </c>
      <c r="Q47" s="137">
        <f ca="1">'GS &gt; 50 OLS Model'!$B$6*D47</f>
        <v>3909793.3949105097</v>
      </c>
      <c r="R47" s="137">
        <f ca="1">'GS &gt; 50 OLS Model'!$B$7*E47</f>
        <v>1084569.3140790958</v>
      </c>
      <c r="S47" s="137">
        <f>'GS &gt; 50 OLS Model'!$B$8*F47</f>
        <v>109598860.26212774</v>
      </c>
      <c r="T47" s="137">
        <f>'GS &gt; 50 OLS Model'!$B$9*G47</f>
        <v>-6979524.6933849715</v>
      </c>
      <c r="U47" s="137">
        <f>'GS &gt; 50 OLS Model'!$B$10*H47</f>
        <v>0</v>
      </c>
      <c r="V47" s="137">
        <f>'GS &gt; 50 OLS Model'!$B$11*I47</f>
        <v>0</v>
      </c>
      <c r="W47" s="137">
        <f>'GS &gt; 50 OLS Model'!$B$12*J47</f>
        <v>0</v>
      </c>
      <c r="X47" s="137">
        <f>'GS &gt; 50 OLS Model'!$B$13*K47</f>
        <v>0</v>
      </c>
      <c r="Y47" s="137">
        <f>'GS &gt; 50 OLS Model'!$B$14*L47</f>
        <v>1577525.1305396601</v>
      </c>
      <c r="Z47" s="137">
        <f>'GS &gt; 50 OLS Model'!$B$15*M47</f>
        <v>34337622.894887492</v>
      </c>
      <c r="AA47" s="137">
        <f>'GS &gt; 50 OLS Model'!$B$16*N47</f>
        <v>12552224.97159702</v>
      </c>
      <c r="AB47" s="137">
        <f t="shared" ca="1" si="2"/>
        <v>75402164.948458448</v>
      </c>
    </row>
    <row r="48" spans="1:28">
      <c r="A48" s="138">
        <f>'Monthly Data'!A48</f>
        <v>40848</v>
      </c>
      <c r="B48" s="137">
        <f t="shared" si="1"/>
        <v>2011</v>
      </c>
      <c r="C48" s="137">
        <f ca="1">'Monthly Data'!O48</f>
        <v>75882976.979724109</v>
      </c>
      <c r="D48" s="137">
        <f t="shared" ca="1" si="5"/>
        <v>375.92533834586447</v>
      </c>
      <c r="E48" s="137">
        <f t="shared" ca="1" si="5"/>
        <v>9.5488721804512622E-2</v>
      </c>
      <c r="F48" s="137">
        <f>'Monthly Data'!BB48</f>
        <v>570633.30000000005</v>
      </c>
      <c r="G48" s="137">
        <f>'Monthly Data'!BC48</f>
        <v>47</v>
      </c>
      <c r="H48" s="137">
        <f>'Monthly Data'!BG48</f>
        <v>0</v>
      </c>
      <c r="I48" s="137">
        <f>'Monthly Data'!BI48</f>
        <v>0</v>
      </c>
      <c r="J48" s="137">
        <f>'Monthly Data'!BK48</f>
        <v>0</v>
      </c>
      <c r="K48" s="137">
        <f>'Monthly Data'!BL48</f>
        <v>0</v>
      </c>
      <c r="L48" s="137">
        <f>'Monthly Data'!BM48</f>
        <v>0</v>
      </c>
      <c r="M48" s="137">
        <f>'Monthly Data'!BS48</f>
        <v>30</v>
      </c>
      <c r="N48" s="137">
        <f>'Monthly Data'!BT48</f>
        <v>22</v>
      </c>
      <c r="P48" s="137">
        <f>'GS &gt; 50 OLS Model'!$B$5</f>
        <v>-80678906.326298103</v>
      </c>
      <c r="Q48" s="137">
        <f ca="1">'GS &gt; 50 OLS Model'!$B$6*D48</f>
        <v>9247642.5269742664</v>
      </c>
      <c r="R48" s="137">
        <f ca="1">'GS &gt; 50 OLS Model'!$B$7*E48</f>
        <v>7008.2936662976308</v>
      </c>
      <c r="S48" s="137">
        <f>'GS &gt; 50 OLS Model'!$B$8*F48</f>
        <v>109598860.26212774</v>
      </c>
      <c r="T48" s="137">
        <f>'GS &gt; 50 OLS Model'!$B$9*G48</f>
        <v>-7131253.491067254</v>
      </c>
      <c r="U48" s="137">
        <f>'GS &gt; 50 OLS Model'!$B$10*H48</f>
        <v>0</v>
      </c>
      <c r="V48" s="137">
        <f>'GS &gt; 50 OLS Model'!$B$11*I48</f>
        <v>0</v>
      </c>
      <c r="W48" s="137">
        <f>'GS &gt; 50 OLS Model'!$B$12*J48</f>
        <v>0</v>
      </c>
      <c r="X48" s="137">
        <f>'GS &gt; 50 OLS Model'!$B$13*K48</f>
        <v>0</v>
      </c>
      <c r="Y48" s="137">
        <f>'GS &gt; 50 OLS Model'!$B$14*L48</f>
        <v>0</v>
      </c>
      <c r="Z48" s="137">
        <f>'GS &gt; 50 OLS Model'!$B$15*M48</f>
        <v>33229957.640213698</v>
      </c>
      <c r="AA48" s="137">
        <f>'GS &gt; 50 OLS Model'!$B$16*N48</f>
        <v>13807447.468756722</v>
      </c>
      <c r="AB48" s="137">
        <f t="shared" ca="1" si="2"/>
        <v>78080756.374373376</v>
      </c>
    </row>
    <row r="49" spans="1:28">
      <c r="A49" s="138">
        <f>'Monthly Data'!A49</f>
        <v>40878</v>
      </c>
      <c r="B49" s="137">
        <f t="shared" si="1"/>
        <v>2011</v>
      </c>
      <c r="C49" s="137">
        <f ca="1">'Monthly Data'!O49</f>
        <v>79287692.662937596</v>
      </c>
      <c r="D49" s="137">
        <f t="shared" ca="1" si="5"/>
        <v>548.76120300751859</v>
      </c>
      <c r="E49" s="137">
        <f t="shared" ca="1" si="5"/>
        <v>0</v>
      </c>
      <c r="F49" s="137">
        <f>'Monthly Data'!BB49</f>
        <v>570633.30000000005</v>
      </c>
      <c r="G49" s="137">
        <f>'Monthly Data'!BC49</f>
        <v>48</v>
      </c>
      <c r="H49" s="137">
        <f>'Monthly Data'!BG49</f>
        <v>0</v>
      </c>
      <c r="I49" s="137">
        <f>'Monthly Data'!BI49</f>
        <v>0</v>
      </c>
      <c r="J49" s="137">
        <f>'Monthly Data'!BK49</f>
        <v>0</v>
      </c>
      <c r="K49" s="137">
        <f>'Monthly Data'!BL49</f>
        <v>0</v>
      </c>
      <c r="L49" s="137">
        <f>'Monthly Data'!BM49</f>
        <v>0</v>
      </c>
      <c r="M49" s="137">
        <f>'Monthly Data'!BS49</f>
        <v>31</v>
      </c>
      <c r="N49" s="137">
        <f>'Monthly Data'!BT49</f>
        <v>20</v>
      </c>
      <c r="P49" s="137">
        <f>'GS &gt; 50 OLS Model'!$B$5</f>
        <v>-80678906.326298103</v>
      </c>
      <c r="Q49" s="137">
        <f ca="1">'GS &gt; 50 OLS Model'!$B$6*D49</f>
        <v>13499349.260189911</v>
      </c>
      <c r="R49" s="137">
        <f ca="1">'GS &gt; 50 OLS Model'!$B$7*E49</f>
        <v>0</v>
      </c>
      <c r="S49" s="137">
        <f>'GS &gt; 50 OLS Model'!$B$8*F49</f>
        <v>109598860.26212774</v>
      </c>
      <c r="T49" s="137">
        <f>'GS &gt; 50 OLS Model'!$B$9*G49</f>
        <v>-7282982.2887495356</v>
      </c>
      <c r="U49" s="137">
        <f>'GS &gt; 50 OLS Model'!$B$10*H49</f>
        <v>0</v>
      </c>
      <c r="V49" s="137">
        <f>'GS &gt; 50 OLS Model'!$B$11*I49</f>
        <v>0</v>
      </c>
      <c r="W49" s="137">
        <f>'GS &gt; 50 OLS Model'!$B$12*J49</f>
        <v>0</v>
      </c>
      <c r="X49" s="137">
        <f>'GS &gt; 50 OLS Model'!$B$13*K49</f>
        <v>0</v>
      </c>
      <c r="Y49" s="137">
        <f>'GS &gt; 50 OLS Model'!$B$14*L49</f>
        <v>0</v>
      </c>
      <c r="Z49" s="137">
        <f>'GS &gt; 50 OLS Model'!$B$15*M49</f>
        <v>34337622.894887492</v>
      </c>
      <c r="AA49" s="137">
        <f>'GS &gt; 50 OLS Model'!$B$16*N49</f>
        <v>12552224.97159702</v>
      </c>
      <c r="AB49" s="137">
        <f t="shared" ca="1" si="2"/>
        <v>82026168.773754507</v>
      </c>
    </row>
    <row r="50" spans="1:28">
      <c r="A50" s="138">
        <f>'Monthly Data'!A50</f>
        <v>40909</v>
      </c>
      <c r="B50" s="137">
        <f t="shared" si="1"/>
        <v>2012</v>
      </c>
      <c r="C50" s="137">
        <f ca="1">'Monthly Data'!O50</f>
        <v>83627865.943462819</v>
      </c>
      <c r="D50" s="137">
        <f t="shared" ca="1" si="5"/>
        <v>665.14879699248104</v>
      </c>
      <c r="E50" s="137">
        <f t="shared" ca="1" si="5"/>
        <v>0</v>
      </c>
      <c r="F50" s="137">
        <f>'Monthly Data'!BB50</f>
        <v>578793.9</v>
      </c>
      <c r="G50" s="137">
        <f>'Monthly Data'!BC50</f>
        <v>49</v>
      </c>
      <c r="H50" s="137">
        <f>'Monthly Data'!BG50</f>
        <v>0</v>
      </c>
      <c r="I50" s="137">
        <f>'Monthly Data'!BI50</f>
        <v>0</v>
      </c>
      <c r="J50" s="137">
        <f>'Monthly Data'!BK50</f>
        <v>0</v>
      </c>
      <c r="K50" s="137">
        <f>'Monthly Data'!BL50</f>
        <v>0</v>
      </c>
      <c r="L50" s="137">
        <f>'Monthly Data'!BM50</f>
        <v>0</v>
      </c>
      <c r="M50" s="137">
        <f>'Monthly Data'!BS50</f>
        <v>31</v>
      </c>
      <c r="N50" s="137">
        <f>'Monthly Data'!BT50</f>
        <v>21</v>
      </c>
      <c r="P50" s="137">
        <f>'GS &gt; 50 OLS Model'!$B$5</f>
        <v>-80678906.326298103</v>
      </c>
      <c r="Q50" s="137">
        <f ca="1">'GS &gt; 50 OLS Model'!$B$6*D50</f>
        <v>16362446.673318552</v>
      </c>
      <c r="R50" s="137">
        <f ca="1">'GS &gt; 50 OLS Model'!$B$7*E50</f>
        <v>0</v>
      </c>
      <c r="S50" s="137">
        <f>'GS &gt; 50 OLS Model'!$B$8*F50</f>
        <v>111166228.41091107</v>
      </c>
      <c r="T50" s="137">
        <f>'GS &gt; 50 OLS Model'!$B$9*G50</f>
        <v>-7434711.0864318172</v>
      </c>
      <c r="U50" s="137">
        <f>'GS &gt; 50 OLS Model'!$B$10*H50</f>
        <v>0</v>
      </c>
      <c r="V50" s="137">
        <f>'GS &gt; 50 OLS Model'!$B$11*I50</f>
        <v>0</v>
      </c>
      <c r="W50" s="137">
        <f>'GS &gt; 50 OLS Model'!$B$12*J50</f>
        <v>0</v>
      </c>
      <c r="X50" s="137">
        <f>'GS &gt; 50 OLS Model'!$B$13*K50</f>
        <v>0</v>
      </c>
      <c r="Y50" s="137">
        <f>'GS &gt; 50 OLS Model'!$B$14*L50</f>
        <v>0</v>
      </c>
      <c r="Z50" s="137">
        <f>'GS &gt; 50 OLS Model'!$B$15*M50</f>
        <v>34337622.894887492</v>
      </c>
      <c r="AA50" s="137">
        <f>'GS &gt; 50 OLS Model'!$B$16*N50</f>
        <v>13179836.220176872</v>
      </c>
      <c r="AB50" s="137">
        <f t="shared" ca="1" si="2"/>
        <v>86932516.786564067</v>
      </c>
    </row>
    <row r="51" spans="1:28">
      <c r="A51" s="138">
        <f>'Monthly Data'!A51</f>
        <v>40940</v>
      </c>
      <c r="B51" s="137">
        <f t="shared" si="1"/>
        <v>2012</v>
      </c>
      <c r="C51" s="137">
        <f ca="1">'Monthly Data'!O51</f>
        <v>78960983.658556581</v>
      </c>
      <c r="D51" s="137">
        <f t="shared" ca="1" si="5"/>
        <v>611.17548872180487</v>
      </c>
      <c r="E51" s="137">
        <f t="shared" ca="1" si="5"/>
        <v>0</v>
      </c>
      <c r="F51" s="137">
        <f>'Monthly Data'!BB51</f>
        <v>578793.9</v>
      </c>
      <c r="G51" s="137">
        <f>'Monthly Data'!BC51</f>
        <v>50</v>
      </c>
      <c r="H51" s="137">
        <f>'Monthly Data'!BG51</f>
        <v>0</v>
      </c>
      <c r="I51" s="137">
        <f>'Monthly Data'!BI51</f>
        <v>0</v>
      </c>
      <c r="J51" s="137">
        <f>'Monthly Data'!BK51</f>
        <v>0</v>
      </c>
      <c r="K51" s="137">
        <f>'Monthly Data'!BL51</f>
        <v>0</v>
      </c>
      <c r="L51" s="137">
        <f>'Monthly Data'!BM51</f>
        <v>0</v>
      </c>
      <c r="M51" s="137">
        <f>'Monthly Data'!BS51</f>
        <v>29</v>
      </c>
      <c r="N51" s="137">
        <f>'Monthly Data'!BT51</f>
        <v>20</v>
      </c>
      <c r="P51" s="137">
        <f>'GS &gt; 50 OLS Model'!$B$5</f>
        <v>-80678906.326298103</v>
      </c>
      <c r="Q51" s="137">
        <f ca="1">'GS &gt; 50 OLS Model'!$B$6*D51</f>
        <v>15034720.633138243</v>
      </c>
      <c r="R51" s="137">
        <f ca="1">'GS &gt; 50 OLS Model'!$B$7*E51</f>
        <v>0</v>
      </c>
      <c r="S51" s="137">
        <f>'GS &gt; 50 OLS Model'!$B$8*F51</f>
        <v>111166228.41091107</v>
      </c>
      <c r="T51" s="137">
        <f>'GS &gt; 50 OLS Model'!$B$9*G51</f>
        <v>-7586439.8841140997</v>
      </c>
      <c r="U51" s="137">
        <f>'GS &gt; 50 OLS Model'!$B$10*H51</f>
        <v>0</v>
      </c>
      <c r="V51" s="137">
        <f>'GS &gt; 50 OLS Model'!$B$11*I51</f>
        <v>0</v>
      </c>
      <c r="W51" s="137">
        <f>'GS &gt; 50 OLS Model'!$B$12*J51</f>
        <v>0</v>
      </c>
      <c r="X51" s="137">
        <f>'GS &gt; 50 OLS Model'!$B$13*K51</f>
        <v>0</v>
      </c>
      <c r="Y51" s="137">
        <f>'GS &gt; 50 OLS Model'!$B$14*L51</f>
        <v>0</v>
      </c>
      <c r="Z51" s="137">
        <f>'GS &gt; 50 OLS Model'!$B$15*M51</f>
        <v>32122292.385539908</v>
      </c>
      <c r="AA51" s="137">
        <f>'GS &gt; 50 OLS Model'!$B$16*N51</f>
        <v>12552224.97159702</v>
      </c>
      <c r="AB51" s="137">
        <f t="shared" ca="1" si="2"/>
        <v>82610120.190774024</v>
      </c>
    </row>
    <row r="52" spans="1:28">
      <c r="A52" s="138">
        <f>'Monthly Data'!A52</f>
        <v>40969</v>
      </c>
      <c r="B52" s="137">
        <f t="shared" si="1"/>
        <v>2012</v>
      </c>
      <c r="C52" s="137">
        <f ca="1">'Monthly Data'!O52</f>
        <v>78967146.21412468</v>
      </c>
      <c r="D52" s="137">
        <f t="shared" ca="1" si="5"/>
        <v>458.46436090225569</v>
      </c>
      <c r="E52" s="137">
        <f t="shared" ca="1" si="5"/>
        <v>0</v>
      </c>
      <c r="F52" s="137">
        <f>'Monthly Data'!BB52</f>
        <v>578793.9</v>
      </c>
      <c r="G52" s="137">
        <f>'Monthly Data'!BC52</f>
        <v>51</v>
      </c>
      <c r="H52" s="137">
        <f>'Monthly Data'!BG52</f>
        <v>0</v>
      </c>
      <c r="I52" s="137">
        <f>'Monthly Data'!BI52</f>
        <v>0</v>
      </c>
      <c r="J52" s="137">
        <f>'Monthly Data'!BK52</f>
        <v>0</v>
      </c>
      <c r="K52" s="137">
        <f>'Monthly Data'!BL52</f>
        <v>0</v>
      </c>
      <c r="L52" s="137">
        <f>'Monthly Data'!BM52</f>
        <v>0</v>
      </c>
      <c r="M52" s="137">
        <f>'Monthly Data'!BS52</f>
        <v>31</v>
      </c>
      <c r="N52" s="137">
        <f>'Monthly Data'!BT52</f>
        <v>22</v>
      </c>
      <c r="P52" s="137">
        <f>'GS &gt; 50 OLS Model'!$B$5</f>
        <v>-80678906.326298103</v>
      </c>
      <c r="Q52" s="137">
        <f ca="1">'GS &gt; 50 OLS Model'!$B$6*D52</f>
        <v>11278075.959543575</v>
      </c>
      <c r="R52" s="137">
        <f ca="1">'GS &gt; 50 OLS Model'!$B$7*E52</f>
        <v>0</v>
      </c>
      <c r="S52" s="137">
        <f>'GS &gt; 50 OLS Model'!$B$8*F52</f>
        <v>111166228.41091107</v>
      </c>
      <c r="T52" s="137">
        <f>'GS &gt; 50 OLS Model'!$B$9*G52</f>
        <v>-7738168.6817963813</v>
      </c>
      <c r="U52" s="137">
        <f>'GS &gt; 50 OLS Model'!$B$10*H52</f>
        <v>0</v>
      </c>
      <c r="V52" s="137">
        <f>'GS &gt; 50 OLS Model'!$B$11*I52</f>
        <v>0</v>
      </c>
      <c r="W52" s="137">
        <f>'GS &gt; 50 OLS Model'!$B$12*J52</f>
        <v>0</v>
      </c>
      <c r="X52" s="137">
        <f>'GS &gt; 50 OLS Model'!$B$13*K52</f>
        <v>0</v>
      </c>
      <c r="Y52" s="137">
        <f>'GS &gt; 50 OLS Model'!$B$14*L52</f>
        <v>0</v>
      </c>
      <c r="Z52" s="137">
        <f>'GS &gt; 50 OLS Model'!$B$15*M52</f>
        <v>34337622.894887492</v>
      </c>
      <c r="AA52" s="137">
        <f>'GS &gt; 50 OLS Model'!$B$16*N52</f>
        <v>13807447.468756722</v>
      </c>
      <c r="AB52" s="137">
        <f t="shared" ca="1" si="2"/>
        <v>82172299.726004377</v>
      </c>
    </row>
    <row r="53" spans="1:28">
      <c r="A53" s="138">
        <f>'Monthly Data'!A53</f>
        <v>41000</v>
      </c>
      <c r="B53" s="137">
        <f t="shared" si="1"/>
        <v>2012</v>
      </c>
      <c r="C53" s="137">
        <f ca="1">'Monthly Data'!O53</f>
        <v>70404346.904171199</v>
      </c>
      <c r="D53" s="137">
        <f t="shared" ca="1" si="5"/>
        <v>254.29052631578941</v>
      </c>
      <c r="E53" s="137">
        <f t="shared" ca="1" si="5"/>
        <v>1.6822556390977184</v>
      </c>
      <c r="F53" s="137">
        <f>'Monthly Data'!BB53</f>
        <v>578793.9</v>
      </c>
      <c r="G53" s="137">
        <f>'Monthly Data'!BC53</f>
        <v>52</v>
      </c>
      <c r="H53" s="137">
        <f>'Monthly Data'!BG53</f>
        <v>1</v>
      </c>
      <c r="I53" s="137">
        <f>'Monthly Data'!BI53</f>
        <v>0</v>
      </c>
      <c r="J53" s="137">
        <f>'Monthly Data'!BK53</f>
        <v>0</v>
      </c>
      <c r="K53" s="137">
        <f>'Monthly Data'!BL53</f>
        <v>0</v>
      </c>
      <c r="L53" s="137">
        <f>'Monthly Data'!BM53</f>
        <v>0</v>
      </c>
      <c r="M53" s="137">
        <f>'Monthly Data'!BS53</f>
        <v>30</v>
      </c>
      <c r="N53" s="137">
        <f>'Monthly Data'!BT53</f>
        <v>19</v>
      </c>
      <c r="P53" s="137">
        <f>'GS &gt; 50 OLS Model'!$B$5</f>
        <v>-80678906.326298103</v>
      </c>
      <c r="Q53" s="137">
        <f ca="1">'GS &gt; 50 OLS Model'!$B$6*D53</f>
        <v>6255465.2360278517</v>
      </c>
      <c r="R53" s="137">
        <f ca="1">'GS &gt; 50 OLS Model'!$B$7*E53</f>
        <v>123467.37203916423</v>
      </c>
      <c r="S53" s="137">
        <f>'GS &gt; 50 OLS Model'!$B$8*F53</f>
        <v>111166228.41091107</v>
      </c>
      <c r="T53" s="137">
        <f>'GS &gt; 50 OLS Model'!$B$9*G53</f>
        <v>-7889897.4794786638</v>
      </c>
      <c r="U53" s="137">
        <f>'GS &gt; 50 OLS Model'!$B$10*H53</f>
        <v>-1451998.11688088</v>
      </c>
      <c r="V53" s="137">
        <f>'GS &gt; 50 OLS Model'!$B$11*I53</f>
        <v>0</v>
      </c>
      <c r="W53" s="137">
        <f>'GS &gt; 50 OLS Model'!$B$12*J53</f>
        <v>0</v>
      </c>
      <c r="X53" s="137">
        <f>'GS &gt; 50 OLS Model'!$B$13*K53</f>
        <v>0</v>
      </c>
      <c r="Y53" s="137">
        <f>'GS &gt; 50 OLS Model'!$B$14*L53</f>
        <v>0</v>
      </c>
      <c r="Z53" s="137">
        <f>'GS &gt; 50 OLS Model'!$B$15*M53</f>
        <v>33229957.640213698</v>
      </c>
      <c r="AA53" s="137">
        <f>'GS &gt; 50 OLS Model'!$B$16*N53</f>
        <v>11924613.723017169</v>
      </c>
      <c r="AB53" s="137">
        <f t="shared" ca="1" si="2"/>
        <v>72678930.459551305</v>
      </c>
    </row>
    <row r="54" spans="1:28">
      <c r="A54" s="138">
        <f>'Monthly Data'!A54</f>
        <v>41030</v>
      </c>
      <c r="B54" s="137">
        <f t="shared" si="1"/>
        <v>2012</v>
      </c>
      <c r="C54" s="137">
        <f ca="1">'Monthly Data'!O54</f>
        <v>76707141.256383926</v>
      </c>
      <c r="D54" s="137">
        <f t="shared" ca="1" si="5"/>
        <v>102.64150375939857</v>
      </c>
      <c r="E54" s="137">
        <f t="shared" ca="1" si="5"/>
        <v>46.38781954887213</v>
      </c>
      <c r="F54" s="137">
        <f>'Monthly Data'!BB54</f>
        <v>578793.9</v>
      </c>
      <c r="G54" s="137">
        <f>'Monthly Data'!BC54</f>
        <v>53</v>
      </c>
      <c r="H54" s="137">
        <f>'Monthly Data'!BG54</f>
        <v>0</v>
      </c>
      <c r="I54" s="137">
        <f>'Monthly Data'!BI54</f>
        <v>0</v>
      </c>
      <c r="J54" s="137">
        <f>'Monthly Data'!BK54</f>
        <v>0</v>
      </c>
      <c r="K54" s="137">
        <f>'Monthly Data'!BL54</f>
        <v>0</v>
      </c>
      <c r="L54" s="137">
        <f>'Monthly Data'!BM54</f>
        <v>0</v>
      </c>
      <c r="M54" s="137">
        <f>'Monthly Data'!BS54</f>
        <v>31</v>
      </c>
      <c r="N54" s="137">
        <f>'Monthly Data'!BT54</f>
        <v>22</v>
      </c>
      <c r="P54" s="137">
        <f>'GS &gt; 50 OLS Model'!$B$5</f>
        <v>-80678906.326298103</v>
      </c>
      <c r="Q54" s="137">
        <f ca="1">'GS &gt; 50 OLS Model'!$B$6*D54</f>
        <v>2524948.0106199002</v>
      </c>
      <c r="R54" s="137">
        <f ca="1">'GS &gt; 50 OLS Model'!$B$7*E54</f>
        <v>3404584.9163555815</v>
      </c>
      <c r="S54" s="137">
        <f>'GS &gt; 50 OLS Model'!$B$8*F54</f>
        <v>111166228.41091107</v>
      </c>
      <c r="T54" s="137">
        <f>'GS &gt; 50 OLS Model'!$B$9*G54</f>
        <v>-8041626.2771609453</v>
      </c>
      <c r="U54" s="137">
        <f>'GS &gt; 50 OLS Model'!$B$10*H54</f>
        <v>0</v>
      </c>
      <c r="V54" s="137">
        <f>'GS &gt; 50 OLS Model'!$B$11*I54</f>
        <v>0</v>
      </c>
      <c r="W54" s="137">
        <f>'GS &gt; 50 OLS Model'!$B$12*J54</f>
        <v>0</v>
      </c>
      <c r="X54" s="137">
        <f>'GS &gt; 50 OLS Model'!$B$13*K54</f>
        <v>0</v>
      </c>
      <c r="Y54" s="137">
        <f>'GS &gt; 50 OLS Model'!$B$14*L54</f>
        <v>0</v>
      </c>
      <c r="Z54" s="137">
        <f>'GS &gt; 50 OLS Model'!$B$15*M54</f>
        <v>34337622.894887492</v>
      </c>
      <c r="AA54" s="137">
        <f>'GS &gt; 50 OLS Model'!$B$16*N54</f>
        <v>13807447.468756722</v>
      </c>
      <c r="AB54" s="137">
        <f t="shared" ca="1" si="2"/>
        <v>76520299.098071709</v>
      </c>
    </row>
    <row r="55" spans="1:28">
      <c r="A55" s="138">
        <f>'Monthly Data'!A55</f>
        <v>41061</v>
      </c>
      <c r="B55" s="137">
        <f t="shared" si="1"/>
        <v>2012</v>
      </c>
      <c r="C55" s="137">
        <f ca="1">'Monthly Data'!O55</f>
        <v>81073916.050987154</v>
      </c>
      <c r="D55" s="137">
        <f t="shared" ca="1" si="5"/>
        <v>0.39669172932326546</v>
      </c>
      <c r="E55" s="137">
        <f t="shared" ca="1" si="5"/>
        <v>113.76894736842098</v>
      </c>
      <c r="F55" s="137">
        <f>'Monthly Data'!BB55</f>
        <v>578793.9</v>
      </c>
      <c r="G55" s="137">
        <f>'Monthly Data'!BC55</f>
        <v>54</v>
      </c>
      <c r="H55" s="137">
        <f>'Monthly Data'!BG55</f>
        <v>0</v>
      </c>
      <c r="I55" s="137">
        <f>'Monthly Data'!BI55</f>
        <v>1</v>
      </c>
      <c r="J55" s="137">
        <f>'Monthly Data'!BK55</f>
        <v>0</v>
      </c>
      <c r="K55" s="137">
        <f>'Monthly Data'!BL55</f>
        <v>0</v>
      </c>
      <c r="L55" s="137">
        <f>'Monthly Data'!BM55</f>
        <v>0</v>
      </c>
      <c r="M55" s="137">
        <f>'Monthly Data'!BS55</f>
        <v>30</v>
      </c>
      <c r="N55" s="137">
        <f>'Monthly Data'!BT55</f>
        <v>21</v>
      </c>
      <c r="P55" s="137">
        <f>'GS &gt; 50 OLS Model'!$B$5</f>
        <v>-80678906.326298103</v>
      </c>
      <c r="Q55" s="137">
        <f ca="1">'GS &gt; 50 OLS Model'!$B$6*D55</f>
        <v>9758.4890721403826</v>
      </c>
      <c r="R55" s="137">
        <f ca="1">'GS &gt; 50 OLS Model'!$B$7*E55</f>
        <v>8349951.4727588817</v>
      </c>
      <c r="S55" s="137">
        <f>'GS &gt; 50 OLS Model'!$B$8*F55</f>
        <v>111166228.41091107</v>
      </c>
      <c r="T55" s="137">
        <f>'GS &gt; 50 OLS Model'!$B$9*G55</f>
        <v>-8193355.0748432279</v>
      </c>
      <c r="U55" s="137">
        <f>'GS &gt; 50 OLS Model'!$B$10*H55</f>
        <v>0</v>
      </c>
      <c r="V55" s="137">
        <f>'GS &gt; 50 OLS Model'!$B$11*I55</f>
        <v>1416617.5357142601</v>
      </c>
      <c r="W55" s="137">
        <f>'GS &gt; 50 OLS Model'!$B$12*J55</f>
        <v>0</v>
      </c>
      <c r="X55" s="137">
        <f>'GS &gt; 50 OLS Model'!$B$13*K55</f>
        <v>0</v>
      </c>
      <c r="Y55" s="137">
        <f>'GS &gt; 50 OLS Model'!$B$14*L55</f>
        <v>0</v>
      </c>
      <c r="Z55" s="137">
        <f>'GS &gt; 50 OLS Model'!$B$15*M55</f>
        <v>33229957.640213698</v>
      </c>
      <c r="AA55" s="137">
        <f>'GS &gt; 50 OLS Model'!$B$16*N55</f>
        <v>13179836.220176872</v>
      </c>
      <c r="AB55" s="137">
        <f t="shared" ca="1" si="2"/>
        <v>78480088.367705584</v>
      </c>
    </row>
    <row r="56" spans="1:28">
      <c r="A56" s="138">
        <f>'Monthly Data'!A56</f>
        <v>41091</v>
      </c>
      <c r="B56" s="137">
        <f t="shared" si="1"/>
        <v>2012</v>
      </c>
      <c r="C56" s="137">
        <f ca="1">'Monthly Data'!O56</f>
        <v>86497634.17916283</v>
      </c>
      <c r="D56" s="137">
        <f t="shared" ca="1" si="5"/>
        <v>0.58105263157894704</v>
      </c>
      <c r="E56" s="137">
        <f t="shared" ca="1" si="5"/>
        <v>182.37947368421052</v>
      </c>
      <c r="F56" s="137">
        <f>'Monthly Data'!BB56</f>
        <v>578793.9</v>
      </c>
      <c r="G56" s="137">
        <f>'Monthly Data'!BC56</f>
        <v>55</v>
      </c>
      <c r="H56" s="137">
        <f>'Monthly Data'!BG56</f>
        <v>0</v>
      </c>
      <c r="I56" s="137">
        <f>'Monthly Data'!BI56</f>
        <v>0</v>
      </c>
      <c r="J56" s="137">
        <f>'Monthly Data'!BK56</f>
        <v>0</v>
      </c>
      <c r="K56" s="137">
        <f>'Monthly Data'!BL56</f>
        <v>0</v>
      </c>
      <c r="L56" s="137">
        <f>'Monthly Data'!BM56</f>
        <v>0</v>
      </c>
      <c r="M56" s="137">
        <f>'Monthly Data'!BS56</f>
        <v>31</v>
      </c>
      <c r="N56" s="137">
        <f>'Monthly Data'!BT56</f>
        <v>21</v>
      </c>
      <c r="P56" s="137">
        <f>'GS &gt; 50 OLS Model'!$B$5</f>
        <v>-80678906.326298103</v>
      </c>
      <c r="Q56" s="137">
        <f ca="1">'GS &gt; 50 OLS Model'!$B$6*D56</f>
        <v>14293.708026821261</v>
      </c>
      <c r="R56" s="137">
        <f ca="1">'GS &gt; 50 OLS Model'!$B$7*E56</f>
        <v>13385548.430530401</v>
      </c>
      <c r="S56" s="137">
        <f>'GS &gt; 50 OLS Model'!$B$8*F56</f>
        <v>111166228.41091107</v>
      </c>
      <c r="T56" s="137">
        <f>'GS &gt; 50 OLS Model'!$B$9*G56</f>
        <v>-8345083.8725255094</v>
      </c>
      <c r="U56" s="137">
        <f>'GS &gt; 50 OLS Model'!$B$10*H56</f>
        <v>0</v>
      </c>
      <c r="V56" s="137">
        <f>'GS &gt; 50 OLS Model'!$B$11*I56</f>
        <v>0</v>
      </c>
      <c r="W56" s="137">
        <f>'GS &gt; 50 OLS Model'!$B$12*J56</f>
        <v>0</v>
      </c>
      <c r="X56" s="137">
        <f>'GS &gt; 50 OLS Model'!$B$13*K56</f>
        <v>0</v>
      </c>
      <c r="Y56" s="137">
        <f>'GS &gt; 50 OLS Model'!$B$14*L56</f>
        <v>0</v>
      </c>
      <c r="Z56" s="137">
        <f>'GS &gt; 50 OLS Model'!$B$15*M56</f>
        <v>34337622.894887492</v>
      </c>
      <c r="AA56" s="137">
        <f>'GS &gt; 50 OLS Model'!$B$16*N56</f>
        <v>13179836.220176872</v>
      </c>
      <c r="AB56" s="137">
        <f t="shared" ca="1" si="2"/>
        <v>83059539.465709046</v>
      </c>
    </row>
    <row r="57" spans="1:28">
      <c r="A57" s="138">
        <f>'Monthly Data'!A57</f>
        <v>41122</v>
      </c>
      <c r="B57" s="137">
        <f t="shared" si="1"/>
        <v>2012</v>
      </c>
      <c r="C57" s="137">
        <f ca="1">'Monthly Data'!O57</f>
        <v>84955144.682128251</v>
      </c>
      <c r="D57" s="137">
        <f t="shared" ca="1" si="5"/>
        <v>1.6660902255639058</v>
      </c>
      <c r="E57" s="137">
        <f t="shared" ca="1" si="5"/>
        <v>154.67804511278189</v>
      </c>
      <c r="F57" s="137">
        <f>'Monthly Data'!BB57</f>
        <v>578793.9</v>
      </c>
      <c r="G57" s="137">
        <f>'Monthly Data'!BC57</f>
        <v>56</v>
      </c>
      <c r="H57" s="137">
        <f>'Monthly Data'!BG57</f>
        <v>0</v>
      </c>
      <c r="I57" s="137">
        <f>'Monthly Data'!BI57</f>
        <v>0</v>
      </c>
      <c r="J57" s="137">
        <f>'Monthly Data'!BK57</f>
        <v>1</v>
      </c>
      <c r="K57" s="137">
        <f>'Monthly Data'!BL57</f>
        <v>0</v>
      </c>
      <c r="L57" s="137">
        <f>'Monthly Data'!BM57</f>
        <v>0</v>
      </c>
      <c r="M57" s="137">
        <f>'Monthly Data'!BS57</f>
        <v>31</v>
      </c>
      <c r="N57" s="137">
        <f>'Monthly Data'!BT57</f>
        <v>22</v>
      </c>
      <c r="P57" s="137">
        <f>'GS &gt; 50 OLS Model'!$B$5</f>
        <v>-80678906.326298103</v>
      </c>
      <c r="Q57" s="137">
        <f ca="1">'GS &gt; 50 OLS Model'!$B$6*D57</f>
        <v>40985.284183013944</v>
      </c>
      <c r="R57" s="137">
        <f ca="1">'GS &gt; 50 OLS Model'!$B$7*E57</f>
        <v>11352431.401254544</v>
      </c>
      <c r="S57" s="137">
        <f>'GS &gt; 50 OLS Model'!$B$8*F57</f>
        <v>111166228.41091107</v>
      </c>
      <c r="T57" s="137">
        <f>'GS &gt; 50 OLS Model'!$B$9*G57</f>
        <v>-8496812.670207791</v>
      </c>
      <c r="U57" s="137">
        <f>'GS &gt; 50 OLS Model'!$B$10*H57</f>
        <v>0</v>
      </c>
      <c r="V57" s="137">
        <f>'GS &gt; 50 OLS Model'!$B$11*I57</f>
        <v>0</v>
      </c>
      <c r="W57" s="137">
        <f>'GS &gt; 50 OLS Model'!$B$12*J57</f>
        <v>3108600.9961055499</v>
      </c>
      <c r="X57" s="137">
        <f>'GS &gt; 50 OLS Model'!$B$13*K57</f>
        <v>0</v>
      </c>
      <c r="Y57" s="137">
        <f>'GS &gt; 50 OLS Model'!$B$14*L57</f>
        <v>0</v>
      </c>
      <c r="Z57" s="137">
        <f>'GS &gt; 50 OLS Model'!$B$15*M57</f>
        <v>34337622.894887492</v>
      </c>
      <c r="AA57" s="137">
        <f>'GS &gt; 50 OLS Model'!$B$16*N57</f>
        <v>13807447.468756722</v>
      </c>
      <c r="AB57" s="137">
        <f t="shared" ca="1" si="2"/>
        <v>84637597.459592506</v>
      </c>
    </row>
    <row r="58" spans="1:28">
      <c r="A58" s="138">
        <f>'Monthly Data'!A58</f>
        <v>41153</v>
      </c>
      <c r="B58" s="137">
        <f t="shared" si="1"/>
        <v>2012</v>
      </c>
      <c r="C58" s="137">
        <f ca="1">'Monthly Data'!O58</f>
        <v>75637873.117112935</v>
      </c>
      <c r="D58" s="137">
        <f t="shared" ca="1" si="5"/>
        <v>30.410827067669118</v>
      </c>
      <c r="E58" s="137">
        <f t="shared" ca="1" si="5"/>
        <v>70.305488721804494</v>
      </c>
      <c r="F58" s="137">
        <f>'Monthly Data'!BB58</f>
        <v>578793.9</v>
      </c>
      <c r="G58" s="137">
        <f>'Monthly Data'!BC58</f>
        <v>57</v>
      </c>
      <c r="H58" s="137">
        <f>'Monthly Data'!BG58</f>
        <v>0</v>
      </c>
      <c r="I58" s="137">
        <f>'Monthly Data'!BI58</f>
        <v>0</v>
      </c>
      <c r="J58" s="137">
        <f>'Monthly Data'!BK58</f>
        <v>0</v>
      </c>
      <c r="K58" s="137">
        <f>'Monthly Data'!BL58</f>
        <v>1</v>
      </c>
      <c r="L58" s="137">
        <f>'Monthly Data'!BM58</f>
        <v>0</v>
      </c>
      <c r="M58" s="137">
        <f>'Monthly Data'!BS58</f>
        <v>30</v>
      </c>
      <c r="N58" s="137">
        <f>'Monthly Data'!BT58</f>
        <v>19</v>
      </c>
      <c r="P58" s="137">
        <f>'GS &gt; 50 OLS Model'!$B$5</f>
        <v>-80678906.326298103</v>
      </c>
      <c r="Q58" s="137">
        <f ca="1">'GS &gt; 50 OLS Model'!$B$6*D58</f>
        <v>748096.57393377682</v>
      </c>
      <c r="R58" s="137">
        <f ca="1">'GS &gt; 50 OLS Model'!$B$7*E58</f>
        <v>5159996.9295190303</v>
      </c>
      <c r="S58" s="137">
        <f>'GS &gt; 50 OLS Model'!$B$8*F58</f>
        <v>111166228.41091107</v>
      </c>
      <c r="T58" s="137">
        <f>'GS &gt; 50 OLS Model'!$B$9*G58</f>
        <v>-8648541.4678900726</v>
      </c>
      <c r="U58" s="137">
        <f>'GS &gt; 50 OLS Model'!$B$10*H58</f>
        <v>0</v>
      </c>
      <c r="V58" s="137">
        <f>'GS &gt; 50 OLS Model'!$B$11*I58</f>
        <v>0</v>
      </c>
      <c r="W58" s="137">
        <f>'GS &gt; 50 OLS Model'!$B$12*J58</f>
        <v>0</v>
      </c>
      <c r="X58" s="137">
        <f>'GS &gt; 50 OLS Model'!$B$13*K58</f>
        <v>3297905.0316017698</v>
      </c>
      <c r="Y58" s="137">
        <f>'GS &gt; 50 OLS Model'!$B$14*L58</f>
        <v>0</v>
      </c>
      <c r="Z58" s="137">
        <f>'GS &gt; 50 OLS Model'!$B$15*M58</f>
        <v>33229957.640213698</v>
      </c>
      <c r="AA58" s="137">
        <f>'GS &gt; 50 OLS Model'!$B$16*N58</f>
        <v>11924613.723017169</v>
      </c>
      <c r="AB58" s="137">
        <f t="shared" ca="1" si="2"/>
        <v>76199350.51500833</v>
      </c>
    </row>
    <row r="59" spans="1:28">
      <c r="A59" s="138">
        <f>'Monthly Data'!A59</f>
        <v>41183</v>
      </c>
      <c r="B59" s="137">
        <f t="shared" si="1"/>
        <v>2012</v>
      </c>
      <c r="C59" s="137">
        <f ca="1">'Monthly Data'!O59</f>
        <v>75854816.158008024</v>
      </c>
      <c r="D59" s="137">
        <f t="shared" ca="1" si="5"/>
        <v>158.93676691729343</v>
      </c>
      <c r="E59" s="137">
        <f t="shared" ca="1" si="5"/>
        <v>14.777368421052643</v>
      </c>
      <c r="F59" s="137">
        <f>'Monthly Data'!BB59</f>
        <v>578793.9</v>
      </c>
      <c r="G59" s="137">
        <f>'Monthly Data'!BC59</f>
        <v>58</v>
      </c>
      <c r="H59" s="137">
        <f>'Monthly Data'!BG59</f>
        <v>0</v>
      </c>
      <c r="I59" s="137">
        <f>'Monthly Data'!BI59</f>
        <v>0</v>
      </c>
      <c r="J59" s="137">
        <f>'Monthly Data'!BK59</f>
        <v>0</v>
      </c>
      <c r="K59" s="137">
        <f>'Monthly Data'!BL59</f>
        <v>0</v>
      </c>
      <c r="L59" s="137">
        <f>'Monthly Data'!BM59</f>
        <v>1</v>
      </c>
      <c r="M59" s="137">
        <f>'Monthly Data'!BS59</f>
        <v>31</v>
      </c>
      <c r="N59" s="137">
        <f>'Monthly Data'!BT59</f>
        <v>22</v>
      </c>
      <c r="P59" s="137">
        <f>'GS &gt; 50 OLS Model'!$B$5</f>
        <v>-80678906.326298103</v>
      </c>
      <c r="Q59" s="137">
        <f ca="1">'GS &gt; 50 OLS Model'!$B$6*D59</f>
        <v>3909793.3949105097</v>
      </c>
      <c r="R59" s="137">
        <f ca="1">'GS &gt; 50 OLS Model'!$B$7*E59</f>
        <v>1084569.3140790958</v>
      </c>
      <c r="S59" s="137">
        <f>'GS &gt; 50 OLS Model'!$B$8*F59</f>
        <v>111166228.41091107</v>
      </c>
      <c r="T59" s="137">
        <f>'GS &gt; 50 OLS Model'!$B$9*G59</f>
        <v>-8800270.2655723561</v>
      </c>
      <c r="U59" s="137">
        <f>'GS &gt; 50 OLS Model'!$B$10*H59</f>
        <v>0</v>
      </c>
      <c r="V59" s="137">
        <f>'GS &gt; 50 OLS Model'!$B$11*I59</f>
        <v>0</v>
      </c>
      <c r="W59" s="137">
        <f>'GS &gt; 50 OLS Model'!$B$12*J59</f>
        <v>0</v>
      </c>
      <c r="X59" s="137">
        <f>'GS &gt; 50 OLS Model'!$B$13*K59</f>
        <v>0</v>
      </c>
      <c r="Y59" s="137">
        <f>'GS &gt; 50 OLS Model'!$B$14*L59</f>
        <v>1577525.1305396601</v>
      </c>
      <c r="Z59" s="137">
        <f>'GS &gt; 50 OLS Model'!$B$15*M59</f>
        <v>34337622.894887492</v>
      </c>
      <c r="AA59" s="137">
        <f>'GS &gt; 50 OLS Model'!$B$16*N59</f>
        <v>13807447.468756722</v>
      </c>
      <c r="AB59" s="137">
        <f t="shared" ca="1" si="2"/>
        <v>76404010.022214085</v>
      </c>
    </row>
    <row r="60" spans="1:28">
      <c r="A60" s="138">
        <f>'Monthly Data'!A60</f>
        <v>41214</v>
      </c>
      <c r="B60" s="137">
        <f t="shared" si="1"/>
        <v>2012</v>
      </c>
      <c r="C60" s="137">
        <f ca="1">'Monthly Data'!O60</f>
        <v>76825179.447514161</v>
      </c>
      <c r="D60" s="137">
        <f t="shared" ca="1" si="5"/>
        <v>375.92533834586447</v>
      </c>
      <c r="E60" s="137">
        <f t="shared" ca="1" si="5"/>
        <v>9.5488721804512622E-2</v>
      </c>
      <c r="F60" s="137">
        <f>'Monthly Data'!BB60</f>
        <v>578793.9</v>
      </c>
      <c r="G60" s="137">
        <f>'Monthly Data'!BC60</f>
        <v>59</v>
      </c>
      <c r="H60" s="137">
        <f>'Monthly Data'!BG60</f>
        <v>0</v>
      </c>
      <c r="I60" s="137">
        <f>'Monthly Data'!BI60</f>
        <v>0</v>
      </c>
      <c r="J60" s="137">
        <f>'Monthly Data'!BK60</f>
        <v>0</v>
      </c>
      <c r="K60" s="137">
        <f>'Monthly Data'!BL60</f>
        <v>0</v>
      </c>
      <c r="L60" s="137">
        <f>'Monthly Data'!BM60</f>
        <v>0</v>
      </c>
      <c r="M60" s="137">
        <f>'Monthly Data'!BS60</f>
        <v>30</v>
      </c>
      <c r="N60" s="137">
        <f>'Monthly Data'!BT60</f>
        <v>22</v>
      </c>
      <c r="P60" s="137">
        <f>'GS &gt; 50 OLS Model'!$B$5</f>
        <v>-80678906.326298103</v>
      </c>
      <c r="Q60" s="137">
        <f ca="1">'GS &gt; 50 OLS Model'!$B$6*D60</f>
        <v>9247642.5269742664</v>
      </c>
      <c r="R60" s="137">
        <f ca="1">'GS &gt; 50 OLS Model'!$B$7*E60</f>
        <v>7008.2936662976308</v>
      </c>
      <c r="S60" s="137">
        <f>'GS &gt; 50 OLS Model'!$B$8*F60</f>
        <v>111166228.41091107</v>
      </c>
      <c r="T60" s="137">
        <f>'GS &gt; 50 OLS Model'!$B$9*G60</f>
        <v>-8951999.0632546376</v>
      </c>
      <c r="U60" s="137">
        <f>'GS &gt; 50 OLS Model'!$B$10*H60</f>
        <v>0</v>
      </c>
      <c r="V60" s="137">
        <f>'GS &gt; 50 OLS Model'!$B$11*I60</f>
        <v>0</v>
      </c>
      <c r="W60" s="137">
        <f>'GS &gt; 50 OLS Model'!$B$12*J60</f>
        <v>0</v>
      </c>
      <c r="X60" s="137">
        <f>'GS &gt; 50 OLS Model'!$B$13*K60</f>
        <v>0</v>
      </c>
      <c r="Y60" s="137">
        <f>'GS &gt; 50 OLS Model'!$B$14*L60</f>
        <v>0</v>
      </c>
      <c r="Z60" s="137">
        <f>'GS &gt; 50 OLS Model'!$B$15*M60</f>
        <v>33229957.640213698</v>
      </c>
      <c r="AA60" s="137">
        <f>'GS &gt; 50 OLS Model'!$B$16*N60</f>
        <v>13807447.468756722</v>
      </c>
      <c r="AB60" s="137">
        <f t="shared" ca="1" si="2"/>
        <v>77827378.950969309</v>
      </c>
    </row>
    <row r="61" spans="1:28">
      <c r="A61" s="138">
        <f>'Monthly Data'!A61</f>
        <v>41244</v>
      </c>
      <c r="B61" s="137">
        <f t="shared" si="1"/>
        <v>2012</v>
      </c>
      <c r="C61" s="137">
        <f ca="1">'Monthly Data'!O61</f>
        <v>78089232.601768956</v>
      </c>
      <c r="D61" s="137">
        <f t="shared" ca="1" si="5"/>
        <v>548.76120300751859</v>
      </c>
      <c r="E61" s="137">
        <f t="shared" ca="1" si="5"/>
        <v>0</v>
      </c>
      <c r="F61" s="137">
        <f>'Monthly Data'!BB61</f>
        <v>578793.9</v>
      </c>
      <c r="G61" s="137">
        <f>'Monthly Data'!BC61</f>
        <v>60</v>
      </c>
      <c r="H61" s="137">
        <f>'Monthly Data'!BG61</f>
        <v>0</v>
      </c>
      <c r="I61" s="137">
        <f>'Monthly Data'!BI61</f>
        <v>0</v>
      </c>
      <c r="J61" s="137">
        <f>'Monthly Data'!BK61</f>
        <v>0</v>
      </c>
      <c r="K61" s="137">
        <f>'Monthly Data'!BL61</f>
        <v>0</v>
      </c>
      <c r="L61" s="137">
        <f>'Monthly Data'!BM61</f>
        <v>0</v>
      </c>
      <c r="M61" s="137">
        <f>'Monthly Data'!BS61</f>
        <v>31</v>
      </c>
      <c r="N61" s="137">
        <f>'Monthly Data'!BT61</f>
        <v>19</v>
      </c>
      <c r="P61" s="137">
        <f>'GS &gt; 50 OLS Model'!$B$5</f>
        <v>-80678906.326298103</v>
      </c>
      <c r="Q61" s="137">
        <f ca="1">'GS &gt; 50 OLS Model'!$B$6*D61</f>
        <v>13499349.260189911</v>
      </c>
      <c r="R61" s="137">
        <f ca="1">'GS &gt; 50 OLS Model'!$B$7*E61</f>
        <v>0</v>
      </c>
      <c r="S61" s="137">
        <f>'GS &gt; 50 OLS Model'!$B$8*F61</f>
        <v>111166228.41091107</v>
      </c>
      <c r="T61" s="137">
        <f>'GS &gt; 50 OLS Model'!$B$9*G61</f>
        <v>-9103727.8609369192</v>
      </c>
      <c r="U61" s="137">
        <f>'GS &gt; 50 OLS Model'!$B$10*H61</f>
        <v>0</v>
      </c>
      <c r="V61" s="137">
        <f>'GS &gt; 50 OLS Model'!$B$11*I61</f>
        <v>0</v>
      </c>
      <c r="W61" s="137">
        <f>'GS &gt; 50 OLS Model'!$B$12*J61</f>
        <v>0</v>
      </c>
      <c r="X61" s="137">
        <f>'GS &gt; 50 OLS Model'!$B$13*K61</f>
        <v>0</v>
      </c>
      <c r="Y61" s="137">
        <f>'GS &gt; 50 OLS Model'!$B$14*L61</f>
        <v>0</v>
      </c>
      <c r="Z61" s="137">
        <f>'GS &gt; 50 OLS Model'!$B$15*M61</f>
        <v>34337622.894887492</v>
      </c>
      <c r="AA61" s="137">
        <f>'GS &gt; 50 OLS Model'!$B$16*N61</f>
        <v>11924613.723017169</v>
      </c>
      <c r="AB61" s="137">
        <f t="shared" ca="1" si="2"/>
        <v>81145180.101770625</v>
      </c>
    </row>
    <row r="62" spans="1:28">
      <c r="A62" s="138">
        <f>'Monthly Data'!A62</f>
        <v>41275</v>
      </c>
      <c r="B62" s="137">
        <f t="shared" si="1"/>
        <v>2013</v>
      </c>
      <c r="C62" s="137">
        <f ca="1">'Monthly Data'!O62</f>
        <v>86172794.297903538</v>
      </c>
      <c r="D62" s="137">
        <f t="shared" ref="D62:E77" ca="1" si="6">D50</f>
        <v>665.14879699248104</v>
      </c>
      <c r="E62" s="137">
        <f t="shared" ca="1" si="6"/>
        <v>0</v>
      </c>
      <c r="F62" s="137">
        <f>'Monthly Data'!BB62</f>
        <v>586913</v>
      </c>
      <c r="G62" s="137">
        <f>'Monthly Data'!BC62</f>
        <v>61</v>
      </c>
      <c r="H62" s="137">
        <f>'Monthly Data'!BG62</f>
        <v>0</v>
      </c>
      <c r="I62" s="137">
        <f>'Monthly Data'!BI62</f>
        <v>0</v>
      </c>
      <c r="J62" s="137">
        <f>'Monthly Data'!BK62</f>
        <v>0</v>
      </c>
      <c r="K62" s="137">
        <f>'Monthly Data'!BL62</f>
        <v>0</v>
      </c>
      <c r="L62" s="137">
        <f>'Monthly Data'!BM62</f>
        <v>0</v>
      </c>
      <c r="M62" s="137">
        <f>'Monthly Data'!BS62</f>
        <v>31</v>
      </c>
      <c r="N62" s="137">
        <f>'Monthly Data'!BT62</f>
        <v>22</v>
      </c>
      <c r="P62" s="137">
        <f>'GS &gt; 50 OLS Model'!$B$5</f>
        <v>-80678906.326298103</v>
      </c>
      <c r="Q62" s="137">
        <f ca="1">'GS &gt; 50 OLS Model'!$B$6*D62</f>
        <v>16362446.673318552</v>
      </c>
      <c r="R62" s="137">
        <f ca="1">'GS &gt; 50 OLS Model'!$B$7*E62</f>
        <v>0</v>
      </c>
      <c r="S62" s="137">
        <f>'GS &gt; 50 OLS Model'!$B$8*F62</f>
        <v>112725625.84943111</v>
      </c>
      <c r="T62" s="137">
        <f>'GS &gt; 50 OLS Model'!$B$9*G62</f>
        <v>-9255456.6586192008</v>
      </c>
      <c r="U62" s="137">
        <f>'GS &gt; 50 OLS Model'!$B$10*H62</f>
        <v>0</v>
      </c>
      <c r="V62" s="137">
        <f>'GS &gt; 50 OLS Model'!$B$11*I62</f>
        <v>0</v>
      </c>
      <c r="W62" s="137">
        <f>'GS &gt; 50 OLS Model'!$B$12*J62</f>
        <v>0</v>
      </c>
      <c r="X62" s="137">
        <f>'GS &gt; 50 OLS Model'!$B$13*K62</f>
        <v>0</v>
      </c>
      <c r="Y62" s="137">
        <f>'GS &gt; 50 OLS Model'!$B$14*L62</f>
        <v>0</v>
      </c>
      <c r="Z62" s="137">
        <f>'GS &gt; 50 OLS Model'!$B$15*M62</f>
        <v>34337622.894887492</v>
      </c>
      <c r="AA62" s="137">
        <f>'GS &gt; 50 OLS Model'!$B$16*N62</f>
        <v>13807447.468756722</v>
      </c>
      <c r="AB62" s="137">
        <f t="shared" ca="1" si="2"/>
        <v>87298779.901476577</v>
      </c>
    </row>
    <row r="63" spans="1:28">
      <c r="A63" s="138">
        <f>'Monthly Data'!A63</f>
        <v>41306</v>
      </c>
      <c r="B63" s="137">
        <f t="shared" si="1"/>
        <v>2013</v>
      </c>
      <c r="C63" s="137">
        <f ca="1">'Monthly Data'!O63</f>
        <v>80116229.569861323</v>
      </c>
      <c r="D63" s="137">
        <f t="shared" ca="1" si="6"/>
        <v>611.17548872180487</v>
      </c>
      <c r="E63" s="137">
        <f t="shared" ca="1" si="6"/>
        <v>0</v>
      </c>
      <c r="F63" s="137">
        <f>'Monthly Data'!BB63</f>
        <v>586913</v>
      </c>
      <c r="G63" s="137">
        <f>'Monthly Data'!BC63</f>
        <v>62</v>
      </c>
      <c r="H63" s="137">
        <f>'Monthly Data'!BG63</f>
        <v>0</v>
      </c>
      <c r="I63" s="137">
        <f>'Monthly Data'!BI63</f>
        <v>0</v>
      </c>
      <c r="J63" s="137">
        <f>'Monthly Data'!BK63</f>
        <v>0</v>
      </c>
      <c r="K63" s="137">
        <f>'Monthly Data'!BL63</f>
        <v>0</v>
      </c>
      <c r="L63" s="137">
        <f>'Monthly Data'!BM63</f>
        <v>0</v>
      </c>
      <c r="M63" s="137">
        <f>'Monthly Data'!BS63</f>
        <v>28</v>
      </c>
      <c r="N63" s="137">
        <f>'Monthly Data'!BT63</f>
        <v>19</v>
      </c>
      <c r="P63" s="137">
        <f>'GS &gt; 50 OLS Model'!$B$5</f>
        <v>-80678906.326298103</v>
      </c>
      <c r="Q63" s="137">
        <f ca="1">'GS &gt; 50 OLS Model'!$B$6*D63</f>
        <v>15034720.633138243</v>
      </c>
      <c r="R63" s="137">
        <f ca="1">'GS &gt; 50 OLS Model'!$B$7*E63</f>
        <v>0</v>
      </c>
      <c r="S63" s="137">
        <f>'GS &gt; 50 OLS Model'!$B$8*F63</f>
        <v>112725625.84943111</v>
      </c>
      <c r="T63" s="137">
        <f>'GS &gt; 50 OLS Model'!$B$9*G63</f>
        <v>-9407185.4563014843</v>
      </c>
      <c r="U63" s="137">
        <f>'GS &gt; 50 OLS Model'!$B$10*H63</f>
        <v>0</v>
      </c>
      <c r="V63" s="137">
        <f>'GS &gt; 50 OLS Model'!$B$11*I63</f>
        <v>0</v>
      </c>
      <c r="W63" s="137">
        <f>'GS &gt; 50 OLS Model'!$B$12*J63</f>
        <v>0</v>
      </c>
      <c r="X63" s="137">
        <f>'GS &gt; 50 OLS Model'!$B$13*K63</f>
        <v>0</v>
      </c>
      <c r="Y63" s="137">
        <f>'GS &gt; 50 OLS Model'!$B$14*L63</f>
        <v>0</v>
      </c>
      <c r="Z63" s="137">
        <f>'GS &gt; 50 OLS Model'!$B$15*M63</f>
        <v>31014627.130866118</v>
      </c>
      <c r="AA63" s="137">
        <f>'GS &gt; 50 OLS Model'!$B$16*N63</f>
        <v>11924613.723017169</v>
      </c>
      <c r="AB63" s="137">
        <f t="shared" ca="1" si="2"/>
        <v>80613495.55385305</v>
      </c>
    </row>
    <row r="64" spans="1:28">
      <c r="A64" s="138">
        <f>'Monthly Data'!A64</f>
        <v>41334</v>
      </c>
      <c r="B64" s="137">
        <f t="shared" si="1"/>
        <v>2013</v>
      </c>
      <c r="C64" s="137">
        <f ca="1">'Monthly Data'!O64</f>
        <v>83295056.131635845</v>
      </c>
      <c r="D64" s="137">
        <f t="shared" ca="1" si="6"/>
        <v>458.46436090225569</v>
      </c>
      <c r="E64" s="137">
        <f t="shared" ca="1" si="6"/>
        <v>0</v>
      </c>
      <c r="F64" s="137">
        <f>'Monthly Data'!BB64</f>
        <v>586913</v>
      </c>
      <c r="G64" s="137">
        <f>'Monthly Data'!BC64</f>
        <v>63</v>
      </c>
      <c r="H64" s="137">
        <f>'Monthly Data'!BG64</f>
        <v>0</v>
      </c>
      <c r="I64" s="137">
        <f>'Monthly Data'!BI64</f>
        <v>0</v>
      </c>
      <c r="J64" s="137">
        <f>'Monthly Data'!BK64</f>
        <v>0</v>
      </c>
      <c r="K64" s="137">
        <f>'Monthly Data'!BL64</f>
        <v>0</v>
      </c>
      <c r="L64" s="137">
        <f>'Monthly Data'!BM64</f>
        <v>0</v>
      </c>
      <c r="M64" s="137">
        <f>'Monthly Data'!BS64</f>
        <v>31</v>
      </c>
      <c r="N64" s="137">
        <f>'Monthly Data'!BT64</f>
        <v>19</v>
      </c>
      <c r="P64" s="137">
        <f>'GS &gt; 50 OLS Model'!$B$5</f>
        <v>-80678906.326298103</v>
      </c>
      <c r="Q64" s="137">
        <f ca="1">'GS &gt; 50 OLS Model'!$B$6*D64</f>
        <v>11278075.959543575</v>
      </c>
      <c r="R64" s="137">
        <f ca="1">'GS &gt; 50 OLS Model'!$B$7*E64</f>
        <v>0</v>
      </c>
      <c r="S64" s="137">
        <f>'GS &gt; 50 OLS Model'!$B$8*F64</f>
        <v>112725625.84943111</v>
      </c>
      <c r="T64" s="137">
        <f>'GS &gt; 50 OLS Model'!$B$9*G64</f>
        <v>-9558914.2539837658</v>
      </c>
      <c r="U64" s="137">
        <f>'GS &gt; 50 OLS Model'!$B$10*H64</f>
        <v>0</v>
      </c>
      <c r="V64" s="137">
        <f>'GS &gt; 50 OLS Model'!$B$11*I64</f>
        <v>0</v>
      </c>
      <c r="W64" s="137">
        <f>'GS &gt; 50 OLS Model'!$B$12*J64</f>
        <v>0</v>
      </c>
      <c r="X64" s="137">
        <f>'GS &gt; 50 OLS Model'!$B$13*K64</f>
        <v>0</v>
      </c>
      <c r="Y64" s="137">
        <f>'GS &gt; 50 OLS Model'!$B$14*L64</f>
        <v>0</v>
      </c>
      <c r="Z64" s="137">
        <f>'GS &gt; 50 OLS Model'!$B$15*M64</f>
        <v>34337622.894887492</v>
      </c>
      <c r="AA64" s="137">
        <f>'GS &gt; 50 OLS Model'!$B$16*N64</f>
        <v>11924613.723017169</v>
      </c>
      <c r="AB64" s="137">
        <f t="shared" ca="1" si="2"/>
        <v>80028117.846597478</v>
      </c>
    </row>
    <row r="65" spans="1:28">
      <c r="A65" s="138">
        <f>'Monthly Data'!A65</f>
        <v>41365</v>
      </c>
      <c r="B65" s="137">
        <f t="shared" si="1"/>
        <v>2013</v>
      </c>
      <c r="C65" s="137">
        <f ca="1">'Monthly Data'!O65</f>
        <v>75368667.834339544</v>
      </c>
      <c r="D65" s="137">
        <f t="shared" ca="1" si="6"/>
        <v>254.29052631578941</v>
      </c>
      <c r="E65" s="137">
        <f t="shared" ca="1" si="6"/>
        <v>1.6822556390977184</v>
      </c>
      <c r="F65" s="137">
        <f>'Monthly Data'!BB65</f>
        <v>586913</v>
      </c>
      <c r="G65" s="137">
        <f>'Monthly Data'!BC65</f>
        <v>64</v>
      </c>
      <c r="H65" s="137">
        <f>'Monthly Data'!BG65</f>
        <v>1</v>
      </c>
      <c r="I65" s="137">
        <f>'Monthly Data'!BI65</f>
        <v>0</v>
      </c>
      <c r="J65" s="137">
        <f>'Monthly Data'!BK65</f>
        <v>0</v>
      </c>
      <c r="K65" s="137">
        <f>'Monthly Data'!BL65</f>
        <v>0</v>
      </c>
      <c r="L65" s="137">
        <f>'Monthly Data'!BM65</f>
        <v>0</v>
      </c>
      <c r="M65" s="137">
        <f>'Monthly Data'!BS65</f>
        <v>30</v>
      </c>
      <c r="N65" s="137">
        <f>'Monthly Data'!BT65</f>
        <v>22</v>
      </c>
      <c r="P65" s="137">
        <f>'GS &gt; 50 OLS Model'!$B$5</f>
        <v>-80678906.326298103</v>
      </c>
      <c r="Q65" s="137">
        <f ca="1">'GS &gt; 50 OLS Model'!$B$6*D65</f>
        <v>6255465.2360278517</v>
      </c>
      <c r="R65" s="137">
        <f ca="1">'GS &gt; 50 OLS Model'!$B$7*E65</f>
        <v>123467.37203916423</v>
      </c>
      <c r="S65" s="137">
        <f>'GS &gt; 50 OLS Model'!$B$8*F65</f>
        <v>112725625.84943111</v>
      </c>
      <c r="T65" s="137">
        <f>'GS &gt; 50 OLS Model'!$B$9*G65</f>
        <v>-9710643.0516660474</v>
      </c>
      <c r="U65" s="137">
        <f>'GS &gt; 50 OLS Model'!$B$10*H65</f>
        <v>-1451998.11688088</v>
      </c>
      <c r="V65" s="137">
        <f>'GS &gt; 50 OLS Model'!$B$11*I65</f>
        <v>0</v>
      </c>
      <c r="W65" s="137">
        <f>'GS &gt; 50 OLS Model'!$B$12*J65</f>
        <v>0</v>
      </c>
      <c r="X65" s="137">
        <f>'GS &gt; 50 OLS Model'!$B$13*K65</f>
        <v>0</v>
      </c>
      <c r="Y65" s="137">
        <f>'GS &gt; 50 OLS Model'!$B$14*L65</f>
        <v>0</v>
      </c>
      <c r="Z65" s="137">
        <f>'GS &gt; 50 OLS Model'!$B$15*M65</f>
        <v>33229957.640213698</v>
      </c>
      <c r="AA65" s="137">
        <f>'GS &gt; 50 OLS Model'!$B$16*N65</f>
        <v>13807447.468756722</v>
      </c>
      <c r="AB65" s="137">
        <f t="shared" ca="1" si="2"/>
        <v>74300416.071623519</v>
      </c>
    </row>
    <row r="66" spans="1:28">
      <c r="A66" s="138">
        <f>'Monthly Data'!A66</f>
        <v>41395</v>
      </c>
      <c r="B66" s="137">
        <f t="shared" ref="B66:B129" si="7">YEAR(A66)</f>
        <v>2013</v>
      </c>
      <c r="C66" s="137">
        <f ca="1">'Monthly Data'!O66</f>
        <v>76645979.128271654</v>
      </c>
      <c r="D66" s="137">
        <f t="shared" ca="1" si="6"/>
        <v>102.64150375939857</v>
      </c>
      <c r="E66" s="137">
        <f t="shared" ca="1" si="6"/>
        <v>46.38781954887213</v>
      </c>
      <c r="F66" s="137">
        <f>'Monthly Data'!BB66</f>
        <v>586913</v>
      </c>
      <c r="G66" s="137">
        <f>'Monthly Data'!BC66</f>
        <v>65</v>
      </c>
      <c r="H66" s="137">
        <f>'Monthly Data'!BG66</f>
        <v>0</v>
      </c>
      <c r="I66" s="137">
        <f>'Monthly Data'!BI66</f>
        <v>0</v>
      </c>
      <c r="J66" s="137">
        <f>'Monthly Data'!BK66</f>
        <v>0</v>
      </c>
      <c r="K66" s="137">
        <f>'Monthly Data'!BL66</f>
        <v>0</v>
      </c>
      <c r="L66" s="137">
        <f>'Monthly Data'!BM66</f>
        <v>0</v>
      </c>
      <c r="M66" s="137">
        <f>'Monthly Data'!BS66</f>
        <v>31</v>
      </c>
      <c r="N66" s="137">
        <f>'Monthly Data'!BT66</f>
        <v>22</v>
      </c>
      <c r="P66" s="137">
        <f>'GS &gt; 50 OLS Model'!$B$5</f>
        <v>-80678906.326298103</v>
      </c>
      <c r="Q66" s="137">
        <f ca="1">'GS &gt; 50 OLS Model'!$B$6*D66</f>
        <v>2524948.0106199002</v>
      </c>
      <c r="R66" s="137">
        <f ca="1">'GS &gt; 50 OLS Model'!$B$7*E66</f>
        <v>3404584.9163555815</v>
      </c>
      <c r="S66" s="137">
        <f>'GS &gt; 50 OLS Model'!$B$8*F66</f>
        <v>112725625.84943111</v>
      </c>
      <c r="T66" s="137">
        <f>'GS &gt; 50 OLS Model'!$B$9*G66</f>
        <v>-9862371.849348329</v>
      </c>
      <c r="U66" s="137">
        <f>'GS &gt; 50 OLS Model'!$B$10*H66</f>
        <v>0</v>
      </c>
      <c r="V66" s="137">
        <f>'GS &gt; 50 OLS Model'!$B$11*I66</f>
        <v>0</v>
      </c>
      <c r="W66" s="137">
        <f>'GS &gt; 50 OLS Model'!$B$12*J66</f>
        <v>0</v>
      </c>
      <c r="X66" s="137">
        <f>'GS &gt; 50 OLS Model'!$B$13*K66</f>
        <v>0</v>
      </c>
      <c r="Y66" s="137">
        <f>'GS &gt; 50 OLS Model'!$B$14*L66</f>
        <v>0</v>
      </c>
      <c r="Z66" s="137">
        <f>'GS &gt; 50 OLS Model'!$B$15*M66</f>
        <v>34337622.894887492</v>
      </c>
      <c r="AA66" s="137">
        <f>'GS &gt; 50 OLS Model'!$B$16*N66</f>
        <v>13807447.468756722</v>
      </c>
      <c r="AB66" s="137">
        <f t="shared" ref="AB66:AB129" ca="1" si="8">SUM(P66:AA66)</f>
        <v>76258950.964404374</v>
      </c>
    </row>
    <row r="67" spans="1:28">
      <c r="A67" s="138">
        <f>'Monthly Data'!A67</f>
        <v>41426</v>
      </c>
      <c r="B67" s="137">
        <f t="shared" si="7"/>
        <v>2013</v>
      </c>
      <c r="C67" s="137">
        <f ca="1">'Monthly Data'!O67</f>
        <v>77950659.403683424</v>
      </c>
      <c r="D67" s="137">
        <f t="shared" ca="1" si="6"/>
        <v>0.39669172932326546</v>
      </c>
      <c r="E67" s="137">
        <f t="shared" ca="1" si="6"/>
        <v>113.76894736842098</v>
      </c>
      <c r="F67" s="137">
        <f>'Monthly Data'!BB67</f>
        <v>586913</v>
      </c>
      <c r="G67" s="137">
        <f>'Monthly Data'!BC67</f>
        <v>66</v>
      </c>
      <c r="H67" s="137">
        <f>'Monthly Data'!BG67</f>
        <v>0</v>
      </c>
      <c r="I67" s="137">
        <f>'Monthly Data'!BI67</f>
        <v>1</v>
      </c>
      <c r="J67" s="137">
        <f>'Monthly Data'!BK67</f>
        <v>0</v>
      </c>
      <c r="K67" s="137">
        <f>'Monthly Data'!BL67</f>
        <v>0</v>
      </c>
      <c r="L67" s="137">
        <f>'Monthly Data'!BM67</f>
        <v>0</v>
      </c>
      <c r="M67" s="137">
        <f>'Monthly Data'!BS67</f>
        <v>30</v>
      </c>
      <c r="N67" s="137">
        <f>'Monthly Data'!BT67</f>
        <v>20</v>
      </c>
      <c r="P67" s="137">
        <f>'GS &gt; 50 OLS Model'!$B$5</f>
        <v>-80678906.326298103</v>
      </c>
      <c r="Q67" s="137">
        <f ca="1">'GS &gt; 50 OLS Model'!$B$6*D67</f>
        <v>9758.4890721403826</v>
      </c>
      <c r="R67" s="137">
        <f ca="1">'GS &gt; 50 OLS Model'!$B$7*E67</f>
        <v>8349951.4727588817</v>
      </c>
      <c r="S67" s="137">
        <f>'GS &gt; 50 OLS Model'!$B$8*F67</f>
        <v>112725625.84943111</v>
      </c>
      <c r="T67" s="137">
        <f>'GS &gt; 50 OLS Model'!$B$9*G67</f>
        <v>-10014100.647030611</v>
      </c>
      <c r="U67" s="137">
        <f>'GS &gt; 50 OLS Model'!$B$10*H67</f>
        <v>0</v>
      </c>
      <c r="V67" s="137">
        <f>'GS &gt; 50 OLS Model'!$B$11*I67</f>
        <v>1416617.5357142601</v>
      </c>
      <c r="W67" s="137">
        <f>'GS &gt; 50 OLS Model'!$B$12*J67</f>
        <v>0</v>
      </c>
      <c r="X67" s="137">
        <f>'GS &gt; 50 OLS Model'!$B$13*K67</f>
        <v>0</v>
      </c>
      <c r="Y67" s="137">
        <f>'GS &gt; 50 OLS Model'!$B$14*L67</f>
        <v>0</v>
      </c>
      <c r="Z67" s="137">
        <f>'GS &gt; 50 OLS Model'!$B$15*M67</f>
        <v>33229957.640213698</v>
      </c>
      <c r="AA67" s="137">
        <f>'GS &gt; 50 OLS Model'!$B$16*N67</f>
        <v>12552224.97159702</v>
      </c>
      <c r="AB67" s="137">
        <f t="shared" ca="1" si="8"/>
        <v>77591128.985458389</v>
      </c>
    </row>
    <row r="68" spans="1:28">
      <c r="A68" s="138">
        <f>'Monthly Data'!A68</f>
        <v>41456</v>
      </c>
      <c r="B68" s="137">
        <f t="shared" si="7"/>
        <v>2013</v>
      </c>
      <c r="C68" s="137">
        <f ca="1">'Monthly Data'!O68</f>
        <v>82611806.230879351</v>
      </c>
      <c r="D68" s="137">
        <f t="shared" ca="1" si="6"/>
        <v>0.58105263157894704</v>
      </c>
      <c r="E68" s="137">
        <f t="shared" ca="1" si="6"/>
        <v>182.37947368421052</v>
      </c>
      <c r="F68" s="137">
        <f>'Monthly Data'!BB68</f>
        <v>586913</v>
      </c>
      <c r="G68" s="137">
        <f>'Monthly Data'!BC68</f>
        <v>67</v>
      </c>
      <c r="H68" s="137">
        <f>'Monthly Data'!BG68</f>
        <v>0</v>
      </c>
      <c r="I68" s="137">
        <f>'Monthly Data'!BI68</f>
        <v>0</v>
      </c>
      <c r="J68" s="137">
        <f>'Monthly Data'!BK68</f>
        <v>0</v>
      </c>
      <c r="K68" s="137">
        <f>'Monthly Data'!BL68</f>
        <v>0</v>
      </c>
      <c r="L68" s="137">
        <f>'Monthly Data'!BM68</f>
        <v>0</v>
      </c>
      <c r="M68" s="137">
        <f>'Monthly Data'!BS68</f>
        <v>31</v>
      </c>
      <c r="N68" s="137">
        <f>'Monthly Data'!BT68</f>
        <v>22</v>
      </c>
      <c r="P68" s="137">
        <f>'GS &gt; 50 OLS Model'!$B$5</f>
        <v>-80678906.326298103</v>
      </c>
      <c r="Q68" s="137">
        <f ca="1">'GS &gt; 50 OLS Model'!$B$6*D68</f>
        <v>14293.708026821261</v>
      </c>
      <c r="R68" s="137">
        <f ca="1">'GS &gt; 50 OLS Model'!$B$7*E68</f>
        <v>13385548.430530401</v>
      </c>
      <c r="S68" s="137">
        <f>'GS &gt; 50 OLS Model'!$B$8*F68</f>
        <v>112725625.84943111</v>
      </c>
      <c r="T68" s="137">
        <f>'GS &gt; 50 OLS Model'!$B$9*G68</f>
        <v>-10165829.444712894</v>
      </c>
      <c r="U68" s="137">
        <f>'GS &gt; 50 OLS Model'!$B$10*H68</f>
        <v>0</v>
      </c>
      <c r="V68" s="137">
        <f>'GS &gt; 50 OLS Model'!$B$11*I68</f>
        <v>0</v>
      </c>
      <c r="W68" s="137">
        <f>'GS &gt; 50 OLS Model'!$B$12*J68</f>
        <v>0</v>
      </c>
      <c r="X68" s="137">
        <f>'GS &gt; 50 OLS Model'!$B$13*K68</f>
        <v>0</v>
      </c>
      <c r="Y68" s="137">
        <f>'GS &gt; 50 OLS Model'!$B$14*L68</f>
        <v>0</v>
      </c>
      <c r="Z68" s="137">
        <f>'GS &gt; 50 OLS Model'!$B$15*M68</f>
        <v>34337622.894887492</v>
      </c>
      <c r="AA68" s="137">
        <f>'GS &gt; 50 OLS Model'!$B$16*N68</f>
        <v>13807447.468756722</v>
      </c>
      <c r="AB68" s="137">
        <f t="shared" ca="1" si="8"/>
        <v>83425802.580621555</v>
      </c>
    </row>
    <row r="69" spans="1:28">
      <c r="A69" s="138">
        <f>'Monthly Data'!A69</f>
        <v>41487</v>
      </c>
      <c r="B69" s="137">
        <f t="shared" si="7"/>
        <v>2013</v>
      </c>
      <c r="C69" s="137">
        <f ca="1">'Monthly Data'!O69</f>
        <v>81402470.109881312</v>
      </c>
      <c r="D69" s="137">
        <f t="shared" ca="1" si="6"/>
        <v>1.6660902255639058</v>
      </c>
      <c r="E69" s="137">
        <f t="shared" ca="1" si="6"/>
        <v>154.67804511278189</v>
      </c>
      <c r="F69" s="137">
        <f>'Monthly Data'!BB69</f>
        <v>586913</v>
      </c>
      <c r="G69" s="137">
        <f>'Monthly Data'!BC69</f>
        <v>68</v>
      </c>
      <c r="H69" s="137">
        <f>'Monthly Data'!BG69</f>
        <v>0</v>
      </c>
      <c r="I69" s="137">
        <f>'Monthly Data'!BI69</f>
        <v>0</v>
      </c>
      <c r="J69" s="137">
        <f>'Monthly Data'!BK69</f>
        <v>1</v>
      </c>
      <c r="K69" s="137">
        <f>'Monthly Data'!BL69</f>
        <v>0</v>
      </c>
      <c r="L69" s="137">
        <f>'Monthly Data'!BM69</f>
        <v>0</v>
      </c>
      <c r="M69" s="137">
        <f>'Monthly Data'!BS69</f>
        <v>31</v>
      </c>
      <c r="N69" s="137">
        <f>'Monthly Data'!BT69</f>
        <v>21</v>
      </c>
      <c r="P69" s="137">
        <f>'GS &gt; 50 OLS Model'!$B$5</f>
        <v>-80678906.326298103</v>
      </c>
      <c r="Q69" s="137">
        <f ca="1">'GS &gt; 50 OLS Model'!$B$6*D69</f>
        <v>40985.284183013944</v>
      </c>
      <c r="R69" s="137">
        <f ca="1">'GS &gt; 50 OLS Model'!$B$7*E69</f>
        <v>11352431.401254544</v>
      </c>
      <c r="S69" s="137">
        <f>'GS &gt; 50 OLS Model'!$B$8*F69</f>
        <v>112725625.84943111</v>
      </c>
      <c r="T69" s="137">
        <f>'GS &gt; 50 OLS Model'!$B$9*G69</f>
        <v>-10317558.242395176</v>
      </c>
      <c r="U69" s="137">
        <f>'GS &gt; 50 OLS Model'!$B$10*H69</f>
        <v>0</v>
      </c>
      <c r="V69" s="137">
        <f>'GS &gt; 50 OLS Model'!$B$11*I69</f>
        <v>0</v>
      </c>
      <c r="W69" s="137">
        <f>'GS &gt; 50 OLS Model'!$B$12*J69</f>
        <v>3108600.9961055499</v>
      </c>
      <c r="X69" s="137">
        <f>'GS &gt; 50 OLS Model'!$B$13*K69</f>
        <v>0</v>
      </c>
      <c r="Y69" s="137">
        <f>'GS &gt; 50 OLS Model'!$B$14*L69</f>
        <v>0</v>
      </c>
      <c r="Z69" s="137">
        <f>'GS &gt; 50 OLS Model'!$B$15*M69</f>
        <v>34337622.894887492</v>
      </c>
      <c r="AA69" s="137">
        <f>'GS &gt; 50 OLS Model'!$B$16*N69</f>
        <v>13179836.220176872</v>
      </c>
      <c r="AB69" s="137">
        <f t="shared" ca="1" si="8"/>
        <v>83748638.077345312</v>
      </c>
    </row>
    <row r="70" spans="1:28">
      <c r="A70" s="138">
        <f>'Monthly Data'!A70</f>
        <v>41518</v>
      </c>
      <c r="B70" s="137">
        <f t="shared" si="7"/>
        <v>2013</v>
      </c>
      <c r="C70" s="137">
        <f ca="1">'Monthly Data'!O70</f>
        <v>76153505.586661026</v>
      </c>
      <c r="D70" s="137">
        <f t="shared" ca="1" si="6"/>
        <v>30.410827067669118</v>
      </c>
      <c r="E70" s="137">
        <f t="shared" ca="1" si="6"/>
        <v>70.305488721804494</v>
      </c>
      <c r="F70" s="137">
        <f>'Monthly Data'!BB70</f>
        <v>586913</v>
      </c>
      <c r="G70" s="137">
        <f>'Monthly Data'!BC70</f>
        <v>69</v>
      </c>
      <c r="H70" s="137">
        <f>'Monthly Data'!BG70</f>
        <v>0</v>
      </c>
      <c r="I70" s="137">
        <f>'Monthly Data'!BI70</f>
        <v>0</v>
      </c>
      <c r="J70" s="137">
        <f>'Monthly Data'!BK70</f>
        <v>0</v>
      </c>
      <c r="K70" s="137">
        <f>'Monthly Data'!BL70</f>
        <v>1</v>
      </c>
      <c r="L70" s="137">
        <f>'Monthly Data'!BM70</f>
        <v>0</v>
      </c>
      <c r="M70" s="137">
        <f>'Monthly Data'!BS70</f>
        <v>30</v>
      </c>
      <c r="N70" s="137">
        <f>'Monthly Data'!BT70</f>
        <v>20</v>
      </c>
      <c r="P70" s="137">
        <f>'GS &gt; 50 OLS Model'!$B$5</f>
        <v>-80678906.326298103</v>
      </c>
      <c r="Q70" s="137">
        <f ca="1">'GS &gt; 50 OLS Model'!$B$6*D70</f>
        <v>748096.57393377682</v>
      </c>
      <c r="R70" s="137">
        <f ca="1">'GS &gt; 50 OLS Model'!$B$7*E70</f>
        <v>5159996.9295190303</v>
      </c>
      <c r="S70" s="137">
        <f>'GS &gt; 50 OLS Model'!$B$8*F70</f>
        <v>112725625.84943111</v>
      </c>
      <c r="T70" s="137">
        <f>'GS &gt; 50 OLS Model'!$B$9*G70</f>
        <v>-10469287.040077457</v>
      </c>
      <c r="U70" s="137">
        <f>'GS &gt; 50 OLS Model'!$B$10*H70</f>
        <v>0</v>
      </c>
      <c r="V70" s="137">
        <f>'GS &gt; 50 OLS Model'!$B$11*I70</f>
        <v>0</v>
      </c>
      <c r="W70" s="137">
        <f>'GS &gt; 50 OLS Model'!$B$12*J70</f>
        <v>0</v>
      </c>
      <c r="X70" s="137">
        <f>'GS &gt; 50 OLS Model'!$B$13*K70</f>
        <v>3297905.0316017698</v>
      </c>
      <c r="Y70" s="137">
        <f>'GS &gt; 50 OLS Model'!$B$14*L70</f>
        <v>0</v>
      </c>
      <c r="Z70" s="137">
        <f>'GS &gt; 50 OLS Model'!$B$15*M70</f>
        <v>33229957.640213698</v>
      </c>
      <c r="AA70" s="137">
        <f>'GS &gt; 50 OLS Model'!$B$16*N70</f>
        <v>12552224.97159702</v>
      </c>
      <c r="AB70" s="137">
        <f t="shared" ca="1" si="8"/>
        <v>76565613.629920855</v>
      </c>
    </row>
    <row r="71" spans="1:28">
      <c r="A71" s="138">
        <f>'Monthly Data'!A71</f>
        <v>41548</v>
      </c>
      <c r="B71" s="137">
        <f t="shared" si="7"/>
        <v>2013</v>
      </c>
      <c r="C71" s="137">
        <f ca="1">'Monthly Data'!O71</f>
        <v>77422083.680861652</v>
      </c>
      <c r="D71" s="137">
        <f t="shared" ca="1" si="6"/>
        <v>158.93676691729343</v>
      </c>
      <c r="E71" s="137">
        <f t="shared" ca="1" si="6"/>
        <v>14.777368421052643</v>
      </c>
      <c r="F71" s="137">
        <f>'Monthly Data'!BB71</f>
        <v>586913</v>
      </c>
      <c r="G71" s="137">
        <f>'Monthly Data'!BC71</f>
        <v>70</v>
      </c>
      <c r="H71" s="137">
        <f>'Monthly Data'!BG71</f>
        <v>0</v>
      </c>
      <c r="I71" s="137">
        <f>'Monthly Data'!BI71</f>
        <v>0</v>
      </c>
      <c r="J71" s="137">
        <f>'Monthly Data'!BK71</f>
        <v>0</v>
      </c>
      <c r="K71" s="137">
        <f>'Monthly Data'!BL71</f>
        <v>0</v>
      </c>
      <c r="L71" s="137">
        <f>'Monthly Data'!BM71</f>
        <v>1</v>
      </c>
      <c r="M71" s="137">
        <f>'Monthly Data'!BS71</f>
        <v>31</v>
      </c>
      <c r="N71" s="137">
        <f>'Monthly Data'!BT71</f>
        <v>22</v>
      </c>
      <c r="P71" s="137">
        <f>'GS &gt; 50 OLS Model'!$B$5</f>
        <v>-80678906.326298103</v>
      </c>
      <c r="Q71" s="137">
        <f ca="1">'GS &gt; 50 OLS Model'!$B$6*D71</f>
        <v>3909793.3949105097</v>
      </c>
      <c r="R71" s="137">
        <f ca="1">'GS &gt; 50 OLS Model'!$B$7*E71</f>
        <v>1084569.3140790958</v>
      </c>
      <c r="S71" s="137">
        <f>'GS &gt; 50 OLS Model'!$B$8*F71</f>
        <v>112725625.84943111</v>
      </c>
      <c r="T71" s="137">
        <f>'GS &gt; 50 OLS Model'!$B$9*G71</f>
        <v>-10621015.837759739</v>
      </c>
      <c r="U71" s="137">
        <f>'GS &gt; 50 OLS Model'!$B$10*H71</f>
        <v>0</v>
      </c>
      <c r="V71" s="137">
        <f>'GS &gt; 50 OLS Model'!$B$11*I71</f>
        <v>0</v>
      </c>
      <c r="W71" s="137">
        <f>'GS &gt; 50 OLS Model'!$B$12*J71</f>
        <v>0</v>
      </c>
      <c r="X71" s="137">
        <f>'GS &gt; 50 OLS Model'!$B$13*K71</f>
        <v>0</v>
      </c>
      <c r="Y71" s="137">
        <f>'GS &gt; 50 OLS Model'!$B$14*L71</f>
        <v>1577525.1305396601</v>
      </c>
      <c r="Z71" s="137">
        <f>'GS &gt; 50 OLS Model'!$B$15*M71</f>
        <v>34337622.894887492</v>
      </c>
      <c r="AA71" s="137">
        <f>'GS &gt; 50 OLS Model'!$B$16*N71</f>
        <v>13807447.468756722</v>
      </c>
      <c r="AB71" s="137">
        <f t="shared" ca="1" si="8"/>
        <v>76142661.88854675</v>
      </c>
    </row>
    <row r="72" spans="1:28">
      <c r="A72" s="138">
        <f>'Monthly Data'!A72</f>
        <v>41579</v>
      </c>
      <c r="B72" s="137">
        <f t="shared" si="7"/>
        <v>2013</v>
      </c>
      <c r="C72" s="137">
        <f ca="1">'Monthly Data'!O72</f>
        <v>79988549.467103228</v>
      </c>
      <c r="D72" s="137">
        <f t="shared" ca="1" si="6"/>
        <v>375.92533834586447</v>
      </c>
      <c r="E72" s="137">
        <f t="shared" ca="1" si="6"/>
        <v>9.5488721804512622E-2</v>
      </c>
      <c r="F72" s="137">
        <f>'Monthly Data'!BB72</f>
        <v>586913</v>
      </c>
      <c r="G72" s="137">
        <f>'Monthly Data'!BC72</f>
        <v>71</v>
      </c>
      <c r="H72" s="137">
        <f>'Monthly Data'!BG72</f>
        <v>0</v>
      </c>
      <c r="I72" s="137">
        <f>'Monthly Data'!BI72</f>
        <v>0</v>
      </c>
      <c r="J72" s="137">
        <f>'Monthly Data'!BK72</f>
        <v>0</v>
      </c>
      <c r="K72" s="137">
        <f>'Monthly Data'!BL72</f>
        <v>0</v>
      </c>
      <c r="L72" s="137">
        <f>'Monthly Data'!BM72</f>
        <v>0</v>
      </c>
      <c r="M72" s="137">
        <f>'Monthly Data'!BS72</f>
        <v>30</v>
      </c>
      <c r="N72" s="137">
        <f>'Monthly Data'!BT72</f>
        <v>21</v>
      </c>
      <c r="P72" s="137">
        <f>'GS &gt; 50 OLS Model'!$B$5</f>
        <v>-80678906.326298103</v>
      </c>
      <c r="Q72" s="137">
        <f ca="1">'GS &gt; 50 OLS Model'!$B$6*D72</f>
        <v>9247642.5269742664</v>
      </c>
      <c r="R72" s="137">
        <f ca="1">'GS &gt; 50 OLS Model'!$B$7*E72</f>
        <v>7008.2936662976308</v>
      </c>
      <c r="S72" s="137">
        <f>'GS &gt; 50 OLS Model'!$B$8*F72</f>
        <v>112725625.84943111</v>
      </c>
      <c r="T72" s="137">
        <f>'GS &gt; 50 OLS Model'!$B$9*G72</f>
        <v>-10772744.635442022</v>
      </c>
      <c r="U72" s="137">
        <f>'GS &gt; 50 OLS Model'!$B$10*H72</f>
        <v>0</v>
      </c>
      <c r="V72" s="137">
        <f>'GS &gt; 50 OLS Model'!$B$11*I72</f>
        <v>0</v>
      </c>
      <c r="W72" s="137">
        <f>'GS &gt; 50 OLS Model'!$B$12*J72</f>
        <v>0</v>
      </c>
      <c r="X72" s="137">
        <f>'GS &gt; 50 OLS Model'!$B$13*K72</f>
        <v>0</v>
      </c>
      <c r="Y72" s="137">
        <f>'GS &gt; 50 OLS Model'!$B$14*L72</f>
        <v>0</v>
      </c>
      <c r="Z72" s="137">
        <f>'GS &gt; 50 OLS Model'!$B$15*M72</f>
        <v>33229957.640213698</v>
      </c>
      <c r="AA72" s="137">
        <f>'GS &gt; 50 OLS Model'!$B$16*N72</f>
        <v>13179836.220176872</v>
      </c>
      <c r="AB72" s="137">
        <f t="shared" ca="1" si="8"/>
        <v>76938419.568722129</v>
      </c>
    </row>
    <row r="73" spans="1:28">
      <c r="A73" s="138">
        <f>'Monthly Data'!A73</f>
        <v>41609</v>
      </c>
      <c r="B73" s="137">
        <f t="shared" si="7"/>
        <v>2013</v>
      </c>
      <c r="C73" s="137">
        <f ca="1">'Monthly Data'!O73</f>
        <v>83719004.850571141</v>
      </c>
      <c r="D73" s="137">
        <f t="shared" ca="1" si="6"/>
        <v>548.76120300751859</v>
      </c>
      <c r="E73" s="137">
        <f t="shared" ca="1" si="6"/>
        <v>0</v>
      </c>
      <c r="F73" s="137">
        <f>'Monthly Data'!BB73</f>
        <v>586913</v>
      </c>
      <c r="G73" s="137">
        <f>'Monthly Data'!BC73</f>
        <v>72</v>
      </c>
      <c r="H73" s="137">
        <f>'Monthly Data'!BG73</f>
        <v>0</v>
      </c>
      <c r="I73" s="137">
        <f>'Monthly Data'!BI73</f>
        <v>0</v>
      </c>
      <c r="J73" s="137">
        <f>'Monthly Data'!BK73</f>
        <v>0</v>
      </c>
      <c r="K73" s="137">
        <f>'Monthly Data'!BL73</f>
        <v>0</v>
      </c>
      <c r="L73" s="137">
        <f>'Monthly Data'!BM73</f>
        <v>0</v>
      </c>
      <c r="M73" s="137">
        <f>'Monthly Data'!BS73</f>
        <v>31</v>
      </c>
      <c r="N73" s="137">
        <f>'Monthly Data'!BT73</f>
        <v>20</v>
      </c>
      <c r="P73" s="137">
        <f>'GS &gt; 50 OLS Model'!$B$5</f>
        <v>-80678906.326298103</v>
      </c>
      <c r="Q73" s="137">
        <f ca="1">'GS &gt; 50 OLS Model'!$B$6*D73</f>
        <v>13499349.260189911</v>
      </c>
      <c r="R73" s="137">
        <f ca="1">'GS &gt; 50 OLS Model'!$B$7*E73</f>
        <v>0</v>
      </c>
      <c r="S73" s="137">
        <f>'GS &gt; 50 OLS Model'!$B$8*F73</f>
        <v>112725625.84943111</v>
      </c>
      <c r="T73" s="137">
        <f>'GS &gt; 50 OLS Model'!$B$9*G73</f>
        <v>-10924473.433124304</v>
      </c>
      <c r="U73" s="137">
        <f>'GS &gt; 50 OLS Model'!$B$10*H73</f>
        <v>0</v>
      </c>
      <c r="V73" s="137">
        <f>'GS &gt; 50 OLS Model'!$B$11*I73</f>
        <v>0</v>
      </c>
      <c r="W73" s="137">
        <f>'GS &gt; 50 OLS Model'!$B$12*J73</f>
        <v>0</v>
      </c>
      <c r="X73" s="137">
        <f>'GS &gt; 50 OLS Model'!$B$13*K73</f>
        <v>0</v>
      </c>
      <c r="Y73" s="137">
        <f>'GS &gt; 50 OLS Model'!$B$14*L73</f>
        <v>0</v>
      </c>
      <c r="Z73" s="137">
        <f>'GS &gt; 50 OLS Model'!$B$15*M73</f>
        <v>34337622.894887492</v>
      </c>
      <c r="AA73" s="137">
        <f>'GS &gt; 50 OLS Model'!$B$16*N73</f>
        <v>12552224.97159702</v>
      </c>
      <c r="AB73" s="137">
        <f t="shared" ca="1" si="8"/>
        <v>81511443.21668312</v>
      </c>
    </row>
    <row r="74" spans="1:28">
      <c r="A74" s="138">
        <f>'Monthly Data'!A74</f>
        <v>41640</v>
      </c>
      <c r="B74" s="137">
        <f t="shared" si="7"/>
        <v>2014</v>
      </c>
      <c r="C74" s="137">
        <f ca="1">'Monthly Data'!O74</f>
        <v>96510112.683375672</v>
      </c>
      <c r="D74" s="137">
        <f t="shared" ca="1" si="6"/>
        <v>665.14879699248104</v>
      </c>
      <c r="E74" s="137">
        <f t="shared" ca="1" si="6"/>
        <v>0</v>
      </c>
      <c r="F74" s="137">
        <f>'Monthly Data'!BB74</f>
        <v>601343.5</v>
      </c>
      <c r="G74" s="137">
        <f>'Monthly Data'!BC74</f>
        <v>73</v>
      </c>
      <c r="H74" s="137">
        <f>'Monthly Data'!BG74</f>
        <v>0</v>
      </c>
      <c r="I74" s="137">
        <f>'Monthly Data'!BI74</f>
        <v>0</v>
      </c>
      <c r="J74" s="137">
        <f>'Monthly Data'!BK74</f>
        <v>0</v>
      </c>
      <c r="K74" s="137">
        <f>'Monthly Data'!BL74</f>
        <v>0</v>
      </c>
      <c r="L74" s="137">
        <f>'Monthly Data'!BM74</f>
        <v>0</v>
      </c>
      <c r="M74" s="137">
        <f>'Monthly Data'!BS74</f>
        <v>31</v>
      </c>
      <c r="N74" s="137">
        <f>'Monthly Data'!BT74</f>
        <v>22</v>
      </c>
      <c r="P74" s="137">
        <f>'GS &gt; 50 OLS Model'!$B$5</f>
        <v>-80678906.326298103</v>
      </c>
      <c r="Q74" s="137">
        <f ca="1">'GS &gt; 50 OLS Model'!$B$6*D74</f>
        <v>16362446.673318552</v>
      </c>
      <c r="R74" s="137">
        <f ca="1">'GS &gt; 50 OLS Model'!$B$7*E74</f>
        <v>0</v>
      </c>
      <c r="S74" s="137">
        <f>'GS &gt; 50 OLS Model'!$B$8*F74</f>
        <v>115497224.27001511</v>
      </c>
      <c r="T74" s="137">
        <f>'GS &gt; 50 OLS Model'!$B$9*G74</f>
        <v>-11076202.230806585</v>
      </c>
      <c r="U74" s="137">
        <f>'GS &gt; 50 OLS Model'!$B$10*H74</f>
        <v>0</v>
      </c>
      <c r="V74" s="137">
        <f>'GS &gt; 50 OLS Model'!$B$11*I74</f>
        <v>0</v>
      </c>
      <c r="W74" s="137">
        <f>'GS &gt; 50 OLS Model'!$B$12*J74</f>
        <v>0</v>
      </c>
      <c r="X74" s="137">
        <f>'GS &gt; 50 OLS Model'!$B$13*K74</f>
        <v>0</v>
      </c>
      <c r="Y74" s="137">
        <f>'GS &gt; 50 OLS Model'!$B$14*L74</f>
        <v>0</v>
      </c>
      <c r="Z74" s="137">
        <f>'GS &gt; 50 OLS Model'!$B$15*M74</f>
        <v>34337622.894887492</v>
      </c>
      <c r="AA74" s="137">
        <f>'GS &gt; 50 OLS Model'!$B$16*N74</f>
        <v>13807447.468756722</v>
      </c>
      <c r="AB74" s="137">
        <f t="shared" ca="1" si="8"/>
        <v>88249632.749873176</v>
      </c>
    </row>
    <row r="75" spans="1:28">
      <c r="A75" s="138">
        <f>'Monthly Data'!A75</f>
        <v>41671</v>
      </c>
      <c r="B75" s="137">
        <f t="shared" si="7"/>
        <v>2014</v>
      </c>
      <c r="C75" s="137">
        <f ca="1">'Monthly Data'!O75</f>
        <v>85964089.963368535</v>
      </c>
      <c r="D75" s="137">
        <f t="shared" ca="1" si="6"/>
        <v>611.17548872180487</v>
      </c>
      <c r="E75" s="137">
        <f t="shared" ca="1" si="6"/>
        <v>0</v>
      </c>
      <c r="F75" s="137">
        <f>'Monthly Data'!BB75</f>
        <v>601343.5</v>
      </c>
      <c r="G75" s="137">
        <f>'Monthly Data'!BC75</f>
        <v>74</v>
      </c>
      <c r="H75" s="137">
        <f>'Monthly Data'!BG75</f>
        <v>0</v>
      </c>
      <c r="I75" s="137">
        <f>'Monthly Data'!BI75</f>
        <v>0</v>
      </c>
      <c r="J75" s="137">
        <f>'Monthly Data'!BK75</f>
        <v>0</v>
      </c>
      <c r="K75" s="137">
        <f>'Monthly Data'!BL75</f>
        <v>0</v>
      </c>
      <c r="L75" s="137">
        <f>'Monthly Data'!BM75</f>
        <v>0</v>
      </c>
      <c r="M75" s="137">
        <f>'Monthly Data'!BS75</f>
        <v>28</v>
      </c>
      <c r="N75" s="137">
        <f>'Monthly Data'!BT75</f>
        <v>19</v>
      </c>
      <c r="P75" s="137">
        <f>'GS &gt; 50 OLS Model'!$B$5</f>
        <v>-80678906.326298103</v>
      </c>
      <c r="Q75" s="137">
        <f ca="1">'GS &gt; 50 OLS Model'!$B$6*D75</f>
        <v>15034720.633138243</v>
      </c>
      <c r="R75" s="137">
        <f ca="1">'GS &gt; 50 OLS Model'!$B$7*E75</f>
        <v>0</v>
      </c>
      <c r="S75" s="137">
        <f>'GS &gt; 50 OLS Model'!$B$8*F75</f>
        <v>115497224.27001511</v>
      </c>
      <c r="T75" s="137">
        <f>'GS &gt; 50 OLS Model'!$B$9*G75</f>
        <v>-11227931.028488867</v>
      </c>
      <c r="U75" s="137">
        <f>'GS &gt; 50 OLS Model'!$B$10*H75</f>
        <v>0</v>
      </c>
      <c r="V75" s="137">
        <f>'GS &gt; 50 OLS Model'!$B$11*I75</f>
        <v>0</v>
      </c>
      <c r="W75" s="137">
        <f>'GS &gt; 50 OLS Model'!$B$12*J75</f>
        <v>0</v>
      </c>
      <c r="X75" s="137">
        <f>'GS &gt; 50 OLS Model'!$B$13*K75</f>
        <v>0</v>
      </c>
      <c r="Y75" s="137">
        <f>'GS &gt; 50 OLS Model'!$B$14*L75</f>
        <v>0</v>
      </c>
      <c r="Z75" s="137">
        <f>'GS &gt; 50 OLS Model'!$B$15*M75</f>
        <v>31014627.130866118</v>
      </c>
      <c r="AA75" s="137">
        <f>'GS &gt; 50 OLS Model'!$B$16*N75</f>
        <v>11924613.723017169</v>
      </c>
      <c r="AB75" s="137">
        <f t="shared" ca="1" si="8"/>
        <v>81564348.402249664</v>
      </c>
    </row>
    <row r="76" spans="1:28">
      <c r="A76" s="138">
        <f>'Monthly Data'!A76</f>
        <v>41699</v>
      </c>
      <c r="B76" s="137">
        <f t="shared" si="7"/>
        <v>2014</v>
      </c>
      <c r="C76" s="137">
        <f ca="1">'Monthly Data'!O76</f>
        <v>88422332.078679308</v>
      </c>
      <c r="D76" s="137">
        <f t="shared" ca="1" si="6"/>
        <v>458.46436090225569</v>
      </c>
      <c r="E76" s="137">
        <f t="shared" ca="1" si="6"/>
        <v>0</v>
      </c>
      <c r="F76" s="137">
        <f>'Monthly Data'!BB76</f>
        <v>601343.5</v>
      </c>
      <c r="G76" s="137">
        <f>'Monthly Data'!BC76</f>
        <v>75</v>
      </c>
      <c r="H76" s="137">
        <f>'Monthly Data'!BG76</f>
        <v>0</v>
      </c>
      <c r="I76" s="137">
        <f>'Monthly Data'!BI76</f>
        <v>0</v>
      </c>
      <c r="J76" s="137">
        <f>'Monthly Data'!BK76</f>
        <v>0</v>
      </c>
      <c r="K76" s="137">
        <f>'Monthly Data'!BL76</f>
        <v>0</v>
      </c>
      <c r="L76" s="137">
        <f>'Monthly Data'!BM76</f>
        <v>0</v>
      </c>
      <c r="M76" s="137">
        <f>'Monthly Data'!BS76</f>
        <v>31</v>
      </c>
      <c r="N76" s="137">
        <f>'Monthly Data'!BT76</f>
        <v>21</v>
      </c>
      <c r="P76" s="137">
        <f>'GS &gt; 50 OLS Model'!$B$5</f>
        <v>-80678906.326298103</v>
      </c>
      <c r="Q76" s="137">
        <f ca="1">'GS &gt; 50 OLS Model'!$B$6*D76</f>
        <v>11278075.959543575</v>
      </c>
      <c r="R76" s="137">
        <f ca="1">'GS &gt; 50 OLS Model'!$B$7*E76</f>
        <v>0</v>
      </c>
      <c r="S76" s="137">
        <f>'GS &gt; 50 OLS Model'!$B$8*F76</f>
        <v>115497224.27001511</v>
      </c>
      <c r="T76" s="137">
        <f>'GS &gt; 50 OLS Model'!$B$9*G76</f>
        <v>-11379659.826171149</v>
      </c>
      <c r="U76" s="137">
        <f>'GS &gt; 50 OLS Model'!$B$10*H76</f>
        <v>0</v>
      </c>
      <c r="V76" s="137">
        <f>'GS &gt; 50 OLS Model'!$B$11*I76</f>
        <v>0</v>
      </c>
      <c r="W76" s="137">
        <f>'GS &gt; 50 OLS Model'!$B$12*J76</f>
        <v>0</v>
      </c>
      <c r="X76" s="137">
        <f>'GS &gt; 50 OLS Model'!$B$13*K76</f>
        <v>0</v>
      </c>
      <c r="Y76" s="137">
        <f>'GS &gt; 50 OLS Model'!$B$14*L76</f>
        <v>0</v>
      </c>
      <c r="Z76" s="137">
        <f>'GS &gt; 50 OLS Model'!$B$15*M76</f>
        <v>34337622.894887492</v>
      </c>
      <c r="AA76" s="137">
        <f>'GS &gt; 50 OLS Model'!$B$16*N76</f>
        <v>13179836.220176872</v>
      </c>
      <c r="AB76" s="137">
        <f t="shared" ca="1" si="8"/>
        <v>82234193.192153797</v>
      </c>
    </row>
    <row r="77" spans="1:28">
      <c r="A77" s="138">
        <f>'Monthly Data'!A77</f>
        <v>41730</v>
      </c>
      <c r="B77" s="137">
        <f t="shared" si="7"/>
        <v>2014</v>
      </c>
      <c r="C77" s="137">
        <f ca="1">'Monthly Data'!O77</f>
        <v>76199788.927618995</v>
      </c>
      <c r="D77" s="137">
        <f t="shared" ca="1" si="6"/>
        <v>254.29052631578941</v>
      </c>
      <c r="E77" s="137">
        <f t="shared" ca="1" si="6"/>
        <v>1.6822556390977184</v>
      </c>
      <c r="F77" s="137">
        <f>'Monthly Data'!BB77</f>
        <v>601343.5</v>
      </c>
      <c r="G77" s="137">
        <f>'Monthly Data'!BC77</f>
        <v>76</v>
      </c>
      <c r="H77" s="137">
        <f>'Monthly Data'!BG77</f>
        <v>1</v>
      </c>
      <c r="I77" s="137">
        <f>'Monthly Data'!BI77</f>
        <v>0</v>
      </c>
      <c r="J77" s="137">
        <f>'Monthly Data'!BK77</f>
        <v>0</v>
      </c>
      <c r="K77" s="137">
        <f>'Monthly Data'!BL77</f>
        <v>0</v>
      </c>
      <c r="L77" s="137">
        <f>'Monthly Data'!BM77</f>
        <v>0</v>
      </c>
      <c r="M77" s="137">
        <f>'Monthly Data'!BS77</f>
        <v>30</v>
      </c>
      <c r="N77" s="137">
        <f>'Monthly Data'!BT77</f>
        <v>20</v>
      </c>
      <c r="P77" s="137">
        <f>'GS &gt; 50 OLS Model'!$B$5</f>
        <v>-80678906.326298103</v>
      </c>
      <c r="Q77" s="137">
        <f ca="1">'GS &gt; 50 OLS Model'!$B$6*D77</f>
        <v>6255465.2360278517</v>
      </c>
      <c r="R77" s="137">
        <f ca="1">'GS &gt; 50 OLS Model'!$B$7*E77</f>
        <v>123467.37203916423</v>
      </c>
      <c r="S77" s="137">
        <f>'GS &gt; 50 OLS Model'!$B$8*F77</f>
        <v>115497224.27001511</v>
      </c>
      <c r="T77" s="137">
        <f>'GS &gt; 50 OLS Model'!$B$9*G77</f>
        <v>-11531388.623853432</v>
      </c>
      <c r="U77" s="137">
        <f>'GS &gt; 50 OLS Model'!$B$10*H77</f>
        <v>-1451998.11688088</v>
      </c>
      <c r="V77" s="137">
        <f>'GS &gt; 50 OLS Model'!$B$11*I77</f>
        <v>0</v>
      </c>
      <c r="W77" s="137">
        <f>'GS &gt; 50 OLS Model'!$B$12*J77</f>
        <v>0</v>
      </c>
      <c r="X77" s="137">
        <f>'GS &gt; 50 OLS Model'!$B$13*K77</f>
        <v>0</v>
      </c>
      <c r="Y77" s="137">
        <f>'GS &gt; 50 OLS Model'!$B$14*L77</f>
        <v>0</v>
      </c>
      <c r="Z77" s="137">
        <f>'GS &gt; 50 OLS Model'!$B$15*M77</f>
        <v>33229957.640213698</v>
      </c>
      <c r="AA77" s="137">
        <f>'GS &gt; 50 OLS Model'!$B$16*N77</f>
        <v>12552224.97159702</v>
      </c>
      <c r="AB77" s="137">
        <f t="shared" ca="1" si="8"/>
        <v>73996046.422860429</v>
      </c>
    </row>
    <row r="78" spans="1:28">
      <c r="A78" s="138">
        <f>'Monthly Data'!A78</f>
        <v>41760</v>
      </c>
      <c r="B78" s="137">
        <f t="shared" si="7"/>
        <v>2014</v>
      </c>
      <c r="C78" s="137">
        <f ca="1">'Monthly Data'!O78</f>
        <v>78731314.204411477</v>
      </c>
      <c r="D78" s="137">
        <f t="shared" ref="D78:E93" ca="1" si="9">D66</f>
        <v>102.64150375939857</v>
      </c>
      <c r="E78" s="137">
        <f t="shared" ca="1" si="9"/>
        <v>46.38781954887213</v>
      </c>
      <c r="F78" s="137">
        <f>'Monthly Data'!BB78</f>
        <v>601343.5</v>
      </c>
      <c r="G78" s="137">
        <f>'Monthly Data'!BC78</f>
        <v>77</v>
      </c>
      <c r="H78" s="137">
        <f>'Monthly Data'!BG78</f>
        <v>0</v>
      </c>
      <c r="I78" s="137">
        <f>'Monthly Data'!BI78</f>
        <v>0</v>
      </c>
      <c r="J78" s="137">
        <f>'Monthly Data'!BK78</f>
        <v>0</v>
      </c>
      <c r="K78" s="137">
        <f>'Monthly Data'!BL78</f>
        <v>0</v>
      </c>
      <c r="L78" s="137">
        <f>'Monthly Data'!BM78</f>
        <v>0</v>
      </c>
      <c r="M78" s="137">
        <f>'Monthly Data'!BS78</f>
        <v>31</v>
      </c>
      <c r="N78" s="137">
        <f>'Monthly Data'!BT78</f>
        <v>22</v>
      </c>
      <c r="P78" s="137">
        <f>'GS &gt; 50 OLS Model'!$B$5</f>
        <v>-80678906.326298103</v>
      </c>
      <c r="Q78" s="137">
        <f ca="1">'GS &gt; 50 OLS Model'!$B$6*D78</f>
        <v>2524948.0106199002</v>
      </c>
      <c r="R78" s="137">
        <f ca="1">'GS &gt; 50 OLS Model'!$B$7*E78</f>
        <v>3404584.9163555815</v>
      </c>
      <c r="S78" s="137">
        <f>'GS &gt; 50 OLS Model'!$B$8*F78</f>
        <v>115497224.27001511</v>
      </c>
      <c r="T78" s="137">
        <f>'GS &gt; 50 OLS Model'!$B$9*G78</f>
        <v>-11683117.421535714</v>
      </c>
      <c r="U78" s="137">
        <f>'GS &gt; 50 OLS Model'!$B$10*H78</f>
        <v>0</v>
      </c>
      <c r="V78" s="137">
        <f>'GS &gt; 50 OLS Model'!$B$11*I78</f>
        <v>0</v>
      </c>
      <c r="W78" s="137">
        <f>'GS &gt; 50 OLS Model'!$B$12*J78</f>
        <v>0</v>
      </c>
      <c r="X78" s="137">
        <f>'GS &gt; 50 OLS Model'!$B$13*K78</f>
        <v>0</v>
      </c>
      <c r="Y78" s="137">
        <f>'GS &gt; 50 OLS Model'!$B$14*L78</f>
        <v>0</v>
      </c>
      <c r="Z78" s="137">
        <f>'GS &gt; 50 OLS Model'!$B$15*M78</f>
        <v>34337622.894887492</v>
      </c>
      <c r="AA78" s="137">
        <f>'GS &gt; 50 OLS Model'!$B$16*N78</f>
        <v>13807447.468756722</v>
      </c>
      <c r="AB78" s="137">
        <f t="shared" ca="1" si="8"/>
        <v>77209803.812800974</v>
      </c>
    </row>
    <row r="79" spans="1:28">
      <c r="A79" s="138">
        <f>'Monthly Data'!A79</f>
        <v>41791</v>
      </c>
      <c r="B79" s="137">
        <f t="shared" si="7"/>
        <v>2014</v>
      </c>
      <c r="C79" s="137">
        <f ca="1">'Monthly Data'!O79</f>
        <v>82040736.439185008</v>
      </c>
      <c r="D79" s="137">
        <f t="shared" ca="1" si="9"/>
        <v>0.39669172932326546</v>
      </c>
      <c r="E79" s="137">
        <f t="shared" ca="1" si="9"/>
        <v>113.76894736842098</v>
      </c>
      <c r="F79" s="137">
        <f>'Monthly Data'!BB79</f>
        <v>601343.5</v>
      </c>
      <c r="G79" s="137">
        <f>'Monthly Data'!BC79</f>
        <v>78</v>
      </c>
      <c r="H79" s="137">
        <f>'Monthly Data'!BG79</f>
        <v>0</v>
      </c>
      <c r="I79" s="137">
        <f>'Monthly Data'!BI79</f>
        <v>1</v>
      </c>
      <c r="J79" s="137">
        <f>'Monthly Data'!BK79</f>
        <v>0</v>
      </c>
      <c r="K79" s="137">
        <f>'Monthly Data'!BL79</f>
        <v>0</v>
      </c>
      <c r="L79" s="137">
        <f>'Monthly Data'!BM79</f>
        <v>0</v>
      </c>
      <c r="M79" s="137">
        <f>'Monthly Data'!BS79</f>
        <v>30</v>
      </c>
      <c r="N79" s="137">
        <f>'Monthly Data'!BT79</f>
        <v>21</v>
      </c>
      <c r="P79" s="137">
        <f>'GS &gt; 50 OLS Model'!$B$5</f>
        <v>-80678906.326298103</v>
      </c>
      <c r="Q79" s="137">
        <f ca="1">'GS &gt; 50 OLS Model'!$B$6*D79</f>
        <v>9758.4890721403826</v>
      </c>
      <c r="R79" s="137">
        <f ca="1">'GS &gt; 50 OLS Model'!$B$7*E79</f>
        <v>8349951.4727588817</v>
      </c>
      <c r="S79" s="137">
        <f>'GS &gt; 50 OLS Model'!$B$8*F79</f>
        <v>115497224.27001511</v>
      </c>
      <c r="T79" s="137">
        <f>'GS &gt; 50 OLS Model'!$B$9*G79</f>
        <v>-11834846.219217995</v>
      </c>
      <c r="U79" s="137">
        <f>'GS &gt; 50 OLS Model'!$B$10*H79</f>
        <v>0</v>
      </c>
      <c r="V79" s="137">
        <f>'GS &gt; 50 OLS Model'!$B$11*I79</f>
        <v>1416617.5357142601</v>
      </c>
      <c r="W79" s="137">
        <f>'GS &gt; 50 OLS Model'!$B$12*J79</f>
        <v>0</v>
      </c>
      <c r="X79" s="137">
        <f>'GS &gt; 50 OLS Model'!$B$13*K79</f>
        <v>0</v>
      </c>
      <c r="Y79" s="137">
        <f>'GS &gt; 50 OLS Model'!$B$14*L79</f>
        <v>0</v>
      </c>
      <c r="Z79" s="137">
        <f>'GS &gt; 50 OLS Model'!$B$15*M79</f>
        <v>33229957.640213698</v>
      </c>
      <c r="AA79" s="137">
        <f>'GS &gt; 50 OLS Model'!$B$16*N79</f>
        <v>13179836.220176872</v>
      </c>
      <c r="AB79" s="137">
        <f t="shared" ca="1" si="8"/>
        <v>79169593.082434863</v>
      </c>
    </row>
    <row r="80" spans="1:28">
      <c r="A80" s="138">
        <f>'Monthly Data'!A80</f>
        <v>41821</v>
      </c>
      <c r="B80" s="137">
        <f t="shared" si="7"/>
        <v>2014</v>
      </c>
      <c r="C80" s="137">
        <f ca="1">'Monthly Data'!O80</f>
        <v>83536033.436047852</v>
      </c>
      <c r="D80" s="137">
        <f t="shared" ca="1" si="9"/>
        <v>0.58105263157894704</v>
      </c>
      <c r="E80" s="137">
        <f t="shared" ca="1" si="9"/>
        <v>182.37947368421052</v>
      </c>
      <c r="F80" s="137">
        <f>'Monthly Data'!BB80</f>
        <v>601343.5</v>
      </c>
      <c r="G80" s="137">
        <f>'Monthly Data'!BC80</f>
        <v>79</v>
      </c>
      <c r="H80" s="137">
        <f>'Monthly Data'!BG80</f>
        <v>0</v>
      </c>
      <c r="I80" s="137">
        <f>'Monthly Data'!BI80</f>
        <v>0</v>
      </c>
      <c r="J80" s="137">
        <f>'Monthly Data'!BK80</f>
        <v>0</v>
      </c>
      <c r="K80" s="137">
        <f>'Monthly Data'!BL80</f>
        <v>0</v>
      </c>
      <c r="L80" s="137">
        <f>'Monthly Data'!BM80</f>
        <v>0</v>
      </c>
      <c r="M80" s="137">
        <f>'Monthly Data'!BS80</f>
        <v>31</v>
      </c>
      <c r="N80" s="137">
        <f>'Monthly Data'!BT80</f>
        <v>22</v>
      </c>
      <c r="P80" s="137">
        <f>'GS &gt; 50 OLS Model'!$B$5</f>
        <v>-80678906.326298103</v>
      </c>
      <c r="Q80" s="137">
        <f ca="1">'GS &gt; 50 OLS Model'!$B$6*D80</f>
        <v>14293.708026821261</v>
      </c>
      <c r="R80" s="137">
        <f ca="1">'GS &gt; 50 OLS Model'!$B$7*E80</f>
        <v>13385548.430530401</v>
      </c>
      <c r="S80" s="137">
        <f>'GS &gt; 50 OLS Model'!$B$8*F80</f>
        <v>115497224.27001511</v>
      </c>
      <c r="T80" s="137">
        <f>'GS &gt; 50 OLS Model'!$B$9*G80</f>
        <v>-11986575.016900277</v>
      </c>
      <c r="U80" s="137">
        <f>'GS &gt; 50 OLS Model'!$B$10*H80</f>
        <v>0</v>
      </c>
      <c r="V80" s="137">
        <f>'GS &gt; 50 OLS Model'!$B$11*I80</f>
        <v>0</v>
      </c>
      <c r="W80" s="137">
        <f>'GS &gt; 50 OLS Model'!$B$12*J80</f>
        <v>0</v>
      </c>
      <c r="X80" s="137">
        <f>'GS &gt; 50 OLS Model'!$B$13*K80</f>
        <v>0</v>
      </c>
      <c r="Y80" s="137">
        <f>'GS &gt; 50 OLS Model'!$B$14*L80</f>
        <v>0</v>
      </c>
      <c r="Z80" s="137">
        <f>'GS &gt; 50 OLS Model'!$B$15*M80</f>
        <v>34337622.894887492</v>
      </c>
      <c r="AA80" s="137">
        <f>'GS &gt; 50 OLS Model'!$B$16*N80</f>
        <v>13807447.468756722</v>
      </c>
      <c r="AB80" s="137">
        <f t="shared" ca="1" si="8"/>
        <v>84376655.429018155</v>
      </c>
    </row>
    <row r="81" spans="1:28">
      <c r="A81" s="138">
        <f>'Monthly Data'!A81</f>
        <v>41852</v>
      </c>
      <c r="B81" s="137">
        <f t="shared" si="7"/>
        <v>2014</v>
      </c>
      <c r="C81" s="137">
        <f ca="1">'Monthly Data'!O81</f>
        <v>82890715.101407543</v>
      </c>
      <c r="D81" s="137">
        <f t="shared" ca="1" si="9"/>
        <v>1.6660902255639058</v>
      </c>
      <c r="E81" s="137">
        <f t="shared" ca="1" si="9"/>
        <v>154.67804511278189</v>
      </c>
      <c r="F81" s="137">
        <f>'Monthly Data'!BB81</f>
        <v>601343.5</v>
      </c>
      <c r="G81" s="137">
        <f>'Monthly Data'!BC81</f>
        <v>80</v>
      </c>
      <c r="H81" s="137">
        <f>'Monthly Data'!BG81</f>
        <v>0</v>
      </c>
      <c r="I81" s="137">
        <f>'Monthly Data'!BI81</f>
        <v>0</v>
      </c>
      <c r="J81" s="137">
        <f>'Monthly Data'!BK81</f>
        <v>1</v>
      </c>
      <c r="K81" s="137">
        <f>'Monthly Data'!BL81</f>
        <v>0</v>
      </c>
      <c r="L81" s="137">
        <f>'Monthly Data'!BM81</f>
        <v>0</v>
      </c>
      <c r="M81" s="137">
        <f>'Monthly Data'!BS81</f>
        <v>31</v>
      </c>
      <c r="N81" s="137">
        <f>'Monthly Data'!BT81</f>
        <v>20</v>
      </c>
      <c r="P81" s="137">
        <f>'GS &gt; 50 OLS Model'!$B$5</f>
        <v>-80678906.326298103</v>
      </c>
      <c r="Q81" s="137">
        <f ca="1">'GS &gt; 50 OLS Model'!$B$6*D81</f>
        <v>40985.284183013944</v>
      </c>
      <c r="R81" s="137">
        <f ca="1">'GS &gt; 50 OLS Model'!$B$7*E81</f>
        <v>11352431.401254544</v>
      </c>
      <c r="S81" s="137">
        <f>'GS &gt; 50 OLS Model'!$B$8*F81</f>
        <v>115497224.27001511</v>
      </c>
      <c r="T81" s="137">
        <f>'GS &gt; 50 OLS Model'!$B$9*G81</f>
        <v>-12138303.81458256</v>
      </c>
      <c r="U81" s="137">
        <f>'GS &gt; 50 OLS Model'!$B$10*H81</f>
        <v>0</v>
      </c>
      <c r="V81" s="137">
        <f>'GS &gt; 50 OLS Model'!$B$11*I81</f>
        <v>0</v>
      </c>
      <c r="W81" s="137">
        <f>'GS &gt; 50 OLS Model'!$B$12*J81</f>
        <v>3108600.9961055499</v>
      </c>
      <c r="X81" s="137">
        <f>'GS &gt; 50 OLS Model'!$B$13*K81</f>
        <v>0</v>
      </c>
      <c r="Y81" s="137">
        <f>'GS &gt; 50 OLS Model'!$B$14*L81</f>
        <v>0</v>
      </c>
      <c r="Z81" s="137">
        <f>'GS &gt; 50 OLS Model'!$B$15*M81</f>
        <v>34337622.894887492</v>
      </c>
      <c r="AA81" s="137">
        <f>'GS &gt; 50 OLS Model'!$B$16*N81</f>
        <v>12552224.97159702</v>
      </c>
      <c r="AB81" s="137">
        <f t="shared" ca="1" si="8"/>
        <v>84071879.677162066</v>
      </c>
    </row>
    <row r="82" spans="1:28">
      <c r="A82" s="138">
        <f>'Monthly Data'!A82</f>
        <v>41883</v>
      </c>
      <c r="B82" s="137">
        <f t="shared" si="7"/>
        <v>2014</v>
      </c>
      <c r="C82" s="137">
        <f ca="1">'Monthly Data'!O82</f>
        <v>78138961.690904036</v>
      </c>
      <c r="D82" s="137">
        <f t="shared" ca="1" si="9"/>
        <v>30.410827067669118</v>
      </c>
      <c r="E82" s="137">
        <f t="shared" ca="1" si="9"/>
        <v>70.305488721804494</v>
      </c>
      <c r="F82" s="137">
        <f>'Monthly Data'!BB82</f>
        <v>601343.5</v>
      </c>
      <c r="G82" s="137">
        <f>'Monthly Data'!BC82</f>
        <v>81</v>
      </c>
      <c r="H82" s="137">
        <f>'Monthly Data'!BG82</f>
        <v>0</v>
      </c>
      <c r="I82" s="137">
        <f>'Monthly Data'!BI82</f>
        <v>0</v>
      </c>
      <c r="J82" s="137">
        <f>'Monthly Data'!BK82</f>
        <v>0</v>
      </c>
      <c r="K82" s="137">
        <f>'Monthly Data'!BL82</f>
        <v>1</v>
      </c>
      <c r="L82" s="137">
        <f>'Monthly Data'!BM82</f>
        <v>0</v>
      </c>
      <c r="M82" s="137">
        <f>'Monthly Data'!BS82</f>
        <v>30</v>
      </c>
      <c r="N82" s="137">
        <f>'Monthly Data'!BT82</f>
        <v>21</v>
      </c>
      <c r="P82" s="137">
        <f>'GS &gt; 50 OLS Model'!$B$5</f>
        <v>-80678906.326298103</v>
      </c>
      <c r="Q82" s="137">
        <f ca="1">'GS &gt; 50 OLS Model'!$B$6*D82</f>
        <v>748096.57393377682</v>
      </c>
      <c r="R82" s="137">
        <f ca="1">'GS &gt; 50 OLS Model'!$B$7*E82</f>
        <v>5159996.9295190303</v>
      </c>
      <c r="S82" s="137">
        <f>'GS &gt; 50 OLS Model'!$B$8*F82</f>
        <v>115497224.27001511</v>
      </c>
      <c r="T82" s="137">
        <f>'GS &gt; 50 OLS Model'!$B$9*G82</f>
        <v>-12290032.612264842</v>
      </c>
      <c r="U82" s="137">
        <f>'GS &gt; 50 OLS Model'!$B$10*H82</f>
        <v>0</v>
      </c>
      <c r="V82" s="137">
        <f>'GS &gt; 50 OLS Model'!$B$11*I82</f>
        <v>0</v>
      </c>
      <c r="W82" s="137">
        <f>'GS &gt; 50 OLS Model'!$B$12*J82</f>
        <v>0</v>
      </c>
      <c r="X82" s="137">
        <f>'GS &gt; 50 OLS Model'!$B$13*K82</f>
        <v>3297905.0316017698</v>
      </c>
      <c r="Y82" s="137">
        <f>'GS &gt; 50 OLS Model'!$B$14*L82</f>
        <v>0</v>
      </c>
      <c r="Z82" s="137">
        <f>'GS &gt; 50 OLS Model'!$B$15*M82</f>
        <v>33229957.640213698</v>
      </c>
      <c r="AA82" s="137">
        <f>'GS &gt; 50 OLS Model'!$B$16*N82</f>
        <v>13179836.220176872</v>
      </c>
      <c r="AB82" s="137">
        <f t="shared" ca="1" si="8"/>
        <v>78144077.726897314</v>
      </c>
    </row>
    <row r="83" spans="1:28">
      <c r="A83" s="138">
        <f>'Monthly Data'!A83</f>
        <v>41913</v>
      </c>
      <c r="B83" s="137">
        <f t="shared" si="7"/>
        <v>2014</v>
      </c>
      <c r="C83" s="137">
        <f ca="1">'Monthly Data'!O83</f>
        <v>78077874.416335806</v>
      </c>
      <c r="D83" s="137">
        <f t="shared" ca="1" si="9"/>
        <v>158.93676691729343</v>
      </c>
      <c r="E83" s="137">
        <f t="shared" ca="1" si="9"/>
        <v>14.777368421052643</v>
      </c>
      <c r="F83" s="137">
        <f>'Monthly Data'!BB83</f>
        <v>601343.5</v>
      </c>
      <c r="G83" s="137">
        <f>'Monthly Data'!BC83</f>
        <v>82</v>
      </c>
      <c r="H83" s="137">
        <f>'Monthly Data'!BG83</f>
        <v>0</v>
      </c>
      <c r="I83" s="137">
        <f>'Monthly Data'!BI83</f>
        <v>0</v>
      </c>
      <c r="J83" s="137">
        <f>'Monthly Data'!BK83</f>
        <v>0</v>
      </c>
      <c r="K83" s="137">
        <f>'Monthly Data'!BL83</f>
        <v>0</v>
      </c>
      <c r="L83" s="137">
        <f>'Monthly Data'!BM83</f>
        <v>1</v>
      </c>
      <c r="M83" s="137">
        <f>'Monthly Data'!BS83</f>
        <v>31</v>
      </c>
      <c r="N83" s="137">
        <f>'Monthly Data'!BT83</f>
        <v>22</v>
      </c>
      <c r="P83" s="137">
        <f>'GS &gt; 50 OLS Model'!$B$5</f>
        <v>-80678906.326298103</v>
      </c>
      <c r="Q83" s="137">
        <f ca="1">'GS &gt; 50 OLS Model'!$B$6*D83</f>
        <v>3909793.3949105097</v>
      </c>
      <c r="R83" s="137">
        <f ca="1">'GS &gt; 50 OLS Model'!$B$7*E83</f>
        <v>1084569.3140790958</v>
      </c>
      <c r="S83" s="137">
        <f>'GS &gt; 50 OLS Model'!$B$8*F83</f>
        <v>115497224.27001511</v>
      </c>
      <c r="T83" s="137">
        <f>'GS &gt; 50 OLS Model'!$B$9*G83</f>
        <v>-12441761.409947123</v>
      </c>
      <c r="U83" s="137">
        <f>'GS &gt; 50 OLS Model'!$B$10*H83</f>
        <v>0</v>
      </c>
      <c r="V83" s="137">
        <f>'GS &gt; 50 OLS Model'!$B$11*I83</f>
        <v>0</v>
      </c>
      <c r="W83" s="137">
        <f>'GS &gt; 50 OLS Model'!$B$12*J83</f>
        <v>0</v>
      </c>
      <c r="X83" s="137">
        <f>'GS &gt; 50 OLS Model'!$B$13*K83</f>
        <v>0</v>
      </c>
      <c r="Y83" s="137">
        <f>'GS &gt; 50 OLS Model'!$B$14*L83</f>
        <v>1577525.1305396601</v>
      </c>
      <c r="Z83" s="137">
        <f>'GS &gt; 50 OLS Model'!$B$15*M83</f>
        <v>34337622.894887492</v>
      </c>
      <c r="AA83" s="137">
        <f>'GS &gt; 50 OLS Model'!$B$16*N83</f>
        <v>13807447.468756722</v>
      </c>
      <c r="AB83" s="137">
        <f t="shared" ca="1" si="8"/>
        <v>77093514.736943364</v>
      </c>
    </row>
    <row r="84" spans="1:28">
      <c r="A84" s="138">
        <f>'Monthly Data'!A84</f>
        <v>41944</v>
      </c>
      <c r="B84" s="137">
        <f t="shared" si="7"/>
        <v>2014</v>
      </c>
      <c r="C84" s="137">
        <f ca="1">'Monthly Data'!O84</f>
        <v>81347157.776762664</v>
      </c>
      <c r="D84" s="137">
        <f t="shared" ca="1" si="9"/>
        <v>375.92533834586447</v>
      </c>
      <c r="E84" s="137">
        <f t="shared" ca="1" si="9"/>
        <v>9.5488721804512622E-2</v>
      </c>
      <c r="F84" s="137">
        <f>'Monthly Data'!BB84</f>
        <v>601343.5</v>
      </c>
      <c r="G84" s="137">
        <f>'Monthly Data'!BC84</f>
        <v>83</v>
      </c>
      <c r="H84" s="137">
        <f>'Monthly Data'!BG84</f>
        <v>0</v>
      </c>
      <c r="I84" s="137">
        <f>'Monthly Data'!BI84</f>
        <v>0</v>
      </c>
      <c r="J84" s="137">
        <f>'Monthly Data'!BK84</f>
        <v>0</v>
      </c>
      <c r="K84" s="137">
        <f>'Monthly Data'!BL84</f>
        <v>0</v>
      </c>
      <c r="L84" s="137">
        <f>'Monthly Data'!BM84</f>
        <v>0</v>
      </c>
      <c r="M84" s="137">
        <f>'Monthly Data'!BS84</f>
        <v>30</v>
      </c>
      <c r="N84" s="137">
        <f>'Monthly Data'!BT84</f>
        <v>20</v>
      </c>
      <c r="P84" s="137">
        <f>'GS &gt; 50 OLS Model'!$B$5</f>
        <v>-80678906.326298103</v>
      </c>
      <c r="Q84" s="137">
        <f ca="1">'GS &gt; 50 OLS Model'!$B$6*D84</f>
        <v>9247642.5269742664</v>
      </c>
      <c r="R84" s="137">
        <f ca="1">'GS &gt; 50 OLS Model'!$B$7*E84</f>
        <v>7008.2936662976308</v>
      </c>
      <c r="S84" s="137">
        <f>'GS &gt; 50 OLS Model'!$B$8*F84</f>
        <v>115497224.27001511</v>
      </c>
      <c r="T84" s="137">
        <f>'GS &gt; 50 OLS Model'!$B$9*G84</f>
        <v>-12593490.207629405</v>
      </c>
      <c r="U84" s="137">
        <f>'GS &gt; 50 OLS Model'!$B$10*H84</f>
        <v>0</v>
      </c>
      <c r="V84" s="137">
        <f>'GS &gt; 50 OLS Model'!$B$11*I84</f>
        <v>0</v>
      </c>
      <c r="W84" s="137">
        <f>'GS &gt; 50 OLS Model'!$B$12*J84</f>
        <v>0</v>
      </c>
      <c r="X84" s="137">
        <f>'GS &gt; 50 OLS Model'!$B$13*K84</f>
        <v>0</v>
      </c>
      <c r="Y84" s="137">
        <f>'GS &gt; 50 OLS Model'!$B$14*L84</f>
        <v>0</v>
      </c>
      <c r="Z84" s="137">
        <f>'GS &gt; 50 OLS Model'!$B$15*M84</f>
        <v>33229957.640213698</v>
      </c>
      <c r="AA84" s="137">
        <f>'GS &gt; 50 OLS Model'!$B$16*N84</f>
        <v>12552224.97159702</v>
      </c>
      <c r="AB84" s="137">
        <f t="shared" ca="1" si="8"/>
        <v>77261661.168538883</v>
      </c>
    </row>
    <row r="85" spans="1:28">
      <c r="A85" s="138">
        <f>'Monthly Data'!A85</f>
        <v>41974</v>
      </c>
      <c r="B85" s="137">
        <f t="shared" si="7"/>
        <v>2014</v>
      </c>
      <c r="C85" s="137">
        <f ca="1">'Monthly Data'!O85</f>
        <v>84624117.962985575</v>
      </c>
      <c r="D85" s="137">
        <f t="shared" ca="1" si="9"/>
        <v>548.76120300751859</v>
      </c>
      <c r="E85" s="137">
        <f t="shared" ca="1" si="9"/>
        <v>0</v>
      </c>
      <c r="F85" s="137">
        <f>'Monthly Data'!BB85</f>
        <v>601343.5</v>
      </c>
      <c r="G85" s="137">
        <f>'Monthly Data'!BC85</f>
        <v>84</v>
      </c>
      <c r="H85" s="137">
        <f>'Monthly Data'!BG85</f>
        <v>0</v>
      </c>
      <c r="I85" s="137">
        <f>'Monthly Data'!BI85</f>
        <v>0</v>
      </c>
      <c r="J85" s="137">
        <f>'Monthly Data'!BK85</f>
        <v>0</v>
      </c>
      <c r="K85" s="137">
        <f>'Monthly Data'!BL85</f>
        <v>0</v>
      </c>
      <c r="L85" s="137">
        <f>'Monthly Data'!BM85</f>
        <v>0</v>
      </c>
      <c r="M85" s="137">
        <f>'Monthly Data'!BS85</f>
        <v>31</v>
      </c>
      <c r="N85" s="137">
        <f>'Monthly Data'!BT85</f>
        <v>21</v>
      </c>
      <c r="P85" s="137">
        <f>'GS &gt; 50 OLS Model'!$B$5</f>
        <v>-80678906.326298103</v>
      </c>
      <c r="Q85" s="137">
        <f ca="1">'GS &gt; 50 OLS Model'!$B$6*D85</f>
        <v>13499349.260189911</v>
      </c>
      <c r="R85" s="137">
        <f ca="1">'GS &gt; 50 OLS Model'!$B$7*E85</f>
        <v>0</v>
      </c>
      <c r="S85" s="137">
        <f>'GS &gt; 50 OLS Model'!$B$8*F85</f>
        <v>115497224.27001511</v>
      </c>
      <c r="T85" s="137">
        <f>'GS &gt; 50 OLS Model'!$B$9*G85</f>
        <v>-12745219.005311687</v>
      </c>
      <c r="U85" s="137">
        <f>'GS &gt; 50 OLS Model'!$B$10*H85</f>
        <v>0</v>
      </c>
      <c r="V85" s="137">
        <f>'GS &gt; 50 OLS Model'!$B$11*I85</f>
        <v>0</v>
      </c>
      <c r="W85" s="137">
        <f>'GS &gt; 50 OLS Model'!$B$12*J85</f>
        <v>0</v>
      </c>
      <c r="X85" s="137">
        <f>'GS &gt; 50 OLS Model'!$B$13*K85</f>
        <v>0</v>
      </c>
      <c r="Y85" s="137">
        <f>'GS &gt; 50 OLS Model'!$B$14*L85</f>
        <v>0</v>
      </c>
      <c r="Z85" s="137">
        <f>'GS &gt; 50 OLS Model'!$B$15*M85</f>
        <v>34337622.894887492</v>
      </c>
      <c r="AA85" s="137">
        <f>'GS &gt; 50 OLS Model'!$B$16*N85</f>
        <v>13179836.220176872</v>
      </c>
      <c r="AB85" s="137">
        <f t="shared" ca="1" si="8"/>
        <v>83089907.313659593</v>
      </c>
    </row>
    <row r="86" spans="1:28">
      <c r="A86" s="138">
        <f>'Monthly Data'!A86</f>
        <v>42005</v>
      </c>
      <c r="B86" s="137">
        <f t="shared" si="7"/>
        <v>2015</v>
      </c>
      <c r="C86" s="137">
        <f ca="1">'Monthly Data'!O86</f>
        <v>91047914.988406837</v>
      </c>
      <c r="D86" s="137">
        <f t="shared" ca="1" si="9"/>
        <v>665.14879699248104</v>
      </c>
      <c r="E86" s="137">
        <f t="shared" ca="1" si="9"/>
        <v>0</v>
      </c>
      <c r="F86" s="137">
        <f>'Monthly Data'!BB86</f>
        <v>618051.4</v>
      </c>
      <c r="G86" s="137">
        <f>'Monthly Data'!BC86</f>
        <v>85</v>
      </c>
      <c r="H86" s="137">
        <f>'Monthly Data'!BG86</f>
        <v>0</v>
      </c>
      <c r="I86" s="137">
        <f>'Monthly Data'!BI86</f>
        <v>0</v>
      </c>
      <c r="J86" s="137">
        <f>'Monthly Data'!BK86</f>
        <v>0</v>
      </c>
      <c r="K86" s="137">
        <f>'Monthly Data'!BL86</f>
        <v>0</v>
      </c>
      <c r="L86" s="137">
        <f>'Monthly Data'!BM86</f>
        <v>0</v>
      </c>
      <c r="M86" s="137">
        <f>'Monthly Data'!BS86</f>
        <v>31</v>
      </c>
      <c r="N86" s="137">
        <f>'Monthly Data'!BT86</f>
        <v>21</v>
      </c>
      <c r="P86" s="137">
        <f>'GS &gt; 50 OLS Model'!$B$5</f>
        <v>-80678906.326298103</v>
      </c>
      <c r="Q86" s="137">
        <f ca="1">'GS &gt; 50 OLS Model'!$B$6*D86</f>
        <v>16362446.673318552</v>
      </c>
      <c r="R86" s="137">
        <f ca="1">'GS &gt; 50 OLS Model'!$B$7*E86</f>
        <v>0</v>
      </c>
      <c r="S86" s="137">
        <f>'GS &gt; 50 OLS Model'!$B$8*F86</f>
        <v>118706232.22201091</v>
      </c>
      <c r="T86" s="137">
        <f>'GS &gt; 50 OLS Model'!$B$9*G86</f>
        <v>-12896947.80299397</v>
      </c>
      <c r="U86" s="137">
        <f>'GS &gt; 50 OLS Model'!$B$10*H86</f>
        <v>0</v>
      </c>
      <c r="V86" s="137">
        <f>'GS &gt; 50 OLS Model'!$B$11*I86</f>
        <v>0</v>
      </c>
      <c r="W86" s="137">
        <f>'GS &gt; 50 OLS Model'!$B$12*J86</f>
        <v>0</v>
      </c>
      <c r="X86" s="137">
        <f>'GS &gt; 50 OLS Model'!$B$13*K86</f>
        <v>0</v>
      </c>
      <c r="Y86" s="137">
        <f>'GS &gt; 50 OLS Model'!$B$14*L86</f>
        <v>0</v>
      </c>
      <c r="Z86" s="137">
        <f>'GS &gt; 50 OLS Model'!$B$15*M86</f>
        <v>34337622.894887492</v>
      </c>
      <c r="AA86" s="137">
        <f>'GS &gt; 50 OLS Model'!$B$16*N86</f>
        <v>13179836.220176872</v>
      </c>
      <c r="AB86" s="137">
        <f t="shared" ca="1" si="8"/>
        <v>89010283.881101757</v>
      </c>
    </row>
    <row r="87" spans="1:28">
      <c r="A87" s="138">
        <f>'Monthly Data'!A87</f>
        <v>42036</v>
      </c>
      <c r="B87" s="137">
        <f t="shared" si="7"/>
        <v>2015</v>
      </c>
      <c r="C87" s="137">
        <f ca="1">'Monthly Data'!O87</f>
        <v>84953121.000252485</v>
      </c>
      <c r="D87" s="137">
        <f t="shared" ca="1" si="9"/>
        <v>611.17548872180487</v>
      </c>
      <c r="E87" s="137">
        <f t="shared" ca="1" si="9"/>
        <v>0</v>
      </c>
      <c r="F87" s="137">
        <f>'Monthly Data'!BB87</f>
        <v>618051.4</v>
      </c>
      <c r="G87" s="137">
        <f>'Monthly Data'!BC87</f>
        <v>86</v>
      </c>
      <c r="H87" s="137">
        <f>'Monthly Data'!BG87</f>
        <v>0</v>
      </c>
      <c r="I87" s="137">
        <f>'Monthly Data'!BI87</f>
        <v>0</v>
      </c>
      <c r="J87" s="137">
        <f>'Monthly Data'!BK87</f>
        <v>0</v>
      </c>
      <c r="K87" s="137">
        <f>'Monthly Data'!BL87</f>
        <v>0</v>
      </c>
      <c r="L87" s="137">
        <f>'Monthly Data'!BM87</f>
        <v>0</v>
      </c>
      <c r="M87" s="137">
        <f>'Monthly Data'!BS87</f>
        <v>28</v>
      </c>
      <c r="N87" s="137">
        <f>'Monthly Data'!BT87</f>
        <v>19</v>
      </c>
      <c r="P87" s="137">
        <f>'GS &gt; 50 OLS Model'!$B$5</f>
        <v>-80678906.326298103</v>
      </c>
      <c r="Q87" s="137">
        <f ca="1">'GS &gt; 50 OLS Model'!$B$6*D87</f>
        <v>15034720.633138243</v>
      </c>
      <c r="R87" s="137">
        <f ca="1">'GS &gt; 50 OLS Model'!$B$7*E87</f>
        <v>0</v>
      </c>
      <c r="S87" s="137">
        <f>'GS &gt; 50 OLS Model'!$B$8*F87</f>
        <v>118706232.22201091</v>
      </c>
      <c r="T87" s="137">
        <f>'GS &gt; 50 OLS Model'!$B$9*G87</f>
        <v>-13048676.600676252</v>
      </c>
      <c r="U87" s="137">
        <f>'GS &gt; 50 OLS Model'!$B$10*H87</f>
        <v>0</v>
      </c>
      <c r="V87" s="137">
        <f>'GS &gt; 50 OLS Model'!$B$11*I87</f>
        <v>0</v>
      </c>
      <c r="W87" s="137">
        <f>'GS &gt; 50 OLS Model'!$B$12*J87</f>
        <v>0</v>
      </c>
      <c r="X87" s="137">
        <f>'GS &gt; 50 OLS Model'!$B$13*K87</f>
        <v>0</v>
      </c>
      <c r="Y87" s="137">
        <f>'GS &gt; 50 OLS Model'!$B$14*L87</f>
        <v>0</v>
      </c>
      <c r="Z87" s="137">
        <f>'GS &gt; 50 OLS Model'!$B$15*M87</f>
        <v>31014627.130866118</v>
      </c>
      <c r="AA87" s="137">
        <f>'GS &gt; 50 OLS Model'!$B$16*N87</f>
        <v>11924613.723017169</v>
      </c>
      <c r="AB87" s="137">
        <f t="shared" ca="1" si="8"/>
        <v>82952610.782058075</v>
      </c>
    </row>
    <row r="88" spans="1:28">
      <c r="A88" s="138">
        <f>'Monthly Data'!A88</f>
        <v>42064</v>
      </c>
      <c r="B88" s="137">
        <f t="shared" si="7"/>
        <v>2015</v>
      </c>
      <c r="C88" s="137">
        <f ca="1">'Monthly Data'!O88</f>
        <v>85185196.803851202</v>
      </c>
      <c r="D88" s="137">
        <f t="shared" ca="1" si="9"/>
        <v>458.46436090225569</v>
      </c>
      <c r="E88" s="137">
        <f t="shared" ca="1" si="9"/>
        <v>0</v>
      </c>
      <c r="F88" s="137">
        <f>'Monthly Data'!BB88</f>
        <v>618051.4</v>
      </c>
      <c r="G88" s="137">
        <f>'Monthly Data'!BC88</f>
        <v>87</v>
      </c>
      <c r="H88" s="137">
        <f>'Monthly Data'!BG88</f>
        <v>0</v>
      </c>
      <c r="I88" s="137">
        <f>'Monthly Data'!BI88</f>
        <v>0</v>
      </c>
      <c r="J88" s="137">
        <f>'Monthly Data'!BK88</f>
        <v>0</v>
      </c>
      <c r="K88" s="137">
        <f>'Monthly Data'!BL88</f>
        <v>0</v>
      </c>
      <c r="L88" s="137">
        <f>'Monthly Data'!BM88</f>
        <v>0</v>
      </c>
      <c r="M88" s="137">
        <f>'Monthly Data'!BS88</f>
        <v>31</v>
      </c>
      <c r="N88" s="137">
        <f>'Monthly Data'!BT88</f>
        <v>22</v>
      </c>
      <c r="P88" s="137">
        <f>'GS &gt; 50 OLS Model'!$B$5</f>
        <v>-80678906.326298103</v>
      </c>
      <c r="Q88" s="137">
        <f ca="1">'GS &gt; 50 OLS Model'!$B$6*D88</f>
        <v>11278075.959543575</v>
      </c>
      <c r="R88" s="137">
        <f ca="1">'GS &gt; 50 OLS Model'!$B$7*E88</f>
        <v>0</v>
      </c>
      <c r="S88" s="137">
        <f>'GS &gt; 50 OLS Model'!$B$8*F88</f>
        <v>118706232.22201091</v>
      </c>
      <c r="T88" s="137">
        <f>'GS &gt; 50 OLS Model'!$B$9*G88</f>
        <v>-13200405.398358533</v>
      </c>
      <c r="U88" s="137">
        <f>'GS &gt; 50 OLS Model'!$B$10*H88</f>
        <v>0</v>
      </c>
      <c r="V88" s="137">
        <f>'GS &gt; 50 OLS Model'!$B$11*I88</f>
        <v>0</v>
      </c>
      <c r="W88" s="137">
        <f>'GS &gt; 50 OLS Model'!$B$12*J88</f>
        <v>0</v>
      </c>
      <c r="X88" s="137">
        <f>'GS &gt; 50 OLS Model'!$B$13*K88</f>
        <v>0</v>
      </c>
      <c r="Y88" s="137">
        <f>'GS &gt; 50 OLS Model'!$B$14*L88</f>
        <v>0</v>
      </c>
      <c r="Z88" s="137">
        <f>'GS &gt; 50 OLS Model'!$B$15*M88</f>
        <v>34337622.894887492</v>
      </c>
      <c r="AA88" s="137">
        <f>'GS &gt; 50 OLS Model'!$B$16*N88</f>
        <v>13807447.468756722</v>
      </c>
      <c r="AB88" s="137">
        <f t="shared" ca="1" si="8"/>
        <v>84250066.820542052</v>
      </c>
    </row>
    <row r="89" spans="1:28">
      <c r="A89" s="138">
        <f>'Monthly Data'!A89</f>
        <v>42095</v>
      </c>
      <c r="B89" s="137">
        <f t="shared" si="7"/>
        <v>2015</v>
      </c>
      <c r="C89" s="137">
        <f ca="1">'Monthly Data'!O89</f>
        <v>74690896.334334388</v>
      </c>
      <c r="D89" s="137">
        <f t="shared" ca="1" si="9"/>
        <v>254.29052631578941</v>
      </c>
      <c r="E89" s="137">
        <f t="shared" ca="1" si="9"/>
        <v>1.6822556390977184</v>
      </c>
      <c r="F89" s="137">
        <f>'Monthly Data'!BB89</f>
        <v>618051.4</v>
      </c>
      <c r="G89" s="137">
        <f>'Monthly Data'!BC89</f>
        <v>88</v>
      </c>
      <c r="H89" s="137">
        <f>'Monthly Data'!BG89</f>
        <v>1</v>
      </c>
      <c r="I89" s="137">
        <f>'Monthly Data'!BI89</f>
        <v>0</v>
      </c>
      <c r="J89" s="137">
        <f>'Monthly Data'!BK89</f>
        <v>0</v>
      </c>
      <c r="K89" s="137">
        <f>'Monthly Data'!BL89</f>
        <v>0</v>
      </c>
      <c r="L89" s="137">
        <f>'Monthly Data'!BM89</f>
        <v>0</v>
      </c>
      <c r="M89" s="137">
        <f>'Monthly Data'!BS89</f>
        <v>30</v>
      </c>
      <c r="N89" s="137">
        <f>'Monthly Data'!BT89</f>
        <v>20</v>
      </c>
      <c r="P89" s="137">
        <f>'GS &gt; 50 OLS Model'!$B$5</f>
        <v>-80678906.326298103</v>
      </c>
      <c r="Q89" s="137">
        <f ca="1">'GS &gt; 50 OLS Model'!$B$6*D89</f>
        <v>6255465.2360278517</v>
      </c>
      <c r="R89" s="137">
        <f ca="1">'GS &gt; 50 OLS Model'!$B$7*E89</f>
        <v>123467.37203916423</v>
      </c>
      <c r="S89" s="137">
        <f>'GS &gt; 50 OLS Model'!$B$8*F89</f>
        <v>118706232.22201091</v>
      </c>
      <c r="T89" s="137">
        <f>'GS &gt; 50 OLS Model'!$B$9*G89</f>
        <v>-13352134.196040815</v>
      </c>
      <c r="U89" s="137">
        <f>'GS &gt; 50 OLS Model'!$B$10*H89</f>
        <v>-1451998.11688088</v>
      </c>
      <c r="V89" s="137">
        <f>'GS &gt; 50 OLS Model'!$B$11*I89</f>
        <v>0</v>
      </c>
      <c r="W89" s="137">
        <f>'GS &gt; 50 OLS Model'!$B$12*J89</f>
        <v>0</v>
      </c>
      <c r="X89" s="137">
        <f>'GS &gt; 50 OLS Model'!$B$13*K89</f>
        <v>0</v>
      </c>
      <c r="Y89" s="137">
        <f>'GS &gt; 50 OLS Model'!$B$14*L89</f>
        <v>0</v>
      </c>
      <c r="Z89" s="137">
        <f>'GS &gt; 50 OLS Model'!$B$15*M89</f>
        <v>33229957.640213698</v>
      </c>
      <c r="AA89" s="137">
        <f>'GS &gt; 50 OLS Model'!$B$16*N89</f>
        <v>12552224.97159702</v>
      </c>
      <c r="AB89" s="137">
        <f t="shared" ca="1" si="8"/>
        <v>75384308.802668855</v>
      </c>
    </row>
    <row r="90" spans="1:28">
      <c r="A90" s="138">
        <f>'Monthly Data'!A90</f>
        <v>42125</v>
      </c>
      <c r="B90" s="137">
        <f t="shared" si="7"/>
        <v>2015</v>
      </c>
      <c r="C90" s="137">
        <f ca="1">'Monthly Data'!O90</f>
        <v>77420119.172960088</v>
      </c>
      <c r="D90" s="137">
        <f t="shared" ca="1" si="9"/>
        <v>102.64150375939857</v>
      </c>
      <c r="E90" s="137">
        <f t="shared" ca="1" si="9"/>
        <v>46.38781954887213</v>
      </c>
      <c r="F90" s="137">
        <f>'Monthly Data'!BB90</f>
        <v>618051.4</v>
      </c>
      <c r="G90" s="137">
        <f>'Monthly Data'!BC90</f>
        <v>89</v>
      </c>
      <c r="H90" s="137">
        <f>'Monthly Data'!BG90</f>
        <v>0</v>
      </c>
      <c r="I90" s="137">
        <f>'Monthly Data'!BI90</f>
        <v>0</v>
      </c>
      <c r="J90" s="137">
        <f>'Monthly Data'!BK90</f>
        <v>0</v>
      </c>
      <c r="K90" s="137">
        <f>'Monthly Data'!BL90</f>
        <v>0</v>
      </c>
      <c r="L90" s="137">
        <f>'Monthly Data'!BM90</f>
        <v>0</v>
      </c>
      <c r="M90" s="137">
        <f>'Monthly Data'!BS90</f>
        <v>31</v>
      </c>
      <c r="N90" s="137">
        <f>'Monthly Data'!BT90</f>
        <v>20</v>
      </c>
      <c r="P90" s="137">
        <f>'GS &gt; 50 OLS Model'!$B$5</f>
        <v>-80678906.326298103</v>
      </c>
      <c r="Q90" s="137">
        <f ca="1">'GS &gt; 50 OLS Model'!$B$6*D90</f>
        <v>2524948.0106199002</v>
      </c>
      <c r="R90" s="137">
        <f ca="1">'GS &gt; 50 OLS Model'!$B$7*E90</f>
        <v>3404584.9163555815</v>
      </c>
      <c r="S90" s="137">
        <f>'GS &gt; 50 OLS Model'!$B$8*F90</f>
        <v>118706232.22201091</v>
      </c>
      <c r="T90" s="137">
        <f>'GS &gt; 50 OLS Model'!$B$9*G90</f>
        <v>-13503862.993723096</v>
      </c>
      <c r="U90" s="137">
        <f>'GS &gt; 50 OLS Model'!$B$10*H90</f>
        <v>0</v>
      </c>
      <c r="V90" s="137">
        <f>'GS &gt; 50 OLS Model'!$B$11*I90</f>
        <v>0</v>
      </c>
      <c r="W90" s="137">
        <f>'GS &gt; 50 OLS Model'!$B$12*J90</f>
        <v>0</v>
      </c>
      <c r="X90" s="137">
        <f>'GS &gt; 50 OLS Model'!$B$13*K90</f>
        <v>0</v>
      </c>
      <c r="Y90" s="137">
        <f>'GS &gt; 50 OLS Model'!$B$14*L90</f>
        <v>0</v>
      </c>
      <c r="Z90" s="137">
        <f>'GS &gt; 50 OLS Model'!$B$15*M90</f>
        <v>34337622.894887492</v>
      </c>
      <c r="AA90" s="137">
        <f>'GS &gt; 50 OLS Model'!$B$16*N90</f>
        <v>12552224.97159702</v>
      </c>
      <c r="AB90" s="137">
        <f t="shared" ca="1" si="8"/>
        <v>77342843.695449695</v>
      </c>
    </row>
    <row r="91" spans="1:28">
      <c r="A91" s="138">
        <f>'Monthly Data'!A91</f>
        <v>42156</v>
      </c>
      <c r="B91" s="137">
        <f t="shared" si="7"/>
        <v>2015</v>
      </c>
      <c r="C91" s="137">
        <f ca="1">'Monthly Data'!O91</f>
        <v>80301286.449218079</v>
      </c>
      <c r="D91" s="137">
        <f t="shared" ca="1" si="9"/>
        <v>0.39669172932326546</v>
      </c>
      <c r="E91" s="137">
        <f t="shared" ca="1" si="9"/>
        <v>113.76894736842098</v>
      </c>
      <c r="F91" s="137">
        <f>'Monthly Data'!BB91</f>
        <v>618051.4</v>
      </c>
      <c r="G91" s="137">
        <f>'Monthly Data'!BC91</f>
        <v>90</v>
      </c>
      <c r="H91" s="137">
        <f>'Monthly Data'!BG91</f>
        <v>0</v>
      </c>
      <c r="I91" s="137">
        <f>'Monthly Data'!BI91</f>
        <v>1</v>
      </c>
      <c r="J91" s="137">
        <f>'Monthly Data'!BK91</f>
        <v>0</v>
      </c>
      <c r="K91" s="137">
        <f>'Monthly Data'!BL91</f>
        <v>0</v>
      </c>
      <c r="L91" s="137">
        <f>'Monthly Data'!BM91</f>
        <v>0</v>
      </c>
      <c r="M91" s="137">
        <f>'Monthly Data'!BS91</f>
        <v>30</v>
      </c>
      <c r="N91" s="137">
        <f>'Monthly Data'!BT91</f>
        <v>22</v>
      </c>
      <c r="P91" s="137">
        <f>'GS &gt; 50 OLS Model'!$B$5</f>
        <v>-80678906.326298103</v>
      </c>
      <c r="Q91" s="137">
        <f ca="1">'GS &gt; 50 OLS Model'!$B$6*D91</f>
        <v>9758.4890721403826</v>
      </c>
      <c r="R91" s="137">
        <f ca="1">'GS &gt; 50 OLS Model'!$B$7*E91</f>
        <v>8349951.4727588817</v>
      </c>
      <c r="S91" s="137">
        <f>'GS &gt; 50 OLS Model'!$B$8*F91</f>
        <v>118706232.22201091</v>
      </c>
      <c r="T91" s="137">
        <f>'GS &gt; 50 OLS Model'!$B$9*G91</f>
        <v>-13655591.79140538</v>
      </c>
      <c r="U91" s="137">
        <f>'GS &gt; 50 OLS Model'!$B$10*H91</f>
        <v>0</v>
      </c>
      <c r="V91" s="137">
        <f>'GS &gt; 50 OLS Model'!$B$11*I91</f>
        <v>1416617.5357142601</v>
      </c>
      <c r="W91" s="137">
        <f>'GS &gt; 50 OLS Model'!$B$12*J91</f>
        <v>0</v>
      </c>
      <c r="X91" s="137">
        <f>'GS &gt; 50 OLS Model'!$B$13*K91</f>
        <v>0</v>
      </c>
      <c r="Y91" s="137">
        <f>'GS &gt; 50 OLS Model'!$B$14*L91</f>
        <v>0</v>
      </c>
      <c r="Z91" s="137">
        <f>'GS &gt; 50 OLS Model'!$B$15*M91</f>
        <v>33229957.640213698</v>
      </c>
      <c r="AA91" s="137">
        <f>'GS &gt; 50 OLS Model'!$B$16*N91</f>
        <v>13807447.468756722</v>
      </c>
      <c r="AB91" s="137">
        <f t="shared" ca="1" si="8"/>
        <v>81185466.710823134</v>
      </c>
    </row>
    <row r="92" spans="1:28">
      <c r="A92" s="138">
        <f>'Monthly Data'!A92</f>
        <v>42186</v>
      </c>
      <c r="B92" s="137">
        <f t="shared" si="7"/>
        <v>2015</v>
      </c>
      <c r="C92" s="137">
        <f ca="1">'Monthly Data'!O92</f>
        <v>84741146.439340681</v>
      </c>
      <c r="D92" s="137">
        <f t="shared" ca="1" si="9"/>
        <v>0.58105263157894704</v>
      </c>
      <c r="E92" s="137">
        <f t="shared" ca="1" si="9"/>
        <v>182.37947368421052</v>
      </c>
      <c r="F92" s="137">
        <f>'Monthly Data'!BB92</f>
        <v>618051.4</v>
      </c>
      <c r="G92" s="137">
        <f>'Monthly Data'!BC92</f>
        <v>91</v>
      </c>
      <c r="H92" s="137">
        <f>'Monthly Data'!BG92</f>
        <v>0</v>
      </c>
      <c r="I92" s="137">
        <f>'Monthly Data'!BI92</f>
        <v>0</v>
      </c>
      <c r="J92" s="137">
        <f>'Monthly Data'!BK92</f>
        <v>0</v>
      </c>
      <c r="K92" s="137">
        <f>'Monthly Data'!BL92</f>
        <v>0</v>
      </c>
      <c r="L92" s="137">
        <f>'Monthly Data'!BM92</f>
        <v>0</v>
      </c>
      <c r="M92" s="137">
        <f>'Monthly Data'!BS92</f>
        <v>31</v>
      </c>
      <c r="N92" s="137">
        <f>'Monthly Data'!BT92</f>
        <v>22</v>
      </c>
      <c r="P92" s="137">
        <f>'GS &gt; 50 OLS Model'!$B$5</f>
        <v>-80678906.326298103</v>
      </c>
      <c r="Q92" s="137">
        <f ca="1">'GS &gt; 50 OLS Model'!$B$6*D92</f>
        <v>14293.708026821261</v>
      </c>
      <c r="R92" s="137">
        <f ca="1">'GS &gt; 50 OLS Model'!$B$7*E92</f>
        <v>13385548.430530401</v>
      </c>
      <c r="S92" s="137">
        <f>'GS &gt; 50 OLS Model'!$B$8*F92</f>
        <v>118706232.22201091</v>
      </c>
      <c r="T92" s="137">
        <f>'GS &gt; 50 OLS Model'!$B$9*G92</f>
        <v>-13807320.589087661</v>
      </c>
      <c r="U92" s="137">
        <f>'GS &gt; 50 OLS Model'!$B$10*H92</f>
        <v>0</v>
      </c>
      <c r="V92" s="137">
        <f>'GS &gt; 50 OLS Model'!$B$11*I92</f>
        <v>0</v>
      </c>
      <c r="W92" s="137">
        <f>'GS &gt; 50 OLS Model'!$B$12*J92</f>
        <v>0</v>
      </c>
      <c r="X92" s="137">
        <f>'GS &gt; 50 OLS Model'!$B$13*K92</f>
        <v>0</v>
      </c>
      <c r="Y92" s="137">
        <f>'GS &gt; 50 OLS Model'!$B$14*L92</f>
        <v>0</v>
      </c>
      <c r="Z92" s="137">
        <f>'GS &gt; 50 OLS Model'!$B$15*M92</f>
        <v>34337622.894887492</v>
      </c>
      <c r="AA92" s="137">
        <f>'GS &gt; 50 OLS Model'!$B$16*N92</f>
        <v>13807447.468756722</v>
      </c>
      <c r="AB92" s="137">
        <f t="shared" ca="1" si="8"/>
        <v>85764917.808826581</v>
      </c>
    </row>
    <row r="93" spans="1:28">
      <c r="A93" s="138">
        <f>'Monthly Data'!A93</f>
        <v>42217</v>
      </c>
      <c r="B93" s="137">
        <f t="shared" si="7"/>
        <v>2015</v>
      </c>
      <c r="C93" s="137">
        <f ca="1">'Monthly Data'!O93</f>
        <v>85831922.046712875</v>
      </c>
      <c r="D93" s="137">
        <f t="shared" ca="1" si="9"/>
        <v>1.6660902255639058</v>
      </c>
      <c r="E93" s="137">
        <f t="shared" ca="1" si="9"/>
        <v>154.67804511278189</v>
      </c>
      <c r="F93" s="137">
        <f>'Monthly Data'!BB93</f>
        <v>618051.4</v>
      </c>
      <c r="G93" s="137">
        <f>'Monthly Data'!BC93</f>
        <v>92</v>
      </c>
      <c r="H93" s="137">
        <f>'Monthly Data'!BG93</f>
        <v>0</v>
      </c>
      <c r="I93" s="137">
        <f>'Monthly Data'!BI93</f>
        <v>0</v>
      </c>
      <c r="J93" s="137">
        <f>'Monthly Data'!BK93</f>
        <v>1</v>
      </c>
      <c r="K93" s="137">
        <f>'Monthly Data'!BL93</f>
        <v>0</v>
      </c>
      <c r="L93" s="137">
        <f>'Monthly Data'!BM93</f>
        <v>0</v>
      </c>
      <c r="M93" s="137">
        <f>'Monthly Data'!BS93</f>
        <v>31</v>
      </c>
      <c r="N93" s="137">
        <f>'Monthly Data'!BT93</f>
        <v>20</v>
      </c>
      <c r="P93" s="137">
        <f>'GS &gt; 50 OLS Model'!$B$5</f>
        <v>-80678906.326298103</v>
      </c>
      <c r="Q93" s="137">
        <f ca="1">'GS &gt; 50 OLS Model'!$B$6*D93</f>
        <v>40985.284183013944</v>
      </c>
      <c r="R93" s="137">
        <f ca="1">'GS &gt; 50 OLS Model'!$B$7*E93</f>
        <v>11352431.401254544</v>
      </c>
      <c r="S93" s="137">
        <f>'GS &gt; 50 OLS Model'!$B$8*F93</f>
        <v>118706232.22201091</v>
      </c>
      <c r="T93" s="137">
        <f>'GS &gt; 50 OLS Model'!$B$9*G93</f>
        <v>-13959049.386769943</v>
      </c>
      <c r="U93" s="137">
        <f>'GS &gt; 50 OLS Model'!$B$10*H93</f>
        <v>0</v>
      </c>
      <c r="V93" s="137">
        <f>'GS &gt; 50 OLS Model'!$B$11*I93</f>
        <v>0</v>
      </c>
      <c r="W93" s="137">
        <f>'GS &gt; 50 OLS Model'!$B$12*J93</f>
        <v>3108600.9961055499</v>
      </c>
      <c r="X93" s="137">
        <f>'GS &gt; 50 OLS Model'!$B$13*K93</f>
        <v>0</v>
      </c>
      <c r="Y93" s="137">
        <f>'GS &gt; 50 OLS Model'!$B$14*L93</f>
        <v>0</v>
      </c>
      <c r="Z93" s="137">
        <f>'GS &gt; 50 OLS Model'!$B$15*M93</f>
        <v>34337622.894887492</v>
      </c>
      <c r="AA93" s="137">
        <f>'GS &gt; 50 OLS Model'!$B$16*N93</f>
        <v>12552224.97159702</v>
      </c>
      <c r="AB93" s="137">
        <f t="shared" ca="1" si="8"/>
        <v>85460142.056970477</v>
      </c>
    </row>
    <row r="94" spans="1:28">
      <c r="A94" s="138">
        <f>'Monthly Data'!A94</f>
        <v>42248</v>
      </c>
      <c r="B94" s="137">
        <f t="shared" si="7"/>
        <v>2015</v>
      </c>
      <c r="C94" s="137">
        <f ca="1">'Monthly Data'!O94</f>
        <v>81721577.513162851</v>
      </c>
      <c r="D94" s="137">
        <f t="shared" ref="D94:E109" ca="1" si="10">D82</f>
        <v>30.410827067669118</v>
      </c>
      <c r="E94" s="137">
        <f t="shared" ca="1" si="10"/>
        <v>70.305488721804494</v>
      </c>
      <c r="F94" s="137">
        <f>'Monthly Data'!BB94</f>
        <v>618051.4</v>
      </c>
      <c r="G94" s="137">
        <f>'Monthly Data'!BC94</f>
        <v>93</v>
      </c>
      <c r="H94" s="137">
        <f>'Monthly Data'!BG94</f>
        <v>0</v>
      </c>
      <c r="I94" s="137">
        <f>'Monthly Data'!BI94</f>
        <v>0</v>
      </c>
      <c r="J94" s="137">
        <f>'Monthly Data'!BK94</f>
        <v>0</v>
      </c>
      <c r="K94" s="137">
        <f>'Monthly Data'!BL94</f>
        <v>1</v>
      </c>
      <c r="L94" s="137">
        <f>'Monthly Data'!BM94</f>
        <v>0</v>
      </c>
      <c r="M94" s="137">
        <f>'Monthly Data'!BS94</f>
        <v>30</v>
      </c>
      <c r="N94" s="137">
        <f>'Monthly Data'!BT94</f>
        <v>21</v>
      </c>
      <c r="P94" s="137">
        <f>'GS &gt; 50 OLS Model'!$B$5</f>
        <v>-80678906.326298103</v>
      </c>
      <c r="Q94" s="137">
        <f ca="1">'GS &gt; 50 OLS Model'!$B$6*D94</f>
        <v>748096.57393377682</v>
      </c>
      <c r="R94" s="137">
        <f ca="1">'GS &gt; 50 OLS Model'!$B$7*E94</f>
        <v>5159996.9295190303</v>
      </c>
      <c r="S94" s="137">
        <f>'GS &gt; 50 OLS Model'!$B$8*F94</f>
        <v>118706232.22201091</v>
      </c>
      <c r="T94" s="137">
        <f>'GS &gt; 50 OLS Model'!$B$9*G94</f>
        <v>-14110778.184452225</v>
      </c>
      <c r="U94" s="137">
        <f>'GS &gt; 50 OLS Model'!$B$10*H94</f>
        <v>0</v>
      </c>
      <c r="V94" s="137">
        <f>'GS &gt; 50 OLS Model'!$B$11*I94</f>
        <v>0</v>
      </c>
      <c r="W94" s="137">
        <f>'GS &gt; 50 OLS Model'!$B$12*J94</f>
        <v>0</v>
      </c>
      <c r="X94" s="137">
        <f>'GS &gt; 50 OLS Model'!$B$13*K94</f>
        <v>3297905.0316017698</v>
      </c>
      <c r="Y94" s="137">
        <f>'GS &gt; 50 OLS Model'!$B$14*L94</f>
        <v>0</v>
      </c>
      <c r="Z94" s="137">
        <f>'GS &gt; 50 OLS Model'!$B$15*M94</f>
        <v>33229957.640213698</v>
      </c>
      <c r="AA94" s="137">
        <f>'GS &gt; 50 OLS Model'!$B$16*N94</f>
        <v>13179836.220176872</v>
      </c>
      <c r="AB94" s="137">
        <f t="shared" ca="1" si="8"/>
        <v>79532340.106705725</v>
      </c>
    </row>
    <row r="95" spans="1:28">
      <c r="A95" s="138">
        <f>'Monthly Data'!A95</f>
        <v>42278</v>
      </c>
      <c r="B95" s="137">
        <f t="shared" si="7"/>
        <v>2015</v>
      </c>
      <c r="C95" s="137">
        <f ca="1">'Monthly Data'!O95</f>
        <v>77593220.91340512</v>
      </c>
      <c r="D95" s="137">
        <f t="shared" ca="1" si="10"/>
        <v>158.93676691729343</v>
      </c>
      <c r="E95" s="137">
        <f t="shared" ca="1" si="10"/>
        <v>14.777368421052643</v>
      </c>
      <c r="F95" s="137">
        <f>'Monthly Data'!BB95</f>
        <v>618051.4</v>
      </c>
      <c r="G95" s="137">
        <f>'Monthly Data'!BC95</f>
        <v>94</v>
      </c>
      <c r="H95" s="137">
        <f>'Monthly Data'!BG95</f>
        <v>0</v>
      </c>
      <c r="I95" s="137">
        <f>'Monthly Data'!BI95</f>
        <v>0</v>
      </c>
      <c r="J95" s="137">
        <f>'Monthly Data'!BK95</f>
        <v>0</v>
      </c>
      <c r="K95" s="137">
        <f>'Monthly Data'!BL95</f>
        <v>0</v>
      </c>
      <c r="L95" s="137">
        <f>'Monthly Data'!BM95</f>
        <v>1</v>
      </c>
      <c r="M95" s="137">
        <f>'Monthly Data'!BS95</f>
        <v>31</v>
      </c>
      <c r="N95" s="137">
        <f>'Monthly Data'!BT95</f>
        <v>21</v>
      </c>
      <c r="P95" s="137">
        <f>'GS &gt; 50 OLS Model'!$B$5</f>
        <v>-80678906.326298103</v>
      </c>
      <c r="Q95" s="137">
        <f ca="1">'GS &gt; 50 OLS Model'!$B$6*D95</f>
        <v>3909793.3949105097</v>
      </c>
      <c r="R95" s="137">
        <f ca="1">'GS &gt; 50 OLS Model'!$B$7*E95</f>
        <v>1084569.3140790958</v>
      </c>
      <c r="S95" s="137">
        <f>'GS &gt; 50 OLS Model'!$B$8*F95</f>
        <v>118706232.22201091</v>
      </c>
      <c r="T95" s="137">
        <f>'GS &gt; 50 OLS Model'!$B$9*G95</f>
        <v>-14262506.982134508</v>
      </c>
      <c r="U95" s="137">
        <f>'GS &gt; 50 OLS Model'!$B$10*H95</f>
        <v>0</v>
      </c>
      <c r="V95" s="137">
        <f>'GS &gt; 50 OLS Model'!$B$11*I95</f>
        <v>0</v>
      </c>
      <c r="W95" s="137">
        <f>'GS &gt; 50 OLS Model'!$B$12*J95</f>
        <v>0</v>
      </c>
      <c r="X95" s="137">
        <f>'GS &gt; 50 OLS Model'!$B$13*K95</f>
        <v>0</v>
      </c>
      <c r="Y95" s="137">
        <f>'GS &gt; 50 OLS Model'!$B$14*L95</f>
        <v>1577525.1305396601</v>
      </c>
      <c r="Z95" s="137">
        <f>'GS &gt; 50 OLS Model'!$B$15*M95</f>
        <v>34337622.894887492</v>
      </c>
      <c r="AA95" s="137">
        <f>'GS &gt; 50 OLS Model'!$B$16*N95</f>
        <v>13179836.220176872</v>
      </c>
      <c r="AB95" s="137">
        <f t="shared" ca="1" si="8"/>
        <v>77854165.86817193</v>
      </c>
    </row>
    <row r="96" spans="1:28">
      <c r="A96" s="138">
        <f>'Monthly Data'!A96</f>
        <v>42309</v>
      </c>
      <c r="B96" s="137">
        <f t="shared" si="7"/>
        <v>2015</v>
      </c>
      <c r="C96" s="137">
        <f ca="1">'Monthly Data'!O96</f>
        <v>77813417.982195601</v>
      </c>
      <c r="D96" s="137">
        <f t="shared" ca="1" si="10"/>
        <v>375.92533834586447</v>
      </c>
      <c r="E96" s="137">
        <f t="shared" ca="1" si="10"/>
        <v>9.5488721804512622E-2</v>
      </c>
      <c r="F96" s="137">
        <f>'Monthly Data'!BB96</f>
        <v>618051.4</v>
      </c>
      <c r="G96" s="137">
        <f>'Monthly Data'!BC96</f>
        <v>95</v>
      </c>
      <c r="H96" s="137">
        <f>'Monthly Data'!BG96</f>
        <v>0</v>
      </c>
      <c r="I96" s="137">
        <f>'Monthly Data'!BI96</f>
        <v>0</v>
      </c>
      <c r="J96" s="137">
        <f>'Monthly Data'!BK96</f>
        <v>0</v>
      </c>
      <c r="K96" s="137">
        <f>'Monthly Data'!BL96</f>
        <v>0</v>
      </c>
      <c r="L96" s="137">
        <f>'Monthly Data'!BM96</f>
        <v>0</v>
      </c>
      <c r="M96" s="137">
        <f>'Monthly Data'!BS96</f>
        <v>30</v>
      </c>
      <c r="N96" s="137">
        <f>'Monthly Data'!BT96</f>
        <v>21</v>
      </c>
      <c r="P96" s="137">
        <f>'GS &gt; 50 OLS Model'!$B$5</f>
        <v>-80678906.326298103</v>
      </c>
      <c r="Q96" s="137">
        <f ca="1">'GS &gt; 50 OLS Model'!$B$6*D96</f>
        <v>9247642.5269742664</v>
      </c>
      <c r="R96" s="137">
        <f ca="1">'GS &gt; 50 OLS Model'!$B$7*E96</f>
        <v>7008.2936662976308</v>
      </c>
      <c r="S96" s="137">
        <f>'GS &gt; 50 OLS Model'!$B$8*F96</f>
        <v>118706232.22201091</v>
      </c>
      <c r="T96" s="137">
        <f>'GS &gt; 50 OLS Model'!$B$9*G96</f>
        <v>-14414235.77981679</v>
      </c>
      <c r="U96" s="137">
        <f>'GS &gt; 50 OLS Model'!$B$10*H96</f>
        <v>0</v>
      </c>
      <c r="V96" s="137">
        <f>'GS &gt; 50 OLS Model'!$B$11*I96</f>
        <v>0</v>
      </c>
      <c r="W96" s="137">
        <f>'GS &gt; 50 OLS Model'!$B$12*J96</f>
        <v>0</v>
      </c>
      <c r="X96" s="137">
        <f>'GS &gt; 50 OLS Model'!$B$13*K96</f>
        <v>0</v>
      </c>
      <c r="Y96" s="137">
        <f>'GS &gt; 50 OLS Model'!$B$14*L96</f>
        <v>0</v>
      </c>
      <c r="Z96" s="137">
        <f>'GS &gt; 50 OLS Model'!$B$15*M96</f>
        <v>33229957.640213698</v>
      </c>
      <c r="AA96" s="137">
        <f>'GS &gt; 50 OLS Model'!$B$16*N96</f>
        <v>13179836.220176872</v>
      </c>
      <c r="AB96" s="137">
        <f t="shared" ca="1" si="8"/>
        <v>79277534.796927154</v>
      </c>
    </row>
    <row r="97" spans="1:28">
      <c r="A97" s="138">
        <f>'Monthly Data'!A97</f>
        <v>42339</v>
      </c>
      <c r="B97" s="137">
        <f t="shared" si="7"/>
        <v>2015</v>
      </c>
      <c r="C97" s="137">
        <f ca="1">'Monthly Data'!O97</f>
        <v>79732634.01091066</v>
      </c>
      <c r="D97" s="137">
        <f t="shared" ca="1" si="10"/>
        <v>548.76120300751859</v>
      </c>
      <c r="E97" s="137">
        <f t="shared" ca="1" si="10"/>
        <v>0</v>
      </c>
      <c r="F97" s="137">
        <f>'Monthly Data'!BB97</f>
        <v>618051.4</v>
      </c>
      <c r="G97" s="137">
        <f>'Monthly Data'!BC97</f>
        <v>96</v>
      </c>
      <c r="H97" s="137">
        <f>'Monthly Data'!BG97</f>
        <v>0</v>
      </c>
      <c r="I97" s="137">
        <f>'Monthly Data'!BI97</f>
        <v>0</v>
      </c>
      <c r="J97" s="137">
        <f>'Monthly Data'!BK97</f>
        <v>0</v>
      </c>
      <c r="K97" s="137">
        <f>'Monthly Data'!BL97</f>
        <v>0</v>
      </c>
      <c r="L97" s="137">
        <f>'Monthly Data'!BM97</f>
        <v>0</v>
      </c>
      <c r="M97" s="137">
        <f>'Monthly Data'!BS97</f>
        <v>31</v>
      </c>
      <c r="N97" s="137">
        <f>'Monthly Data'!BT97</f>
        <v>21</v>
      </c>
      <c r="P97" s="137">
        <f>'GS &gt; 50 OLS Model'!$B$5</f>
        <v>-80678906.326298103</v>
      </c>
      <c r="Q97" s="137">
        <f ca="1">'GS &gt; 50 OLS Model'!$B$6*D97</f>
        <v>13499349.260189911</v>
      </c>
      <c r="R97" s="137">
        <f ca="1">'GS &gt; 50 OLS Model'!$B$7*E97</f>
        <v>0</v>
      </c>
      <c r="S97" s="137">
        <f>'GS &gt; 50 OLS Model'!$B$8*F97</f>
        <v>118706232.22201091</v>
      </c>
      <c r="T97" s="137">
        <f>'GS &gt; 50 OLS Model'!$B$9*G97</f>
        <v>-14565964.577499071</v>
      </c>
      <c r="U97" s="137">
        <f>'GS &gt; 50 OLS Model'!$B$10*H97</f>
        <v>0</v>
      </c>
      <c r="V97" s="137">
        <f>'GS &gt; 50 OLS Model'!$B$11*I97</f>
        <v>0</v>
      </c>
      <c r="W97" s="137">
        <f>'GS &gt; 50 OLS Model'!$B$12*J97</f>
        <v>0</v>
      </c>
      <c r="X97" s="137">
        <f>'GS &gt; 50 OLS Model'!$B$13*K97</f>
        <v>0</v>
      </c>
      <c r="Y97" s="137">
        <f>'GS &gt; 50 OLS Model'!$B$14*L97</f>
        <v>0</v>
      </c>
      <c r="Z97" s="137">
        <f>'GS &gt; 50 OLS Model'!$B$15*M97</f>
        <v>34337622.894887492</v>
      </c>
      <c r="AA97" s="137">
        <f>'GS &gt; 50 OLS Model'!$B$16*N97</f>
        <v>13179836.220176872</v>
      </c>
      <c r="AB97" s="137">
        <f t="shared" ca="1" si="8"/>
        <v>84478169.693468004</v>
      </c>
    </row>
    <row r="98" spans="1:28">
      <c r="A98" s="138">
        <f>'Monthly Data'!A98</f>
        <v>42370</v>
      </c>
      <c r="B98" s="137">
        <f t="shared" si="7"/>
        <v>2016</v>
      </c>
      <c r="C98" s="137">
        <f ca="1">'Monthly Data'!O98</f>
        <v>87340715.811404184</v>
      </c>
      <c r="D98" s="137">
        <f t="shared" ca="1" si="10"/>
        <v>665.14879699248104</v>
      </c>
      <c r="E98" s="137">
        <f t="shared" ca="1" si="10"/>
        <v>0</v>
      </c>
      <c r="F98" s="137">
        <f>'Monthly Data'!BB98</f>
        <v>634257.80000000005</v>
      </c>
      <c r="G98" s="137">
        <f>'Monthly Data'!BC98</f>
        <v>97</v>
      </c>
      <c r="H98" s="137">
        <f>'Monthly Data'!BG98</f>
        <v>0</v>
      </c>
      <c r="I98" s="137">
        <f>'Monthly Data'!BI98</f>
        <v>0</v>
      </c>
      <c r="J98" s="137">
        <f>'Monthly Data'!BK98</f>
        <v>0</v>
      </c>
      <c r="K98" s="137">
        <f>'Monthly Data'!BL98</f>
        <v>0</v>
      </c>
      <c r="L98" s="137">
        <f>'Monthly Data'!BM98</f>
        <v>0</v>
      </c>
      <c r="M98" s="137">
        <f>'Monthly Data'!BS98</f>
        <v>31</v>
      </c>
      <c r="N98" s="137">
        <f>'Monthly Data'!BT98</f>
        <v>20</v>
      </c>
      <c r="P98" s="137">
        <f>'GS &gt; 50 OLS Model'!$B$5</f>
        <v>-80678906.326298103</v>
      </c>
      <c r="Q98" s="137">
        <f ca="1">'GS &gt; 50 OLS Model'!$B$6*D98</f>
        <v>16362446.673318552</v>
      </c>
      <c r="R98" s="137">
        <f ca="1">'GS &gt; 50 OLS Model'!$B$7*E98</f>
        <v>0</v>
      </c>
      <c r="S98" s="137">
        <f>'GS &gt; 50 OLS Model'!$B$8*F98</f>
        <v>121818919.42227095</v>
      </c>
      <c r="T98" s="137">
        <f>'GS &gt; 50 OLS Model'!$B$9*G98</f>
        <v>-14717693.375181353</v>
      </c>
      <c r="U98" s="137">
        <f>'GS &gt; 50 OLS Model'!$B$10*H98</f>
        <v>0</v>
      </c>
      <c r="V98" s="137">
        <f>'GS &gt; 50 OLS Model'!$B$11*I98</f>
        <v>0</v>
      </c>
      <c r="W98" s="137">
        <f>'GS &gt; 50 OLS Model'!$B$12*J98</f>
        <v>0</v>
      </c>
      <c r="X98" s="137">
        <f>'GS &gt; 50 OLS Model'!$B$13*K98</f>
        <v>0</v>
      </c>
      <c r="Y98" s="137">
        <f>'GS &gt; 50 OLS Model'!$B$14*L98</f>
        <v>0</v>
      </c>
      <c r="Z98" s="137">
        <f>'GS &gt; 50 OLS Model'!$B$15*M98</f>
        <v>34337622.894887492</v>
      </c>
      <c r="AA98" s="137">
        <f>'GS &gt; 50 OLS Model'!$B$16*N98</f>
        <v>12552224.97159702</v>
      </c>
      <c r="AB98" s="137">
        <f t="shared" ca="1" si="8"/>
        <v>89674614.260594547</v>
      </c>
    </row>
    <row r="99" spans="1:28">
      <c r="A99" s="138">
        <f>'Monthly Data'!A99</f>
        <v>42401</v>
      </c>
      <c r="B99" s="137">
        <f t="shared" si="7"/>
        <v>2016</v>
      </c>
      <c r="C99" s="137">
        <f ca="1">'Monthly Data'!O99</f>
        <v>83154848.343503043</v>
      </c>
      <c r="D99" s="137">
        <f t="shared" ca="1" si="10"/>
        <v>611.17548872180487</v>
      </c>
      <c r="E99" s="137">
        <f t="shared" ca="1" si="10"/>
        <v>0</v>
      </c>
      <c r="F99" s="137">
        <f>'Monthly Data'!BB99</f>
        <v>634257.80000000005</v>
      </c>
      <c r="G99" s="137">
        <f>'Monthly Data'!BC99</f>
        <v>98</v>
      </c>
      <c r="H99" s="137">
        <f>'Monthly Data'!BG99</f>
        <v>0</v>
      </c>
      <c r="I99" s="137">
        <f>'Monthly Data'!BI99</f>
        <v>0</v>
      </c>
      <c r="J99" s="137">
        <f>'Monthly Data'!BK99</f>
        <v>0</v>
      </c>
      <c r="K99" s="137">
        <f>'Monthly Data'!BL99</f>
        <v>0</v>
      </c>
      <c r="L99" s="137">
        <f>'Monthly Data'!BM99</f>
        <v>0</v>
      </c>
      <c r="M99" s="137">
        <f>'Monthly Data'!BS99</f>
        <v>29</v>
      </c>
      <c r="N99" s="137">
        <f>'Monthly Data'!BT99</f>
        <v>20</v>
      </c>
      <c r="P99" s="137">
        <f>'GS &gt; 50 OLS Model'!$B$5</f>
        <v>-80678906.326298103</v>
      </c>
      <c r="Q99" s="137">
        <f ca="1">'GS &gt; 50 OLS Model'!$B$6*D99</f>
        <v>15034720.633138243</v>
      </c>
      <c r="R99" s="137">
        <f ca="1">'GS &gt; 50 OLS Model'!$B$7*E99</f>
        <v>0</v>
      </c>
      <c r="S99" s="137">
        <f>'GS &gt; 50 OLS Model'!$B$8*F99</f>
        <v>121818919.42227095</v>
      </c>
      <c r="T99" s="137">
        <f>'GS &gt; 50 OLS Model'!$B$9*G99</f>
        <v>-14869422.172863634</v>
      </c>
      <c r="U99" s="137">
        <f>'GS &gt; 50 OLS Model'!$B$10*H99</f>
        <v>0</v>
      </c>
      <c r="V99" s="137">
        <f>'GS &gt; 50 OLS Model'!$B$11*I99</f>
        <v>0</v>
      </c>
      <c r="W99" s="137">
        <f>'GS &gt; 50 OLS Model'!$B$12*J99</f>
        <v>0</v>
      </c>
      <c r="X99" s="137">
        <f>'GS &gt; 50 OLS Model'!$B$13*K99</f>
        <v>0</v>
      </c>
      <c r="Y99" s="137">
        <f>'GS &gt; 50 OLS Model'!$B$14*L99</f>
        <v>0</v>
      </c>
      <c r="Z99" s="137">
        <f>'GS &gt; 50 OLS Model'!$B$15*M99</f>
        <v>32122292.385539908</v>
      </c>
      <c r="AA99" s="137">
        <f>'GS &gt; 50 OLS Model'!$B$16*N99</f>
        <v>12552224.97159702</v>
      </c>
      <c r="AB99" s="137">
        <f t="shared" ca="1" si="8"/>
        <v>85979828.913384378</v>
      </c>
    </row>
    <row r="100" spans="1:28">
      <c r="A100" s="138">
        <f>'Monthly Data'!A100</f>
        <v>42430</v>
      </c>
      <c r="B100" s="137">
        <f t="shared" si="7"/>
        <v>2016</v>
      </c>
      <c r="C100" s="137">
        <f ca="1">'Monthly Data'!O100</f>
        <v>82620214.015487328</v>
      </c>
      <c r="D100" s="137">
        <f t="shared" ca="1" si="10"/>
        <v>458.46436090225569</v>
      </c>
      <c r="E100" s="137">
        <f t="shared" ca="1" si="10"/>
        <v>0</v>
      </c>
      <c r="F100" s="137">
        <f>'Monthly Data'!BB100</f>
        <v>634257.80000000005</v>
      </c>
      <c r="G100" s="137">
        <f>'Monthly Data'!BC100</f>
        <v>99</v>
      </c>
      <c r="H100" s="137">
        <f>'Monthly Data'!BG100</f>
        <v>0</v>
      </c>
      <c r="I100" s="137">
        <f>'Monthly Data'!BI100</f>
        <v>0</v>
      </c>
      <c r="J100" s="137">
        <f>'Monthly Data'!BK100</f>
        <v>0</v>
      </c>
      <c r="K100" s="137">
        <f>'Monthly Data'!BL100</f>
        <v>0</v>
      </c>
      <c r="L100" s="137">
        <f>'Monthly Data'!BM100</f>
        <v>0</v>
      </c>
      <c r="M100" s="137">
        <f>'Monthly Data'!BS100</f>
        <v>31</v>
      </c>
      <c r="N100" s="137">
        <f>'Monthly Data'!BT100</f>
        <v>21</v>
      </c>
      <c r="P100" s="137">
        <f>'GS &gt; 50 OLS Model'!$B$5</f>
        <v>-80678906.326298103</v>
      </c>
      <c r="Q100" s="137">
        <f ca="1">'GS &gt; 50 OLS Model'!$B$6*D100</f>
        <v>11278075.959543575</v>
      </c>
      <c r="R100" s="137">
        <f ca="1">'GS &gt; 50 OLS Model'!$B$7*E100</f>
        <v>0</v>
      </c>
      <c r="S100" s="137">
        <f>'GS &gt; 50 OLS Model'!$B$8*F100</f>
        <v>121818919.42227095</v>
      </c>
      <c r="T100" s="137">
        <f>'GS &gt; 50 OLS Model'!$B$9*G100</f>
        <v>-15021150.970545918</v>
      </c>
      <c r="U100" s="137">
        <f>'GS &gt; 50 OLS Model'!$B$10*H100</f>
        <v>0</v>
      </c>
      <c r="V100" s="137">
        <f>'GS &gt; 50 OLS Model'!$B$11*I100</f>
        <v>0</v>
      </c>
      <c r="W100" s="137">
        <f>'GS &gt; 50 OLS Model'!$B$12*J100</f>
        <v>0</v>
      </c>
      <c r="X100" s="137">
        <f>'GS &gt; 50 OLS Model'!$B$13*K100</f>
        <v>0</v>
      </c>
      <c r="Y100" s="137">
        <f>'GS &gt; 50 OLS Model'!$B$14*L100</f>
        <v>0</v>
      </c>
      <c r="Z100" s="137">
        <f>'GS &gt; 50 OLS Model'!$B$15*M100</f>
        <v>34337622.894887492</v>
      </c>
      <c r="AA100" s="137">
        <f>'GS &gt; 50 OLS Model'!$B$16*N100</f>
        <v>13179836.220176872</v>
      </c>
      <c r="AB100" s="137">
        <f t="shared" ca="1" si="8"/>
        <v>84914397.200034872</v>
      </c>
    </row>
    <row r="101" spans="1:28">
      <c r="A101" s="138">
        <f>'Monthly Data'!A101</f>
        <v>42461</v>
      </c>
      <c r="B101" s="137">
        <f t="shared" si="7"/>
        <v>2016</v>
      </c>
      <c r="C101" s="137">
        <f ca="1">'Monthly Data'!O101</f>
        <v>76969494.488034636</v>
      </c>
      <c r="D101" s="137">
        <f t="shared" ca="1" si="10"/>
        <v>254.29052631578941</v>
      </c>
      <c r="E101" s="137">
        <f t="shared" ca="1" si="10"/>
        <v>1.6822556390977184</v>
      </c>
      <c r="F101" s="137">
        <f>'Monthly Data'!BB101</f>
        <v>634257.80000000005</v>
      </c>
      <c r="G101" s="137">
        <f>'Monthly Data'!BC101</f>
        <v>100</v>
      </c>
      <c r="H101" s="137">
        <f>'Monthly Data'!BG101</f>
        <v>1</v>
      </c>
      <c r="I101" s="137">
        <f>'Monthly Data'!BI101</f>
        <v>0</v>
      </c>
      <c r="J101" s="137">
        <f>'Monthly Data'!BK101</f>
        <v>0</v>
      </c>
      <c r="K101" s="137">
        <f>'Monthly Data'!BL101</f>
        <v>0</v>
      </c>
      <c r="L101" s="137">
        <f>'Monthly Data'!BM101</f>
        <v>0</v>
      </c>
      <c r="M101" s="137">
        <f>'Monthly Data'!BS101</f>
        <v>30</v>
      </c>
      <c r="N101" s="137">
        <f>'Monthly Data'!BT101</f>
        <v>21</v>
      </c>
      <c r="P101" s="137">
        <f>'GS &gt; 50 OLS Model'!$B$5</f>
        <v>-80678906.326298103</v>
      </c>
      <c r="Q101" s="137">
        <f ca="1">'GS &gt; 50 OLS Model'!$B$6*D101</f>
        <v>6255465.2360278517</v>
      </c>
      <c r="R101" s="137">
        <f ca="1">'GS &gt; 50 OLS Model'!$B$7*E101</f>
        <v>123467.37203916423</v>
      </c>
      <c r="S101" s="137">
        <f>'GS &gt; 50 OLS Model'!$B$8*F101</f>
        <v>121818919.42227095</v>
      </c>
      <c r="T101" s="137">
        <f>'GS &gt; 50 OLS Model'!$B$9*G101</f>
        <v>-15172879.768228199</v>
      </c>
      <c r="U101" s="137">
        <f>'GS &gt; 50 OLS Model'!$B$10*H101</f>
        <v>-1451998.11688088</v>
      </c>
      <c r="V101" s="137">
        <f>'GS &gt; 50 OLS Model'!$B$11*I101</f>
        <v>0</v>
      </c>
      <c r="W101" s="137">
        <f>'GS &gt; 50 OLS Model'!$B$12*J101</f>
        <v>0</v>
      </c>
      <c r="X101" s="137">
        <f>'GS &gt; 50 OLS Model'!$B$13*K101</f>
        <v>0</v>
      </c>
      <c r="Y101" s="137">
        <f>'GS &gt; 50 OLS Model'!$B$14*L101</f>
        <v>0</v>
      </c>
      <c r="Z101" s="137">
        <f>'GS &gt; 50 OLS Model'!$B$15*M101</f>
        <v>33229957.640213698</v>
      </c>
      <c r="AA101" s="137">
        <f>'GS &gt; 50 OLS Model'!$B$16*N101</f>
        <v>13179836.220176872</v>
      </c>
      <c r="AB101" s="137">
        <f t="shared" ca="1" si="8"/>
        <v>77303861.679321364</v>
      </c>
    </row>
    <row r="102" spans="1:28">
      <c r="A102" s="138">
        <f>'Monthly Data'!A102</f>
        <v>42491</v>
      </c>
      <c r="B102" s="137">
        <f t="shared" si="7"/>
        <v>2016</v>
      </c>
      <c r="C102" s="137">
        <f ca="1">'Monthly Data'!O102</f>
        <v>79885437.080991775</v>
      </c>
      <c r="D102" s="137">
        <f t="shared" ca="1" si="10"/>
        <v>102.64150375939857</v>
      </c>
      <c r="E102" s="137">
        <f t="shared" ca="1" si="10"/>
        <v>46.38781954887213</v>
      </c>
      <c r="F102" s="137">
        <f>'Monthly Data'!BB102</f>
        <v>634257.80000000005</v>
      </c>
      <c r="G102" s="137">
        <f>'Monthly Data'!BC102</f>
        <v>101</v>
      </c>
      <c r="H102" s="137">
        <f>'Monthly Data'!BG102</f>
        <v>0</v>
      </c>
      <c r="I102" s="137">
        <f>'Monthly Data'!BI102</f>
        <v>0</v>
      </c>
      <c r="J102" s="137">
        <f>'Monthly Data'!BK102</f>
        <v>0</v>
      </c>
      <c r="K102" s="137">
        <f>'Monthly Data'!BL102</f>
        <v>0</v>
      </c>
      <c r="L102" s="137">
        <f>'Monthly Data'!BM102</f>
        <v>0</v>
      </c>
      <c r="M102" s="137">
        <f>'Monthly Data'!BS102</f>
        <v>31</v>
      </c>
      <c r="N102" s="137">
        <f>'Monthly Data'!BT102</f>
        <v>21</v>
      </c>
      <c r="P102" s="137">
        <f>'GS &gt; 50 OLS Model'!$B$5</f>
        <v>-80678906.326298103</v>
      </c>
      <c r="Q102" s="137">
        <f ca="1">'GS &gt; 50 OLS Model'!$B$6*D102</f>
        <v>2524948.0106199002</v>
      </c>
      <c r="R102" s="137">
        <f ca="1">'GS &gt; 50 OLS Model'!$B$7*E102</f>
        <v>3404584.9163555815</v>
      </c>
      <c r="S102" s="137">
        <f>'GS &gt; 50 OLS Model'!$B$8*F102</f>
        <v>121818919.42227095</v>
      </c>
      <c r="T102" s="137">
        <f>'GS &gt; 50 OLS Model'!$B$9*G102</f>
        <v>-15324608.565910481</v>
      </c>
      <c r="U102" s="137">
        <f>'GS &gt; 50 OLS Model'!$B$10*H102</f>
        <v>0</v>
      </c>
      <c r="V102" s="137">
        <f>'GS &gt; 50 OLS Model'!$B$11*I102</f>
        <v>0</v>
      </c>
      <c r="W102" s="137">
        <f>'GS &gt; 50 OLS Model'!$B$12*J102</f>
        <v>0</v>
      </c>
      <c r="X102" s="137">
        <f>'GS &gt; 50 OLS Model'!$B$13*K102</f>
        <v>0</v>
      </c>
      <c r="Y102" s="137">
        <f>'GS &gt; 50 OLS Model'!$B$14*L102</f>
        <v>0</v>
      </c>
      <c r="Z102" s="137">
        <f>'GS &gt; 50 OLS Model'!$B$15*M102</f>
        <v>34337622.894887492</v>
      </c>
      <c r="AA102" s="137">
        <f>'GS &gt; 50 OLS Model'!$B$16*N102</f>
        <v>13179836.220176872</v>
      </c>
      <c r="AB102" s="137">
        <f t="shared" ca="1" si="8"/>
        <v>79262396.572102204</v>
      </c>
    </row>
    <row r="103" spans="1:28">
      <c r="A103" s="138">
        <f>'Monthly Data'!A103</f>
        <v>42522</v>
      </c>
      <c r="B103" s="137">
        <f t="shared" si="7"/>
        <v>2016</v>
      </c>
      <c r="C103" s="137">
        <f ca="1">'Monthly Data'!O103</f>
        <v>84108563.980985105</v>
      </c>
      <c r="D103" s="137">
        <f t="shared" ca="1" si="10"/>
        <v>0.39669172932326546</v>
      </c>
      <c r="E103" s="137">
        <f t="shared" ca="1" si="10"/>
        <v>113.76894736842098</v>
      </c>
      <c r="F103" s="137">
        <f>'Monthly Data'!BB103</f>
        <v>634257.80000000005</v>
      </c>
      <c r="G103" s="137">
        <f>'Monthly Data'!BC103</f>
        <v>102</v>
      </c>
      <c r="H103" s="137">
        <f>'Monthly Data'!BG103</f>
        <v>0</v>
      </c>
      <c r="I103" s="137">
        <f>'Monthly Data'!BI103</f>
        <v>1</v>
      </c>
      <c r="J103" s="137">
        <f>'Monthly Data'!BK103</f>
        <v>0</v>
      </c>
      <c r="K103" s="137">
        <f>'Monthly Data'!BL103</f>
        <v>0</v>
      </c>
      <c r="L103" s="137">
        <f>'Monthly Data'!BM103</f>
        <v>0</v>
      </c>
      <c r="M103" s="137">
        <f>'Monthly Data'!BS103</f>
        <v>30</v>
      </c>
      <c r="N103" s="137">
        <f>'Monthly Data'!BT103</f>
        <v>22</v>
      </c>
      <c r="P103" s="137">
        <f>'GS &gt; 50 OLS Model'!$B$5</f>
        <v>-80678906.326298103</v>
      </c>
      <c r="Q103" s="137">
        <f ca="1">'GS &gt; 50 OLS Model'!$B$6*D103</f>
        <v>9758.4890721403826</v>
      </c>
      <c r="R103" s="137">
        <f ca="1">'GS &gt; 50 OLS Model'!$B$7*E103</f>
        <v>8349951.4727588817</v>
      </c>
      <c r="S103" s="137">
        <f>'GS &gt; 50 OLS Model'!$B$8*F103</f>
        <v>121818919.42227095</v>
      </c>
      <c r="T103" s="137">
        <f>'GS &gt; 50 OLS Model'!$B$9*G103</f>
        <v>-15476337.363592763</v>
      </c>
      <c r="U103" s="137">
        <f>'GS &gt; 50 OLS Model'!$B$10*H103</f>
        <v>0</v>
      </c>
      <c r="V103" s="137">
        <f>'GS &gt; 50 OLS Model'!$B$11*I103</f>
        <v>1416617.5357142601</v>
      </c>
      <c r="W103" s="137">
        <f>'GS &gt; 50 OLS Model'!$B$12*J103</f>
        <v>0</v>
      </c>
      <c r="X103" s="137">
        <f>'GS &gt; 50 OLS Model'!$B$13*K103</f>
        <v>0</v>
      </c>
      <c r="Y103" s="137">
        <f>'GS &gt; 50 OLS Model'!$B$14*L103</f>
        <v>0</v>
      </c>
      <c r="Z103" s="137">
        <f>'GS &gt; 50 OLS Model'!$B$15*M103</f>
        <v>33229957.640213698</v>
      </c>
      <c r="AA103" s="137">
        <f>'GS &gt; 50 OLS Model'!$B$16*N103</f>
        <v>13807447.468756722</v>
      </c>
      <c r="AB103" s="137">
        <f t="shared" ca="1" si="8"/>
        <v>82477408.338895783</v>
      </c>
    </row>
    <row r="104" spans="1:28">
      <c r="A104" s="138">
        <f>'Monthly Data'!A104</f>
        <v>42552</v>
      </c>
      <c r="B104" s="137">
        <f t="shared" si="7"/>
        <v>2016</v>
      </c>
      <c r="C104" s="137">
        <f ca="1">'Monthly Data'!O104</f>
        <v>89208055.874293894</v>
      </c>
      <c r="D104" s="137">
        <f t="shared" ca="1" si="10"/>
        <v>0.58105263157894704</v>
      </c>
      <c r="E104" s="137">
        <f t="shared" ca="1" si="10"/>
        <v>182.37947368421052</v>
      </c>
      <c r="F104" s="137">
        <f>'Monthly Data'!BB104</f>
        <v>634257.80000000005</v>
      </c>
      <c r="G104" s="137">
        <f>'Monthly Data'!BC104</f>
        <v>103</v>
      </c>
      <c r="H104" s="137">
        <f>'Monthly Data'!BG104</f>
        <v>0</v>
      </c>
      <c r="I104" s="137">
        <f>'Monthly Data'!BI104</f>
        <v>0</v>
      </c>
      <c r="J104" s="137">
        <f>'Monthly Data'!BK104</f>
        <v>0</v>
      </c>
      <c r="K104" s="137">
        <f>'Monthly Data'!BL104</f>
        <v>0</v>
      </c>
      <c r="L104" s="137">
        <f>'Monthly Data'!BM104</f>
        <v>0</v>
      </c>
      <c r="M104" s="137">
        <f>'Monthly Data'!BS104</f>
        <v>31</v>
      </c>
      <c r="N104" s="137">
        <f>'Monthly Data'!BT104</f>
        <v>20</v>
      </c>
      <c r="P104" s="137">
        <f>'GS &gt; 50 OLS Model'!$B$5</f>
        <v>-80678906.326298103</v>
      </c>
      <c r="Q104" s="137">
        <f ca="1">'GS &gt; 50 OLS Model'!$B$6*D104</f>
        <v>14293.708026821261</v>
      </c>
      <c r="R104" s="137">
        <f ca="1">'GS &gt; 50 OLS Model'!$B$7*E104</f>
        <v>13385548.430530401</v>
      </c>
      <c r="S104" s="137">
        <f>'GS &gt; 50 OLS Model'!$B$8*F104</f>
        <v>121818919.42227095</v>
      </c>
      <c r="T104" s="137">
        <f>'GS &gt; 50 OLS Model'!$B$9*G104</f>
        <v>-15628066.161275046</v>
      </c>
      <c r="U104" s="137">
        <f>'GS &gt; 50 OLS Model'!$B$10*H104</f>
        <v>0</v>
      </c>
      <c r="V104" s="137">
        <f>'GS &gt; 50 OLS Model'!$B$11*I104</f>
        <v>0</v>
      </c>
      <c r="W104" s="137">
        <f>'GS &gt; 50 OLS Model'!$B$12*J104</f>
        <v>0</v>
      </c>
      <c r="X104" s="137">
        <f>'GS &gt; 50 OLS Model'!$B$13*K104</f>
        <v>0</v>
      </c>
      <c r="Y104" s="137">
        <f>'GS &gt; 50 OLS Model'!$B$14*L104</f>
        <v>0</v>
      </c>
      <c r="Z104" s="137">
        <f>'GS &gt; 50 OLS Model'!$B$15*M104</f>
        <v>34337622.894887492</v>
      </c>
      <c r="AA104" s="137">
        <f>'GS &gt; 50 OLS Model'!$B$16*N104</f>
        <v>12552224.97159702</v>
      </c>
      <c r="AB104" s="137">
        <f t="shared" ca="1" si="8"/>
        <v>85801636.93973954</v>
      </c>
    </row>
    <row r="105" spans="1:28">
      <c r="A105" s="138">
        <f>'Monthly Data'!A105</f>
        <v>42583</v>
      </c>
      <c r="B105" s="137">
        <f t="shared" si="7"/>
        <v>2016</v>
      </c>
      <c r="C105" s="137">
        <f ca="1">'Monthly Data'!O105</f>
        <v>92081052.006418362</v>
      </c>
      <c r="D105" s="137">
        <f t="shared" ca="1" si="10"/>
        <v>1.6660902255639058</v>
      </c>
      <c r="E105" s="137">
        <f t="shared" ca="1" si="10"/>
        <v>154.67804511278189</v>
      </c>
      <c r="F105" s="137">
        <f>'Monthly Data'!BB105</f>
        <v>634257.80000000005</v>
      </c>
      <c r="G105" s="137">
        <f>'Monthly Data'!BC105</f>
        <v>104</v>
      </c>
      <c r="H105" s="137">
        <f>'Monthly Data'!BG105</f>
        <v>0</v>
      </c>
      <c r="I105" s="137">
        <f>'Monthly Data'!BI105</f>
        <v>0</v>
      </c>
      <c r="J105" s="137">
        <f>'Monthly Data'!BK105</f>
        <v>1</v>
      </c>
      <c r="K105" s="137">
        <f>'Monthly Data'!BL105</f>
        <v>0</v>
      </c>
      <c r="L105" s="137">
        <f>'Monthly Data'!BM105</f>
        <v>0</v>
      </c>
      <c r="M105" s="137">
        <f>'Monthly Data'!BS105</f>
        <v>31</v>
      </c>
      <c r="N105" s="137">
        <f>'Monthly Data'!BT105</f>
        <v>22</v>
      </c>
      <c r="P105" s="137">
        <f>'GS &gt; 50 OLS Model'!$B$5</f>
        <v>-80678906.326298103</v>
      </c>
      <c r="Q105" s="137">
        <f ca="1">'GS &gt; 50 OLS Model'!$B$6*D105</f>
        <v>40985.284183013944</v>
      </c>
      <c r="R105" s="137">
        <f ca="1">'GS &gt; 50 OLS Model'!$B$7*E105</f>
        <v>11352431.401254544</v>
      </c>
      <c r="S105" s="137">
        <f>'GS &gt; 50 OLS Model'!$B$8*F105</f>
        <v>121818919.42227095</v>
      </c>
      <c r="T105" s="137">
        <f>'GS &gt; 50 OLS Model'!$B$9*G105</f>
        <v>-15779794.958957328</v>
      </c>
      <c r="U105" s="137">
        <f>'GS &gt; 50 OLS Model'!$B$10*H105</f>
        <v>0</v>
      </c>
      <c r="V105" s="137">
        <f>'GS &gt; 50 OLS Model'!$B$11*I105</f>
        <v>0</v>
      </c>
      <c r="W105" s="137">
        <f>'GS &gt; 50 OLS Model'!$B$12*J105</f>
        <v>3108600.9961055499</v>
      </c>
      <c r="X105" s="137">
        <f>'GS &gt; 50 OLS Model'!$B$13*K105</f>
        <v>0</v>
      </c>
      <c r="Y105" s="137">
        <f>'GS &gt; 50 OLS Model'!$B$14*L105</f>
        <v>0</v>
      </c>
      <c r="Z105" s="137">
        <f>'GS &gt; 50 OLS Model'!$B$15*M105</f>
        <v>34337622.894887492</v>
      </c>
      <c r="AA105" s="137">
        <f>'GS &gt; 50 OLS Model'!$B$16*N105</f>
        <v>13807447.468756722</v>
      </c>
      <c r="AB105" s="137">
        <f t="shared" ca="1" si="8"/>
        <v>88007306.182202846</v>
      </c>
    </row>
    <row r="106" spans="1:28">
      <c r="A106" s="138">
        <f>'Monthly Data'!A106</f>
        <v>42614</v>
      </c>
      <c r="B106" s="137">
        <f t="shared" si="7"/>
        <v>2016</v>
      </c>
      <c r="C106" s="137">
        <f ca="1">'Monthly Data'!O106</f>
        <v>82625134.428336576</v>
      </c>
      <c r="D106" s="137">
        <f t="shared" ca="1" si="10"/>
        <v>30.410827067669118</v>
      </c>
      <c r="E106" s="137">
        <f t="shared" ca="1" si="10"/>
        <v>70.305488721804494</v>
      </c>
      <c r="F106" s="137">
        <f>'Monthly Data'!BB106</f>
        <v>634257.80000000005</v>
      </c>
      <c r="G106" s="137">
        <f>'Monthly Data'!BC106</f>
        <v>105</v>
      </c>
      <c r="H106" s="137">
        <f>'Monthly Data'!BG106</f>
        <v>0</v>
      </c>
      <c r="I106" s="137">
        <f>'Monthly Data'!BI106</f>
        <v>0</v>
      </c>
      <c r="J106" s="137">
        <f>'Monthly Data'!BK106</f>
        <v>0</v>
      </c>
      <c r="K106" s="137">
        <f>'Monthly Data'!BL106</f>
        <v>1</v>
      </c>
      <c r="L106" s="137">
        <f>'Monthly Data'!BM106</f>
        <v>0</v>
      </c>
      <c r="M106" s="137">
        <f>'Monthly Data'!BS106</f>
        <v>30</v>
      </c>
      <c r="N106" s="137">
        <f>'Monthly Data'!BT106</f>
        <v>21</v>
      </c>
      <c r="P106" s="137">
        <f>'GS &gt; 50 OLS Model'!$B$5</f>
        <v>-80678906.326298103</v>
      </c>
      <c r="Q106" s="137">
        <f ca="1">'GS &gt; 50 OLS Model'!$B$6*D106</f>
        <v>748096.57393377682</v>
      </c>
      <c r="R106" s="137">
        <f ca="1">'GS &gt; 50 OLS Model'!$B$7*E106</f>
        <v>5159996.9295190303</v>
      </c>
      <c r="S106" s="137">
        <f>'GS &gt; 50 OLS Model'!$B$8*F106</f>
        <v>121818919.42227095</v>
      </c>
      <c r="T106" s="137">
        <f>'GS &gt; 50 OLS Model'!$B$9*G106</f>
        <v>-15931523.756639609</v>
      </c>
      <c r="U106" s="137">
        <f>'GS &gt; 50 OLS Model'!$B$10*H106</f>
        <v>0</v>
      </c>
      <c r="V106" s="137">
        <f>'GS &gt; 50 OLS Model'!$B$11*I106</f>
        <v>0</v>
      </c>
      <c r="W106" s="137">
        <f>'GS &gt; 50 OLS Model'!$B$12*J106</f>
        <v>0</v>
      </c>
      <c r="X106" s="137">
        <f>'GS &gt; 50 OLS Model'!$B$13*K106</f>
        <v>3297905.0316017698</v>
      </c>
      <c r="Y106" s="137">
        <f>'GS &gt; 50 OLS Model'!$B$14*L106</f>
        <v>0</v>
      </c>
      <c r="Z106" s="137">
        <f>'GS &gt; 50 OLS Model'!$B$15*M106</f>
        <v>33229957.640213698</v>
      </c>
      <c r="AA106" s="137">
        <f>'GS &gt; 50 OLS Model'!$B$16*N106</f>
        <v>13179836.220176872</v>
      </c>
      <c r="AB106" s="137">
        <f t="shared" ca="1" si="8"/>
        <v>80824281.734778404</v>
      </c>
    </row>
    <row r="107" spans="1:28">
      <c r="A107" s="138">
        <f>'Monthly Data'!A107</f>
        <v>42644</v>
      </c>
      <c r="B107" s="137">
        <f t="shared" si="7"/>
        <v>2016</v>
      </c>
      <c r="C107" s="137">
        <f ca="1">'Monthly Data'!O107</f>
        <v>79761867.387980133</v>
      </c>
      <c r="D107" s="137">
        <f t="shared" ca="1" si="10"/>
        <v>158.93676691729343</v>
      </c>
      <c r="E107" s="137">
        <f t="shared" ca="1" si="10"/>
        <v>14.777368421052643</v>
      </c>
      <c r="F107" s="137">
        <f>'Monthly Data'!BB107</f>
        <v>634257.80000000005</v>
      </c>
      <c r="G107" s="137">
        <f>'Monthly Data'!BC107</f>
        <v>106</v>
      </c>
      <c r="H107" s="137">
        <f>'Monthly Data'!BG107</f>
        <v>0</v>
      </c>
      <c r="I107" s="137">
        <f>'Monthly Data'!BI107</f>
        <v>0</v>
      </c>
      <c r="J107" s="137">
        <f>'Monthly Data'!BK107</f>
        <v>0</v>
      </c>
      <c r="K107" s="137">
        <f>'Monthly Data'!BL107</f>
        <v>0</v>
      </c>
      <c r="L107" s="137">
        <f>'Monthly Data'!BM107</f>
        <v>1</v>
      </c>
      <c r="M107" s="137">
        <f>'Monthly Data'!BS107</f>
        <v>31</v>
      </c>
      <c r="N107" s="137">
        <f>'Monthly Data'!BT107</f>
        <v>20</v>
      </c>
      <c r="P107" s="137">
        <f>'GS &gt; 50 OLS Model'!$B$5</f>
        <v>-80678906.326298103</v>
      </c>
      <c r="Q107" s="137">
        <f ca="1">'GS &gt; 50 OLS Model'!$B$6*D107</f>
        <v>3909793.3949105097</v>
      </c>
      <c r="R107" s="137">
        <f ca="1">'GS &gt; 50 OLS Model'!$B$7*E107</f>
        <v>1084569.3140790958</v>
      </c>
      <c r="S107" s="137">
        <f>'GS &gt; 50 OLS Model'!$B$8*F107</f>
        <v>121818919.42227095</v>
      </c>
      <c r="T107" s="137">
        <f>'GS &gt; 50 OLS Model'!$B$9*G107</f>
        <v>-16083252.554321891</v>
      </c>
      <c r="U107" s="137">
        <f>'GS &gt; 50 OLS Model'!$B$10*H107</f>
        <v>0</v>
      </c>
      <c r="V107" s="137">
        <f>'GS &gt; 50 OLS Model'!$B$11*I107</f>
        <v>0</v>
      </c>
      <c r="W107" s="137">
        <f>'GS &gt; 50 OLS Model'!$B$12*J107</f>
        <v>0</v>
      </c>
      <c r="X107" s="137">
        <f>'GS &gt; 50 OLS Model'!$B$13*K107</f>
        <v>0</v>
      </c>
      <c r="Y107" s="137">
        <f>'GS &gt; 50 OLS Model'!$B$14*L107</f>
        <v>1577525.1305396601</v>
      </c>
      <c r="Z107" s="137">
        <f>'GS &gt; 50 OLS Model'!$B$15*M107</f>
        <v>34337622.894887492</v>
      </c>
      <c r="AA107" s="137">
        <f>'GS &gt; 50 OLS Model'!$B$16*N107</f>
        <v>12552224.97159702</v>
      </c>
      <c r="AB107" s="137">
        <f t="shared" ca="1" si="8"/>
        <v>78518496.247664735</v>
      </c>
    </row>
    <row r="108" spans="1:28">
      <c r="A108" s="138">
        <f>'Monthly Data'!A108</f>
        <v>42675</v>
      </c>
      <c r="B108" s="137">
        <f t="shared" si="7"/>
        <v>2016</v>
      </c>
      <c r="C108" s="137">
        <f ca="1">'Monthly Data'!O108</f>
        <v>79632729.527031347</v>
      </c>
      <c r="D108" s="137">
        <f t="shared" ca="1" si="10"/>
        <v>375.92533834586447</v>
      </c>
      <c r="E108" s="137">
        <f t="shared" ca="1" si="10"/>
        <v>9.5488721804512622E-2</v>
      </c>
      <c r="F108" s="137">
        <f>'Monthly Data'!BB108</f>
        <v>634257.80000000005</v>
      </c>
      <c r="G108" s="137">
        <f>'Monthly Data'!BC108</f>
        <v>107</v>
      </c>
      <c r="H108" s="137">
        <f>'Monthly Data'!BG108</f>
        <v>0</v>
      </c>
      <c r="I108" s="137">
        <f>'Monthly Data'!BI108</f>
        <v>0</v>
      </c>
      <c r="J108" s="137">
        <f>'Monthly Data'!BK108</f>
        <v>0</v>
      </c>
      <c r="K108" s="137">
        <f>'Monthly Data'!BL108</f>
        <v>0</v>
      </c>
      <c r="L108" s="137">
        <f>'Monthly Data'!BM108</f>
        <v>0</v>
      </c>
      <c r="M108" s="137">
        <f>'Monthly Data'!BS108</f>
        <v>30</v>
      </c>
      <c r="N108" s="137">
        <f>'Monthly Data'!BT108</f>
        <v>22</v>
      </c>
      <c r="P108" s="137">
        <f>'GS &gt; 50 OLS Model'!$B$5</f>
        <v>-80678906.326298103</v>
      </c>
      <c r="Q108" s="137">
        <f ca="1">'GS &gt; 50 OLS Model'!$B$6*D108</f>
        <v>9247642.5269742664</v>
      </c>
      <c r="R108" s="137">
        <f ca="1">'GS &gt; 50 OLS Model'!$B$7*E108</f>
        <v>7008.2936662976308</v>
      </c>
      <c r="S108" s="137">
        <f>'GS &gt; 50 OLS Model'!$B$8*F108</f>
        <v>121818919.42227095</v>
      </c>
      <c r="T108" s="137">
        <f>'GS &gt; 50 OLS Model'!$B$9*G108</f>
        <v>-16234981.352004172</v>
      </c>
      <c r="U108" s="137">
        <f>'GS &gt; 50 OLS Model'!$B$10*H108</f>
        <v>0</v>
      </c>
      <c r="V108" s="137">
        <f>'GS &gt; 50 OLS Model'!$B$11*I108</f>
        <v>0</v>
      </c>
      <c r="W108" s="137">
        <f>'GS &gt; 50 OLS Model'!$B$12*J108</f>
        <v>0</v>
      </c>
      <c r="X108" s="137">
        <f>'GS &gt; 50 OLS Model'!$B$13*K108</f>
        <v>0</v>
      </c>
      <c r="Y108" s="137">
        <f>'GS &gt; 50 OLS Model'!$B$14*L108</f>
        <v>0</v>
      </c>
      <c r="Z108" s="137">
        <f>'GS &gt; 50 OLS Model'!$B$15*M108</f>
        <v>33229957.640213698</v>
      </c>
      <c r="AA108" s="137">
        <f>'GS &gt; 50 OLS Model'!$B$16*N108</f>
        <v>13807447.468756722</v>
      </c>
      <c r="AB108" s="137">
        <f t="shared" ca="1" si="8"/>
        <v>81197087.673579663</v>
      </c>
    </row>
    <row r="109" spans="1:28">
      <c r="A109" s="138">
        <f>'Monthly Data'!A109</f>
        <v>42705</v>
      </c>
      <c r="B109" s="137">
        <f t="shared" si="7"/>
        <v>2016</v>
      </c>
      <c r="C109" s="137">
        <f ca="1">'Monthly Data'!O109</f>
        <v>85703762.977146074</v>
      </c>
      <c r="D109" s="137">
        <f t="shared" ca="1" si="10"/>
        <v>548.76120300751859</v>
      </c>
      <c r="E109" s="137">
        <f t="shared" ca="1" si="10"/>
        <v>0</v>
      </c>
      <c r="F109" s="137">
        <f>'Monthly Data'!BB109</f>
        <v>634257.80000000005</v>
      </c>
      <c r="G109" s="137">
        <f>'Monthly Data'!BC109</f>
        <v>108</v>
      </c>
      <c r="H109" s="137">
        <f>'Monthly Data'!BG109</f>
        <v>0</v>
      </c>
      <c r="I109" s="137">
        <f>'Monthly Data'!BI109</f>
        <v>0</v>
      </c>
      <c r="J109" s="137">
        <f>'Monthly Data'!BK109</f>
        <v>0</v>
      </c>
      <c r="K109" s="137">
        <f>'Monthly Data'!BL109</f>
        <v>0</v>
      </c>
      <c r="L109" s="137">
        <f>'Monthly Data'!BM109</f>
        <v>0</v>
      </c>
      <c r="M109" s="137">
        <f>'Monthly Data'!BS109</f>
        <v>31</v>
      </c>
      <c r="N109" s="137">
        <f>'Monthly Data'!BT109</f>
        <v>20</v>
      </c>
      <c r="P109" s="137">
        <f>'GS &gt; 50 OLS Model'!$B$5</f>
        <v>-80678906.326298103</v>
      </c>
      <c r="Q109" s="137">
        <f ca="1">'GS &gt; 50 OLS Model'!$B$6*D109</f>
        <v>13499349.260189911</v>
      </c>
      <c r="R109" s="137">
        <f ca="1">'GS &gt; 50 OLS Model'!$B$7*E109</f>
        <v>0</v>
      </c>
      <c r="S109" s="137">
        <f>'GS &gt; 50 OLS Model'!$B$8*F109</f>
        <v>121818919.42227095</v>
      </c>
      <c r="T109" s="137">
        <f>'GS &gt; 50 OLS Model'!$B$9*G109</f>
        <v>-16386710.149686456</v>
      </c>
      <c r="U109" s="137">
        <f>'GS &gt; 50 OLS Model'!$B$10*H109</f>
        <v>0</v>
      </c>
      <c r="V109" s="137">
        <f>'GS &gt; 50 OLS Model'!$B$11*I109</f>
        <v>0</v>
      </c>
      <c r="W109" s="137">
        <f>'GS &gt; 50 OLS Model'!$B$12*J109</f>
        <v>0</v>
      </c>
      <c r="X109" s="137">
        <f>'GS &gt; 50 OLS Model'!$B$13*K109</f>
        <v>0</v>
      </c>
      <c r="Y109" s="137">
        <f>'GS &gt; 50 OLS Model'!$B$14*L109</f>
        <v>0</v>
      </c>
      <c r="Z109" s="137">
        <f>'GS &gt; 50 OLS Model'!$B$15*M109</f>
        <v>34337622.894887492</v>
      </c>
      <c r="AA109" s="137">
        <f>'GS &gt; 50 OLS Model'!$B$16*N109</f>
        <v>12552224.97159702</v>
      </c>
      <c r="AB109" s="137">
        <f t="shared" ca="1" si="8"/>
        <v>85142500.072960809</v>
      </c>
    </row>
    <row r="110" spans="1:28">
      <c r="A110" s="138">
        <v>42736</v>
      </c>
      <c r="B110" s="137">
        <f t="shared" si="7"/>
        <v>2017</v>
      </c>
      <c r="C110" s="137">
        <f ca="1">'Monthly Data'!O110</f>
        <v>89452615.289801002</v>
      </c>
      <c r="D110" s="137">
        <f t="shared" ref="D110:E125" ca="1" si="11">D98</f>
        <v>665.14879699248104</v>
      </c>
      <c r="E110" s="137">
        <f t="shared" ca="1" si="11"/>
        <v>0</v>
      </c>
      <c r="F110" s="137">
        <f>'Monthly Data'!BB110</f>
        <v>651932.30000000005</v>
      </c>
      <c r="G110" s="137">
        <f>G109+1</f>
        <v>109</v>
      </c>
      <c r="H110" s="137">
        <f>H98</f>
        <v>0</v>
      </c>
      <c r="I110" s="137">
        <f t="shared" ref="I110:L110" si="12">I98</f>
        <v>0</v>
      </c>
      <c r="J110" s="137">
        <f t="shared" si="12"/>
        <v>0</v>
      </c>
      <c r="K110" s="137">
        <f t="shared" si="12"/>
        <v>0</v>
      </c>
      <c r="L110" s="137">
        <f t="shared" si="12"/>
        <v>0</v>
      </c>
      <c r="M110" s="137">
        <f>M62</f>
        <v>31</v>
      </c>
      <c r="N110" s="137">
        <v>21</v>
      </c>
      <c r="P110" s="137">
        <f>'GS &gt; 50 OLS Model'!$B$5</f>
        <v>-80678906.326298103</v>
      </c>
      <c r="Q110" s="137">
        <f ca="1">'GS &gt; 50 OLS Model'!$B$6*D110</f>
        <v>16362446.673318552</v>
      </c>
      <c r="R110" s="137">
        <f ca="1">'GS &gt; 50 OLS Model'!$B$7*E110</f>
        <v>0</v>
      </c>
      <c r="S110" s="137">
        <f>'GS &gt; 50 OLS Model'!$B$8*F110</f>
        <v>125213577.70054349</v>
      </c>
      <c r="T110" s="137">
        <f>'GS &gt; 50 OLS Model'!$B$9*G110</f>
        <v>-16538438.947368737</v>
      </c>
      <c r="U110" s="137">
        <f>'GS &gt; 50 OLS Model'!$B$10*H110</f>
        <v>0</v>
      </c>
      <c r="V110" s="137">
        <f>'GS &gt; 50 OLS Model'!$B$11*I110</f>
        <v>0</v>
      </c>
      <c r="W110" s="137">
        <f>'GS &gt; 50 OLS Model'!$B$12*J110</f>
        <v>0</v>
      </c>
      <c r="X110" s="137">
        <f>'GS &gt; 50 OLS Model'!$B$13*K110</f>
        <v>0</v>
      </c>
      <c r="Y110" s="137">
        <f>'GS &gt; 50 OLS Model'!$B$14*L110</f>
        <v>0</v>
      </c>
      <c r="Z110" s="137">
        <f>'GS &gt; 50 OLS Model'!$B$15*M110</f>
        <v>34337622.894887492</v>
      </c>
      <c r="AA110" s="137">
        <f>'GS &gt; 50 OLS Model'!$B$16*N110</f>
        <v>13179836.220176872</v>
      </c>
      <c r="AB110" s="137">
        <f t="shared" ca="1" si="8"/>
        <v>91876138.215259567</v>
      </c>
    </row>
    <row r="111" spans="1:28">
      <c r="A111" s="138">
        <v>42767</v>
      </c>
      <c r="B111" s="137">
        <f t="shared" si="7"/>
        <v>2017</v>
      </c>
      <c r="C111" s="137">
        <f ca="1">'Monthly Data'!O111</f>
        <v>79369250.509801</v>
      </c>
      <c r="D111" s="137">
        <f t="shared" ca="1" si="11"/>
        <v>611.17548872180487</v>
      </c>
      <c r="E111" s="137">
        <f t="shared" ca="1" si="11"/>
        <v>0</v>
      </c>
      <c r="F111" s="137">
        <f>'Monthly Data'!BB111</f>
        <v>651932.30000000005</v>
      </c>
      <c r="G111" s="137">
        <f t="shared" ref="G111:G157" si="13">G110+1</f>
        <v>110</v>
      </c>
      <c r="H111" s="137">
        <f t="shared" ref="H111:L126" si="14">H99</f>
        <v>0</v>
      </c>
      <c r="I111" s="137">
        <f t="shared" si="14"/>
        <v>0</v>
      </c>
      <c r="J111" s="137">
        <f t="shared" si="14"/>
        <v>0</v>
      </c>
      <c r="K111" s="137">
        <f t="shared" si="14"/>
        <v>0</v>
      </c>
      <c r="L111" s="137">
        <f t="shared" si="14"/>
        <v>0</v>
      </c>
      <c r="M111" s="137">
        <f t="shared" ref="M111:M157" si="15">M63</f>
        <v>28</v>
      </c>
      <c r="N111" s="137">
        <v>19</v>
      </c>
      <c r="P111" s="137">
        <f>'GS &gt; 50 OLS Model'!$B$5</f>
        <v>-80678906.326298103</v>
      </c>
      <c r="Q111" s="137">
        <f ca="1">'GS &gt; 50 OLS Model'!$B$6*D111</f>
        <v>15034720.633138243</v>
      </c>
      <c r="R111" s="137">
        <f ca="1">'GS &gt; 50 OLS Model'!$B$7*E111</f>
        <v>0</v>
      </c>
      <c r="S111" s="137">
        <f>'GS &gt; 50 OLS Model'!$B$8*F111</f>
        <v>125213577.70054349</v>
      </c>
      <c r="T111" s="137">
        <f>'GS &gt; 50 OLS Model'!$B$9*G111</f>
        <v>-16690167.745051019</v>
      </c>
      <c r="U111" s="137">
        <f>'GS &gt; 50 OLS Model'!$B$10*H111</f>
        <v>0</v>
      </c>
      <c r="V111" s="137">
        <f>'GS &gt; 50 OLS Model'!$B$11*I111</f>
        <v>0</v>
      </c>
      <c r="W111" s="137">
        <f>'GS &gt; 50 OLS Model'!$B$12*J111</f>
        <v>0</v>
      </c>
      <c r="X111" s="137">
        <f>'GS &gt; 50 OLS Model'!$B$13*K111</f>
        <v>0</v>
      </c>
      <c r="Y111" s="137">
        <f>'GS &gt; 50 OLS Model'!$B$14*L111</f>
        <v>0</v>
      </c>
      <c r="Z111" s="137">
        <f>'GS &gt; 50 OLS Model'!$B$15*M111</f>
        <v>31014627.130866118</v>
      </c>
      <c r="AA111" s="137">
        <f>'GS &gt; 50 OLS Model'!$B$16*N111</f>
        <v>11924613.723017169</v>
      </c>
      <c r="AB111" s="137">
        <f t="shared" ca="1" si="8"/>
        <v>85818465.1162159</v>
      </c>
    </row>
    <row r="112" spans="1:28">
      <c r="A112" s="138">
        <v>42795</v>
      </c>
      <c r="B112" s="137">
        <f t="shared" si="7"/>
        <v>2017</v>
      </c>
      <c r="C112" s="137">
        <f ca="1">'Monthly Data'!O112</f>
        <v>85130613.079801008</v>
      </c>
      <c r="D112" s="137">
        <f t="shared" ca="1" si="11"/>
        <v>458.46436090225569</v>
      </c>
      <c r="E112" s="137">
        <f t="shared" ca="1" si="11"/>
        <v>0</v>
      </c>
      <c r="F112" s="137">
        <f>'Monthly Data'!BB112</f>
        <v>651932.30000000005</v>
      </c>
      <c r="G112" s="137">
        <f t="shared" si="13"/>
        <v>111</v>
      </c>
      <c r="H112" s="137">
        <f t="shared" si="14"/>
        <v>0</v>
      </c>
      <c r="I112" s="137">
        <f t="shared" si="14"/>
        <v>0</v>
      </c>
      <c r="J112" s="137">
        <f t="shared" si="14"/>
        <v>0</v>
      </c>
      <c r="K112" s="137">
        <f t="shared" si="14"/>
        <v>0</v>
      </c>
      <c r="L112" s="137">
        <f t="shared" si="14"/>
        <v>0</v>
      </c>
      <c r="M112" s="137">
        <f t="shared" si="15"/>
        <v>31</v>
      </c>
      <c r="N112" s="137">
        <v>23</v>
      </c>
      <c r="P112" s="137">
        <f>'GS &gt; 50 OLS Model'!$B$5</f>
        <v>-80678906.326298103</v>
      </c>
      <c r="Q112" s="137">
        <f ca="1">'GS &gt; 50 OLS Model'!$B$6*D112</f>
        <v>11278075.959543575</v>
      </c>
      <c r="R112" s="137">
        <f ca="1">'GS &gt; 50 OLS Model'!$B$7*E112</f>
        <v>0</v>
      </c>
      <c r="S112" s="137">
        <f>'GS &gt; 50 OLS Model'!$B$8*F112</f>
        <v>125213577.70054349</v>
      </c>
      <c r="T112" s="137">
        <f>'GS &gt; 50 OLS Model'!$B$9*G112</f>
        <v>-16841896.5427333</v>
      </c>
      <c r="U112" s="137">
        <f>'GS &gt; 50 OLS Model'!$B$10*H112</f>
        <v>0</v>
      </c>
      <c r="V112" s="137">
        <f>'GS &gt; 50 OLS Model'!$B$11*I112</f>
        <v>0</v>
      </c>
      <c r="W112" s="137">
        <f>'GS &gt; 50 OLS Model'!$B$12*J112</f>
        <v>0</v>
      </c>
      <c r="X112" s="137">
        <f>'GS &gt; 50 OLS Model'!$B$13*K112</f>
        <v>0</v>
      </c>
      <c r="Y112" s="137">
        <f>'GS &gt; 50 OLS Model'!$B$14*L112</f>
        <v>0</v>
      </c>
      <c r="Z112" s="137">
        <f>'GS &gt; 50 OLS Model'!$B$15*M112</f>
        <v>34337622.894887492</v>
      </c>
      <c r="AA112" s="137">
        <f>'GS &gt; 50 OLS Model'!$B$16*N112</f>
        <v>14435058.717336573</v>
      </c>
      <c r="AB112" s="137">
        <f t="shared" ca="1" si="8"/>
        <v>87743532.403279722</v>
      </c>
    </row>
    <row r="113" spans="1:28">
      <c r="A113" s="138">
        <v>42826</v>
      </c>
      <c r="B113" s="137">
        <f t="shared" si="7"/>
        <v>2017</v>
      </c>
      <c r="C113" s="137">
        <f ca="1">'Monthly Data'!O113</f>
        <v>75264677.349801004</v>
      </c>
      <c r="D113" s="137">
        <f t="shared" ca="1" si="11"/>
        <v>254.29052631578941</v>
      </c>
      <c r="E113" s="137">
        <f t="shared" ca="1" si="11"/>
        <v>1.6822556390977184</v>
      </c>
      <c r="F113" s="137">
        <f>'Monthly Data'!BB113</f>
        <v>651932.30000000005</v>
      </c>
      <c r="G113" s="137">
        <f t="shared" si="13"/>
        <v>112</v>
      </c>
      <c r="H113" s="137">
        <f t="shared" si="14"/>
        <v>1</v>
      </c>
      <c r="I113" s="137">
        <f t="shared" si="14"/>
        <v>0</v>
      </c>
      <c r="J113" s="137">
        <f t="shared" si="14"/>
        <v>0</v>
      </c>
      <c r="K113" s="137">
        <f t="shared" si="14"/>
        <v>0</v>
      </c>
      <c r="L113" s="137">
        <f t="shared" si="14"/>
        <v>0</v>
      </c>
      <c r="M113" s="137">
        <f t="shared" si="15"/>
        <v>30</v>
      </c>
      <c r="N113" s="137">
        <v>18</v>
      </c>
      <c r="P113" s="137">
        <f>'GS &gt; 50 OLS Model'!$B$5</f>
        <v>-80678906.326298103</v>
      </c>
      <c r="Q113" s="137">
        <f ca="1">'GS &gt; 50 OLS Model'!$B$6*D113</f>
        <v>6255465.2360278517</v>
      </c>
      <c r="R113" s="137">
        <f ca="1">'GS &gt; 50 OLS Model'!$B$7*E113</f>
        <v>123467.37203916423</v>
      </c>
      <c r="S113" s="137">
        <f>'GS &gt; 50 OLS Model'!$B$8*F113</f>
        <v>125213577.70054349</v>
      </c>
      <c r="T113" s="137">
        <f>'GS &gt; 50 OLS Model'!$B$9*G113</f>
        <v>-16993625.340415582</v>
      </c>
      <c r="U113" s="137">
        <f>'GS &gt; 50 OLS Model'!$B$10*H113</f>
        <v>-1451998.11688088</v>
      </c>
      <c r="V113" s="137">
        <f>'GS &gt; 50 OLS Model'!$B$11*I113</f>
        <v>0</v>
      </c>
      <c r="W113" s="137">
        <f>'GS &gt; 50 OLS Model'!$B$12*J113</f>
        <v>0</v>
      </c>
      <c r="X113" s="137">
        <f>'GS &gt; 50 OLS Model'!$B$13*K113</f>
        <v>0</v>
      </c>
      <c r="Y113" s="137">
        <f>'GS &gt; 50 OLS Model'!$B$14*L113</f>
        <v>0</v>
      </c>
      <c r="Z113" s="137">
        <f>'GS &gt; 50 OLS Model'!$B$15*M113</f>
        <v>33229957.640213698</v>
      </c>
      <c r="AA113" s="137">
        <f>'GS &gt; 50 OLS Model'!$B$16*N113</f>
        <v>11297002.474437319</v>
      </c>
      <c r="AB113" s="137">
        <f t="shared" ca="1" si="8"/>
        <v>76994940.639666975</v>
      </c>
    </row>
    <row r="114" spans="1:28">
      <c r="A114" s="138">
        <v>42856</v>
      </c>
      <c r="B114" s="137">
        <f t="shared" si="7"/>
        <v>2017</v>
      </c>
      <c r="C114" s="137">
        <f ca="1">'Monthly Data'!O114</f>
        <v>78986166.629801005</v>
      </c>
      <c r="D114" s="137">
        <f t="shared" ca="1" si="11"/>
        <v>102.64150375939857</v>
      </c>
      <c r="E114" s="137">
        <f t="shared" ca="1" si="11"/>
        <v>46.38781954887213</v>
      </c>
      <c r="F114" s="137">
        <f>'Monthly Data'!BB114</f>
        <v>651932.30000000005</v>
      </c>
      <c r="G114" s="137">
        <f t="shared" si="13"/>
        <v>113</v>
      </c>
      <c r="H114" s="137">
        <f t="shared" si="14"/>
        <v>0</v>
      </c>
      <c r="I114" s="137">
        <f t="shared" si="14"/>
        <v>0</v>
      </c>
      <c r="J114" s="137">
        <f t="shared" si="14"/>
        <v>0</v>
      </c>
      <c r="K114" s="137">
        <f t="shared" si="14"/>
        <v>0</v>
      </c>
      <c r="L114" s="137">
        <f t="shared" si="14"/>
        <v>0</v>
      </c>
      <c r="M114" s="137">
        <f t="shared" si="15"/>
        <v>31</v>
      </c>
      <c r="N114" s="137">
        <v>22</v>
      </c>
      <c r="P114" s="137">
        <f>'GS &gt; 50 OLS Model'!$B$5</f>
        <v>-80678906.326298103</v>
      </c>
      <c r="Q114" s="137">
        <f ca="1">'GS &gt; 50 OLS Model'!$B$6*D114</f>
        <v>2524948.0106199002</v>
      </c>
      <c r="R114" s="137">
        <f ca="1">'GS &gt; 50 OLS Model'!$B$7*E114</f>
        <v>3404584.9163555815</v>
      </c>
      <c r="S114" s="137">
        <f>'GS &gt; 50 OLS Model'!$B$8*F114</f>
        <v>125213577.70054349</v>
      </c>
      <c r="T114" s="137">
        <f>'GS &gt; 50 OLS Model'!$B$9*G114</f>
        <v>-17145354.138097864</v>
      </c>
      <c r="U114" s="137">
        <f>'GS &gt; 50 OLS Model'!$B$10*H114</f>
        <v>0</v>
      </c>
      <c r="V114" s="137">
        <f>'GS &gt; 50 OLS Model'!$B$11*I114</f>
        <v>0</v>
      </c>
      <c r="W114" s="137">
        <f>'GS &gt; 50 OLS Model'!$B$12*J114</f>
        <v>0</v>
      </c>
      <c r="X114" s="137">
        <f>'GS &gt; 50 OLS Model'!$B$13*K114</f>
        <v>0</v>
      </c>
      <c r="Y114" s="137">
        <f>'GS &gt; 50 OLS Model'!$B$14*L114</f>
        <v>0</v>
      </c>
      <c r="Z114" s="137">
        <f>'GS &gt; 50 OLS Model'!$B$15*M114</f>
        <v>34337622.894887492</v>
      </c>
      <c r="AA114" s="137">
        <f>'GS &gt; 50 OLS Model'!$B$16*N114</f>
        <v>13807447.468756722</v>
      </c>
      <c r="AB114" s="137">
        <f t="shared" ca="1" si="8"/>
        <v>81463920.526767209</v>
      </c>
    </row>
    <row r="115" spans="1:28">
      <c r="A115" s="138">
        <v>42887</v>
      </c>
      <c r="B115" s="137">
        <f t="shared" si="7"/>
        <v>2017</v>
      </c>
      <c r="C115" s="137">
        <f ca="1">'Monthly Data'!O115</f>
        <v>82979146.239801005</v>
      </c>
      <c r="D115" s="137">
        <f t="shared" ca="1" si="11"/>
        <v>0.39669172932326546</v>
      </c>
      <c r="E115" s="137">
        <f t="shared" ca="1" si="11"/>
        <v>113.76894736842098</v>
      </c>
      <c r="F115" s="137">
        <f>'Monthly Data'!BB115</f>
        <v>651932.30000000005</v>
      </c>
      <c r="G115" s="137">
        <f t="shared" si="13"/>
        <v>114</v>
      </c>
      <c r="H115" s="137">
        <f t="shared" si="14"/>
        <v>0</v>
      </c>
      <c r="I115" s="137">
        <f t="shared" si="14"/>
        <v>1</v>
      </c>
      <c r="J115" s="137">
        <f t="shared" si="14"/>
        <v>0</v>
      </c>
      <c r="K115" s="137">
        <f t="shared" si="14"/>
        <v>0</v>
      </c>
      <c r="L115" s="137">
        <f t="shared" si="14"/>
        <v>0</v>
      </c>
      <c r="M115" s="137">
        <f t="shared" si="15"/>
        <v>30</v>
      </c>
      <c r="N115" s="137">
        <v>22</v>
      </c>
      <c r="P115" s="137">
        <f>'GS &gt; 50 OLS Model'!$B$5</f>
        <v>-80678906.326298103</v>
      </c>
      <c r="Q115" s="137">
        <f ca="1">'GS &gt; 50 OLS Model'!$B$6*D115</f>
        <v>9758.4890721403826</v>
      </c>
      <c r="R115" s="137">
        <f ca="1">'GS &gt; 50 OLS Model'!$B$7*E115</f>
        <v>8349951.4727588817</v>
      </c>
      <c r="S115" s="137">
        <f>'GS &gt; 50 OLS Model'!$B$8*F115</f>
        <v>125213577.70054349</v>
      </c>
      <c r="T115" s="137">
        <f>'GS &gt; 50 OLS Model'!$B$9*G115</f>
        <v>-17297082.935780145</v>
      </c>
      <c r="U115" s="137">
        <f>'GS &gt; 50 OLS Model'!$B$10*H115</f>
        <v>0</v>
      </c>
      <c r="V115" s="137">
        <f>'GS &gt; 50 OLS Model'!$B$11*I115</f>
        <v>1416617.5357142601</v>
      </c>
      <c r="W115" s="137">
        <f>'GS &gt; 50 OLS Model'!$B$12*J115</f>
        <v>0</v>
      </c>
      <c r="X115" s="137">
        <f>'GS &gt; 50 OLS Model'!$B$13*K115</f>
        <v>0</v>
      </c>
      <c r="Y115" s="137">
        <f>'GS &gt; 50 OLS Model'!$B$14*L115</f>
        <v>0</v>
      </c>
      <c r="Z115" s="137">
        <f>'GS &gt; 50 OLS Model'!$B$15*M115</f>
        <v>33229957.640213698</v>
      </c>
      <c r="AA115" s="137">
        <f>'GS &gt; 50 OLS Model'!$B$16*N115</f>
        <v>13807447.468756722</v>
      </c>
      <c r="AB115" s="137">
        <f t="shared" ca="1" si="8"/>
        <v>84051321.044980943</v>
      </c>
    </row>
    <row r="116" spans="1:28">
      <c r="A116" s="138">
        <v>42917</v>
      </c>
      <c r="B116" s="137">
        <f t="shared" si="7"/>
        <v>2017</v>
      </c>
      <c r="C116" s="137">
        <f ca="1">'Monthly Data'!O116</f>
        <v>86438186.809800997</v>
      </c>
      <c r="D116" s="137">
        <f t="shared" ca="1" si="11"/>
        <v>0.58105263157894704</v>
      </c>
      <c r="E116" s="137">
        <f t="shared" ca="1" si="11"/>
        <v>182.37947368421052</v>
      </c>
      <c r="F116" s="137">
        <f>'Monthly Data'!BB116</f>
        <v>651932.30000000005</v>
      </c>
      <c r="G116" s="137">
        <f t="shared" si="13"/>
        <v>115</v>
      </c>
      <c r="H116" s="137">
        <f t="shared" si="14"/>
        <v>0</v>
      </c>
      <c r="I116" s="137">
        <f t="shared" si="14"/>
        <v>0</v>
      </c>
      <c r="J116" s="137">
        <f t="shared" si="14"/>
        <v>0</v>
      </c>
      <c r="K116" s="137">
        <f t="shared" si="14"/>
        <v>0</v>
      </c>
      <c r="L116" s="137">
        <f t="shared" si="14"/>
        <v>0</v>
      </c>
      <c r="M116" s="137">
        <f t="shared" si="15"/>
        <v>31</v>
      </c>
      <c r="N116" s="137">
        <v>20</v>
      </c>
      <c r="P116" s="137">
        <f>'GS &gt; 50 OLS Model'!$B$5</f>
        <v>-80678906.326298103</v>
      </c>
      <c r="Q116" s="137">
        <f ca="1">'GS &gt; 50 OLS Model'!$B$6*D116</f>
        <v>14293.708026821261</v>
      </c>
      <c r="R116" s="137">
        <f ca="1">'GS &gt; 50 OLS Model'!$B$7*E116</f>
        <v>13385548.430530401</v>
      </c>
      <c r="S116" s="137">
        <f>'GS &gt; 50 OLS Model'!$B$8*F116</f>
        <v>125213577.70054349</v>
      </c>
      <c r="T116" s="137">
        <f>'GS &gt; 50 OLS Model'!$B$9*G116</f>
        <v>-17448811.733462431</v>
      </c>
      <c r="U116" s="137">
        <f>'GS &gt; 50 OLS Model'!$B$10*H116</f>
        <v>0</v>
      </c>
      <c r="V116" s="137">
        <f>'GS &gt; 50 OLS Model'!$B$11*I116</f>
        <v>0</v>
      </c>
      <c r="W116" s="137">
        <f>'GS &gt; 50 OLS Model'!$B$12*J116</f>
        <v>0</v>
      </c>
      <c r="X116" s="137">
        <f>'GS &gt; 50 OLS Model'!$B$13*K116</f>
        <v>0</v>
      </c>
      <c r="Y116" s="137">
        <f>'GS &gt; 50 OLS Model'!$B$14*L116</f>
        <v>0</v>
      </c>
      <c r="Z116" s="137">
        <f>'GS &gt; 50 OLS Model'!$B$15*M116</f>
        <v>34337622.894887492</v>
      </c>
      <c r="AA116" s="137">
        <f>'GS &gt; 50 OLS Model'!$B$16*N116</f>
        <v>12552224.97159702</v>
      </c>
      <c r="AB116" s="137">
        <f t="shared" ca="1" si="8"/>
        <v>87375549.645824701</v>
      </c>
    </row>
    <row r="117" spans="1:28">
      <c r="A117" s="138">
        <v>42948</v>
      </c>
      <c r="B117" s="137">
        <f t="shared" si="7"/>
        <v>2017</v>
      </c>
      <c r="C117" s="137">
        <f ca="1">'Monthly Data'!O117</f>
        <v>86020553.329801008</v>
      </c>
      <c r="D117" s="137">
        <f t="shared" ca="1" si="11"/>
        <v>1.6660902255639058</v>
      </c>
      <c r="E117" s="137">
        <f t="shared" ca="1" si="11"/>
        <v>154.67804511278189</v>
      </c>
      <c r="F117" s="137">
        <f>'Monthly Data'!BB117</f>
        <v>651932.30000000005</v>
      </c>
      <c r="G117" s="137">
        <f t="shared" si="13"/>
        <v>116</v>
      </c>
      <c r="H117" s="137">
        <f t="shared" si="14"/>
        <v>0</v>
      </c>
      <c r="I117" s="137">
        <f t="shared" si="14"/>
        <v>0</v>
      </c>
      <c r="J117" s="137">
        <f t="shared" si="14"/>
        <v>1</v>
      </c>
      <c r="K117" s="137">
        <f t="shared" si="14"/>
        <v>0</v>
      </c>
      <c r="L117" s="137">
        <f t="shared" si="14"/>
        <v>0</v>
      </c>
      <c r="M117" s="137">
        <f t="shared" si="15"/>
        <v>31</v>
      </c>
      <c r="N117" s="137">
        <v>22</v>
      </c>
      <c r="P117" s="137">
        <f>'GS &gt; 50 OLS Model'!$B$5</f>
        <v>-80678906.326298103</v>
      </c>
      <c r="Q117" s="137">
        <f ca="1">'GS &gt; 50 OLS Model'!$B$6*D117</f>
        <v>40985.284183013944</v>
      </c>
      <c r="R117" s="137">
        <f ca="1">'GS &gt; 50 OLS Model'!$B$7*E117</f>
        <v>11352431.401254544</v>
      </c>
      <c r="S117" s="137">
        <f>'GS &gt; 50 OLS Model'!$B$8*F117</f>
        <v>125213577.70054349</v>
      </c>
      <c r="T117" s="137">
        <f>'GS &gt; 50 OLS Model'!$B$9*G117</f>
        <v>-17600540.531144712</v>
      </c>
      <c r="U117" s="137">
        <f>'GS &gt; 50 OLS Model'!$B$10*H117</f>
        <v>0</v>
      </c>
      <c r="V117" s="137">
        <f>'GS &gt; 50 OLS Model'!$B$11*I117</f>
        <v>0</v>
      </c>
      <c r="W117" s="137">
        <f>'GS &gt; 50 OLS Model'!$B$12*J117</f>
        <v>3108600.9961055499</v>
      </c>
      <c r="X117" s="137">
        <f>'GS &gt; 50 OLS Model'!$B$13*K117</f>
        <v>0</v>
      </c>
      <c r="Y117" s="137">
        <f>'GS &gt; 50 OLS Model'!$B$14*L117</f>
        <v>0</v>
      </c>
      <c r="Z117" s="137">
        <f>'GS &gt; 50 OLS Model'!$B$15*M117</f>
        <v>34337622.894887492</v>
      </c>
      <c r="AA117" s="137">
        <f>'GS &gt; 50 OLS Model'!$B$16*N117</f>
        <v>13807447.468756722</v>
      </c>
      <c r="AB117" s="137">
        <f t="shared" ca="1" si="8"/>
        <v>89581218.888288006</v>
      </c>
    </row>
    <row r="118" spans="1:28">
      <c r="A118" s="138">
        <v>42979</v>
      </c>
      <c r="B118" s="137">
        <f t="shared" si="7"/>
        <v>2017</v>
      </c>
      <c r="C118" s="137">
        <f ca="1">'Monthly Data'!O118</f>
        <v>80922821.089800999</v>
      </c>
      <c r="D118" s="137">
        <f t="shared" ca="1" si="11"/>
        <v>30.410827067669118</v>
      </c>
      <c r="E118" s="137">
        <f t="shared" ca="1" si="11"/>
        <v>70.305488721804494</v>
      </c>
      <c r="F118" s="137">
        <f>'Monthly Data'!BB118</f>
        <v>651932.30000000005</v>
      </c>
      <c r="G118" s="137">
        <f t="shared" si="13"/>
        <v>117</v>
      </c>
      <c r="H118" s="137">
        <f t="shared" si="14"/>
        <v>0</v>
      </c>
      <c r="I118" s="137">
        <f t="shared" si="14"/>
        <v>0</v>
      </c>
      <c r="J118" s="137">
        <f t="shared" si="14"/>
        <v>0</v>
      </c>
      <c r="K118" s="137">
        <f t="shared" si="14"/>
        <v>1</v>
      </c>
      <c r="L118" s="137">
        <f t="shared" si="14"/>
        <v>0</v>
      </c>
      <c r="M118" s="137">
        <f t="shared" si="15"/>
        <v>30</v>
      </c>
      <c r="N118" s="137">
        <v>20</v>
      </c>
      <c r="P118" s="137">
        <f>'GS &gt; 50 OLS Model'!$B$5</f>
        <v>-80678906.326298103</v>
      </c>
      <c r="Q118" s="137">
        <f ca="1">'GS &gt; 50 OLS Model'!$B$6*D118</f>
        <v>748096.57393377682</v>
      </c>
      <c r="R118" s="137">
        <f ca="1">'GS &gt; 50 OLS Model'!$B$7*E118</f>
        <v>5159996.9295190303</v>
      </c>
      <c r="S118" s="137">
        <f>'GS &gt; 50 OLS Model'!$B$8*F118</f>
        <v>125213577.70054349</v>
      </c>
      <c r="T118" s="137">
        <f>'GS &gt; 50 OLS Model'!$B$9*G118</f>
        <v>-17752269.328826994</v>
      </c>
      <c r="U118" s="137">
        <f>'GS &gt; 50 OLS Model'!$B$10*H118</f>
        <v>0</v>
      </c>
      <c r="V118" s="137">
        <f>'GS &gt; 50 OLS Model'!$B$11*I118</f>
        <v>0</v>
      </c>
      <c r="W118" s="137">
        <f>'GS &gt; 50 OLS Model'!$B$12*J118</f>
        <v>0</v>
      </c>
      <c r="X118" s="137">
        <f>'GS &gt; 50 OLS Model'!$B$13*K118</f>
        <v>3297905.0316017698</v>
      </c>
      <c r="Y118" s="137">
        <f>'GS &gt; 50 OLS Model'!$B$14*L118</f>
        <v>0</v>
      </c>
      <c r="Z118" s="137">
        <f>'GS &gt; 50 OLS Model'!$B$15*M118</f>
        <v>33229957.640213698</v>
      </c>
      <c r="AA118" s="137">
        <f>'GS &gt; 50 OLS Model'!$B$16*N118</f>
        <v>12552224.97159702</v>
      </c>
      <c r="AB118" s="137">
        <f t="shared" ca="1" si="8"/>
        <v>81770583.19228369</v>
      </c>
    </row>
    <row r="119" spans="1:28">
      <c r="A119" s="138">
        <v>43009</v>
      </c>
      <c r="B119" s="137">
        <f t="shared" si="7"/>
        <v>2017</v>
      </c>
      <c r="C119" s="137">
        <f ca="1">'Monthly Data'!O119</f>
        <v>79895134.919800997</v>
      </c>
      <c r="D119" s="137">
        <f t="shared" ca="1" si="11"/>
        <v>158.93676691729343</v>
      </c>
      <c r="E119" s="137">
        <f t="shared" ca="1" si="11"/>
        <v>14.777368421052643</v>
      </c>
      <c r="F119" s="137">
        <f>'Monthly Data'!BB119</f>
        <v>651932.30000000005</v>
      </c>
      <c r="G119" s="137">
        <f t="shared" si="13"/>
        <v>118</v>
      </c>
      <c r="H119" s="137">
        <f t="shared" si="14"/>
        <v>0</v>
      </c>
      <c r="I119" s="137">
        <f t="shared" si="14"/>
        <v>0</v>
      </c>
      <c r="J119" s="137">
        <f t="shared" si="14"/>
        <v>0</v>
      </c>
      <c r="K119" s="137">
        <f t="shared" si="14"/>
        <v>0</v>
      </c>
      <c r="L119" s="137">
        <f t="shared" si="14"/>
        <v>1</v>
      </c>
      <c r="M119" s="137">
        <f t="shared" si="15"/>
        <v>31</v>
      </c>
      <c r="N119" s="137">
        <v>21</v>
      </c>
      <c r="P119" s="137">
        <f>'GS &gt; 50 OLS Model'!$B$5</f>
        <v>-80678906.326298103</v>
      </c>
      <c r="Q119" s="137">
        <f ca="1">'GS &gt; 50 OLS Model'!$B$6*D119</f>
        <v>3909793.3949105097</v>
      </c>
      <c r="R119" s="137">
        <f ca="1">'GS &gt; 50 OLS Model'!$B$7*E119</f>
        <v>1084569.3140790958</v>
      </c>
      <c r="S119" s="137">
        <f>'GS &gt; 50 OLS Model'!$B$8*F119</f>
        <v>125213577.70054349</v>
      </c>
      <c r="T119" s="137">
        <f>'GS &gt; 50 OLS Model'!$B$9*G119</f>
        <v>-17903998.126509275</v>
      </c>
      <c r="U119" s="137">
        <f>'GS &gt; 50 OLS Model'!$B$10*H119</f>
        <v>0</v>
      </c>
      <c r="V119" s="137">
        <f>'GS &gt; 50 OLS Model'!$B$11*I119</f>
        <v>0</v>
      </c>
      <c r="W119" s="137">
        <f>'GS &gt; 50 OLS Model'!$B$12*J119</f>
        <v>0</v>
      </c>
      <c r="X119" s="137">
        <f>'GS &gt; 50 OLS Model'!$B$13*K119</f>
        <v>0</v>
      </c>
      <c r="Y119" s="137">
        <f>'GS &gt; 50 OLS Model'!$B$14*L119</f>
        <v>1577525.1305396601</v>
      </c>
      <c r="Z119" s="137">
        <f>'GS &gt; 50 OLS Model'!$B$15*M119</f>
        <v>34337622.894887492</v>
      </c>
      <c r="AA119" s="137">
        <f>'GS &gt; 50 OLS Model'!$B$16*N119</f>
        <v>13179836.220176872</v>
      </c>
      <c r="AB119" s="137">
        <f t="shared" ca="1" si="8"/>
        <v>80720020.202329755</v>
      </c>
    </row>
    <row r="120" spans="1:28">
      <c r="A120" s="138">
        <v>43040</v>
      </c>
      <c r="B120" s="137">
        <f t="shared" si="7"/>
        <v>2017</v>
      </c>
      <c r="C120" s="137">
        <f ca="1">'Monthly Data'!O120</f>
        <v>81623489.689801008</v>
      </c>
      <c r="D120" s="137">
        <f t="shared" ca="1" si="11"/>
        <v>375.92533834586447</v>
      </c>
      <c r="E120" s="137">
        <f t="shared" ca="1" si="11"/>
        <v>9.5488721804512622E-2</v>
      </c>
      <c r="F120" s="137">
        <f>'Monthly Data'!BB120</f>
        <v>651932.30000000005</v>
      </c>
      <c r="G120" s="137">
        <f t="shared" si="13"/>
        <v>119</v>
      </c>
      <c r="H120" s="137">
        <f t="shared" si="14"/>
        <v>0</v>
      </c>
      <c r="I120" s="137">
        <f t="shared" si="14"/>
        <v>0</v>
      </c>
      <c r="J120" s="137">
        <f t="shared" si="14"/>
        <v>0</v>
      </c>
      <c r="K120" s="137">
        <f t="shared" si="14"/>
        <v>0</v>
      </c>
      <c r="L120" s="137">
        <f t="shared" si="14"/>
        <v>0</v>
      </c>
      <c r="M120" s="137">
        <f t="shared" si="15"/>
        <v>30</v>
      </c>
      <c r="N120" s="137">
        <v>22</v>
      </c>
      <c r="P120" s="137">
        <f>'GS &gt; 50 OLS Model'!$B$5</f>
        <v>-80678906.326298103</v>
      </c>
      <c r="Q120" s="137">
        <f ca="1">'GS &gt; 50 OLS Model'!$B$6*D120</f>
        <v>9247642.5269742664</v>
      </c>
      <c r="R120" s="137">
        <f ca="1">'GS &gt; 50 OLS Model'!$B$7*E120</f>
        <v>7008.2936662976308</v>
      </c>
      <c r="S120" s="137">
        <f>'GS &gt; 50 OLS Model'!$B$8*F120</f>
        <v>125213577.70054349</v>
      </c>
      <c r="T120" s="137">
        <f>'GS &gt; 50 OLS Model'!$B$9*G120</f>
        <v>-18055726.924191557</v>
      </c>
      <c r="U120" s="137">
        <f>'GS &gt; 50 OLS Model'!$B$10*H120</f>
        <v>0</v>
      </c>
      <c r="V120" s="137">
        <f>'GS &gt; 50 OLS Model'!$B$11*I120</f>
        <v>0</v>
      </c>
      <c r="W120" s="137">
        <f>'GS &gt; 50 OLS Model'!$B$12*J120</f>
        <v>0</v>
      </c>
      <c r="X120" s="137">
        <f>'GS &gt; 50 OLS Model'!$B$13*K120</f>
        <v>0</v>
      </c>
      <c r="Y120" s="137">
        <f>'GS &gt; 50 OLS Model'!$B$14*L120</f>
        <v>0</v>
      </c>
      <c r="Z120" s="137">
        <f>'GS &gt; 50 OLS Model'!$B$15*M120</f>
        <v>33229957.640213698</v>
      </c>
      <c r="AA120" s="137">
        <f>'GS &gt; 50 OLS Model'!$B$16*N120</f>
        <v>13807447.468756722</v>
      </c>
      <c r="AB120" s="137">
        <f t="shared" ca="1" si="8"/>
        <v>82771000.379664823</v>
      </c>
    </row>
    <row r="121" spans="1:28">
      <c r="A121" s="138">
        <v>43070</v>
      </c>
      <c r="B121" s="137">
        <f t="shared" si="7"/>
        <v>2017</v>
      </c>
      <c r="C121" s="137">
        <f ca="1">'Monthly Data'!O121</f>
        <v>86732874.189801008</v>
      </c>
      <c r="D121" s="137">
        <f t="shared" ca="1" si="11"/>
        <v>548.76120300751859</v>
      </c>
      <c r="E121" s="137">
        <f t="shared" ca="1" si="11"/>
        <v>0</v>
      </c>
      <c r="F121" s="137">
        <f>'Monthly Data'!BB121</f>
        <v>651932.30000000005</v>
      </c>
      <c r="G121" s="137">
        <f t="shared" si="13"/>
        <v>120</v>
      </c>
      <c r="H121" s="137">
        <f t="shared" si="14"/>
        <v>0</v>
      </c>
      <c r="I121" s="137">
        <f t="shared" si="14"/>
        <v>0</v>
      </c>
      <c r="J121" s="137">
        <f t="shared" si="14"/>
        <v>0</v>
      </c>
      <c r="K121" s="137">
        <f t="shared" si="14"/>
        <v>0</v>
      </c>
      <c r="L121" s="137">
        <f t="shared" si="14"/>
        <v>0</v>
      </c>
      <c r="M121" s="137">
        <f t="shared" si="15"/>
        <v>31</v>
      </c>
      <c r="N121" s="137">
        <v>19</v>
      </c>
      <c r="P121" s="137">
        <f>'GS &gt; 50 OLS Model'!$B$5</f>
        <v>-80678906.326298103</v>
      </c>
      <c r="Q121" s="137">
        <f ca="1">'GS &gt; 50 OLS Model'!$B$6*D121</f>
        <v>13499349.260189911</v>
      </c>
      <c r="R121" s="137">
        <f ca="1">'GS &gt; 50 OLS Model'!$B$7*E121</f>
        <v>0</v>
      </c>
      <c r="S121" s="137">
        <f>'GS &gt; 50 OLS Model'!$B$8*F121</f>
        <v>125213577.70054349</v>
      </c>
      <c r="T121" s="137">
        <f>'GS &gt; 50 OLS Model'!$B$9*G121</f>
        <v>-18207455.721873838</v>
      </c>
      <c r="U121" s="137">
        <f>'GS &gt; 50 OLS Model'!$B$10*H121</f>
        <v>0</v>
      </c>
      <c r="V121" s="137">
        <f>'GS &gt; 50 OLS Model'!$B$11*I121</f>
        <v>0</v>
      </c>
      <c r="W121" s="137">
        <f>'GS &gt; 50 OLS Model'!$B$12*J121</f>
        <v>0</v>
      </c>
      <c r="X121" s="137">
        <f>'GS &gt; 50 OLS Model'!$B$13*K121</f>
        <v>0</v>
      </c>
      <c r="Y121" s="137">
        <f>'GS &gt; 50 OLS Model'!$B$14*L121</f>
        <v>0</v>
      </c>
      <c r="Z121" s="137">
        <f>'GS &gt; 50 OLS Model'!$B$15*M121</f>
        <v>34337622.894887492</v>
      </c>
      <c r="AA121" s="137">
        <f>'GS &gt; 50 OLS Model'!$B$16*N121</f>
        <v>11924613.723017169</v>
      </c>
      <c r="AB121" s="137">
        <f t="shared" ca="1" si="8"/>
        <v>86088801.530466124</v>
      </c>
    </row>
    <row r="122" spans="1:28">
      <c r="A122" s="138">
        <v>43101</v>
      </c>
      <c r="B122" s="137">
        <f t="shared" si="7"/>
        <v>2018</v>
      </c>
      <c r="D122" s="137">
        <f t="shared" ca="1" si="11"/>
        <v>665.14879699248104</v>
      </c>
      <c r="E122" s="137">
        <f t="shared" ca="1" si="11"/>
        <v>0</v>
      </c>
      <c r="F122" s="137">
        <f>F110*(1+Employment!K$8)</f>
        <v>665785.86137500009</v>
      </c>
      <c r="G122" s="137">
        <f t="shared" si="13"/>
        <v>121</v>
      </c>
      <c r="H122" s="137">
        <f t="shared" si="14"/>
        <v>0</v>
      </c>
      <c r="I122" s="137">
        <f t="shared" si="14"/>
        <v>0</v>
      </c>
      <c r="J122" s="137">
        <f t="shared" si="14"/>
        <v>0</v>
      </c>
      <c r="K122" s="137">
        <f t="shared" si="14"/>
        <v>0</v>
      </c>
      <c r="L122" s="137">
        <f t="shared" si="14"/>
        <v>0</v>
      </c>
      <c r="M122" s="137">
        <f t="shared" si="15"/>
        <v>31</v>
      </c>
      <c r="N122" s="137">
        <v>22</v>
      </c>
      <c r="P122" s="137">
        <f>'GS &gt; 50 OLS Model'!$B$5</f>
        <v>-80678906.326298103</v>
      </c>
      <c r="Q122" s="137">
        <f ca="1">'GS &gt; 50 OLS Model'!$B$6*D122</f>
        <v>16362446.673318552</v>
      </c>
      <c r="R122" s="137">
        <f ca="1">'GS &gt; 50 OLS Model'!$B$7*E122</f>
        <v>0</v>
      </c>
      <c r="S122" s="137">
        <f>'GS &gt; 50 OLS Model'!$B$8*F122</f>
        <v>127874366.22668006</v>
      </c>
      <c r="T122" s="137">
        <f>'GS &gt; 50 OLS Model'!$B$9*G122</f>
        <v>-18359184.51955612</v>
      </c>
      <c r="U122" s="137">
        <f>'GS &gt; 50 OLS Model'!$B$10*H122</f>
        <v>0</v>
      </c>
      <c r="V122" s="137">
        <f>'GS &gt; 50 OLS Model'!$B$11*I122</f>
        <v>0</v>
      </c>
      <c r="W122" s="137">
        <f>'GS &gt; 50 OLS Model'!$B$12*J122</f>
        <v>0</v>
      </c>
      <c r="X122" s="137">
        <f>'GS &gt; 50 OLS Model'!$B$13*K122</f>
        <v>0</v>
      </c>
      <c r="Y122" s="137">
        <f>'GS &gt; 50 OLS Model'!$B$14*L122</f>
        <v>0</v>
      </c>
      <c r="Z122" s="137">
        <f>'GS &gt; 50 OLS Model'!$B$15*M122</f>
        <v>34337622.894887492</v>
      </c>
      <c r="AA122" s="137">
        <f>'GS &gt; 50 OLS Model'!$B$16*N122</f>
        <v>13807447.468756722</v>
      </c>
      <c r="AB122" s="137">
        <f t="shared" ca="1" si="8"/>
        <v>93343792.417788595</v>
      </c>
    </row>
    <row r="123" spans="1:28">
      <c r="A123" s="138">
        <v>43132</v>
      </c>
      <c r="B123" s="137">
        <f t="shared" si="7"/>
        <v>2018</v>
      </c>
      <c r="D123" s="137">
        <f t="shared" ca="1" si="11"/>
        <v>611.17548872180487</v>
      </c>
      <c r="E123" s="137">
        <f t="shared" ca="1" si="11"/>
        <v>0</v>
      </c>
      <c r="F123" s="137">
        <f>F111*(1+Employment!K$8)</f>
        <v>665785.86137500009</v>
      </c>
      <c r="G123" s="137">
        <f t="shared" si="13"/>
        <v>122</v>
      </c>
      <c r="H123" s="137">
        <f t="shared" si="14"/>
        <v>0</v>
      </c>
      <c r="I123" s="137">
        <f t="shared" si="14"/>
        <v>0</v>
      </c>
      <c r="J123" s="137">
        <f t="shared" si="14"/>
        <v>0</v>
      </c>
      <c r="K123" s="137">
        <f t="shared" si="14"/>
        <v>0</v>
      </c>
      <c r="L123" s="137">
        <f t="shared" si="14"/>
        <v>0</v>
      </c>
      <c r="M123" s="137">
        <f t="shared" si="15"/>
        <v>28</v>
      </c>
      <c r="N123" s="137">
        <v>19</v>
      </c>
      <c r="P123" s="137">
        <f>'GS &gt; 50 OLS Model'!$B$5</f>
        <v>-80678906.326298103</v>
      </c>
      <c r="Q123" s="137">
        <f ca="1">'GS &gt; 50 OLS Model'!$B$6*D123</f>
        <v>15034720.633138243</v>
      </c>
      <c r="R123" s="137">
        <f ca="1">'GS &gt; 50 OLS Model'!$B$7*E123</f>
        <v>0</v>
      </c>
      <c r="S123" s="137">
        <f>'GS &gt; 50 OLS Model'!$B$8*F123</f>
        <v>127874366.22668006</v>
      </c>
      <c r="T123" s="137">
        <f>'GS &gt; 50 OLS Model'!$B$9*G123</f>
        <v>-18510913.317238402</v>
      </c>
      <c r="U123" s="137">
        <f>'GS &gt; 50 OLS Model'!$B$10*H123</f>
        <v>0</v>
      </c>
      <c r="V123" s="137">
        <f>'GS &gt; 50 OLS Model'!$B$11*I123</f>
        <v>0</v>
      </c>
      <c r="W123" s="137">
        <f>'GS &gt; 50 OLS Model'!$B$12*J123</f>
        <v>0</v>
      </c>
      <c r="X123" s="137">
        <f>'GS &gt; 50 OLS Model'!$B$13*K123</f>
        <v>0</v>
      </c>
      <c r="Y123" s="137">
        <f>'GS &gt; 50 OLS Model'!$B$14*L123</f>
        <v>0</v>
      </c>
      <c r="Z123" s="137">
        <f>'GS &gt; 50 OLS Model'!$B$15*M123</f>
        <v>31014627.130866118</v>
      </c>
      <c r="AA123" s="137">
        <f>'GS &gt; 50 OLS Model'!$B$16*N123</f>
        <v>11924613.723017169</v>
      </c>
      <c r="AB123" s="137">
        <f t="shared" ca="1" si="8"/>
        <v>86658508.070165083</v>
      </c>
    </row>
    <row r="124" spans="1:28">
      <c r="A124" s="138">
        <v>43160</v>
      </c>
      <c r="B124" s="137">
        <f t="shared" si="7"/>
        <v>2018</v>
      </c>
      <c r="D124" s="137">
        <f t="shared" ca="1" si="11"/>
        <v>458.46436090225569</v>
      </c>
      <c r="E124" s="137">
        <f t="shared" ca="1" si="11"/>
        <v>0</v>
      </c>
      <c r="F124" s="137">
        <f>F112*(1+Employment!K$8)</f>
        <v>665785.86137500009</v>
      </c>
      <c r="G124" s="137">
        <f t="shared" si="13"/>
        <v>123</v>
      </c>
      <c r="H124" s="137">
        <f t="shared" si="14"/>
        <v>0</v>
      </c>
      <c r="I124" s="137">
        <f t="shared" si="14"/>
        <v>0</v>
      </c>
      <c r="J124" s="137">
        <f t="shared" si="14"/>
        <v>0</v>
      </c>
      <c r="K124" s="137">
        <f t="shared" si="14"/>
        <v>0</v>
      </c>
      <c r="L124" s="137">
        <f t="shared" si="14"/>
        <v>0</v>
      </c>
      <c r="M124" s="137">
        <f t="shared" si="15"/>
        <v>31</v>
      </c>
      <c r="N124" s="137">
        <v>21</v>
      </c>
      <c r="P124" s="137">
        <f>'GS &gt; 50 OLS Model'!$B$5</f>
        <v>-80678906.326298103</v>
      </c>
      <c r="Q124" s="137">
        <f ca="1">'GS &gt; 50 OLS Model'!$B$6*D124</f>
        <v>11278075.959543575</v>
      </c>
      <c r="R124" s="137">
        <f ca="1">'GS &gt; 50 OLS Model'!$B$7*E124</f>
        <v>0</v>
      </c>
      <c r="S124" s="137">
        <f>'GS &gt; 50 OLS Model'!$B$8*F124</f>
        <v>127874366.22668006</v>
      </c>
      <c r="T124" s="137">
        <f>'GS &gt; 50 OLS Model'!$B$9*G124</f>
        <v>-18662642.114920683</v>
      </c>
      <c r="U124" s="137">
        <f>'GS &gt; 50 OLS Model'!$B$10*H124</f>
        <v>0</v>
      </c>
      <c r="V124" s="137">
        <f>'GS &gt; 50 OLS Model'!$B$11*I124</f>
        <v>0</v>
      </c>
      <c r="W124" s="137">
        <f>'GS &gt; 50 OLS Model'!$B$12*J124</f>
        <v>0</v>
      </c>
      <c r="X124" s="137">
        <f>'GS &gt; 50 OLS Model'!$B$13*K124</f>
        <v>0</v>
      </c>
      <c r="Y124" s="137">
        <f>'GS &gt; 50 OLS Model'!$B$14*L124</f>
        <v>0</v>
      </c>
      <c r="Z124" s="137">
        <f>'GS &gt; 50 OLS Model'!$B$15*M124</f>
        <v>34337622.894887492</v>
      </c>
      <c r="AA124" s="137">
        <f>'GS &gt; 50 OLS Model'!$B$16*N124</f>
        <v>13179836.220176872</v>
      </c>
      <c r="AB124" s="137">
        <f t="shared" ca="1" si="8"/>
        <v>87328352.860069215</v>
      </c>
    </row>
    <row r="125" spans="1:28">
      <c r="A125" s="138">
        <v>43191</v>
      </c>
      <c r="B125" s="137">
        <f t="shared" si="7"/>
        <v>2018</v>
      </c>
      <c r="D125" s="137">
        <f t="shared" ca="1" si="11"/>
        <v>254.29052631578941</v>
      </c>
      <c r="E125" s="137">
        <f t="shared" ca="1" si="11"/>
        <v>1.6822556390977184</v>
      </c>
      <c r="F125" s="137">
        <f>F113*(1+Employment!K$8)</f>
        <v>665785.86137500009</v>
      </c>
      <c r="G125" s="137">
        <f t="shared" si="13"/>
        <v>124</v>
      </c>
      <c r="H125" s="137">
        <f t="shared" si="14"/>
        <v>1</v>
      </c>
      <c r="I125" s="137">
        <f t="shared" si="14"/>
        <v>0</v>
      </c>
      <c r="J125" s="137">
        <f t="shared" si="14"/>
        <v>0</v>
      </c>
      <c r="K125" s="137">
        <f t="shared" si="14"/>
        <v>0</v>
      </c>
      <c r="L125" s="137">
        <f t="shared" si="14"/>
        <v>0</v>
      </c>
      <c r="M125" s="137">
        <f t="shared" si="15"/>
        <v>30</v>
      </c>
      <c r="N125" s="137">
        <v>20</v>
      </c>
      <c r="P125" s="137">
        <f>'GS &gt; 50 OLS Model'!$B$5</f>
        <v>-80678906.326298103</v>
      </c>
      <c r="Q125" s="137">
        <f ca="1">'GS &gt; 50 OLS Model'!$B$6*D125</f>
        <v>6255465.2360278517</v>
      </c>
      <c r="R125" s="137">
        <f ca="1">'GS &gt; 50 OLS Model'!$B$7*E125</f>
        <v>123467.37203916423</v>
      </c>
      <c r="S125" s="137">
        <f>'GS &gt; 50 OLS Model'!$B$8*F125</f>
        <v>127874366.22668006</v>
      </c>
      <c r="T125" s="137">
        <f>'GS &gt; 50 OLS Model'!$B$9*G125</f>
        <v>-18814370.912602969</v>
      </c>
      <c r="U125" s="137">
        <f>'GS &gt; 50 OLS Model'!$B$10*H125</f>
        <v>-1451998.11688088</v>
      </c>
      <c r="V125" s="137">
        <f>'GS &gt; 50 OLS Model'!$B$11*I125</f>
        <v>0</v>
      </c>
      <c r="W125" s="137">
        <f>'GS &gt; 50 OLS Model'!$B$12*J125</f>
        <v>0</v>
      </c>
      <c r="X125" s="137">
        <f>'GS &gt; 50 OLS Model'!$B$13*K125</f>
        <v>0</v>
      </c>
      <c r="Y125" s="137">
        <f>'GS &gt; 50 OLS Model'!$B$14*L125</f>
        <v>0</v>
      </c>
      <c r="Z125" s="137">
        <f>'GS &gt; 50 OLS Model'!$B$15*M125</f>
        <v>33229957.640213698</v>
      </c>
      <c r="AA125" s="137">
        <f>'GS &gt; 50 OLS Model'!$B$16*N125</f>
        <v>12552224.97159702</v>
      </c>
      <c r="AB125" s="137">
        <f t="shared" ca="1" si="8"/>
        <v>79090206.090775847</v>
      </c>
    </row>
    <row r="126" spans="1:28">
      <c r="A126" s="138">
        <v>43221</v>
      </c>
      <c r="B126" s="137">
        <f t="shared" si="7"/>
        <v>2018</v>
      </c>
      <c r="D126" s="137">
        <f t="shared" ref="D126:E141" ca="1" si="16">D114</f>
        <v>102.64150375939857</v>
      </c>
      <c r="E126" s="137">
        <f t="shared" ca="1" si="16"/>
        <v>46.38781954887213</v>
      </c>
      <c r="F126" s="137">
        <f>F114*(1+Employment!K$8)</f>
        <v>665785.86137500009</v>
      </c>
      <c r="G126" s="137">
        <f t="shared" si="13"/>
        <v>125</v>
      </c>
      <c r="H126" s="137">
        <f t="shared" si="14"/>
        <v>0</v>
      </c>
      <c r="I126" s="137">
        <f t="shared" si="14"/>
        <v>0</v>
      </c>
      <c r="J126" s="137">
        <f t="shared" si="14"/>
        <v>0</v>
      </c>
      <c r="K126" s="137">
        <f t="shared" si="14"/>
        <v>0</v>
      </c>
      <c r="L126" s="137">
        <f t="shared" si="14"/>
        <v>0</v>
      </c>
      <c r="M126" s="137">
        <f t="shared" si="15"/>
        <v>31</v>
      </c>
      <c r="N126" s="137">
        <v>22</v>
      </c>
      <c r="P126" s="137">
        <f>'GS &gt; 50 OLS Model'!$B$5</f>
        <v>-80678906.326298103</v>
      </c>
      <c r="Q126" s="137">
        <f ca="1">'GS &gt; 50 OLS Model'!$B$6*D126</f>
        <v>2524948.0106199002</v>
      </c>
      <c r="R126" s="137">
        <f ca="1">'GS &gt; 50 OLS Model'!$B$7*E126</f>
        <v>3404584.9163555815</v>
      </c>
      <c r="S126" s="137">
        <f>'GS &gt; 50 OLS Model'!$B$8*F126</f>
        <v>127874366.22668006</v>
      </c>
      <c r="T126" s="137">
        <f>'GS &gt; 50 OLS Model'!$B$9*G126</f>
        <v>-18966099.71028525</v>
      </c>
      <c r="U126" s="137">
        <f>'GS &gt; 50 OLS Model'!$B$10*H126</f>
        <v>0</v>
      </c>
      <c r="V126" s="137">
        <f>'GS &gt; 50 OLS Model'!$B$11*I126</f>
        <v>0</v>
      </c>
      <c r="W126" s="137">
        <f>'GS &gt; 50 OLS Model'!$B$12*J126</f>
        <v>0</v>
      </c>
      <c r="X126" s="137">
        <f>'GS &gt; 50 OLS Model'!$B$13*K126</f>
        <v>0</v>
      </c>
      <c r="Y126" s="137">
        <f>'GS &gt; 50 OLS Model'!$B$14*L126</f>
        <v>0</v>
      </c>
      <c r="Z126" s="137">
        <f>'GS &gt; 50 OLS Model'!$B$15*M126</f>
        <v>34337622.894887492</v>
      </c>
      <c r="AA126" s="137">
        <f>'GS &gt; 50 OLS Model'!$B$16*N126</f>
        <v>13807447.468756722</v>
      </c>
      <c r="AB126" s="137">
        <f t="shared" ca="1" si="8"/>
        <v>82303963.480716392</v>
      </c>
    </row>
    <row r="127" spans="1:28">
      <c r="A127" s="138">
        <v>43252</v>
      </c>
      <c r="B127" s="137">
        <f t="shared" si="7"/>
        <v>2018</v>
      </c>
      <c r="D127" s="137">
        <f t="shared" ca="1" si="16"/>
        <v>0.39669172932326546</v>
      </c>
      <c r="E127" s="137">
        <f t="shared" ca="1" si="16"/>
        <v>113.76894736842098</v>
      </c>
      <c r="F127" s="137">
        <f>F115*(1+Employment!K$8)</f>
        <v>665785.86137500009</v>
      </c>
      <c r="G127" s="137">
        <f t="shared" si="13"/>
        <v>126</v>
      </c>
      <c r="H127" s="137">
        <f t="shared" ref="H127:L142" si="17">H115</f>
        <v>0</v>
      </c>
      <c r="I127" s="137">
        <f t="shared" si="17"/>
        <v>1</v>
      </c>
      <c r="J127" s="137">
        <f t="shared" si="17"/>
        <v>0</v>
      </c>
      <c r="K127" s="137">
        <f t="shared" si="17"/>
        <v>0</v>
      </c>
      <c r="L127" s="137">
        <f t="shared" si="17"/>
        <v>0</v>
      </c>
      <c r="M127" s="137">
        <f t="shared" si="15"/>
        <v>30</v>
      </c>
      <c r="N127" s="137">
        <v>21</v>
      </c>
      <c r="P127" s="137">
        <f>'GS &gt; 50 OLS Model'!$B$5</f>
        <v>-80678906.326298103</v>
      </c>
      <c r="Q127" s="137">
        <f ca="1">'GS &gt; 50 OLS Model'!$B$6*D127</f>
        <v>9758.4890721403826</v>
      </c>
      <c r="R127" s="137">
        <f ca="1">'GS &gt; 50 OLS Model'!$B$7*E127</f>
        <v>8349951.4727588817</v>
      </c>
      <c r="S127" s="137">
        <f>'GS &gt; 50 OLS Model'!$B$8*F127</f>
        <v>127874366.22668006</v>
      </c>
      <c r="T127" s="137">
        <f>'GS &gt; 50 OLS Model'!$B$9*G127</f>
        <v>-19117828.507967532</v>
      </c>
      <c r="U127" s="137">
        <f>'GS &gt; 50 OLS Model'!$B$10*H127</f>
        <v>0</v>
      </c>
      <c r="V127" s="137">
        <f>'GS &gt; 50 OLS Model'!$B$11*I127</f>
        <v>1416617.5357142601</v>
      </c>
      <c r="W127" s="137">
        <f>'GS &gt; 50 OLS Model'!$B$12*J127</f>
        <v>0</v>
      </c>
      <c r="X127" s="137">
        <f>'GS &gt; 50 OLS Model'!$B$13*K127</f>
        <v>0</v>
      </c>
      <c r="Y127" s="137">
        <f>'GS &gt; 50 OLS Model'!$B$14*L127</f>
        <v>0</v>
      </c>
      <c r="Z127" s="137">
        <f>'GS &gt; 50 OLS Model'!$B$15*M127</f>
        <v>33229957.640213698</v>
      </c>
      <c r="AA127" s="137">
        <f>'GS &gt; 50 OLS Model'!$B$16*N127</f>
        <v>13179836.220176872</v>
      </c>
      <c r="AB127" s="137">
        <f t="shared" ca="1" si="8"/>
        <v>84263752.750350267</v>
      </c>
    </row>
    <row r="128" spans="1:28">
      <c r="A128" s="138">
        <v>43282</v>
      </c>
      <c r="B128" s="137">
        <f t="shared" si="7"/>
        <v>2018</v>
      </c>
      <c r="D128" s="137">
        <f t="shared" ca="1" si="16"/>
        <v>0.58105263157894704</v>
      </c>
      <c r="E128" s="137">
        <f t="shared" ca="1" si="16"/>
        <v>182.37947368421052</v>
      </c>
      <c r="F128" s="137">
        <f>F116*(1+Employment!K$8)</f>
        <v>665785.86137500009</v>
      </c>
      <c r="G128" s="137">
        <f t="shared" si="13"/>
        <v>127</v>
      </c>
      <c r="H128" s="137">
        <f t="shared" si="17"/>
        <v>0</v>
      </c>
      <c r="I128" s="137">
        <f t="shared" si="17"/>
        <v>0</v>
      </c>
      <c r="J128" s="137">
        <f t="shared" si="17"/>
        <v>0</v>
      </c>
      <c r="K128" s="137">
        <f t="shared" si="17"/>
        <v>0</v>
      </c>
      <c r="L128" s="137">
        <f t="shared" si="17"/>
        <v>0</v>
      </c>
      <c r="M128" s="137">
        <f t="shared" si="15"/>
        <v>31</v>
      </c>
      <c r="N128" s="137">
        <v>21</v>
      </c>
      <c r="P128" s="137">
        <f>'GS &gt; 50 OLS Model'!$B$5</f>
        <v>-80678906.326298103</v>
      </c>
      <c r="Q128" s="137">
        <f ca="1">'GS &gt; 50 OLS Model'!$B$6*D128</f>
        <v>14293.708026821261</v>
      </c>
      <c r="R128" s="137">
        <f ca="1">'GS &gt; 50 OLS Model'!$B$7*E128</f>
        <v>13385548.430530401</v>
      </c>
      <c r="S128" s="137">
        <f>'GS &gt; 50 OLS Model'!$B$8*F128</f>
        <v>127874366.22668006</v>
      </c>
      <c r="T128" s="137">
        <f>'GS &gt; 50 OLS Model'!$B$9*G128</f>
        <v>-19269557.305649813</v>
      </c>
      <c r="U128" s="137">
        <f>'GS &gt; 50 OLS Model'!$B$10*H128</f>
        <v>0</v>
      </c>
      <c r="V128" s="137">
        <f>'GS &gt; 50 OLS Model'!$B$11*I128</f>
        <v>0</v>
      </c>
      <c r="W128" s="137">
        <f>'GS &gt; 50 OLS Model'!$B$12*J128</f>
        <v>0</v>
      </c>
      <c r="X128" s="137">
        <f>'GS &gt; 50 OLS Model'!$B$13*K128</f>
        <v>0</v>
      </c>
      <c r="Y128" s="137">
        <f>'GS &gt; 50 OLS Model'!$B$14*L128</f>
        <v>0</v>
      </c>
      <c r="Z128" s="137">
        <f>'GS &gt; 50 OLS Model'!$B$15*M128</f>
        <v>34337622.894887492</v>
      </c>
      <c r="AA128" s="137">
        <f>'GS &gt; 50 OLS Model'!$B$16*N128</f>
        <v>13179836.220176872</v>
      </c>
      <c r="AB128" s="137">
        <f t="shared" ca="1" si="8"/>
        <v>88843203.848353729</v>
      </c>
    </row>
    <row r="129" spans="1:28">
      <c r="A129" s="138">
        <v>43313</v>
      </c>
      <c r="B129" s="137">
        <f t="shared" si="7"/>
        <v>2018</v>
      </c>
      <c r="D129" s="137">
        <f t="shared" ca="1" si="16"/>
        <v>1.6660902255639058</v>
      </c>
      <c r="E129" s="137">
        <f t="shared" ca="1" si="16"/>
        <v>154.67804511278189</v>
      </c>
      <c r="F129" s="137">
        <f>F117*(1+Employment!K$8)</f>
        <v>665785.86137500009</v>
      </c>
      <c r="G129" s="137">
        <f t="shared" si="13"/>
        <v>128</v>
      </c>
      <c r="H129" s="137">
        <f t="shared" si="17"/>
        <v>0</v>
      </c>
      <c r="I129" s="137">
        <f t="shared" si="17"/>
        <v>0</v>
      </c>
      <c r="J129" s="137">
        <f t="shared" si="17"/>
        <v>1</v>
      </c>
      <c r="K129" s="137">
        <f t="shared" si="17"/>
        <v>0</v>
      </c>
      <c r="L129" s="137">
        <f t="shared" si="17"/>
        <v>0</v>
      </c>
      <c r="M129" s="137">
        <f t="shared" si="15"/>
        <v>31</v>
      </c>
      <c r="N129" s="137">
        <v>22</v>
      </c>
      <c r="P129" s="137">
        <f>'GS &gt; 50 OLS Model'!$B$5</f>
        <v>-80678906.326298103</v>
      </c>
      <c r="Q129" s="137">
        <f ca="1">'GS &gt; 50 OLS Model'!$B$6*D129</f>
        <v>40985.284183013944</v>
      </c>
      <c r="R129" s="137">
        <f ca="1">'GS &gt; 50 OLS Model'!$B$7*E129</f>
        <v>11352431.401254544</v>
      </c>
      <c r="S129" s="137">
        <f>'GS &gt; 50 OLS Model'!$B$8*F129</f>
        <v>127874366.22668006</v>
      </c>
      <c r="T129" s="137">
        <f>'GS &gt; 50 OLS Model'!$B$9*G129</f>
        <v>-19421286.103332095</v>
      </c>
      <c r="U129" s="137">
        <f>'GS &gt; 50 OLS Model'!$B$10*H129</f>
        <v>0</v>
      </c>
      <c r="V129" s="137">
        <f>'GS &gt; 50 OLS Model'!$B$11*I129</f>
        <v>0</v>
      </c>
      <c r="W129" s="137">
        <f>'GS &gt; 50 OLS Model'!$B$12*J129</f>
        <v>3108600.9961055499</v>
      </c>
      <c r="X129" s="137">
        <f>'GS &gt; 50 OLS Model'!$B$13*K129</f>
        <v>0</v>
      </c>
      <c r="Y129" s="137">
        <f>'GS &gt; 50 OLS Model'!$B$14*L129</f>
        <v>0</v>
      </c>
      <c r="Z129" s="137">
        <f>'GS &gt; 50 OLS Model'!$B$15*M129</f>
        <v>34337622.894887492</v>
      </c>
      <c r="AA129" s="137">
        <f>'GS &gt; 50 OLS Model'!$B$16*N129</f>
        <v>13807447.468756722</v>
      </c>
      <c r="AB129" s="137">
        <f t="shared" ca="1" si="8"/>
        <v>90421261.842237189</v>
      </c>
    </row>
    <row r="130" spans="1:28">
      <c r="A130" s="138">
        <v>43344</v>
      </c>
      <c r="B130" s="137">
        <f t="shared" ref="B130:B157" si="18">YEAR(A130)</f>
        <v>2018</v>
      </c>
      <c r="D130" s="137">
        <f t="shared" ca="1" si="16"/>
        <v>30.410827067669118</v>
      </c>
      <c r="E130" s="137">
        <f t="shared" ca="1" si="16"/>
        <v>70.305488721804494</v>
      </c>
      <c r="F130" s="137">
        <f>F118*(1+Employment!K$8)</f>
        <v>665785.86137500009</v>
      </c>
      <c r="G130" s="137">
        <f t="shared" si="13"/>
        <v>129</v>
      </c>
      <c r="H130" s="137">
        <f t="shared" si="17"/>
        <v>0</v>
      </c>
      <c r="I130" s="137">
        <f t="shared" si="17"/>
        <v>0</v>
      </c>
      <c r="J130" s="137">
        <f t="shared" si="17"/>
        <v>0</v>
      </c>
      <c r="K130" s="137">
        <f t="shared" si="17"/>
        <v>1</v>
      </c>
      <c r="L130" s="137">
        <f t="shared" si="17"/>
        <v>0</v>
      </c>
      <c r="M130" s="137">
        <f t="shared" si="15"/>
        <v>30</v>
      </c>
      <c r="N130" s="137">
        <v>19</v>
      </c>
      <c r="P130" s="137">
        <f>'GS &gt; 50 OLS Model'!$B$5</f>
        <v>-80678906.326298103</v>
      </c>
      <c r="Q130" s="137">
        <f ca="1">'GS &gt; 50 OLS Model'!$B$6*D130</f>
        <v>748096.57393377682</v>
      </c>
      <c r="R130" s="137">
        <f ca="1">'GS &gt; 50 OLS Model'!$B$7*E130</f>
        <v>5159996.9295190303</v>
      </c>
      <c r="S130" s="137">
        <f>'GS &gt; 50 OLS Model'!$B$8*F130</f>
        <v>127874366.22668006</v>
      </c>
      <c r="T130" s="137">
        <f>'GS &gt; 50 OLS Model'!$B$9*G130</f>
        <v>-19573014.901014376</v>
      </c>
      <c r="U130" s="137">
        <f>'GS &gt; 50 OLS Model'!$B$10*H130</f>
        <v>0</v>
      </c>
      <c r="V130" s="137">
        <f>'GS &gt; 50 OLS Model'!$B$11*I130</f>
        <v>0</v>
      </c>
      <c r="W130" s="137">
        <f>'GS &gt; 50 OLS Model'!$B$12*J130</f>
        <v>0</v>
      </c>
      <c r="X130" s="137">
        <f>'GS &gt; 50 OLS Model'!$B$13*K130</f>
        <v>3297905.0316017698</v>
      </c>
      <c r="Y130" s="137">
        <f>'GS &gt; 50 OLS Model'!$B$14*L130</f>
        <v>0</v>
      </c>
      <c r="Z130" s="137">
        <f>'GS &gt; 50 OLS Model'!$B$15*M130</f>
        <v>33229957.640213698</v>
      </c>
      <c r="AA130" s="137">
        <f>'GS &gt; 50 OLS Model'!$B$16*N130</f>
        <v>11924613.723017169</v>
      </c>
      <c r="AB130" s="137">
        <f t="shared" ref="AB130:AB157" ca="1" si="19">SUM(P130:AA130)</f>
        <v>81983014.897653028</v>
      </c>
    </row>
    <row r="131" spans="1:28">
      <c r="A131" s="138">
        <v>43374</v>
      </c>
      <c r="B131" s="137">
        <f t="shared" si="18"/>
        <v>2018</v>
      </c>
      <c r="D131" s="137">
        <f t="shared" ca="1" si="16"/>
        <v>158.93676691729343</v>
      </c>
      <c r="E131" s="137">
        <f t="shared" ca="1" si="16"/>
        <v>14.777368421052643</v>
      </c>
      <c r="F131" s="137">
        <f>F119*(1+Employment!K$8)</f>
        <v>665785.86137500009</v>
      </c>
      <c r="G131" s="137">
        <f t="shared" si="13"/>
        <v>130</v>
      </c>
      <c r="H131" s="137">
        <f t="shared" si="17"/>
        <v>0</v>
      </c>
      <c r="I131" s="137">
        <f t="shared" si="17"/>
        <v>0</v>
      </c>
      <c r="J131" s="137">
        <f t="shared" si="17"/>
        <v>0</v>
      </c>
      <c r="K131" s="137">
        <f t="shared" si="17"/>
        <v>0</v>
      </c>
      <c r="L131" s="137">
        <f t="shared" si="17"/>
        <v>1</v>
      </c>
      <c r="M131" s="137">
        <f t="shared" si="15"/>
        <v>31</v>
      </c>
      <c r="N131" s="137">
        <v>22</v>
      </c>
      <c r="P131" s="137">
        <f>'GS &gt; 50 OLS Model'!$B$5</f>
        <v>-80678906.326298103</v>
      </c>
      <c r="Q131" s="137">
        <f ca="1">'GS &gt; 50 OLS Model'!$B$6*D131</f>
        <v>3909793.3949105097</v>
      </c>
      <c r="R131" s="137">
        <f ca="1">'GS &gt; 50 OLS Model'!$B$7*E131</f>
        <v>1084569.3140790958</v>
      </c>
      <c r="S131" s="137">
        <f>'GS &gt; 50 OLS Model'!$B$8*F131</f>
        <v>127874366.22668006</v>
      </c>
      <c r="T131" s="137">
        <f>'GS &gt; 50 OLS Model'!$B$9*G131</f>
        <v>-19724743.698696658</v>
      </c>
      <c r="U131" s="137">
        <f>'GS &gt; 50 OLS Model'!$B$10*H131</f>
        <v>0</v>
      </c>
      <c r="V131" s="137">
        <f>'GS &gt; 50 OLS Model'!$B$11*I131</f>
        <v>0</v>
      </c>
      <c r="W131" s="137">
        <f>'GS &gt; 50 OLS Model'!$B$12*J131</f>
        <v>0</v>
      </c>
      <c r="X131" s="137">
        <f>'GS &gt; 50 OLS Model'!$B$13*K131</f>
        <v>0</v>
      </c>
      <c r="Y131" s="137">
        <f>'GS &gt; 50 OLS Model'!$B$14*L131</f>
        <v>1577525.1305396601</v>
      </c>
      <c r="Z131" s="137">
        <f>'GS &gt; 50 OLS Model'!$B$15*M131</f>
        <v>34337622.894887492</v>
      </c>
      <c r="AA131" s="137">
        <f>'GS &gt; 50 OLS Model'!$B$16*N131</f>
        <v>13807447.468756722</v>
      </c>
      <c r="AB131" s="137">
        <f t="shared" ca="1" si="19"/>
        <v>82187674.404858783</v>
      </c>
    </row>
    <row r="132" spans="1:28">
      <c r="A132" s="138">
        <v>43405</v>
      </c>
      <c r="B132" s="137">
        <f t="shared" si="18"/>
        <v>2018</v>
      </c>
      <c r="D132" s="137">
        <f t="shared" ca="1" si="16"/>
        <v>375.92533834586447</v>
      </c>
      <c r="E132" s="137">
        <f t="shared" ca="1" si="16"/>
        <v>9.5488721804512622E-2</v>
      </c>
      <c r="F132" s="137">
        <f>F120*(1+Employment!K$8)</f>
        <v>665785.86137500009</v>
      </c>
      <c r="G132" s="137">
        <f t="shared" si="13"/>
        <v>131</v>
      </c>
      <c r="H132" s="137">
        <f t="shared" si="17"/>
        <v>0</v>
      </c>
      <c r="I132" s="137">
        <f t="shared" si="17"/>
        <v>0</v>
      </c>
      <c r="J132" s="137">
        <f t="shared" si="17"/>
        <v>0</v>
      </c>
      <c r="K132" s="137">
        <f t="shared" si="17"/>
        <v>0</v>
      </c>
      <c r="L132" s="137">
        <f t="shared" si="17"/>
        <v>0</v>
      </c>
      <c r="M132" s="137">
        <f t="shared" si="15"/>
        <v>30</v>
      </c>
      <c r="N132" s="137">
        <v>22</v>
      </c>
      <c r="P132" s="137">
        <f>'GS &gt; 50 OLS Model'!$B$5</f>
        <v>-80678906.326298103</v>
      </c>
      <c r="Q132" s="137">
        <f ca="1">'GS &gt; 50 OLS Model'!$B$6*D132</f>
        <v>9247642.5269742664</v>
      </c>
      <c r="R132" s="137">
        <f ca="1">'GS &gt; 50 OLS Model'!$B$7*E132</f>
        <v>7008.2936662976308</v>
      </c>
      <c r="S132" s="137">
        <f>'GS &gt; 50 OLS Model'!$B$8*F132</f>
        <v>127874366.22668006</v>
      </c>
      <c r="T132" s="137">
        <f>'GS &gt; 50 OLS Model'!$B$9*G132</f>
        <v>-19876472.49637894</v>
      </c>
      <c r="U132" s="137">
        <f>'GS &gt; 50 OLS Model'!$B$10*H132</f>
        <v>0</v>
      </c>
      <c r="V132" s="137">
        <f>'GS &gt; 50 OLS Model'!$B$11*I132</f>
        <v>0</v>
      </c>
      <c r="W132" s="137">
        <f>'GS &gt; 50 OLS Model'!$B$12*J132</f>
        <v>0</v>
      </c>
      <c r="X132" s="137">
        <f>'GS &gt; 50 OLS Model'!$B$13*K132</f>
        <v>0</v>
      </c>
      <c r="Y132" s="137">
        <f>'GS &gt; 50 OLS Model'!$B$14*L132</f>
        <v>0</v>
      </c>
      <c r="Z132" s="137">
        <f>'GS &gt; 50 OLS Model'!$B$15*M132</f>
        <v>33229957.640213698</v>
      </c>
      <c r="AA132" s="137">
        <f>'GS &gt; 50 OLS Model'!$B$16*N132</f>
        <v>13807447.468756722</v>
      </c>
      <c r="AB132" s="137">
        <f t="shared" ca="1" si="19"/>
        <v>83611043.333613992</v>
      </c>
    </row>
    <row r="133" spans="1:28">
      <c r="A133" s="138">
        <v>43435</v>
      </c>
      <c r="B133" s="137">
        <f t="shared" si="18"/>
        <v>2018</v>
      </c>
      <c r="D133" s="137">
        <f t="shared" ca="1" si="16"/>
        <v>548.76120300751859</v>
      </c>
      <c r="E133" s="137">
        <f t="shared" ca="1" si="16"/>
        <v>0</v>
      </c>
      <c r="F133" s="137">
        <f>F121*(1+Employment!K$8)</f>
        <v>665785.86137500009</v>
      </c>
      <c r="G133" s="137">
        <f t="shared" si="13"/>
        <v>132</v>
      </c>
      <c r="H133" s="137">
        <f t="shared" si="17"/>
        <v>0</v>
      </c>
      <c r="I133" s="137">
        <f t="shared" si="17"/>
        <v>0</v>
      </c>
      <c r="J133" s="137">
        <f t="shared" si="17"/>
        <v>0</v>
      </c>
      <c r="K133" s="137">
        <f t="shared" si="17"/>
        <v>0</v>
      </c>
      <c r="L133" s="137">
        <f t="shared" si="17"/>
        <v>0</v>
      </c>
      <c r="M133" s="137">
        <f t="shared" si="15"/>
        <v>31</v>
      </c>
      <c r="N133" s="137">
        <v>19</v>
      </c>
      <c r="P133" s="137">
        <f>'GS &gt; 50 OLS Model'!$B$5</f>
        <v>-80678906.326298103</v>
      </c>
      <c r="Q133" s="137">
        <f ca="1">'GS &gt; 50 OLS Model'!$B$6*D133</f>
        <v>13499349.260189911</v>
      </c>
      <c r="R133" s="137">
        <f ca="1">'GS &gt; 50 OLS Model'!$B$7*E133</f>
        <v>0</v>
      </c>
      <c r="S133" s="137">
        <f>'GS &gt; 50 OLS Model'!$B$8*F133</f>
        <v>127874366.22668006</v>
      </c>
      <c r="T133" s="137">
        <f>'GS &gt; 50 OLS Model'!$B$9*G133</f>
        <v>-20028201.294061221</v>
      </c>
      <c r="U133" s="137">
        <f>'GS &gt; 50 OLS Model'!$B$10*H133</f>
        <v>0</v>
      </c>
      <c r="V133" s="137">
        <f>'GS &gt; 50 OLS Model'!$B$11*I133</f>
        <v>0</v>
      </c>
      <c r="W133" s="137">
        <f>'GS &gt; 50 OLS Model'!$B$12*J133</f>
        <v>0</v>
      </c>
      <c r="X133" s="137">
        <f>'GS &gt; 50 OLS Model'!$B$13*K133</f>
        <v>0</v>
      </c>
      <c r="Y133" s="137">
        <f>'GS &gt; 50 OLS Model'!$B$14*L133</f>
        <v>0</v>
      </c>
      <c r="Z133" s="137">
        <f>'GS &gt; 50 OLS Model'!$B$15*M133</f>
        <v>34337622.894887492</v>
      </c>
      <c r="AA133" s="137">
        <f>'GS &gt; 50 OLS Model'!$B$16*N133</f>
        <v>11924613.723017169</v>
      </c>
      <c r="AB133" s="137">
        <f t="shared" ca="1" si="19"/>
        <v>86928844.484415308</v>
      </c>
    </row>
    <row r="134" spans="1:28">
      <c r="A134" s="138">
        <v>43466</v>
      </c>
      <c r="B134" s="137">
        <f t="shared" si="18"/>
        <v>2019</v>
      </c>
      <c r="D134" s="137">
        <f t="shared" ca="1" si="16"/>
        <v>665.14879699248104</v>
      </c>
      <c r="E134" s="137">
        <f t="shared" ca="1" si="16"/>
        <v>0</v>
      </c>
      <c r="F134" s="137">
        <f>F122*(1+Employment!K$9)</f>
        <v>679101.57860250014</v>
      </c>
      <c r="G134" s="137">
        <f t="shared" si="13"/>
        <v>133</v>
      </c>
      <c r="H134" s="137">
        <f t="shared" si="17"/>
        <v>0</v>
      </c>
      <c r="I134" s="137">
        <f t="shared" si="17"/>
        <v>0</v>
      </c>
      <c r="J134" s="137">
        <f t="shared" si="17"/>
        <v>0</v>
      </c>
      <c r="K134" s="137">
        <f t="shared" si="17"/>
        <v>0</v>
      </c>
      <c r="L134" s="137">
        <f t="shared" si="17"/>
        <v>0</v>
      </c>
      <c r="M134" s="137">
        <f t="shared" si="15"/>
        <v>31</v>
      </c>
      <c r="N134" s="137">
        <v>22</v>
      </c>
      <c r="P134" s="137">
        <f>'GS &gt; 50 OLS Model'!$B$5</f>
        <v>-80678906.326298103</v>
      </c>
      <c r="Q134" s="137">
        <f ca="1">'GS &gt; 50 OLS Model'!$B$6*D134</f>
        <v>16362446.673318552</v>
      </c>
      <c r="R134" s="137">
        <f ca="1">'GS &gt; 50 OLS Model'!$B$7*E134</f>
        <v>0</v>
      </c>
      <c r="S134" s="137">
        <f>'GS &gt; 50 OLS Model'!$B$8*F134</f>
        <v>130431853.55121367</v>
      </c>
      <c r="T134" s="137">
        <f>'GS &gt; 50 OLS Model'!$B$9*G134</f>
        <v>-20179930.091743506</v>
      </c>
      <c r="U134" s="137">
        <f>'GS &gt; 50 OLS Model'!$B$10*H134</f>
        <v>0</v>
      </c>
      <c r="V134" s="137">
        <f>'GS &gt; 50 OLS Model'!$B$11*I134</f>
        <v>0</v>
      </c>
      <c r="W134" s="137">
        <f>'GS &gt; 50 OLS Model'!$B$12*J134</f>
        <v>0</v>
      </c>
      <c r="X134" s="137">
        <f>'GS &gt; 50 OLS Model'!$B$13*K134</f>
        <v>0</v>
      </c>
      <c r="Y134" s="137">
        <f>'GS &gt; 50 OLS Model'!$B$14*L134</f>
        <v>0</v>
      </c>
      <c r="Z134" s="137">
        <f>'GS &gt; 50 OLS Model'!$B$15*M134</f>
        <v>34337622.894887492</v>
      </c>
      <c r="AA134" s="137">
        <f>'GS &gt; 50 OLS Model'!$B$16*N134</f>
        <v>13807447.468756722</v>
      </c>
      <c r="AB134" s="137">
        <f t="shared" ca="1" si="19"/>
        <v>94080534.170134827</v>
      </c>
    </row>
    <row r="135" spans="1:28">
      <c r="A135" s="138">
        <v>43497</v>
      </c>
      <c r="B135" s="137">
        <f t="shared" si="18"/>
        <v>2019</v>
      </c>
      <c r="D135" s="137">
        <f t="shared" ca="1" si="16"/>
        <v>611.17548872180487</v>
      </c>
      <c r="E135" s="137">
        <f t="shared" ca="1" si="16"/>
        <v>0</v>
      </c>
      <c r="F135" s="137">
        <f>F123*(1+Employment!K$9)</f>
        <v>679101.57860250014</v>
      </c>
      <c r="G135" s="137">
        <f t="shared" si="13"/>
        <v>134</v>
      </c>
      <c r="H135" s="137">
        <f t="shared" si="17"/>
        <v>0</v>
      </c>
      <c r="I135" s="137">
        <f t="shared" si="17"/>
        <v>0</v>
      </c>
      <c r="J135" s="137">
        <f t="shared" si="17"/>
        <v>0</v>
      </c>
      <c r="K135" s="137">
        <f t="shared" si="17"/>
        <v>0</v>
      </c>
      <c r="L135" s="137">
        <f t="shared" si="17"/>
        <v>0</v>
      </c>
      <c r="M135" s="137">
        <f t="shared" si="15"/>
        <v>28</v>
      </c>
      <c r="N135" s="137">
        <v>19</v>
      </c>
      <c r="P135" s="137">
        <f>'GS &gt; 50 OLS Model'!$B$5</f>
        <v>-80678906.326298103</v>
      </c>
      <c r="Q135" s="137">
        <f ca="1">'GS &gt; 50 OLS Model'!$B$6*D135</f>
        <v>15034720.633138243</v>
      </c>
      <c r="R135" s="137">
        <f ca="1">'GS &gt; 50 OLS Model'!$B$7*E135</f>
        <v>0</v>
      </c>
      <c r="S135" s="137">
        <f>'GS &gt; 50 OLS Model'!$B$8*F135</f>
        <v>130431853.55121367</v>
      </c>
      <c r="T135" s="137">
        <f>'GS &gt; 50 OLS Model'!$B$9*G135</f>
        <v>-20331658.889425788</v>
      </c>
      <c r="U135" s="137">
        <f>'GS &gt; 50 OLS Model'!$B$10*H135</f>
        <v>0</v>
      </c>
      <c r="V135" s="137">
        <f>'GS &gt; 50 OLS Model'!$B$11*I135</f>
        <v>0</v>
      </c>
      <c r="W135" s="137">
        <f>'GS &gt; 50 OLS Model'!$B$12*J135</f>
        <v>0</v>
      </c>
      <c r="X135" s="137">
        <f>'GS &gt; 50 OLS Model'!$B$13*K135</f>
        <v>0</v>
      </c>
      <c r="Y135" s="137">
        <f>'GS &gt; 50 OLS Model'!$B$14*L135</f>
        <v>0</v>
      </c>
      <c r="Z135" s="137">
        <f>'GS &gt; 50 OLS Model'!$B$15*M135</f>
        <v>31014627.130866118</v>
      </c>
      <c r="AA135" s="137">
        <f>'GS &gt; 50 OLS Model'!$B$16*N135</f>
        <v>11924613.723017169</v>
      </c>
      <c r="AB135" s="137">
        <f t="shared" ca="1" si="19"/>
        <v>87395249.8225113</v>
      </c>
    </row>
    <row r="136" spans="1:28">
      <c r="A136" s="138">
        <v>43525</v>
      </c>
      <c r="B136" s="137">
        <f t="shared" si="18"/>
        <v>2019</v>
      </c>
      <c r="D136" s="137">
        <f t="shared" ca="1" si="16"/>
        <v>458.46436090225569</v>
      </c>
      <c r="E136" s="137">
        <f t="shared" ca="1" si="16"/>
        <v>0</v>
      </c>
      <c r="F136" s="137">
        <f>F124*(1+Employment!K$9)</f>
        <v>679101.57860250014</v>
      </c>
      <c r="G136" s="137">
        <f t="shared" si="13"/>
        <v>135</v>
      </c>
      <c r="H136" s="137">
        <f t="shared" si="17"/>
        <v>0</v>
      </c>
      <c r="I136" s="137">
        <f t="shared" si="17"/>
        <v>0</v>
      </c>
      <c r="J136" s="137">
        <f t="shared" si="17"/>
        <v>0</v>
      </c>
      <c r="K136" s="137">
        <f t="shared" si="17"/>
        <v>0</v>
      </c>
      <c r="L136" s="137">
        <f t="shared" si="17"/>
        <v>0</v>
      </c>
      <c r="M136" s="137">
        <f t="shared" si="15"/>
        <v>31</v>
      </c>
      <c r="N136" s="137">
        <v>21</v>
      </c>
      <c r="P136" s="137">
        <f>'GS &gt; 50 OLS Model'!$B$5</f>
        <v>-80678906.326298103</v>
      </c>
      <c r="Q136" s="137">
        <f ca="1">'GS &gt; 50 OLS Model'!$B$6*D136</f>
        <v>11278075.959543575</v>
      </c>
      <c r="R136" s="137">
        <f ca="1">'GS &gt; 50 OLS Model'!$B$7*E136</f>
        <v>0</v>
      </c>
      <c r="S136" s="137">
        <f>'GS &gt; 50 OLS Model'!$B$8*F136</f>
        <v>130431853.55121367</v>
      </c>
      <c r="T136" s="137">
        <f>'GS &gt; 50 OLS Model'!$B$9*G136</f>
        <v>-20483387.68710807</v>
      </c>
      <c r="U136" s="137">
        <f>'GS &gt; 50 OLS Model'!$B$10*H136</f>
        <v>0</v>
      </c>
      <c r="V136" s="137">
        <f>'GS &gt; 50 OLS Model'!$B$11*I136</f>
        <v>0</v>
      </c>
      <c r="W136" s="137">
        <f>'GS &gt; 50 OLS Model'!$B$12*J136</f>
        <v>0</v>
      </c>
      <c r="X136" s="137">
        <f>'GS &gt; 50 OLS Model'!$B$13*K136</f>
        <v>0</v>
      </c>
      <c r="Y136" s="137">
        <f>'GS &gt; 50 OLS Model'!$B$14*L136</f>
        <v>0</v>
      </c>
      <c r="Z136" s="137">
        <f>'GS &gt; 50 OLS Model'!$B$15*M136</f>
        <v>34337622.894887492</v>
      </c>
      <c r="AA136" s="137">
        <f>'GS &gt; 50 OLS Model'!$B$16*N136</f>
        <v>13179836.220176872</v>
      </c>
      <c r="AB136" s="137">
        <f t="shared" ca="1" si="19"/>
        <v>88065094.612415433</v>
      </c>
    </row>
    <row r="137" spans="1:28">
      <c r="A137" s="138">
        <v>43556</v>
      </c>
      <c r="B137" s="137">
        <f t="shared" si="18"/>
        <v>2019</v>
      </c>
      <c r="D137" s="137">
        <f t="shared" ca="1" si="16"/>
        <v>254.29052631578941</v>
      </c>
      <c r="E137" s="137">
        <f t="shared" ca="1" si="16"/>
        <v>1.6822556390977184</v>
      </c>
      <c r="F137" s="137">
        <f>F125*(1+Employment!K$9)</f>
        <v>679101.57860250014</v>
      </c>
      <c r="G137" s="137">
        <f t="shared" si="13"/>
        <v>136</v>
      </c>
      <c r="H137" s="137">
        <f t="shared" si="17"/>
        <v>1</v>
      </c>
      <c r="I137" s="137">
        <f t="shared" si="17"/>
        <v>0</v>
      </c>
      <c r="J137" s="137">
        <f t="shared" si="17"/>
        <v>0</v>
      </c>
      <c r="K137" s="137">
        <f t="shared" si="17"/>
        <v>0</v>
      </c>
      <c r="L137" s="137">
        <f t="shared" si="17"/>
        <v>0</v>
      </c>
      <c r="M137" s="137">
        <f t="shared" si="15"/>
        <v>30</v>
      </c>
      <c r="N137" s="137">
        <v>20</v>
      </c>
      <c r="P137" s="137">
        <f>'GS &gt; 50 OLS Model'!$B$5</f>
        <v>-80678906.326298103</v>
      </c>
      <c r="Q137" s="137">
        <f ca="1">'GS &gt; 50 OLS Model'!$B$6*D137</f>
        <v>6255465.2360278517</v>
      </c>
      <c r="R137" s="137">
        <f ca="1">'GS &gt; 50 OLS Model'!$B$7*E137</f>
        <v>123467.37203916423</v>
      </c>
      <c r="S137" s="137">
        <f>'GS &gt; 50 OLS Model'!$B$8*F137</f>
        <v>130431853.55121367</v>
      </c>
      <c r="T137" s="137">
        <f>'GS &gt; 50 OLS Model'!$B$9*G137</f>
        <v>-20635116.484790351</v>
      </c>
      <c r="U137" s="137">
        <f>'GS &gt; 50 OLS Model'!$B$10*H137</f>
        <v>-1451998.11688088</v>
      </c>
      <c r="V137" s="137">
        <f>'GS &gt; 50 OLS Model'!$B$11*I137</f>
        <v>0</v>
      </c>
      <c r="W137" s="137">
        <f>'GS &gt; 50 OLS Model'!$B$12*J137</f>
        <v>0</v>
      </c>
      <c r="X137" s="137">
        <f>'GS &gt; 50 OLS Model'!$B$13*K137</f>
        <v>0</v>
      </c>
      <c r="Y137" s="137">
        <f>'GS &gt; 50 OLS Model'!$B$14*L137</f>
        <v>0</v>
      </c>
      <c r="Z137" s="137">
        <f>'GS &gt; 50 OLS Model'!$B$15*M137</f>
        <v>33229957.640213698</v>
      </c>
      <c r="AA137" s="137">
        <f>'GS &gt; 50 OLS Model'!$B$16*N137</f>
        <v>12552224.97159702</v>
      </c>
      <c r="AB137" s="137">
        <f t="shared" ca="1" si="19"/>
        <v>79826947.843122065</v>
      </c>
    </row>
    <row r="138" spans="1:28">
      <c r="A138" s="138">
        <v>43586</v>
      </c>
      <c r="B138" s="137">
        <f t="shared" si="18"/>
        <v>2019</v>
      </c>
      <c r="D138" s="137">
        <f t="shared" ca="1" si="16"/>
        <v>102.64150375939857</v>
      </c>
      <c r="E138" s="137">
        <f t="shared" ca="1" si="16"/>
        <v>46.38781954887213</v>
      </c>
      <c r="F138" s="137">
        <f>F126*(1+Employment!K$9)</f>
        <v>679101.57860250014</v>
      </c>
      <c r="G138" s="137">
        <f t="shared" si="13"/>
        <v>137</v>
      </c>
      <c r="H138" s="137">
        <f t="shared" si="17"/>
        <v>0</v>
      </c>
      <c r="I138" s="137">
        <f t="shared" si="17"/>
        <v>0</v>
      </c>
      <c r="J138" s="137">
        <f t="shared" si="17"/>
        <v>0</v>
      </c>
      <c r="K138" s="137">
        <f t="shared" si="17"/>
        <v>0</v>
      </c>
      <c r="L138" s="137">
        <f t="shared" si="17"/>
        <v>0</v>
      </c>
      <c r="M138" s="137">
        <f t="shared" si="15"/>
        <v>31</v>
      </c>
      <c r="N138" s="137">
        <v>22</v>
      </c>
      <c r="P138" s="137">
        <f>'GS &gt; 50 OLS Model'!$B$5</f>
        <v>-80678906.326298103</v>
      </c>
      <c r="Q138" s="137">
        <f ca="1">'GS &gt; 50 OLS Model'!$B$6*D138</f>
        <v>2524948.0106199002</v>
      </c>
      <c r="R138" s="137">
        <f ca="1">'GS &gt; 50 OLS Model'!$B$7*E138</f>
        <v>3404584.9163555815</v>
      </c>
      <c r="S138" s="137">
        <f>'GS &gt; 50 OLS Model'!$B$8*F138</f>
        <v>130431853.55121367</v>
      </c>
      <c r="T138" s="137">
        <f>'GS &gt; 50 OLS Model'!$B$9*G138</f>
        <v>-20786845.282472633</v>
      </c>
      <c r="U138" s="137">
        <f>'GS &gt; 50 OLS Model'!$B$10*H138</f>
        <v>0</v>
      </c>
      <c r="V138" s="137">
        <f>'GS &gt; 50 OLS Model'!$B$11*I138</f>
        <v>0</v>
      </c>
      <c r="W138" s="137">
        <f>'GS &gt; 50 OLS Model'!$B$12*J138</f>
        <v>0</v>
      </c>
      <c r="X138" s="137">
        <f>'GS &gt; 50 OLS Model'!$B$13*K138</f>
        <v>0</v>
      </c>
      <c r="Y138" s="137">
        <f>'GS &gt; 50 OLS Model'!$B$14*L138</f>
        <v>0</v>
      </c>
      <c r="Z138" s="137">
        <f>'GS &gt; 50 OLS Model'!$B$15*M138</f>
        <v>34337622.894887492</v>
      </c>
      <c r="AA138" s="137">
        <f>'GS &gt; 50 OLS Model'!$B$16*N138</f>
        <v>13807447.468756722</v>
      </c>
      <c r="AB138" s="137">
        <f t="shared" ca="1" si="19"/>
        <v>83040705.23306261</v>
      </c>
    </row>
    <row r="139" spans="1:28">
      <c r="A139" s="138">
        <v>43617</v>
      </c>
      <c r="B139" s="137">
        <f t="shared" si="18"/>
        <v>2019</v>
      </c>
      <c r="D139" s="137">
        <f t="shared" ca="1" si="16"/>
        <v>0.39669172932326546</v>
      </c>
      <c r="E139" s="137">
        <f t="shared" ca="1" si="16"/>
        <v>113.76894736842098</v>
      </c>
      <c r="F139" s="137">
        <f>F127*(1+Employment!K$9)</f>
        <v>679101.57860250014</v>
      </c>
      <c r="G139" s="137">
        <f t="shared" si="13"/>
        <v>138</v>
      </c>
      <c r="H139" s="137">
        <f t="shared" si="17"/>
        <v>0</v>
      </c>
      <c r="I139" s="137">
        <f t="shared" si="17"/>
        <v>1</v>
      </c>
      <c r="J139" s="137">
        <f t="shared" si="17"/>
        <v>0</v>
      </c>
      <c r="K139" s="137">
        <f t="shared" si="17"/>
        <v>0</v>
      </c>
      <c r="L139" s="137">
        <f t="shared" si="17"/>
        <v>0</v>
      </c>
      <c r="M139" s="137">
        <f t="shared" si="15"/>
        <v>30</v>
      </c>
      <c r="N139" s="137">
        <v>20</v>
      </c>
      <c r="P139" s="137">
        <f>'GS &gt; 50 OLS Model'!$B$5</f>
        <v>-80678906.326298103</v>
      </c>
      <c r="Q139" s="137">
        <f ca="1">'GS &gt; 50 OLS Model'!$B$6*D139</f>
        <v>9758.4890721403826</v>
      </c>
      <c r="R139" s="137">
        <f ca="1">'GS &gt; 50 OLS Model'!$B$7*E139</f>
        <v>8349951.4727588817</v>
      </c>
      <c r="S139" s="137">
        <f>'GS &gt; 50 OLS Model'!$B$8*F139</f>
        <v>130431853.55121367</v>
      </c>
      <c r="T139" s="137">
        <f>'GS &gt; 50 OLS Model'!$B$9*G139</f>
        <v>-20938574.080154914</v>
      </c>
      <c r="U139" s="137">
        <f>'GS &gt; 50 OLS Model'!$B$10*H139</f>
        <v>0</v>
      </c>
      <c r="V139" s="137">
        <f>'GS &gt; 50 OLS Model'!$B$11*I139</f>
        <v>1416617.5357142601</v>
      </c>
      <c r="W139" s="137">
        <f>'GS &gt; 50 OLS Model'!$B$12*J139</f>
        <v>0</v>
      </c>
      <c r="X139" s="137">
        <f>'GS &gt; 50 OLS Model'!$B$13*K139</f>
        <v>0</v>
      </c>
      <c r="Y139" s="137">
        <f>'GS &gt; 50 OLS Model'!$B$14*L139</f>
        <v>0</v>
      </c>
      <c r="Z139" s="137">
        <f>'GS &gt; 50 OLS Model'!$B$15*M139</f>
        <v>33229957.640213698</v>
      </c>
      <c r="AA139" s="137">
        <f>'GS &gt; 50 OLS Model'!$B$16*N139</f>
        <v>12552224.97159702</v>
      </c>
      <c r="AB139" s="137">
        <f t="shared" ca="1" si="19"/>
        <v>84372883.254116654</v>
      </c>
    </row>
    <row r="140" spans="1:28">
      <c r="A140" s="138">
        <v>43647</v>
      </c>
      <c r="B140" s="137">
        <f t="shared" si="18"/>
        <v>2019</v>
      </c>
      <c r="D140" s="137">
        <f t="shared" ca="1" si="16"/>
        <v>0.58105263157894704</v>
      </c>
      <c r="E140" s="137">
        <f t="shared" ca="1" si="16"/>
        <v>182.37947368421052</v>
      </c>
      <c r="F140" s="137">
        <f>F128*(1+Employment!K$9)</f>
        <v>679101.57860250014</v>
      </c>
      <c r="G140" s="137">
        <f t="shared" si="13"/>
        <v>139</v>
      </c>
      <c r="H140" s="137">
        <f t="shared" si="17"/>
        <v>0</v>
      </c>
      <c r="I140" s="137">
        <f t="shared" si="17"/>
        <v>0</v>
      </c>
      <c r="J140" s="137">
        <f t="shared" si="17"/>
        <v>0</v>
      </c>
      <c r="K140" s="137">
        <f t="shared" si="17"/>
        <v>0</v>
      </c>
      <c r="L140" s="137">
        <f t="shared" si="17"/>
        <v>0</v>
      </c>
      <c r="M140" s="137">
        <f t="shared" si="15"/>
        <v>31</v>
      </c>
      <c r="N140" s="137">
        <v>22</v>
      </c>
      <c r="P140" s="137">
        <f>'GS &gt; 50 OLS Model'!$B$5</f>
        <v>-80678906.326298103</v>
      </c>
      <c r="Q140" s="137">
        <f ca="1">'GS &gt; 50 OLS Model'!$B$6*D140</f>
        <v>14293.708026821261</v>
      </c>
      <c r="R140" s="137">
        <f ca="1">'GS &gt; 50 OLS Model'!$B$7*E140</f>
        <v>13385548.430530401</v>
      </c>
      <c r="S140" s="137">
        <f>'GS &gt; 50 OLS Model'!$B$8*F140</f>
        <v>130431853.55121367</v>
      </c>
      <c r="T140" s="137">
        <f>'GS &gt; 50 OLS Model'!$B$9*G140</f>
        <v>-21090302.877837196</v>
      </c>
      <c r="U140" s="137">
        <f>'GS &gt; 50 OLS Model'!$B$10*H140</f>
        <v>0</v>
      </c>
      <c r="V140" s="137">
        <f>'GS &gt; 50 OLS Model'!$B$11*I140</f>
        <v>0</v>
      </c>
      <c r="W140" s="137">
        <f>'GS &gt; 50 OLS Model'!$B$12*J140</f>
        <v>0</v>
      </c>
      <c r="X140" s="137">
        <f>'GS &gt; 50 OLS Model'!$B$13*K140</f>
        <v>0</v>
      </c>
      <c r="Y140" s="137">
        <f>'GS &gt; 50 OLS Model'!$B$14*L140</f>
        <v>0</v>
      </c>
      <c r="Z140" s="137">
        <f>'GS &gt; 50 OLS Model'!$B$15*M140</f>
        <v>34337622.894887492</v>
      </c>
      <c r="AA140" s="137">
        <f>'GS &gt; 50 OLS Model'!$B$16*N140</f>
        <v>13807447.468756722</v>
      </c>
      <c r="AB140" s="137">
        <f t="shared" ca="1" si="19"/>
        <v>90207556.849279806</v>
      </c>
    </row>
    <row r="141" spans="1:28">
      <c r="A141" s="138">
        <v>43678</v>
      </c>
      <c r="B141" s="137">
        <f t="shared" si="18"/>
        <v>2019</v>
      </c>
      <c r="D141" s="137">
        <f t="shared" ca="1" si="16"/>
        <v>1.6660902255639058</v>
      </c>
      <c r="E141" s="137">
        <f t="shared" ca="1" si="16"/>
        <v>154.67804511278189</v>
      </c>
      <c r="F141" s="137">
        <f>F129*(1+Employment!K$9)</f>
        <v>679101.57860250014</v>
      </c>
      <c r="G141" s="137">
        <f t="shared" si="13"/>
        <v>140</v>
      </c>
      <c r="H141" s="137">
        <f t="shared" si="17"/>
        <v>0</v>
      </c>
      <c r="I141" s="137">
        <f t="shared" si="17"/>
        <v>0</v>
      </c>
      <c r="J141" s="137">
        <f t="shared" si="17"/>
        <v>1</v>
      </c>
      <c r="K141" s="137">
        <f t="shared" si="17"/>
        <v>0</v>
      </c>
      <c r="L141" s="137">
        <f t="shared" si="17"/>
        <v>0</v>
      </c>
      <c r="M141" s="137">
        <f t="shared" si="15"/>
        <v>31</v>
      </c>
      <c r="N141" s="137">
        <v>21</v>
      </c>
      <c r="P141" s="137">
        <f>'GS &gt; 50 OLS Model'!$B$5</f>
        <v>-80678906.326298103</v>
      </c>
      <c r="Q141" s="137">
        <f ca="1">'GS &gt; 50 OLS Model'!$B$6*D141</f>
        <v>40985.284183013944</v>
      </c>
      <c r="R141" s="137">
        <f ca="1">'GS &gt; 50 OLS Model'!$B$7*E141</f>
        <v>11352431.401254544</v>
      </c>
      <c r="S141" s="137">
        <f>'GS &gt; 50 OLS Model'!$B$8*F141</f>
        <v>130431853.55121367</v>
      </c>
      <c r="T141" s="137">
        <f>'GS &gt; 50 OLS Model'!$B$9*G141</f>
        <v>-21242031.675519478</v>
      </c>
      <c r="U141" s="137">
        <f>'GS &gt; 50 OLS Model'!$B$10*H141</f>
        <v>0</v>
      </c>
      <c r="V141" s="137">
        <f>'GS &gt; 50 OLS Model'!$B$11*I141</f>
        <v>0</v>
      </c>
      <c r="W141" s="137">
        <f>'GS &gt; 50 OLS Model'!$B$12*J141</f>
        <v>3108600.9961055499</v>
      </c>
      <c r="X141" s="137">
        <f>'GS &gt; 50 OLS Model'!$B$13*K141</f>
        <v>0</v>
      </c>
      <c r="Y141" s="137">
        <f>'GS &gt; 50 OLS Model'!$B$14*L141</f>
        <v>0</v>
      </c>
      <c r="Z141" s="137">
        <f>'GS &gt; 50 OLS Model'!$B$15*M141</f>
        <v>34337622.894887492</v>
      </c>
      <c r="AA141" s="137">
        <f>'GS &gt; 50 OLS Model'!$B$16*N141</f>
        <v>13179836.220176872</v>
      </c>
      <c r="AB141" s="137">
        <f t="shared" ca="1" si="19"/>
        <v>90530392.346003562</v>
      </c>
    </row>
    <row r="142" spans="1:28">
      <c r="A142" s="138">
        <v>43709</v>
      </c>
      <c r="B142" s="137">
        <f t="shared" si="18"/>
        <v>2019</v>
      </c>
      <c r="D142" s="137">
        <f t="shared" ref="D142:E157" ca="1" si="20">D130</f>
        <v>30.410827067669118</v>
      </c>
      <c r="E142" s="137">
        <f t="shared" ca="1" si="20"/>
        <v>70.305488721804494</v>
      </c>
      <c r="F142" s="137">
        <f>F130*(1+Employment!K$9)</f>
        <v>679101.57860250014</v>
      </c>
      <c r="G142" s="137">
        <f t="shared" si="13"/>
        <v>141</v>
      </c>
      <c r="H142" s="137">
        <f t="shared" si="17"/>
        <v>0</v>
      </c>
      <c r="I142" s="137">
        <f t="shared" si="17"/>
        <v>0</v>
      </c>
      <c r="J142" s="137">
        <f t="shared" si="17"/>
        <v>0</v>
      </c>
      <c r="K142" s="137">
        <f t="shared" si="17"/>
        <v>1</v>
      </c>
      <c r="L142" s="137">
        <f t="shared" si="17"/>
        <v>0</v>
      </c>
      <c r="M142" s="137">
        <f t="shared" si="15"/>
        <v>30</v>
      </c>
      <c r="N142" s="137">
        <v>20</v>
      </c>
      <c r="P142" s="137">
        <f>'GS &gt; 50 OLS Model'!$B$5</f>
        <v>-80678906.326298103</v>
      </c>
      <c r="Q142" s="137">
        <f ca="1">'GS &gt; 50 OLS Model'!$B$6*D142</f>
        <v>748096.57393377682</v>
      </c>
      <c r="R142" s="137">
        <f ca="1">'GS &gt; 50 OLS Model'!$B$7*E142</f>
        <v>5159996.9295190303</v>
      </c>
      <c r="S142" s="137">
        <f>'GS &gt; 50 OLS Model'!$B$8*F142</f>
        <v>130431853.55121367</v>
      </c>
      <c r="T142" s="137">
        <f>'GS &gt; 50 OLS Model'!$B$9*G142</f>
        <v>-21393760.473201759</v>
      </c>
      <c r="U142" s="137">
        <f>'GS &gt; 50 OLS Model'!$B$10*H142</f>
        <v>0</v>
      </c>
      <c r="V142" s="137">
        <f>'GS &gt; 50 OLS Model'!$B$11*I142</f>
        <v>0</v>
      </c>
      <c r="W142" s="137">
        <f>'GS &gt; 50 OLS Model'!$B$12*J142</f>
        <v>0</v>
      </c>
      <c r="X142" s="137">
        <f>'GS &gt; 50 OLS Model'!$B$13*K142</f>
        <v>3297905.0316017698</v>
      </c>
      <c r="Y142" s="137">
        <f>'GS &gt; 50 OLS Model'!$B$14*L142</f>
        <v>0</v>
      </c>
      <c r="Z142" s="137">
        <f>'GS &gt; 50 OLS Model'!$B$15*M142</f>
        <v>33229957.640213698</v>
      </c>
      <c r="AA142" s="137">
        <f>'GS &gt; 50 OLS Model'!$B$16*N142</f>
        <v>12552224.97159702</v>
      </c>
      <c r="AB142" s="137">
        <f t="shared" ca="1" si="19"/>
        <v>83347367.898579091</v>
      </c>
    </row>
    <row r="143" spans="1:28">
      <c r="A143" s="138">
        <v>43739</v>
      </c>
      <c r="B143" s="137">
        <f t="shared" si="18"/>
        <v>2019</v>
      </c>
      <c r="D143" s="137">
        <f t="shared" ca="1" si="20"/>
        <v>158.93676691729343</v>
      </c>
      <c r="E143" s="137">
        <f t="shared" ca="1" si="20"/>
        <v>14.777368421052643</v>
      </c>
      <c r="F143" s="137">
        <f>F131*(1+Employment!K$9)</f>
        <v>679101.57860250014</v>
      </c>
      <c r="G143" s="137">
        <f t="shared" si="13"/>
        <v>142</v>
      </c>
      <c r="H143" s="137">
        <f t="shared" ref="H143:L157" si="21">H131</f>
        <v>0</v>
      </c>
      <c r="I143" s="137">
        <f t="shared" si="21"/>
        <v>0</v>
      </c>
      <c r="J143" s="137">
        <f t="shared" si="21"/>
        <v>0</v>
      </c>
      <c r="K143" s="137">
        <f t="shared" si="21"/>
        <v>0</v>
      </c>
      <c r="L143" s="137">
        <f t="shared" si="21"/>
        <v>1</v>
      </c>
      <c r="M143" s="137">
        <f t="shared" si="15"/>
        <v>31</v>
      </c>
      <c r="N143" s="137">
        <v>22</v>
      </c>
      <c r="P143" s="137">
        <f>'GS &gt; 50 OLS Model'!$B$5</f>
        <v>-80678906.326298103</v>
      </c>
      <c r="Q143" s="137">
        <f ca="1">'GS &gt; 50 OLS Model'!$B$6*D143</f>
        <v>3909793.3949105097</v>
      </c>
      <c r="R143" s="137">
        <f ca="1">'GS &gt; 50 OLS Model'!$B$7*E143</f>
        <v>1084569.3140790958</v>
      </c>
      <c r="S143" s="137">
        <f>'GS &gt; 50 OLS Model'!$B$8*F143</f>
        <v>130431853.55121367</v>
      </c>
      <c r="T143" s="137">
        <f>'GS &gt; 50 OLS Model'!$B$9*G143</f>
        <v>-21545489.270884044</v>
      </c>
      <c r="U143" s="137">
        <f>'GS &gt; 50 OLS Model'!$B$10*H143</f>
        <v>0</v>
      </c>
      <c r="V143" s="137">
        <f>'GS &gt; 50 OLS Model'!$B$11*I143</f>
        <v>0</v>
      </c>
      <c r="W143" s="137">
        <f>'GS &gt; 50 OLS Model'!$B$12*J143</f>
        <v>0</v>
      </c>
      <c r="X143" s="137">
        <f>'GS &gt; 50 OLS Model'!$B$13*K143</f>
        <v>0</v>
      </c>
      <c r="Y143" s="137">
        <f>'GS &gt; 50 OLS Model'!$B$14*L143</f>
        <v>1577525.1305396601</v>
      </c>
      <c r="Z143" s="137">
        <f>'GS &gt; 50 OLS Model'!$B$15*M143</f>
        <v>34337622.894887492</v>
      </c>
      <c r="AA143" s="137">
        <f>'GS &gt; 50 OLS Model'!$B$16*N143</f>
        <v>13807447.468756722</v>
      </c>
      <c r="AB143" s="137">
        <f t="shared" ca="1" si="19"/>
        <v>82924416.157205001</v>
      </c>
    </row>
    <row r="144" spans="1:28">
      <c r="A144" s="138">
        <v>43770</v>
      </c>
      <c r="B144" s="137">
        <f t="shared" si="18"/>
        <v>2019</v>
      </c>
      <c r="D144" s="137">
        <f t="shared" ca="1" si="20"/>
        <v>375.92533834586447</v>
      </c>
      <c r="E144" s="137">
        <f t="shared" ca="1" si="20"/>
        <v>9.5488721804512622E-2</v>
      </c>
      <c r="F144" s="137">
        <f>F132*(1+Employment!K$9)</f>
        <v>679101.57860250014</v>
      </c>
      <c r="G144" s="137">
        <f t="shared" si="13"/>
        <v>143</v>
      </c>
      <c r="H144" s="137">
        <f t="shared" si="21"/>
        <v>0</v>
      </c>
      <c r="I144" s="137">
        <f t="shared" si="21"/>
        <v>0</v>
      </c>
      <c r="J144" s="137">
        <f t="shared" si="21"/>
        <v>0</v>
      </c>
      <c r="K144" s="137">
        <f t="shared" si="21"/>
        <v>0</v>
      </c>
      <c r="L144" s="137">
        <f t="shared" si="21"/>
        <v>0</v>
      </c>
      <c r="M144" s="137">
        <f t="shared" si="15"/>
        <v>30</v>
      </c>
      <c r="N144" s="137">
        <v>21</v>
      </c>
      <c r="P144" s="137">
        <f>'GS &gt; 50 OLS Model'!$B$5</f>
        <v>-80678906.326298103</v>
      </c>
      <c r="Q144" s="137">
        <f ca="1">'GS &gt; 50 OLS Model'!$B$6*D144</f>
        <v>9247642.5269742664</v>
      </c>
      <c r="R144" s="137">
        <f ca="1">'GS &gt; 50 OLS Model'!$B$7*E144</f>
        <v>7008.2936662976308</v>
      </c>
      <c r="S144" s="137">
        <f>'GS &gt; 50 OLS Model'!$B$8*F144</f>
        <v>130431853.55121367</v>
      </c>
      <c r="T144" s="137">
        <f>'GS &gt; 50 OLS Model'!$B$9*G144</f>
        <v>-21697218.068566326</v>
      </c>
      <c r="U144" s="137">
        <f>'GS &gt; 50 OLS Model'!$B$10*H144</f>
        <v>0</v>
      </c>
      <c r="V144" s="137">
        <f>'GS &gt; 50 OLS Model'!$B$11*I144</f>
        <v>0</v>
      </c>
      <c r="W144" s="137">
        <f>'GS &gt; 50 OLS Model'!$B$12*J144</f>
        <v>0</v>
      </c>
      <c r="X144" s="137">
        <f>'GS &gt; 50 OLS Model'!$B$13*K144</f>
        <v>0</v>
      </c>
      <c r="Y144" s="137">
        <f>'GS &gt; 50 OLS Model'!$B$14*L144</f>
        <v>0</v>
      </c>
      <c r="Z144" s="137">
        <f>'GS &gt; 50 OLS Model'!$B$15*M144</f>
        <v>33229957.640213698</v>
      </c>
      <c r="AA144" s="137">
        <f>'GS &gt; 50 OLS Model'!$B$16*N144</f>
        <v>13179836.220176872</v>
      </c>
      <c r="AB144" s="137">
        <f t="shared" ca="1" si="19"/>
        <v>83720173.837380379</v>
      </c>
    </row>
    <row r="145" spans="1:28">
      <c r="A145" s="138">
        <v>43800</v>
      </c>
      <c r="B145" s="137">
        <f t="shared" si="18"/>
        <v>2019</v>
      </c>
      <c r="D145" s="137">
        <f t="shared" ca="1" si="20"/>
        <v>548.76120300751859</v>
      </c>
      <c r="E145" s="137">
        <f t="shared" ca="1" si="20"/>
        <v>0</v>
      </c>
      <c r="F145" s="137">
        <f>F133*(1+Employment!K$9)</f>
        <v>679101.57860250014</v>
      </c>
      <c r="G145" s="137">
        <f t="shared" si="13"/>
        <v>144</v>
      </c>
      <c r="H145" s="137">
        <f t="shared" si="21"/>
        <v>0</v>
      </c>
      <c r="I145" s="137">
        <f t="shared" si="21"/>
        <v>0</v>
      </c>
      <c r="J145" s="137">
        <f t="shared" si="21"/>
        <v>0</v>
      </c>
      <c r="K145" s="137">
        <f t="shared" si="21"/>
        <v>0</v>
      </c>
      <c r="L145" s="137">
        <f t="shared" si="21"/>
        <v>0</v>
      </c>
      <c r="M145" s="137">
        <f t="shared" si="15"/>
        <v>31</v>
      </c>
      <c r="N145" s="137">
        <v>20</v>
      </c>
      <c r="P145" s="137">
        <f>'GS &gt; 50 OLS Model'!$B$5</f>
        <v>-80678906.326298103</v>
      </c>
      <c r="Q145" s="137">
        <f ca="1">'GS &gt; 50 OLS Model'!$B$6*D145</f>
        <v>13499349.260189911</v>
      </c>
      <c r="R145" s="137">
        <f ca="1">'GS &gt; 50 OLS Model'!$B$7*E145</f>
        <v>0</v>
      </c>
      <c r="S145" s="137">
        <f>'GS &gt; 50 OLS Model'!$B$8*F145</f>
        <v>130431853.55121367</v>
      </c>
      <c r="T145" s="137">
        <f>'GS &gt; 50 OLS Model'!$B$9*G145</f>
        <v>-21848946.866248608</v>
      </c>
      <c r="U145" s="137">
        <f>'GS &gt; 50 OLS Model'!$B$10*H145</f>
        <v>0</v>
      </c>
      <c r="V145" s="137">
        <f>'GS &gt; 50 OLS Model'!$B$11*I145</f>
        <v>0</v>
      </c>
      <c r="W145" s="137">
        <f>'GS &gt; 50 OLS Model'!$B$12*J145</f>
        <v>0</v>
      </c>
      <c r="X145" s="137">
        <f>'GS &gt; 50 OLS Model'!$B$13*K145</f>
        <v>0</v>
      </c>
      <c r="Y145" s="137">
        <f>'GS &gt; 50 OLS Model'!$B$14*L145</f>
        <v>0</v>
      </c>
      <c r="Z145" s="137">
        <f>'GS &gt; 50 OLS Model'!$B$15*M145</f>
        <v>34337622.894887492</v>
      </c>
      <c r="AA145" s="137">
        <f>'GS &gt; 50 OLS Model'!$B$16*N145</f>
        <v>12552224.97159702</v>
      </c>
      <c r="AB145" s="137">
        <f t="shared" ca="1" si="19"/>
        <v>88293197.48534137</v>
      </c>
    </row>
    <row r="146" spans="1:28">
      <c r="A146" s="138">
        <v>43831</v>
      </c>
      <c r="B146" s="137">
        <f t="shared" si="18"/>
        <v>2020</v>
      </c>
      <c r="D146" s="137">
        <f t="shared" ca="1" si="20"/>
        <v>665.14879699248104</v>
      </c>
      <c r="E146" s="137">
        <f t="shared" ca="1" si="20"/>
        <v>0</v>
      </c>
      <c r="F146" s="137">
        <f>F134*(1+Employment!K$10)</f>
        <v>690306.75464944134</v>
      </c>
      <c r="G146" s="137">
        <f t="shared" si="13"/>
        <v>145</v>
      </c>
      <c r="H146" s="137">
        <f t="shared" si="21"/>
        <v>0</v>
      </c>
      <c r="I146" s="137">
        <f t="shared" si="21"/>
        <v>0</v>
      </c>
      <c r="J146" s="137">
        <f t="shared" si="21"/>
        <v>0</v>
      </c>
      <c r="K146" s="137">
        <f t="shared" si="21"/>
        <v>0</v>
      </c>
      <c r="L146" s="137">
        <f t="shared" si="21"/>
        <v>0</v>
      </c>
      <c r="M146" s="137">
        <f t="shared" si="15"/>
        <v>31</v>
      </c>
      <c r="N146" s="137">
        <v>22</v>
      </c>
      <c r="P146" s="137">
        <f>'GS &gt; 50 OLS Model'!$B$5</f>
        <v>-80678906.326298103</v>
      </c>
      <c r="Q146" s="137">
        <f ca="1">'GS &gt; 50 OLS Model'!$B$6*D146</f>
        <v>16362446.673318552</v>
      </c>
      <c r="R146" s="137">
        <f ca="1">'GS &gt; 50 OLS Model'!$B$7*E146</f>
        <v>0</v>
      </c>
      <c r="S146" s="137">
        <f>'GS &gt; 50 OLS Model'!$B$8*F146</f>
        <v>132583979.13480867</v>
      </c>
      <c r="T146" s="137">
        <f>'GS &gt; 50 OLS Model'!$B$9*G146</f>
        <v>-22000675.663930889</v>
      </c>
      <c r="U146" s="137">
        <f>'GS &gt; 50 OLS Model'!$B$10*H146</f>
        <v>0</v>
      </c>
      <c r="V146" s="137">
        <f>'GS &gt; 50 OLS Model'!$B$11*I146</f>
        <v>0</v>
      </c>
      <c r="W146" s="137">
        <f>'GS &gt; 50 OLS Model'!$B$12*J146</f>
        <v>0</v>
      </c>
      <c r="X146" s="137">
        <f>'GS &gt; 50 OLS Model'!$B$13*K146</f>
        <v>0</v>
      </c>
      <c r="Y146" s="137">
        <f>'GS &gt; 50 OLS Model'!$B$14*L146</f>
        <v>0</v>
      </c>
      <c r="Z146" s="137">
        <f>'GS &gt; 50 OLS Model'!$B$15*M146</f>
        <v>34337622.894887492</v>
      </c>
      <c r="AA146" s="137">
        <f>'GS &gt; 50 OLS Model'!$B$16*N146</f>
        <v>13807447.468756722</v>
      </c>
      <c r="AB146" s="137">
        <f t="shared" ca="1" si="19"/>
        <v>94411914.181542441</v>
      </c>
    </row>
    <row r="147" spans="1:28">
      <c r="A147" s="138">
        <v>43862</v>
      </c>
      <c r="B147" s="137">
        <f t="shared" si="18"/>
        <v>2020</v>
      </c>
      <c r="D147" s="137">
        <f t="shared" ca="1" si="20"/>
        <v>611.17548872180487</v>
      </c>
      <c r="E147" s="137">
        <f t="shared" ca="1" si="20"/>
        <v>0</v>
      </c>
      <c r="F147" s="137">
        <f>F135*(1+Employment!K$10)</f>
        <v>690306.75464944134</v>
      </c>
      <c r="G147" s="137">
        <f t="shared" si="13"/>
        <v>146</v>
      </c>
      <c r="H147" s="137">
        <f t="shared" si="21"/>
        <v>0</v>
      </c>
      <c r="I147" s="137">
        <f t="shared" si="21"/>
        <v>0</v>
      </c>
      <c r="J147" s="137">
        <f t="shared" si="21"/>
        <v>0</v>
      </c>
      <c r="K147" s="137">
        <f t="shared" si="21"/>
        <v>0</v>
      </c>
      <c r="L147" s="137">
        <f t="shared" si="21"/>
        <v>0</v>
      </c>
      <c r="M147" s="137">
        <f t="shared" si="15"/>
        <v>29</v>
      </c>
      <c r="N147" s="137">
        <v>19</v>
      </c>
      <c r="P147" s="137">
        <f>'GS &gt; 50 OLS Model'!$B$5</f>
        <v>-80678906.326298103</v>
      </c>
      <c r="Q147" s="137">
        <f ca="1">'GS &gt; 50 OLS Model'!$B$6*D147</f>
        <v>15034720.633138243</v>
      </c>
      <c r="R147" s="137">
        <f ca="1">'GS &gt; 50 OLS Model'!$B$7*E147</f>
        <v>0</v>
      </c>
      <c r="S147" s="137">
        <f>'GS &gt; 50 OLS Model'!$B$8*F147</f>
        <v>132583979.13480867</v>
      </c>
      <c r="T147" s="137">
        <f>'GS &gt; 50 OLS Model'!$B$9*G147</f>
        <v>-22152404.461613171</v>
      </c>
      <c r="U147" s="137">
        <f>'GS &gt; 50 OLS Model'!$B$10*H147</f>
        <v>0</v>
      </c>
      <c r="V147" s="137">
        <f>'GS &gt; 50 OLS Model'!$B$11*I147</f>
        <v>0</v>
      </c>
      <c r="W147" s="137">
        <f>'GS &gt; 50 OLS Model'!$B$12*J147</f>
        <v>0</v>
      </c>
      <c r="X147" s="137">
        <f>'GS &gt; 50 OLS Model'!$B$13*K147</f>
        <v>0</v>
      </c>
      <c r="Y147" s="137">
        <f>'GS &gt; 50 OLS Model'!$B$14*L147</f>
        <v>0</v>
      </c>
      <c r="Z147" s="137">
        <f>'GS &gt; 50 OLS Model'!$B$15*M147</f>
        <v>32122292.385539908</v>
      </c>
      <c r="AA147" s="137">
        <f>'GS &gt; 50 OLS Model'!$B$16*N147</f>
        <v>11924613.723017169</v>
      </c>
      <c r="AB147" s="137">
        <f t="shared" ca="1" si="19"/>
        <v>88834295.088592723</v>
      </c>
    </row>
    <row r="148" spans="1:28">
      <c r="A148" s="138">
        <v>43891</v>
      </c>
      <c r="B148" s="137">
        <f t="shared" si="18"/>
        <v>2020</v>
      </c>
      <c r="D148" s="137">
        <f t="shared" ca="1" si="20"/>
        <v>458.46436090225569</v>
      </c>
      <c r="E148" s="137">
        <f t="shared" ca="1" si="20"/>
        <v>0</v>
      </c>
      <c r="F148" s="137">
        <f>F136*(1+Employment!K$10)</f>
        <v>690306.75464944134</v>
      </c>
      <c r="G148" s="137">
        <f t="shared" si="13"/>
        <v>147</v>
      </c>
      <c r="H148" s="137">
        <f t="shared" si="21"/>
        <v>0</v>
      </c>
      <c r="I148" s="137">
        <f t="shared" si="21"/>
        <v>0</v>
      </c>
      <c r="J148" s="137">
        <f t="shared" si="21"/>
        <v>0</v>
      </c>
      <c r="K148" s="137">
        <f t="shared" si="21"/>
        <v>0</v>
      </c>
      <c r="L148" s="137">
        <f t="shared" si="21"/>
        <v>0</v>
      </c>
      <c r="M148" s="137">
        <f t="shared" si="15"/>
        <v>31</v>
      </c>
      <c r="N148" s="137">
        <v>22</v>
      </c>
      <c r="P148" s="137">
        <f>'GS &gt; 50 OLS Model'!$B$5</f>
        <v>-80678906.326298103</v>
      </c>
      <c r="Q148" s="137">
        <f ca="1">'GS &gt; 50 OLS Model'!$B$6*D148</f>
        <v>11278075.959543575</v>
      </c>
      <c r="R148" s="137">
        <f ca="1">'GS &gt; 50 OLS Model'!$B$7*E148</f>
        <v>0</v>
      </c>
      <c r="S148" s="137">
        <f>'GS &gt; 50 OLS Model'!$B$8*F148</f>
        <v>132583979.13480867</v>
      </c>
      <c r="T148" s="137">
        <f>'GS &gt; 50 OLS Model'!$B$9*G148</f>
        <v>-22304133.259295452</v>
      </c>
      <c r="U148" s="137">
        <f>'GS &gt; 50 OLS Model'!$B$10*H148</f>
        <v>0</v>
      </c>
      <c r="V148" s="137">
        <f>'GS &gt; 50 OLS Model'!$B$11*I148</f>
        <v>0</v>
      </c>
      <c r="W148" s="137">
        <f>'GS &gt; 50 OLS Model'!$B$12*J148</f>
        <v>0</v>
      </c>
      <c r="X148" s="137">
        <f>'GS &gt; 50 OLS Model'!$B$13*K148</f>
        <v>0</v>
      </c>
      <c r="Y148" s="137">
        <f>'GS &gt; 50 OLS Model'!$B$14*L148</f>
        <v>0</v>
      </c>
      <c r="Z148" s="137">
        <f>'GS &gt; 50 OLS Model'!$B$15*M148</f>
        <v>34337622.894887492</v>
      </c>
      <c r="AA148" s="137">
        <f>'GS &gt; 50 OLS Model'!$B$16*N148</f>
        <v>13807447.468756722</v>
      </c>
      <c r="AB148" s="137">
        <f t="shared" ca="1" si="19"/>
        <v>89024085.872402906</v>
      </c>
    </row>
    <row r="149" spans="1:28">
      <c r="A149" s="138">
        <v>43922</v>
      </c>
      <c r="B149" s="137">
        <f t="shared" si="18"/>
        <v>2020</v>
      </c>
      <c r="D149" s="137">
        <f t="shared" ca="1" si="20"/>
        <v>254.29052631578941</v>
      </c>
      <c r="E149" s="137">
        <f t="shared" ca="1" si="20"/>
        <v>1.6822556390977184</v>
      </c>
      <c r="F149" s="137">
        <f>F137*(1+Employment!K$10)</f>
        <v>690306.75464944134</v>
      </c>
      <c r="G149" s="137">
        <f t="shared" si="13"/>
        <v>148</v>
      </c>
      <c r="H149" s="137">
        <f t="shared" si="21"/>
        <v>1</v>
      </c>
      <c r="I149" s="137">
        <f t="shared" si="21"/>
        <v>0</v>
      </c>
      <c r="J149" s="137">
        <f t="shared" si="21"/>
        <v>0</v>
      </c>
      <c r="K149" s="137">
        <f t="shared" si="21"/>
        <v>0</v>
      </c>
      <c r="L149" s="137">
        <f t="shared" si="21"/>
        <v>0</v>
      </c>
      <c r="M149" s="137">
        <f t="shared" si="15"/>
        <v>30</v>
      </c>
      <c r="N149" s="137">
        <v>21</v>
      </c>
      <c r="P149" s="137">
        <f>'GS &gt; 50 OLS Model'!$B$5</f>
        <v>-80678906.326298103</v>
      </c>
      <c r="Q149" s="137">
        <f ca="1">'GS &gt; 50 OLS Model'!$B$6*D149</f>
        <v>6255465.2360278517</v>
      </c>
      <c r="R149" s="137">
        <f ca="1">'GS &gt; 50 OLS Model'!$B$7*E149</f>
        <v>123467.37203916423</v>
      </c>
      <c r="S149" s="137">
        <f>'GS &gt; 50 OLS Model'!$B$8*F149</f>
        <v>132583979.13480867</v>
      </c>
      <c r="T149" s="137">
        <f>'GS &gt; 50 OLS Model'!$B$9*G149</f>
        <v>-22455862.056977734</v>
      </c>
      <c r="U149" s="137">
        <f>'GS &gt; 50 OLS Model'!$B$10*H149</f>
        <v>-1451998.11688088</v>
      </c>
      <c r="V149" s="137">
        <f>'GS &gt; 50 OLS Model'!$B$11*I149</f>
        <v>0</v>
      </c>
      <c r="W149" s="137">
        <f>'GS &gt; 50 OLS Model'!$B$12*J149</f>
        <v>0</v>
      </c>
      <c r="X149" s="137">
        <f>'GS &gt; 50 OLS Model'!$B$13*K149</f>
        <v>0</v>
      </c>
      <c r="Y149" s="137">
        <f>'GS &gt; 50 OLS Model'!$B$14*L149</f>
        <v>0</v>
      </c>
      <c r="Z149" s="137">
        <f>'GS &gt; 50 OLS Model'!$B$15*M149</f>
        <v>33229957.640213698</v>
      </c>
      <c r="AA149" s="137">
        <f>'GS &gt; 50 OLS Model'!$B$16*N149</f>
        <v>13179836.220176872</v>
      </c>
      <c r="AB149" s="137">
        <f t="shared" ca="1" si="19"/>
        <v>80785939.103109553</v>
      </c>
    </row>
    <row r="150" spans="1:28">
      <c r="A150" s="138">
        <v>43952</v>
      </c>
      <c r="B150" s="137">
        <f t="shared" si="18"/>
        <v>2020</v>
      </c>
      <c r="D150" s="137">
        <f t="shared" ca="1" si="20"/>
        <v>102.64150375939857</v>
      </c>
      <c r="E150" s="137">
        <f t="shared" ca="1" si="20"/>
        <v>46.38781954887213</v>
      </c>
      <c r="F150" s="137">
        <f>F138*(1+Employment!K$10)</f>
        <v>690306.75464944134</v>
      </c>
      <c r="G150" s="137">
        <f t="shared" si="13"/>
        <v>149</v>
      </c>
      <c r="H150" s="137">
        <f t="shared" si="21"/>
        <v>0</v>
      </c>
      <c r="I150" s="137">
        <f t="shared" si="21"/>
        <v>0</v>
      </c>
      <c r="J150" s="137">
        <f t="shared" si="21"/>
        <v>0</v>
      </c>
      <c r="K150" s="137">
        <f t="shared" si="21"/>
        <v>0</v>
      </c>
      <c r="L150" s="137">
        <f t="shared" si="21"/>
        <v>0</v>
      </c>
      <c r="M150" s="137">
        <f t="shared" si="15"/>
        <v>31</v>
      </c>
      <c r="N150" s="137">
        <v>20</v>
      </c>
      <c r="P150" s="137">
        <f>'GS &gt; 50 OLS Model'!$B$5</f>
        <v>-80678906.326298103</v>
      </c>
      <c r="Q150" s="137">
        <f ca="1">'GS &gt; 50 OLS Model'!$B$6*D150</f>
        <v>2524948.0106199002</v>
      </c>
      <c r="R150" s="137">
        <f ca="1">'GS &gt; 50 OLS Model'!$B$7*E150</f>
        <v>3404584.9163555815</v>
      </c>
      <c r="S150" s="137">
        <f>'GS &gt; 50 OLS Model'!$B$8*F150</f>
        <v>132583979.13480867</v>
      </c>
      <c r="T150" s="137">
        <f>'GS &gt; 50 OLS Model'!$B$9*G150</f>
        <v>-22607590.854660016</v>
      </c>
      <c r="U150" s="137">
        <f>'GS &gt; 50 OLS Model'!$B$10*H150</f>
        <v>0</v>
      </c>
      <c r="V150" s="137">
        <f>'GS &gt; 50 OLS Model'!$B$11*I150</f>
        <v>0</v>
      </c>
      <c r="W150" s="137">
        <f>'GS &gt; 50 OLS Model'!$B$12*J150</f>
        <v>0</v>
      </c>
      <c r="X150" s="137">
        <f>'GS &gt; 50 OLS Model'!$B$13*K150</f>
        <v>0</v>
      </c>
      <c r="Y150" s="137">
        <f>'GS &gt; 50 OLS Model'!$B$14*L150</f>
        <v>0</v>
      </c>
      <c r="Z150" s="137">
        <f>'GS &gt; 50 OLS Model'!$B$15*M150</f>
        <v>34337622.894887492</v>
      </c>
      <c r="AA150" s="137">
        <f>'GS &gt; 50 OLS Model'!$B$16*N150</f>
        <v>12552224.97159702</v>
      </c>
      <c r="AB150" s="137">
        <f t="shared" ca="1" si="19"/>
        <v>82116862.747310534</v>
      </c>
    </row>
    <row r="151" spans="1:28">
      <c r="A151" s="138">
        <v>43983</v>
      </c>
      <c r="B151" s="137">
        <f t="shared" si="18"/>
        <v>2020</v>
      </c>
      <c r="D151" s="137">
        <f t="shared" ca="1" si="20"/>
        <v>0.39669172932326546</v>
      </c>
      <c r="E151" s="137">
        <f t="shared" ca="1" si="20"/>
        <v>113.76894736842098</v>
      </c>
      <c r="F151" s="137">
        <f>F139*(1+Employment!K$10)</f>
        <v>690306.75464944134</v>
      </c>
      <c r="G151" s="137">
        <f t="shared" si="13"/>
        <v>150</v>
      </c>
      <c r="H151" s="137">
        <f t="shared" si="21"/>
        <v>0</v>
      </c>
      <c r="I151" s="137">
        <f t="shared" si="21"/>
        <v>1</v>
      </c>
      <c r="J151" s="137">
        <f t="shared" si="21"/>
        <v>0</v>
      </c>
      <c r="K151" s="137">
        <f t="shared" si="21"/>
        <v>0</v>
      </c>
      <c r="L151" s="137">
        <f t="shared" si="21"/>
        <v>0</v>
      </c>
      <c r="M151" s="137">
        <f t="shared" si="15"/>
        <v>30</v>
      </c>
      <c r="N151" s="137">
        <v>22</v>
      </c>
      <c r="P151" s="137">
        <f>'GS &gt; 50 OLS Model'!$B$5</f>
        <v>-80678906.326298103</v>
      </c>
      <c r="Q151" s="137">
        <f ca="1">'GS &gt; 50 OLS Model'!$B$6*D151</f>
        <v>9758.4890721403826</v>
      </c>
      <c r="R151" s="137">
        <f ca="1">'GS &gt; 50 OLS Model'!$B$7*E151</f>
        <v>8349951.4727588817</v>
      </c>
      <c r="S151" s="137">
        <f>'GS &gt; 50 OLS Model'!$B$8*F151</f>
        <v>132583979.13480867</v>
      </c>
      <c r="T151" s="137">
        <f>'GS &gt; 50 OLS Model'!$B$9*G151</f>
        <v>-22759319.652342297</v>
      </c>
      <c r="U151" s="137">
        <f>'GS &gt; 50 OLS Model'!$B$10*H151</f>
        <v>0</v>
      </c>
      <c r="V151" s="137">
        <f>'GS &gt; 50 OLS Model'!$B$11*I151</f>
        <v>1416617.5357142601</v>
      </c>
      <c r="W151" s="137">
        <f>'GS &gt; 50 OLS Model'!$B$12*J151</f>
        <v>0</v>
      </c>
      <c r="X151" s="137">
        <f>'GS &gt; 50 OLS Model'!$B$13*K151</f>
        <v>0</v>
      </c>
      <c r="Y151" s="137">
        <f>'GS &gt; 50 OLS Model'!$B$14*L151</f>
        <v>0</v>
      </c>
      <c r="Z151" s="137">
        <f>'GS &gt; 50 OLS Model'!$B$15*M151</f>
        <v>33229957.640213698</v>
      </c>
      <c r="AA151" s="137">
        <f>'GS &gt; 50 OLS Model'!$B$16*N151</f>
        <v>13807447.468756722</v>
      </c>
      <c r="AB151" s="137">
        <f t="shared" ca="1" si="19"/>
        <v>85959485.762683973</v>
      </c>
    </row>
    <row r="152" spans="1:28">
      <c r="A152" s="138">
        <v>44013</v>
      </c>
      <c r="B152" s="137">
        <f t="shared" si="18"/>
        <v>2020</v>
      </c>
      <c r="D152" s="137">
        <f t="shared" ca="1" si="20"/>
        <v>0.58105263157894704</v>
      </c>
      <c r="E152" s="137">
        <f t="shared" ca="1" si="20"/>
        <v>182.37947368421052</v>
      </c>
      <c r="F152" s="137">
        <f>F140*(1+Employment!K$10)</f>
        <v>690306.75464944134</v>
      </c>
      <c r="G152" s="137">
        <f t="shared" si="13"/>
        <v>151</v>
      </c>
      <c r="H152" s="137">
        <f t="shared" si="21"/>
        <v>0</v>
      </c>
      <c r="I152" s="137">
        <f t="shared" si="21"/>
        <v>0</v>
      </c>
      <c r="J152" s="137">
        <f t="shared" si="21"/>
        <v>0</v>
      </c>
      <c r="K152" s="137">
        <f t="shared" si="21"/>
        <v>0</v>
      </c>
      <c r="L152" s="137">
        <f t="shared" si="21"/>
        <v>0</v>
      </c>
      <c r="M152" s="137">
        <f t="shared" si="15"/>
        <v>31</v>
      </c>
      <c r="N152" s="137">
        <v>22</v>
      </c>
      <c r="P152" s="137">
        <f>'GS &gt; 50 OLS Model'!$B$5</f>
        <v>-80678906.326298103</v>
      </c>
      <c r="Q152" s="137">
        <f ca="1">'GS &gt; 50 OLS Model'!$B$6*D152</f>
        <v>14293.708026821261</v>
      </c>
      <c r="R152" s="137">
        <f ca="1">'GS &gt; 50 OLS Model'!$B$7*E152</f>
        <v>13385548.430530401</v>
      </c>
      <c r="S152" s="137">
        <f>'GS &gt; 50 OLS Model'!$B$8*F152</f>
        <v>132583979.13480867</v>
      </c>
      <c r="T152" s="137">
        <f>'GS &gt; 50 OLS Model'!$B$9*G152</f>
        <v>-22911048.450024582</v>
      </c>
      <c r="U152" s="137">
        <f>'GS &gt; 50 OLS Model'!$B$10*H152</f>
        <v>0</v>
      </c>
      <c r="V152" s="137">
        <f>'GS &gt; 50 OLS Model'!$B$11*I152</f>
        <v>0</v>
      </c>
      <c r="W152" s="137">
        <f>'GS &gt; 50 OLS Model'!$B$12*J152</f>
        <v>0</v>
      </c>
      <c r="X152" s="137">
        <f>'GS &gt; 50 OLS Model'!$B$13*K152</f>
        <v>0</v>
      </c>
      <c r="Y152" s="137">
        <f>'GS &gt; 50 OLS Model'!$B$14*L152</f>
        <v>0</v>
      </c>
      <c r="Z152" s="137">
        <f>'GS &gt; 50 OLS Model'!$B$15*M152</f>
        <v>34337622.894887492</v>
      </c>
      <c r="AA152" s="137">
        <f>'GS &gt; 50 OLS Model'!$B$16*N152</f>
        <v>13807447.468756722</v>
      </c>
      <c r="AB152" s="137">
        <f t="shared" ca="1" si="19"/>
        <v>90538936.86068742</v>
      </c>
    </row>
    <row r="153" spans="1:28">
      <c r="A153" s="138">
        <v>44044</v>
      </c>
      <c r="B153" s="137">
        <f t="shared" si="18"/>
        <v>2020</v>
      </c>
      <c r="D153" s="137">
        <f t="shared" ca="1" si="20"/>
        <v>1.6660902255639058</v>
      </c>
      <c r="E153" s="137">
        <f t="shared" ca="1" si="20"/>
        <v>154.67804511278189</v>
      </c>
      <c r="F153" s="137">
        <f>F141*(1+Employment!K$10)</f>
        <v>690306.75464944134</v>
      </c>
      <c r="G153" s="137">
        <f t="shared" si="13"/>
        <v>152</v>
      </c>
      <c r="H153" s="137">
        <f t="shared" si="21"/>
        <v>0</v>
      </c>
      <c r="I153" s="137">
        <f t="shared" si="21"/>
        <v>0</v>
      </c>
      <c r="J153" s="137">
        <f t="shared" si="21"/>
        <v>1</v>
      </c>
      <c r="K153" s="137">
        <f t="shared" si="21"/>
        <v>0</v>
      </c>
      <c r="L153" s="137">
        <f t="shared" si="21"/>
        <v>0</v>
      </c>
      <c r="M153" s="137">
        <f t="shared" si="15"/>
        <v>31</v>
      </c>
      <c r="N153" s="137">
        <v>20</v>
      </c>
      <c r="P153" s="137">
        <f>'GS &gt; 50 OLS Model'!$B$5</f>
        <v>-80678906.326298103</v>
      </c>
      <c r="Q153" s="137">
        <f ca="1">'GS &gt; 50 OLS Model'!$B$6*D153</f>
        <v>40985.284183013944</v>
      </c>
      <c r="R153" s="137">
        <f ca="1">'GS &gt; 50 OLS Model'!$B$7*E153</f>
        <v>11352431.401254544</v>
      </c>
      <c r="S153" s="137">
        <f>'GS &gt; 50 OLS Model'!$B$8*F153</f>
        <v>132583979.13480867</v>
      </c>
      <c r="T153" s="137">
        <f>'GS &gt; 50 OLS Model'!$B$9*G153</f>
        <v>-23062777.247706864</v>
      </c>
      <c r="U153" s="137">
        <f>'GS &gt; 50 OLS Model'!$B$10*H153</f>
        <v>0</v>
      </c>
      <c r="V153" s="137">
        <f>'GS &gt; 50 OLS Model'!$B$11*I153</f>
        <v>0</v>
      </c>
      <c r="W153" s="137">
        <f>'GS &gt; 50 OLS Model'!$B$12*J153</f>
        <v>3108600.9961055499</v>
      </c>
      <c r="X153" s="137">
        <f>'GS &gt; 50 OLS Model'!$B$13*K153</f>
        <v>0</v>
      </c>
      <c r="Y153" s="137">
        <f>'GS &gt; 50 OLS Model'!$B$14*L153</f>
        <v>0</v>
      </c>
      <c r="Z153" s="137">
        <f>'GS &gt; 50 OLS Model'!$B$15*M153</f>
        <v>34337622.894887492</v>
      </c>
      <c r="AA153" s="137">
        <f>'GS &gt; 50 OLS Model'!$B$16*N153</f>
        <v>12552224.97159702</v>
      </c>
      <c r="AB153" s="137">
        <f t="shared" ca="1" si="19"/>
        <v>90234161.108831331</v>
      </c>
    </row>
    <row r="154" spans="1:28">
      <c r="A154" s="138">
        <v>44075</v>
      </c>
      <c r="B154" s="137">
        <f t="shared" si="18"/>
        <v>2020</v>
      </c>
      <c r="D154" s="137">
        <f t="shared" ca="1" si="20"/>
        <v>30.410827067669118</v>
      </c>
      <c r="E154" s="137">
        <f t="shared" ca="1" si="20"/>
        <v>70.305488721804494</v>
      </c>
      <c r="F154" s="137">
        <f>F142*(1+Employment!K$10)</f>
        <v>690306.75464944134</v>
      </c>
      <c r="G154" s="137">
        <f t="shared" si="13"/>
        <v>153</v>
      </c>
      <c r="H154" s="137">
        <f t="shared" si="21"/>
        <v>0</v>
      </c>
      <c r="I154" s="137">
        <f t="shared" si="21"/>
        <v>0</v>
      </c>
      <c r="J154" s="137">
        <f t="shared" si="21"/>
        <v>0</v>
      </c>
      <c r="K154" s="137">
        <f t="shared" si="21"/>
        <v>1</v>
      </c>
      <c r="L154" s="137">
        <f t="shared" si="21"/>
        <v>0</v>
      </c>
      <c r="M154" s="137">
        <f t="shared" si="15"/>
        <v>30</v>
      </c>
      <c r="N154" s="137">
        <v>21</v>
      </c>
      <c r="P154" s="137">
        <f>'GS &gt; 50 OLS Model'!$B$5</f>
        <v>-80678906.326298103</v>
      </c>
      <c r="Q154" s="137">
        <f ca="1">'GS &gt; 50 OLS Model'!$B$6*D154</f>
        <v>748096.57393377682</v>
      </c>
      <c r="R154" s="137">
        <f ca="1">'GS &gt; 50 OLS Model'!$B$7*E154</f>
        <v>5159996.9295190303</v>
      </c>
      <c r="S154" s="137">
        <f>'GS &gt; 50 OLS Model'!$B$8*F154</f>
        <v>132583979.13480867</v>
      </c>
      <c r="T154" s="137">
        <f>'GS &gt; 50 OLS Model'!$B$9*G154</f>
        <v>-23214506.045389146</v>
      </c>
      <c r="U154" s="137">
        <f>'GS &gt; 50 OLS Model'!$B$10*H154</f>
        <v>0</v>
      </c>
      <c r="V154" s="137">
        <f>'GS &gt; 50 OLS Model'!$B$11*I154</f>
        <v>0</v>
      </c>
      <c r="W154" s="137">
        <f>'GS &gt; 50 OLS Model'!$B$12*J154</f>
        <v>0</v>
      </c>
      <c r="X154" s="137">
        <f>'GS &gt; 50 OLS Model'!$B$13*K154</f>
        <v>3297905.0316017698</v>
      </c>
      <c r="Y154" s="137">
        <f>'GS &gt; 50 OLS Model'!$B$14*L154</f>
        <v>0</v>
      </c>
      <c r="Z154" s="137">
        <f>'GS &gt; 50 OLS Model'!$B$15*M154</f>
        <v>33229957.640213698</v>
      </c>
      <c r="AA154" s="137">
        <f>'GS &gt; 50 OLS Model'!$B$16*N154</f>
        <v>13179836.220176872</v>
      </c>
      <c r="AB154" s="137">
        <f t="shared" ca="1" si="19"/>
        <v>84306359.158566579</v>
      </c>
    </row>
    <row r="155" spans="1:28">
      <c r="A155" s="138">
        <v>44105</v>
      </c>
      <c r="B155" s="137">
        <f t="shared" si="18"/>
        <v>2020</v>
      </c>
      <c r="D155" s="137">
        <f t="shared" ca="1" si="20"/>
        <v>158.93676691729343</v>
      </c>
      <c r="E155" s="137">
        <f t="shared" ca="1" si="20"/>
        <v>14.777368421052643</v>
      </c>
      <c r="F155" s="137">
        <f>F143*(1+Employment!K$10)</f>
        <v>690306.75464944134</v>
      </c>
      <c r="G155" s="137">
        <f t="shared" si="13"/>
        <v>154</v>
      </c>
      <c r="H155" s="137">
        <f t="shared" si="21"/>
        <v>0</v>
      </c>
      <c r="I155" s="137">
        <f t="shared" si="21"/>
        <v>0</v>
      </c>
      <c r="J155" s="137">
        <f t="shared" si="21"/>
        <v>0</v>
      </c>
      <c r="K155" s="137">
        <f t="shared" si="21"/>
        <v>0</v>
      </c>
      <c r="L155" s="137">
        <f t="shared" si="21"/>
        <v>1</v>
      </c>
      <c r="M155" s="137">
        <f t="shared" si="15"/>
        <v>31</v>
      </c>
      <c r="N155" s="137">
        <v>21</v>
      </c>
      <c r="P155" s="137">
        <f>'GS &gt; 50 OLS Model'!$B$5</f>
        <v>-80678906.326298103</v>
      </c>
      <c r="Q155" s="137">
        <f ca="1">'GS &gt; 50 OLS Model'!$B$6*D155</f>
        <v>3909793.3949105097</v>
      </c>
      <c r="R155" s="137">
        <f ca="1">'GS &gt; 50 OLS Model'!$B$7*E155</f>
        <v>1084569.3140790958</v>
      </c>
      <c r="S155" s="137">
        <f>'GS &gt; 50 OLS Model'!$B$8*F155</f>
        <v>132583979.13480867</v>
      </c>
      <c r="T155" s="137">
        <f>'GS &gt; 50 OLS Model'!$B$9*G155</f>
        <v>-23366234.843071427</v>
      </c>
      <c r="U155" s="137">
        <f>'GS &gt; 50 OLS Model'!$B$10*H155</f>
        <v>0</v>
      </c>
      <c r="V155" s="137">
        <f>'GS &gt; 50 OLS Model'!$B$11*I155</f>
        <v>0</v>
      </c>
      <c r="W155" s="137">
        <f>'GS &gt; 50 OLS Model'!$B$12*J155</f>
        <v>0</v>
      </c>
      <c r="X155" s="137">
        <f>'GS &gt; 50 OLS Model'!$B$13*K155</f>
        <v>0</v>
      </c>
      <c r="Y155" s="137">
        <f>'GS &gt; 50 OLS Model'!$B$14*L155</f>
        <v>1577525.1305396601</v>
      </c>
      <c r="Z155" s="137">
        <f>'GS &gt; 50 OLS Model'!$B$15*M155</f>
        <v>34337622.894887492</v>
      </c>
      <c r="AA155" s="137">
        <f>'GS &gt; 50 OLS Model'!$B$16*N155</f>
        <v>13179836.220176872</v>
      </c>
      <c r="AB155" s="137">
        <f t="shared" ca="1" si="19"/>
        <v>82628184.920032769</v>
      </c>
    </row>
    <row r="156" spans="1:28">
      <c r="A156" s="138">
        <v>44136</v>
      </c>
      <c r="B156" s="137">
        <f t="shared" si="18"/>
        <v>2020</v>
      </c>
      <c r="D156" s="137">
        <f t="shared" ca="1" si="20"/>
        <v>375.92533834586447</v>
      </c>
      <c r="E156" s="137">
        <f t="shared" ca="1" si="20"/>
        <v>9.5488721804512622E-2</v>
      </c>
      <c r="F156" s="137">
        <f>F144*(1+Employment!K$10)</f>
        <v>690306.75464944134</v>
      </c>
      <c r="G156" s="137">
        <f t="shared" si="13"/>
        <v>155</v>
      </c>
      <c r="H156" s="137">
        <f t="shared" si="21"/>
        <v>0</v>
      </c>
      <c r="I156" s="137">
        <f t="shared" si="21"/>
        <v>0</v>
      </c>
      <c r="J156" s="137">
        <f t="shared" si="21"/>
        <v>0</v>
      </c>
      <c r="K156" s="137">
        <f t="shared" si="21"/>
        <v>0</v>
      </c>
      <c r="L156" s="137">
        <f t="shared" si="21"/>
        <v>0</v>
      </c>
      <c r="M156" s="137">
        <f t="shared" si="15"/>
        <v>30</v>
      </c>
      <c r="N156" s="137">
        <v>21</v>
      </c>
      <c r="P156" s="137">
        <f>'GS &gt; 50 OLS Model'!$B$5</f>
        <v>-80678906.326298103</v>
      </c>
      <c r="Q156" s="137">
        <f ca="1">'GS &gt; 50 OLS Model'!$B$6*D156</f>
        <v>9247642.5269742664</v>
      </c>
      <c r="R156" s="137">
        <f ca="1">'GS &gt; 50 OLS Model'!$B$7*E156</f>
        <v>7008.2936662976308</v>
      </c>
      <c r="S156" s="137">
        <f>'GS &gt; 50 OLS Model'!$B$8*F156</f>
        <v>132583979.13480867</v>
      </c>
      <c r="T156" s="137">
        <f>'GS &gt; 50 OLS Model'!$B$9*G156</f>
        <v>-23517963.640753709</v>
      </c>
      <c r="U156" s="137">
        <f>'GS &gt; 50 OLS Model'!$B$10*H156</f>
        <v>0</v>
      </c>
      <c r="V156" s="137">
        <f>'GS &gt; 50 OLS Model'!$B$11*I156</f>
        <v>0</v>
      </c>
      <c r="W156" s="137">
        <f>'GS &gt; 50 OLS Model'!$B$12*J156</f>
        <v>0</v>
      </c>
      <c r="X156" s="137">
        <f>'GS &gt; 50 OLS Model'!$B$13*K156</f>
        <v>0</v>
      </c>
      <c r="Y156" s="137">
        <f>'GS &gt; 50 OLS Model'!$B$14*L156</f>
        <v>0</v>
      </c>
      <c r="Z156" s="137">
        <f>'GS &gt; 50 OLS Model'!$B$15*M156</f>
        <v>33229957.640213698</v>
      </c>
      <c r="AA156" s="137">
        <f>'GS &gt; 50 OLS Model'!$B$16*N156</f>
        <v>13179836.220176872</v>
      </c>
      <c r="AB156" s="137">
        <f t="shared" ca="1" si="19"/>
        <v>84051553.848787993</v>
      </c>
    </row>
    <row r="157" spans="1:28">
      <c r="A157" s="138">
        <v>44166</v>
      </c>
      <c r="B157" s="137">
        <f t="shared" si="18"/>
        <v>2020</v>
      </c>
      <c r="D157" s="137">
        <f t="shared" ca="1" si="20"/>
        <v>548.76120300751859</v>
      </c>
      <c r="E157" s="137">
        <f t="shared" ca="1" si="20"/>
        <v>0</v>
      </c>
      <c r="F157" s="137">
        <f>F145*(1+Employment!K$10)</f>
        <v>690306.75464944134</v>
      </c>
      <c r="G157" s="137">
        <f t="shared" si="13"/>
        <v>156</v>
      </c>
      <c r="H157" s="137">
        <f t="shared" si="21"/>
        <v>0</v>
      </c>
      <c r="I157" s="137">
        <f t="shared" si="21"/>
        <v>0</v>
      </c>
      <c r="J157" s="137">
        <f t="shared" si="21"/>
        <v>0</v>
      </c>
      <c r="K157" s="137">
        <f t="shared" si="21"/>
        <v>0</v>
      </c>
      <c r="L157" s="137">
        <f t="shared" si="21"/>
        <v>0</v>
      </c>
      <c r="M157" s="137">
        <f t="shared" si="15"/>
        <v>31</v>
      </c>
      <c r="N157" s="137">
        <v>21</v>
      </c>
      <c r="P157" s="137">
        <f>'GS &gt; 50 OLS Model'!$B$5</f>
        <v>-80678906.326298103</v>
      </c>
      <c r="Q157" s="137">
        <f ca="1">'GS &gt; 50 OLS Model'!$B$6*D157</f>
        <v>13499349.260189911</v>
      </c>
      <c r="R157" s="137">
        <f ca="1">'GS &gt; 50 OLS Model'!$B$7*E157</f>
        <v>0</v>
      </c>
      <c r="S157" s="137">
        <f>'GS &gt; 50 OLS Model'!$B$8*F157</f>
        <v>132583979.13480867</v>
      </c>
      <c r="T157" s="137">
        <f>'GS &gt; 50 OLS Model'!$B$9*G157</f>
        <v>-23669692.43843599</v>
      </c>
      <c r="U157" s="137">
        <f>'GS &gt; 50 OLS Model'!$B$10*H157</f>
        <v>0</v>
      </c>
      <c r="V157" s="137">
        <f>'GS &gt; 50 OLS Model'!$B$11*I157</f>
        <v>0</v>
      </c>
      <c r="W157" s="137">
        <f>'GS &gt; 50 OLS Model'!$B$12*J157</f>
        <v>0</v>
      </c>
      <c r="X157" s="137">
        <f>'GS &gt; 50 OLS Model'!$B$13*K157</f>
        <v>0</v>
      </c>
      <c r="Y157" s="137">
        <f>'GS &gt; 50 OLS Model'!$B$14*L157</f>
        <v>0</v>
      </c>
      <c r="Z157" s="137">
        <f>'GS &gt; 50 OLS Model'!$B$15*M157</f>
        <v>34337622.894887492</v>
      </c>
      <c r="AA157" s="137">
        <f>'GS &gt; 50 OLS Model'!$B$16*N157</f>
        <v>13179836.220176872</v>
      </c>
      <c r="AB157" s="137">
        <f t="shared" ca="1" si="19"/>
        <v>89252188.745328858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1127B-F0B9-4C14-B32E-653C78AB2CB0}">
  <dimension ref="A1:R158"/>
  <sheetViews>
    <sheetView workbookViewId="0">
      <selection activeCell="M121" sqref="M121"/>
    </sheetView>
  </sheetViews>
  <sheetFormatPr defaultRowHeight="12.75"/>
  <cols>
    <col min="1" max="1" width="10.33203125" style="137" bestFit="1" customWidth="1"/>
    <col min="2" max="2" width="5" style="137" bestFit="1" customWidth="1"/>
    <col min="3" max="3" width="18.6640625" style="137" bestFit="1" customWidth="1"/>
    <col min="4" max="4" width="6" style="137" bestFit="1" customWidth="1"/>
    <col min="5" max="5" width="11" style="137" customWidth="1"/>
    <col min="6" max="6" width="6.83203125" style="137" customWidth="1"/>
    <col min="7" max="8" width="10.1640625" style="137" bestFit="1" customWidth="1"/>
    <col min="9" max="10" width="9.33203125" style="137"/>
    <col min="11" max="11" width="12.6640625" style="137" bestFit="1" customWidth="1"/>
    <col min="12" max="13" width="12" style="137" bestFit="1" customWidth="1"/>
    <col min="14" max="14" width="12.6640625" style="137" bestFit="1" customWidth="1"/>
    <col min="15" max="15" width="12" style="137" bestFit="1" customWidth="1"/>
    <col min="16" max="16" width="12" style="137" customWidth="1"/>
    <col min="17" max="17" width="12.6640625" style="137" customWidth="1"/>
    <col min="18" max="18" width="12" style="137" bestFit="1" customWidth="1"/>
    <col min="19" max="16384" width="9.33203125" style="137"/>
  </cols>
  <sheetData>
    <row r="1" spans="1:18">
      <c r="A1" s="137" t="s">
        <v>125</v>
      </c>
      <c r="B1" s="137" t="s">
        <v>126</v>
      </c>
      <c r="C1" s="137" t="str">
        <f>'Monthly Data'!U1</f>
        <v>Intermediate_NO_CDM</v>
      </c>
      <c r="D1" s="137" t="str">
        <f>'Monthly Data'!BC1</f>
        <v>Trend</v>
      </c>
      <c r="E1" s="137" t="str">
        <f>'Monthly Data'!AZ1</f>
        <v>Ont_Empl</v>
      </c>
      <c r="F1" s="203" t="str">
        <f>'Monthly Data'!BI1</f>
        <v>Jun</v>
      </c>
      <c r="G1" s="203" t="str">
        <f>'Monthly Data'!BJ1</f>
        <v>Jul</v>
      </c>
      <c r="H1" s="203" t="str">
        <f>'Monthly Data'!BQ1</f>
        <v>Fall</v>
      </c>
      <c r="I1" s="137" t="str">
        <f>'Monthly Data'!BS1</f>
        <v>Month Days</v>
      </c>
      <c r="K1" s="137" t="s">
        <v>92</v>
      </c>
      <c r="L1" s="137" t="str">
        <f t="shared" ref="L1:Q1" si="0">D1</f>
        <v>Trend</v>
      </c>
      <c r="M1" s="137" t="str">
        <f t="shared" si="0"/>
        <v>Ont_Empl</v>
      </c>
      <c r="N1" s="137" t="str">
        <f t="shared" si="0"/>
        <v>Jun</v>
      </c>
      <c r="O1" s="137" t="str">
        <f t="shared" si="0"/>
        <v>Jul</v>
      </c>
      <c r="P1" s="137" t="str">
        <f t="shared" si="0"/>
        <v>Fall</v>
      </c>
      <c r="Q1" s="137" t="str">
        <f t="shared" si="0"/>
        <v>Month Days</v>
      </c>
      <c r="R1" s="137" t="s">
        <v>127</v>
      </c>
    </row>
    <row r="2" spans="1:18">
      <c r="A2" s="138">
        <f>'Monthly Data'!A2</f>
        <v>39448</v>
      </c>
      <c r="B2" s="137">
        <f t="shared" ref="B2:B65" si="1">YEAR(A2)</f>
        <v>2008</v>
      </c>
      <c r="C2" s="137">
        <f ca="1">'Monthly Data'!U2</f>
        <v>4599829.4719500002</v>
      </c>
      <c r="D2" s="137">
        <f>'Monthly Data'!BC2</f>
        <v>1</v>
      </c>
      <c r="E2" s="137">
        <f>'Monthly Data'!AZ2</f>
        <v>6578.2</v>
      </c>
      <c r="F2" s="203">
        <f>'Monthly Data'!BI2</f>
        <v>0</v>
      </c>
      <c r="G2" s="203">
        <f>'Monthly Data'!BJ2</f>
        <v>0</v>
      </c>
      <c r="H2" s="203">
        <f>'Monthly Data'!BQ2</f>
        <v>0</v>
      </c>
      <c r="I2" s="137">
        <f>'Monthly Data'!BS2</f>
        <v>31</v>
      </c>
      <c r="K2" s="137">
        <f>'Intermediate OLS Model'!$B$5</f>
        <v>-8216912.5571975103</v>
      </c>
      <c r="L2" s="137">
        <f>'Intermediate OLS Model'!$B$6*D2</f>
        <v>-13431.1535243905</v>
      </c>
      <c r="M2" s="137">
        <f>'Intermediate OLS Model'!$B$7*E2</f>
        <v>8037391.7894260203</v>
      </c>
      <c r="N2" s="137">
        <f>'Intermediate OLS Model'!$B$8*F2</f>
        <v>0</v>
      </c>
      <c r="O2" s="137">
        <f>'Intermediate OLS Model'!$B$9*G2</f>
        <v>0</v>
      </c>
      <c r="P2" s="137">
        <f>'Intermediate OLS Model'!$B$10*H2</f>
        <v>0</v>
      </c>
      <c r="Q2" s="137">
        <f>'Intermediate OLS Model'!$B$11*I2</f>
        <v>4700809.3647696832</v>
      </c>
      <c r="R2" s="137">
        <f t="shared" ref="R2:R33" si="2">SUM(K2:Q2)</f>
        <v>4507857.4434738029</v>
      </c>
    </row>
    <row r="3" spans="1:18">
      <c r="A3" s="138">
        <f>'Monthly Data'!A3</f>
        <v>39479</v>
      </c>
      <c r="B3" s="137">
        <f t="shared" si="1"/>
        <v>2008</v>
      </c>
      <c r="C3" s="137">
        <f ca="1">'Monthly Data'!U3</f>
        <v>4556470.8254500004</v>
      </c>
      <c r="D3" s="137">
        <f>'Monthly Data'!BC3</f>
        <v>2</v>
      </c>
      <c r="E3" s="137">
        <f>'Monthly Data'!AZ3</f>
        <v>6591.7</v>
      </c>
      <c r="F3" s="203">
        <f>'Monthly Data'!BI3</f>
        <v>0</v>
      </c>
      <c r="G3" s="203">
        <f>'Monthly Data'!BJ3</f>
        <v>0</v>
      </c>
      <c r="H3" s="203">
        <f>'Monthly Data'!BQ3</f>
        <v>0</v>
      </c>
      <c r="I3" s="137">
        <f>'Monthly Data'!BS3</f>
        <v>29</v>
      </c>
      <c r="K3" s="137">
        <f>'Intermediate OLS Model'!$B$5</f>
        <v>-8216912.5571975103</v>
      </c>
      <c r="L3" s="137">
        <f>'Intermediate OLS Model'!$B$6*D3</f>
        <v>-26862.307048781</v>
      </c>
      <c r="M3" s="137">
        <f>'Intermediate OLS Model'!$B$7*E3</f>
        <v>8053886.39116468</v>
      </c>
      <c r="N3" s="137">
        <f>'Intermediate OLS Model'!$B$8*F3</f>
        <v>0</v>
      </c>
      <c r="O3" s="137">
        <f>'Intermediate OLS Model'!$B$9*G3</f>
        <v>0</v>
      </c>
      <c r="P3" s="137">
        <f>'Intermediate OLS Model'!$B$10*H3</f>
        <v>0</v>
      </c>
      <c r="Q3" s="137">
        <f>'Intermediate OLS Model'!$B$11*I3</f>
        <v>4397531.3412361555</v>
      </c>
      <c r="R3" s="137">
        <f t="shared" si="2"/>
        <v>4207642.8681545444</v>
      </c>
    </row>
    <row r="4" spans="1:18">
      <c r="A4" s="138">
        <f>'Monthly Data'!A4</f>
        <v>39508</v>
      </c>
      <c r="B4" s="137">
        <f t="shared" si="1"/>
        <v>2008</v>
      </c>
      <c r="C4" s="137">
        <f ca="1">'Monthly Data'!U4</f>
        <v>4740805.8346499996</v>
      </c>
      <c r="D4" s="137">
        <f>'Monthly Data'!BC4</f>
        <v>3</v>
      </c>
      <c r="E4" s="137">
        <f>'Monthly Data'!AZ4</f>
        <v>6603.7</v>
      </c>
      <c r="F4" s="203">
        <f>'Monthly Data'!BI4</f>
        <v>0</v>
      </c>
      <c r="G4" s="203">
        <f>'Monthly Data'!BJ4</f>
        <v>0</v>
      </c>
      <c r="H4" s="203">
        <f>'Monthly Data'!BQ4</f>
        <v>0</v>
      </c>
      <c r="I4" s="137">
        <f>'Monthly Data'!BS4</f>
        <v>31</v>
      </c>
      <c r="K4" s="137">
        <f>'Intermediate OLS Model'!$B$5</f>
        <v>-8216912.5571975103</v>
      </c>
      <c r="L4" s="137">
        <f>'Intermediate OLS Model'!$B$6*D4</f>
        <v>-40293.460573171498</v>
      </c>
      <c r="M4" s="137">
        <f>'Intermediate OLS Model'!$B$7*E4</f>
        <v>8068548.259376822</v>
      </c>
      <c r="N4" s="137">
        <f>'Intermediate OLS Model'!$B$8*F4</f>
        <v>0</v>
      </c>
      <c r="O4" s="137">
        <f>'Intermediate OLS Model'!$B$9*G4</f>
        <v>0</v>
      </c>
      <c r="P4" s="137">
        <f>'Intermediate OLS Model'!$B$10*H4</f>
        <v>0</v>
      </c>
      <c r="Q4" s="137">
        <f>'Intermediate OLS Model'!$B$11*I4</f>
        <v>4700809.3647696832</v>
      </c>
      <c r="R4" s="137">
        <f t="shared" si="2"/>
        <v>4512151.6063758237</v>
      </c>
    </row>
    <row r="5" spans="1:18">
      <c r="A5" s="138">
        <f>'Monthly Data'!A5</f>
        <v>39539</v>
      </c>
      <c r="B5" s="137">
        <f t="shared" si="1"/>
        <v>2008</v>
      </c>
      <c r="C5" s="137">
        <f ca="1">'Monthly Data'!U5</f>
        <v>4245300.1642500004</v>
      </c>
      <c r="D5" s="137">
        <f>'Monthly Data'!BC5</f>
        <v>4</v>
      </c>
      <c r="E5" s="137">
        <f>'Monthly Data'!AZ5</f>
        <v>6618.5</v>
      </c>
      <c r="F5" s="203">
        <f>'Monthly Data'!BI5</f>
        <v>0</v>
      </c>
      <c r="G5" s="203">
        <f>'Monthly Data'!BJ5</f>
        <v>0</v>
      </c>
      <c r="H5" s="203">
        <f>'Monthly Data'!BQ5</f>
        <v>0</v>
      </c>
      <c r="I5" s="137">
        <f>'Monthly Data'!BS5</f>
        <v>30</v>
      </c>
      <c r="K5" s="137">
        <f>'Intermediate OLS Model'!$B$5</f>
        <v>-8216912.5571975103</v>
      </c>
      <c r="L5" s="137">
        <f>'Intermediate OLS Model'!$B$6*D5</f>
        <v>-53724.614097562</v>
      </c>
      <c r="M5" s="137">
        <f>'Intermediate OLS Model'!$B$7*E5</f>
        <v>8086631.2301717969</v>
      </c>
      <c r="N5" s="137">
        <f>'Intermediate OLS Model'!$B$8*F5</f>
        <v>0</v>
      </c>
      <c r="O5" s="137">
        <f>'Intermediate OLS Model'!$B$9*G5</f>
        <v>0</v>
      </c>
      <c r="P5" s="137">
        <f>'Intermediate OLS Model'!$B$10*H5</f>
        <v>0</v>
      </c>
      <c r="Q5" s="137">
        <f>'Intermediate OLS Model'!$B$11*I5</f>
        <v>4549170.3530029198</v>
      </c>
      <c r="R5" s="137">
        <f t="shared" si="2"/>
        <v>4365164.4118796447</v>
      </c>
    </row>
    <row r="6" spans="1:18">
      <c r="A6" s="138">
        <f>'Monthly Data'!A6</f>
        <v>39569</v>
      </c>
      <c r="B6" s="137">
        <f t="shared" si="1"/>
        <v>2008</v>
      </c>
      <c r="C6" s="137">
        <f ca="1">'Monthly Data'!U6</f>
        <v>4381350.2270999998</v>
      </c>
      <c r="D6" s="137">
        <f>'Monthly Data'!BC6</f>
        <v>5</v>
      </c>
      <c r="E6" s="137">
        <f>'Monthly Data'!AZ6</f>
        <v>6622.3</v>
      </c>
      <c r="F6" s="203">
        <f>'Monthly Data'!BI6</f>
        <v>0</v>
      </c>
      <c r="G6" s="203">
        <f>'Monthly Data'!BJ6</f>
        <v>0</v>
      </c>
      <c r="H6" s="203">
        <f>'Monthly Data'!BQ6</f>
        <v>0</v>
      </c>
      <c r="I6" s="137">
        <f>'Monthly Data'!BS6</f>
        <v>31</v>
      </c>
      <c r="K6" s="137">
        <f>'Intermediate OLS Model'!$B$5</f>
        <v>-8216912.5571975103</v>
      </c>
      <c r="L6" s="137">
        <f>'Intermediate OLS Model'!$B$6*D6</f>
        <v>-67155.767621952502</v>
      </c>
      <c r="M6" s="137">
        <f>'Intermediate OLS Model'!$B$7*E6</f>
        <v>8091274.155105642</v>
      </c>
      <c r="N6" s="137">
        <f>'Intermediate OLS Model'!$B$8*F6</f>
        <v>0</v>
      </c>
      <c r="O6" s="137">
        <f>'Intermediate OLS Model'!$B$9*G6</f>
        <v>0</v>
      </c>
      <c r="P6" s="137">
        <f>'Intermediate OLS Model'!$B$10*H6</f>
        <v>0</v>
      </c>
      <c r="Q6" s="137">
        <f>'Intermediate OLS Model'!$B$11*I6</f>
        <v>4700809.3647696832</v>
      </c>
      <c r="R6" s="137">
        <f t="shared" si="2"/>
        <v>4508015.1950558629</v>
      </c>
    </row>
    <row r="7" spans="1:18">
      <c r="A7" s="138">
        <f>'Monthly Data'!A7</f>
        <v>39600</v>
      </c>
      <c r="B7" s="137">
        <f t="shared" si="1"/>
        <v>2008</v>
      </c>
      <c r="C7" s="137">
        <f ca="1">'Monthly Data'!U7</f>
        <v>4257465.1847999999</v>
      </c>
      <c r="D7" s="137">
        <f>'Monthly Data'!BC7</f>
        <v>6</v>
      </c>
      <c r="E7" s="137">
        <f>'Monthly Data'!AZ7</f>
        <v>6620.3</v>
      </c>
      <c r="F7" s="203">
        <f>'Monthly Data'!BI7</f>
        <v>1</v>
      </c>
      <c r="G7" s="203">
        <f>'Monthly Data'!BJ7</f>
        <v>0</v>
      </c>
      <c r="H7" s="203">
        <f>'Monthly Data'!BQ7</f>
        <v>0</v>
      </c>
      <c r="I7" s="137">
        <f>'Monthly Data'!BS7</f>
        <v>30</v>
      </c>
      <c r="K7" s="137">
        <f>'Intermediate OLS Model'!$B$5</f>
        <v>-8216912.5571975103</v>
      </c>
      <c r="L7" s="137">
        <f>'Intermediate OLS Model'!$B$6*D7</f>
        <v>-80586.921146342997</v>
      </c>
      <c r="M7" s="137">
        <f>'Intermediate OLS Model'!$B$7*E7</f>
        <v>8088830.5104036191</v>
      </c>
      <c r="N7" s="137">
        <f>'Intermediate OLS Model'!$B$8*F7</f>
        <v>340077.83791221399</v>
      </c>
      <c r="O7" s="137">
        <f>'Intermediate OLS Model'!$B$9*G7</f>
        <v>0</v>
      </c>
      <c r="P7" s="137">
        <f>'Intermediate OLS Model'!$B$10*H7</f>
        <v>0</v>
      </c>
      <c r="Q7" s="137">
        <f>'Intermediate OLS Model'!$B$11*I7</f>
        <v>4549170.3530029198</v>
      </c>
      <c r="R7" s="137">
        <f t="shared" si="2"/>
        <v>4680579.2229748992</v>
      </c>
    </row>
    <row r="8" spans="1:18">
      <c r="A8" s="138">
        <f>'Monthly Data'!A8</f>
        <v>39630</v>
      </c>
      <c r="B8" s="137">
        <f t="shared" si="1"/>
        <v>2008</v>
      </c>
      <c r="C8" s="137">
        <f ca="1">'Monthly Data'!U8</f>
        <v>4932480.0648499997</v>
      </c>
      <c r="D8" s="137">
        <f>'Monthly Data'!BC8</f>
        <v>7</v>
      </c>
      <c r="E8" s="137">
        <f>'Monthly Data'!AZ8</f>
        <v>6611.6</v>
      </c>
      <c r="F8" s="203">
        <f>'Monthly Data'!BI8</f>
        <v>0</v>
      </c>
      <c r="G8" s="203">
        <f>'Monthly Data'!BJ8</f>
        <v>1</v>
      </c>
      <c r="H8" s="203">
        <f>'Monthly Data'!BQ8</f>
        <v>0</v>
      </c>
      <c r="I8" s="137">
        <f>'Monthly Data'!BS8</f>
        <v>31</v>
      </c>
      <c r="K8" s="137">
        <f>'Intermediate OLS Model'!$B$5</f>
        <v>-8216912.5571975103</v>
      </c>
      <c r="L8" s="137">
        <f>'Intermediate OLS Model'!$B$6*D8</f>
        <v>-94018.074670733506</v>
      </c>
      <c r="M8" s="137">
        <f>'Intermediate OLS Model'!$B$7*E8</f>
        <v>8078200.6559498161</v>
      </c>
      <c r="N8" s="137">
        <f>'Intermediate OLS Model'!$B$8*F8</f>
        <v>0</v>
      </c>
      <c r="O8" s="137">
        <f>'Intermediate OLS Model'!$B$9*G8</f>
        <v>424185.12562792399</v>
      </c>
      <c r="P8" s="137">
        <f>'Intermediate OLS Model'!$B$10*H8</f>
        <v>0</v>
      </c>
      <c r="Q8" s="137">
        <f>'Intermediate OLS Model'!$B$11*I8</f>
        <v>4700809.3647696832</v>
      </c>
      <c r="R8" s="137">
        <f t="shared" si="2"/>
        <v>4892264.5144791789</v>
      </c>
    </row>
    <row r="9" spans="1:18">
      <c r="A9" s="138">
        <f>'Monthly Data'!A9</f>
        <v>39661</v>
      </c>
      <c r="B9" s="137">
        <f t="shared" si="1"/>
        <v>2008</v>
      </c>
      <c r="C9" s="137">
        <f ca="1">'Monthly Data'!U9</f>
        <v>4641225.8382999999</v>
      </c>
      <c r="D9" s="137">
        <f>'Monthly Data'!BC9</f>
        <v>8</v>
      </c>
      <c r="E9" s="137">
        <f>'Monthly Data'!AZ9</f>
        <v>6603.5</v>
      </c>
      <c r="F9" s="203">
        <f>'Monthly Data'!BI9</f>
        <v>0</v>
      </c>
      <c r="G9" s="203">
        <f>'Monthly Data'!BJ9</f>
        <v>0</v>
      </c>
      <c r="H9" s="203">
        <f>'Monthly Data'!BQ9</f>
        <v>0</v>
      </c>
      <c r="I9" s="137">
        <f>'Monthly Data'!BS9</f>
        <v>31</v>
      </c>
      <c r="K9" s="137">
        <f>'Intermediate OLS Model'!$B$5</f>
        <v>-8216912.5571975103</v>
      </c>
      <c r="L9" s="137">
        <f>'Intermediate OLS Model'!$B$6*D9</f>
        <v>-107449.228195124</v>
      </c>
      <c r="M9" s="137">
        <f>'Intermediate OLS Model'!$B$7*E9</f>
        <v>8068303.8949066196</v>
      </c>
      <c r="N9" s="137">
        <f>'Intermediate OLS Model'!$B$8*F9</f>
        <v>0</v>
      </c>
      <c r="O9" s="137">
        <f>'Intermediate OLS Model'!$B$9*G9</f>
        <v>0</v>
      </c>
      <c r="P9" s="137">
        <f>'Intermediate OLS Model'!$B$10*H9</f>
        <v>0</v>
      </c>
      <c r="Q9" s="137">
        <f>'Intermediate OLS Model'!$B$11*I9</f>
        <v>4700809.3647696832</v>
      </c>
      <c r="R9" s="137">
        <f t="shared" si="2"/>
        <v>4444751.4742836682</v>
      </c>
    </row>
    <row r="10" spans="1:18">
      <c r="A10" s="138">
        <f>'Monthly Data'!A10</f>
        <v>39692</v>
      </c>
      <c r="B10" s="137">
        <f t="shared" si="1"/>
        <v>2008</v>
      </c>
      <c r="C10" s="137">
        <f ca="1">'Monthly Data'!U10</f>
        <v>4646561.3876</v>
      </c>
      <c r="D10" s="137">
        <f>'Monthly Data'!BC10</f>
        <v>9</v>
      </c>
      <c r="E10" s="137">
        <f>'Monthly Data'!AZ10</f>
        <v>6614.5</v>
      </c>
      <c r="F10" s="203">
        <f>'Monthly Data'!BI10</f>
        <v>0</v>
      </c>
      <c r="G10" s="203">
        <f>'Monthly Data'!BJ10</f>
        <v>0</v>
      </c>
      <c r="H10" s="203">
        <f>'Monthly Data'!BQ10</f>
        <v>1</v>
      </c>
      <c r="I10" s="137">
        <f>'Monthly Data'!BS10</f>
        <v>30</v>
      </c>
      <c r="K10" s="137">
        <f>'Intermediate OLS Model'!$B$5</f>
        <v>-8216912.5571975103</v>
      </c>
      <c r="L10" s="137">
        <f>'Intermediate OLS Model'!$B$6*D10</f>
        <v>-120880.38171951449</v>
      </c>
      <c r="M10" s="137">
        <f>'Intermediate OLS Model'!$B$7*E10</f>
        <v>8081743.9407677501</v>
      </c>
      <c r="N10" s="137">
        <f>'Intermediate OLS Model'!$B$8*F10</f>
        <v>0</v>
      </c>
      <c r="O10" s="137">
        <f>'Intermediate OLS Model'!$B$9*G10</f>
        <v>0</v>
      </c>
      <c r="P10" s="137">
        <f>'Intermediate OLS Model'!$B$10*H10</f>
        <v>205410.51909741401</v>
      </c>
      <c r="Q10" s="137">
        <f>'Intermediate OLS Model'!$B$11*I10</f>
        <v>4549170.3530029198</v>
      </c>
      <c r="R10" s="137">
        <f t="shared" si="2"/>
        <v>4498531.8739510588</v>
      </c>
    </row>
    <row r="11" spans="1:18">
      <c r="A11" s="138">
        <f>'Monthly Data'!A11</f>
        <v>39722</v>
      </c>
      <c r="B11" s="137">
        <f t="shared" si="1"/>
        <v>2008</v>
      </c>
      <c r="C11" s="137">
        <f ca="1">'Monthly Data'!U11</f>
        <v>4417429.4239499997</v>
      </c>
      <c r="D11" s="137">
        <f>'Monthly Data'!BC11</f>
        <v>10</v>
      </c>
      <c r="E11" s="137">
        <f>'Monthly Data'!AZ11</f>
        <v>6632.3</v>
      </c>
      <c r="F11" s="203">
        <f>'Monthly Data'!BI11</f>
        <v>0</v>
      </c>
      <c r="G11" s="203">
        <f>'Monthly Data'!BJ11</f>
        <v>0</v>
      </c>
      <c r="H11" s="203">
        <f>'Monthly Data'!BQ11</f>
        <v>1</v>
      </c>
      <c r="I11" s="137">
        <f>'Monthly Data'!BS11</f>
        <v>31</v>
      </c>
      <c r="K11" s="137">
        <f>'Intermediate OLS Model'!$B$5</f>
        <v>-8216912.5571975103</v>
      </c>
      <c r="L11" s="137">
        <f>'Intermediate OLS Model'!$B$6*D11</f>
        <v>-134311.535243905</v>
      </c>
      <c r="M11" s="137">
        <f>'Intermediate OLS Model'!$B$7*E11</f>
        <v>8103492.3786157602</v>
      </c>
      <c r="N11" s="137">
        <f>'Intermediate OLS Model'!$B$8*F11</f>
        <v>0</v>
      </c>
      <c r="O11" s="137">
        <f>'Intermediate OLS Model'!$B$9*G11</f>
        <v>0</v>
      </c>
      <c r="P11" s="137">
        <f>'Intermediate OLS Model'!$B$10*H11</f>
        <v>205410.51909741401</v>
      </c>
      <c r="Q11" s="137">
        <f>'Intermediate OLS Model'!$B$11*I11</f>
        <v>4700809.3647696832</v>
      </c>
      <c r="R11" s="137">
        <f t="shared" si="2"/>
        <v>4658488.1700414419</v>
      </c>
    </row>
    <row r="12" spans="1:18">
      <c r="A12" s="138">
        <f>'Monthly Data'!A12</f>
        <v>39753</v>
      </c>
      <c r="B12" s="137">
        <f t="shared" si="1"/>
        <v>2008</v>
      </c>
      <c r="C12" s="137">
        <f ca="1">'Monthly Data'!U12</f>
        <v>4095477.9544500001</v>
      </c>
      <c r="D12" s="137">
        <f>'Monthly Data'!BC12</f>
        <v>11</v>
      </c>
      <c r="E12" s="137">
        <f>'Monthly Data'!AZ12</f>
        <v>6616.9</v>
      </c>
      <c r="F12" s="203">
        <f>'Monthly Data'!BI12</f>
        <v>0</v>
      </c>
      <c r="G12" s="203">
        <f>'Monthly Data'!BJ12</f>
        <v>0</v>
      </c>
      <c r="H12" s="203">
        <f>'Monthly Data'!BQ12</f>
        <v>1</v>
      </c>
      <c r="I12" s="137">
        <f>'Monthly Data'!BS12</f>
        <v>30</v>
      </c>
      <c r="K12" s="137">
        <f>'Intermediate OLS Model'!$B$5</f>
        <v>-8216912.5571975103</v>
      </c>
      <c r="L12" s="137">
        <f>'Intermediate OLS Model'!$B$6*D12</f>
        <v>-147742.68876829551</v>
      </c>
      <c r="M12" s="137">
        <f>'Intermediate OLS Model'!$B$7*E12</f>
        <v>8084676.314410178</v>
      </c>
      <c r="N12" s="137">
        <f>'Intermediate OLS Model'!$B$8*F12</f>
        <v>0</v>
      </c>
      <c r="O12" s="137">
        <f>'Intermediate OLS Model'!$B$9*G12</f>
        <v>0</v>
      </c>
      <c r="P12" s="137">
        <f>'Intermediate OLS Model'!$B$10*H12</f>
        <v>205410.51909741401</v>
      </c>
      <c r="Q12" s="137">
        <f>'Intermediate OLS Model'!$B$11*I12</f>
        <v>4549170.3530029198</v>
      </c>
      <c r="R12" s="137">
        <f t="shared" si="2"/>
        <v>4474601.9405447058</v>
      </c>
    </row>
    <row r="13" spans="1:18">
      <c r="A13" s="138">
        <f>'Monthly Data'!A13</f>
        <v>39783</v>
      </c>
      <c r="B13" s="137">
        <f t="shared" si="1"/>
        <v>2008</v>
      </c>
      <c r="C13" s="137">
        <f ca="1">'Monthly Data'!U13</f>
        <v>4310184.0932999998</v>
      </c>
      <c r="D13" s="137">
        <f>'Monthly Data'!BC13</f>
        <v>12</v>
      </c>
      <c r="E13" s="137">
        <f>'Monthly Data'!AZ13</f>
        <v>6598.1</v>
      </c>
      <c r="F13" s="203">
        <f>'Monthly Data'!BI13</f>
        <v>0</v>
      </c>
      <c r="G13" s="203">
        <f>'Monthly Data'!BJ13</f>
        <v>0</v>
      </c>
      <c r="H13" s="203">
        <f>'Monthly Data'!BQ13</f>
        <v>0</v>
      </c>
      <c r="I13" s="137">
        <f>'Monthly Data'!BS13</f>
        <v>31</v>
      </c>
      <c r="K13" s="137">
        <f>'Intermediate OLS Model'!$B$5</f>
        <v>-8216912.5571975103</v>
      </c>
      <c r="L13" s="137">
        <f>'Intermediate OLS Model'!$B$6*D13</f>
        <v>-161173.84229268599</v>
      </c>
      <c r="M13" s="137">
        <f>'Intermediate OLS Model'!$B$7*E13</f>
        <v>8061706.0542111564</v>
      </c>
      <c r="N13" s="137">
        <f>'Intermediate OLS Model'!$B$8*F13</f>
        <v>0</v>
      </c>
      <c r="O13" s="137">
        <f>'Intermediate OLS Model'!$B$9*G13</f>
        <v>0</v>
      </c>
      <c r="P13" s="137">
        <f>'Intermediate OLS Model'!$B$10*H13</f>
        <v>0</v>
      </c>
      <c r="Q13" s="137">
        <f>'Intermediate OLS Model'!$B$11*I13</f>
        <v>4700809.3647696832</v>
      </c>
      <c r="R13" s="137">
        <f t="shared" si="2"/>
        <v>4384429.0194906434</v>
      </c>
    </row>
    <row r="14" spans="1:18">
      <c r="A14" s="138">
        <f>'Monthly Data'!A14</f>
        <v>39814</v>
      </c>
      <c r="B14" s="137">
        <f t="shared" si="1"/>
        <v>2009</v>
      </c>
      <c r="C14" s="137">
        <f ca="1">'Monthly Data'!U14</f>
        <v>4415320.5250500003</v>
      </c>
      <c r="D14" s="137">
        <f>'Monthly Data'!BC14</f>
        <v>13</v>
      </c>
      <c r="E14" s="137">
        <f>'Monthly Data'!AZ14</f>
        <v>6541.6</v>
      </c>
      <c r="F14" s="203">
        <f>'Monthly Data'!BI14</f>
        <v>0</v>
      </c>
      <c r="G14" s="203">
        <f>'Monthly Data'!BJ14</f>
        <v>0</v>
      </c>
      <c r="H14" s="203">
        <f>'Monthly Data'!BQ14</f>
        <v>0</v>
      </c>
      <c r="I14" s="137">
        <f>'Monthly Data'!BS14</f>
        <v>31</v>
      </c>
      <c r="K14" s="137">
        <f>'Intermediate OLS Model'!$B$5</f>
        <v>-8216912.5571975103</v>
      </c>
      <c r="L14" s="137">
        <f>'Intermediate OLS Model'!$B$6*D14</f>
        <v>-174604.9958170765</v>
      </c>
      <c r="M14" s="137">
        <f>'Intermediate OLS Model'!$B$7*E14</f>
        <v>7992673.0913789878</v>
      </c>
      <c r="N14" s="137">
        <f>'Intermediate OLS Model'!$B$8*F14</f>
        <v>0</v>
      </c>
      <c r="O14" s="137">
        <f>'Intermediate OLS Model'!$B$9*G14</f>
        <v>0</v>
      </c>
      <c r="P14" s="137">
        <f>'Intermediate OLS Model'!$B$10*H14</f>
        <v>0</v>
      </c>
      <c r="Q14" s="137">
        <f>'Intermediate OLS Model'!$B$11*I14</f>
        <v>4700809.3647696832</v>
      </c>
      <c r="R14" s="137">
        <f t="shared" si="2"/>
        <v>4301964.9031340834</v>
      </c>
    </row>
    <row r="15" spans="1:18">
      <c r="A15" s="138">
        <f>'Monthly Data'!A15</f>
        <v>39845</v>
      </c>
      <c r="B15" s="137">
        <f t="shared" si="1"/>
        <v>2009</v>
      </c>
      <c r="C15" s="137">
        <f ca="1">'Monthly Data'!U15</f>
        <v>4063549.3825500002</v>
      </c>
      <c r="D15" s="137">
        <f>'Monthly Data'!BC15</f>
        <v>14</v>
      </c>
      <c r="E15" s="137">
        <f>'Monthly Data'!AZ15</f>
        <v>6506</v>
      </c>
      <c r="F15" s="203">
        <f>'Monthly Data'!BI15</f>
        <v>0</v>
      </c>
      <c r="G15" s="203">
        <f>'Monthly Data'!BJ15</f>
        <v>0</v>
      </c>
      <c r="H15" s="203">
        <f>'Monthly Data'!BQ15</f>
        <v>0</v>
      </c>
      <c r="I15" s="137">
        <f>'Monthly Data'!BS15</f>
        <v>28</v>
      </c>
      <c r="K15" s="137">
        <f>'Intermediate OLS Model'!$B$5</f>
        <v>-8216912.5571975103</v>
      </c>
      <c r="L15" s="137">
        <f>'Intermediate OLS Model'!$B$6*D15</f>
        <v>-188036.14934146701</v>
      </c>
      <c r="M15" s="137">
        <f>'Intermediate OLS Model'!$B$7*E15</f>
        <v>7949176.2156829666</v>
      </c>
      <c r="N15" s="137">
        <f>'Intermediate OLS Model'!$B$8*F15</f>
        <v>0</v>
      </c>
      <c r="O15" s="137">
        <f>'Intermediate OLS Model'!$B$9*G15</f>
        <v>0</v>
      </c>
      <c r="P15" s="137">
        <f>'Intermediate OLS Model'!$B$10*H15</f>
        <v>0</v>
      </c>
      <c r="Q15" s="137">
        <f>'Intermediate OLS Model'!$B$11*I15</f>
        <v>4245892.3294693921</v>
      </c>
      <c r="R15" s="137">
        <f t="shared" si="2"/>
        <v>3790119.8386133816</v>
      </c>
    </row>
    <row r="16" spans="1:18">
      <c r="A16" s="138">
        <f>'Monthly Data'!A16</f>
        <v>39873</v>
      </c>
      <c r="B16" s="137">
        <f t="shared" si="1"/>
        <v>2009</v>
      </c>
      <c r="C16" s="137">
        <f ca="1">'Monthly Data'!U16</f>
        <v>4547876.9075999996</v>
      </c>
      <c r="D16" s="137">
        <f>'Monthly Data'!BC16</f>
        <v>15</v>
      </c>
      <c r="E16" s="137">
        <f>'Monthly Data'!AZ16</f>
        <v>6466.8</v>
      </c>
      <c r="F16" s="203">
        <f>'Monthly Data'!BI16</f>
        <v>0</v>
      </c>
      <c r="G16" s="203">
        <f>'Monthly Data'!BJ16</f>
        <v>0</v>
      </c>
      <c r="H16" s="203">
        <f>'Monthly Data'!BQ16</f>
        <v>0</v>
      </c>
      <c r="I16" s="137">
        <f>'Monthly Data'!BS16</f>
        <v>31</v>
      </c>
      <c r="K16" s="137">
        <f>'Intermediate OLS Model'!$B$5</f>
        <v>-8216912.5571975103</v>
      </c>
      <c r="L16" s="137">
        <f>'Intermediate OLS Model'!$B$6*D16</f>
        <v>-201467.30286585749</v>
      </c>
      <c r="M16" s="137">
        <f>'Intermediate OLS Model'!$B$7*E16</f>
        <v>7901280.7795233028</v>
      </c>
      <c r="N16" s="137">
        <f>'Intermediate OLS Model'!$B$8*F16</f>
        <v>0</v>
      </c>
      <c r="O16" s="137">
        <f>'Intermediate OLS Model'!$B$9*G16</f>
        <v>0</v>
      </c>
      <c r="P16" s="137">
        <f>'Intermediate OLS Model'!$B$10*H16</f>
        <v>0</v>
      </c>
      <c r="Q16" s="137">
        <f>'Intermediate OLS Model'!$B$11*I16</f>
        <v>4700809.3647696832</v>
      </c>
      <c r="R16" s="137">
        <f t="shared" si="2"/>
        <v>4183710.2842296176</v>
      </c>
    </row>
    <row r="17" spans="1:18">
      <c r="A17" s="138">
        <f>'Monthly Data'!A17</f>
        <v>39904</v>
      </c>
      <c r="B17" s="137">
        <f t="shared" si="1"/>
        <v>2009</v>
      </c>
      <c r="C17" s="137">
        <f ca="1">'Monthly Data'!U17</f>
        <v>4092154.0065000001</v>
      </c>
      <c r="D17" s="137">
        <f>'Monthly Data'!BC17</f>
        <v>16</v>
      </c>
      <c r="E17" s="137">
        <f>'Monthly Data'!AZ17</f>
        <v>6445.5</v>
      </c>
      <c r="F17" s="203">
        <f>'Monthly Data'!BI17</f>
        <v>0</v>
      </c>
      <c r="G17" s="203">
        <f>'Monthly Data'!BJ17</f>
        <v>0</v>
      </c>
      <c r="H17" s="203">
        <f>'Monthly Data'!BQ17</f>
        <v>0</v>
      </c>
      <c r="I17" s="137">
        <f>'Monthly Data'!BS17</f>
        <v>30</v>
      </c>
      <c r="K17" s="137">
        <f>'Intermediate OLS Model'!$B$5</f>
        <v>-8216912.5571975103</v>
      </c>
      <c r="L17" s="137">
        <f>'Intermediate OLS Model'!$B$6*D17</f>
        <v>-214898.456390248</v>
      </c>
      <c r="M17" s="137">
        <f>'Intermediate OLS Model'!$B$7*E17</f>
        <v>7875255.9634467503</v>
      </c>
      <c r="N17" s="137">
        <f>'Intermediate OLS Model'!$B$8*F17</f>
        <v>0</v>
      </c>
      <c r="O17" s="137">
        <f>'Intermediate OLS Model'!$B$9*G17</f>
        <v>0</v>
      </c>
      <c r="P17" s="137">
        <f>'Intermediate OLS Model'!$B$10*H17</f>
        <v>0</v>
      </c>
      <c r="Q17" s="137">
        <f>'Intermediate OLS Model'!$B$11*I17</f>
        <v>4549170.3530029198</v>
      </c>
      <c r="R17" s="137">
        <f t="shared" si="2"/>
        <v>3992615.3028619122</v>
      </c>
    </row>
    <row r="18" spans="1:18">
      <c r="A18" s="138">
        <f>'Monthly Data'!A18</f>
        <v>39934</v>
      </c>
      <c r="B18" s="137">
        <f t="shared" si="1"/>
        <v>2009</v>
      </c>
      <c r="C18" s="137">
        <f ca="1">'Monthly Data'!U18</f>
        <v>4275362.9309440004</v>
      </c>
      <c r="D18" s="137">
        <f>'Monthly Data'!BC18</f>
        <v>17</v>
      </c>
      <c r="E18" s="137">
        <f>'Monthly Data'!AZ18</f>
        <v>6420.3</v>
      </c>
      <c r="F18" s="203">
        <f>'Monthly Data'!BI18</f>
        <v>0</v>
      </c>
      <c r="G18" s="203">
        <f>'Monthly Data'!BJ18</f>
        <v>0</v>
      </c>
      <c r="H18" s="203">
        <f>'Monthly Data'!BQ18</f>
        <v>0</v>
      </c>
      <c r="I18" s="137">
        <f>'Monthly Data'!BS18</f>
        <v>31</v>
      </c>
      <c r="K18" s="137">
        <f>'Intermediate OLS Model'!$B$5</f>
        <v>-8216912.5571975103</v>
      </c>
      <c r="L18" s="137">
        <f>'Intermediate OLS Model'!$B$6*D18</f>
        <v>-228329.60991463851</v>
      </c>
      <c r="M18" s="137">
        <f>'Intermediate OLS Model'!$B$7*E18</f>
        <v>7844466.0402012523</v>
      </c>
      <c r="N18" s="137">
        <f>'Intermediate OLS Model'!$B$8*F18</f>
        <v>0</v>
      </c>
      <c r="O18" s="137">
        <f>'Intermediate OLS Model'!$B$9*G18</f>
        <v>0</v>
      </c>
      <c r="P18" s="137">
        <f>'Intermediate OLS Model'!$B$10*H18</f>
        <v>0</v>
      </c>
      <c r="Q18" s="137">
        <f>'Intermediate OLS Model'!$B$11*I18</f>
        <v>4700809.3647696832</v>
      </c>
      <c r="R18" s="137">
        <f t="shared" si="2"/>
        <v>4100033.2378587862</v>
      </c>
    </row>
    <row r="19" spans="1:18">
      <c r="A19" s="138">
        <f>'Monthly Data'!A19</f>
        <v>39965</v>
      </c>
      <c r="B19" s="137">
        <f t="shared" si="1"/>
        <v>2009</v>
      </c>
      <c r="C19" s="137">
        <f ca="1">'Monthly Data'!U19</f>
        <v>4339364.1067150002</v>
      </c>
      <c r="D19" s="137">
        <f>'Monthly Data'!BC19</f>
        <v>18</v>
      </c>
      <c r="E19" s="137">
        <f>'Monthly Data'!AZ19</f>
        <v>6393.2</v>
      </c>
      <c r="F19" s="203">
        <f>'Monthly Data'!BI19</f>
        <v>1</v>
      </c>
      <c r="G19" s="203">
        <f>'Monthly Data'!BJ19</f>
        <v>0</v>
      </c>
      <c r="H19" s="203">
        <f>'Monthly Data'!BQ19</f>
        <v>0</v>
      </c>
      <c r="I19" s="137">
        <f>'Monthly Data'!BS19</f>
        <v>30</v>
      </c>
      <c r="K19" s="137">
        <f>'Intermediate OLS Model'!$B$5</f>
        <v>-8216912.5571975103</v>
      </c>
      <c r="L19" s="137">
        <f>'Intermediate OLS Model'!$B$6*D19</f>
        <v>-241760.76343902899</v>
      </c>
      <c r="M19" s="137">
        <f>'Intermediate OLS Model'!$B$7*E19</f>
        <v>7811354.6544888318</v>
      </c>
      <c r="N19" s="137">
        <f>'Intermediate OLS Model'!$B$8*F19</f>
        <v>340077.83791221399</v>
      </c>
      <c r="O19" s="137">
        <f>'Intermediate OLS Model'!$B$9*G19</f>
        <v>0</v>
      </c>
      <c r="P19" s="137">
        <f>'Intermediate OLS Model'!$B$10*H19</f>
        <v>0</v>
      </c>
      <c r="Q19" s="137">
        <f>'Intermediate OLS Model'!$B$11*I19</f>
        <v>4549170.3530029198</v>
      </c>
      <c r="R19" s="137">
        <f t="shared" si="2"/>
        <v>4241929.5247674268</v>
      </c>
    </row>
    <row r="20" spans="1:18">
      <c r="A20" s="138">
        <f>'Monthly Data'!A20</f>
        <v>39995</v>
      </c>
      <c r="B20" s="137">
        <f t="shared" si="1"/>
        <v>2009</v>
      </c>
      <c r="C20" s="137">
        <f ca="1">'Monthly Data'!U20</f>
        <v>4830360.0326429997</v>
      </c>
      <c r="D20" s="137">
        <f>'Monthly Data'!BC20</f>
        <v>19</v>
      </c>
      <c r="E20" s="137">
        <f>'Monthly Data'!AZ20</f>
        <v>6390.2</v>
      </c>
      <c r="F20" s="203">
        <f>'Monthly Data'!BI20</f>
        <v>0</v>
      </c>
      <c r="G20" s="203">
        <f>'Monthly Data'!BJ20</f>
        <v>1</v>
      </c>
      <c r="H20" s="203">
        <f>'Monthly Data'!BQ20</f>
        <v>0</v>
      </c>
      <c r="I20" s="137">
        <f>'Monthly Data'!BS20</f>
        <v>31</v>
      </c>
      <c r="K20" s="137">
        <f>'Intermediate OLS Model'!$B$5</f>
        <v>-8216912.5571975103</v>
      </c>
      <c r="L20" s="137">
        <f>'Intermediate OLS Model'!$B$6*D20</f>
        <v>-255191.9169634195</v>
      </c>
      <c r="M20" s="137">
        <f>'Intermediate OLS Model'!$B$7*E20</f>
        <v>7807689.1874357965</v>
      </c>
      <c r="N20" s="137">
        <f>'Intermediate OLS Model'!$B$8*F20</f>
        <v>0</v>
      </c>
      <c r="O20" s="137">
        <f>'Intermediate OLS Model'!$B$9*G20</f>
        <v>424185.12562792399</v>
      </c>
      <c r="P20" s="137">
        <f>'Intermediate OLS Model'!$B$10*H20</f>
        <v>0</v>
      </c>
      <c r="Q20" s="137">
        <f>'Intermediate OLS Model'!$B$11*I20</f>
        <v>4700809.3647696832</v>
      </c>
      <c r="R20" s="137">
        <f t="shared" si="2"/>
        <v>4460579.2036724733</v>
      </c>
    </row>
    <row r="21" spans="1:18">
      <c r="A21" s="138">
        <f>'Monthly Data'!A21</f>
        <v>40026</v>
      </c>
      <c r="B21" s="137">
        <f t="shared" si="1"/>
        <v>2009</v>
      </c>
      <c r="C21" s="137">
        <f ca="1">'Monthly Data'!U21</f>
        <v>4185937.0571420002</v>
      </c>
      <c r="D21" s="137">
        <f>'Monthly Data'!BC21</f>
        <v>20</v>
      </c>
      <c r="E21" s="137">
        <f>'Monthly Data'!AZ21</f>
        <v>6401</v>
      </c>
      <c r="F21" s="203">
        <f>'Monthly Data'!BI21</f>
        <v>0</v>
      </c>
      <c r="G21" s="203">
        <f>'Monthly Data'!BJ21</f>
        <v>0</v>
      </c>
      <c r="H21" s="203">
        <f>'Monthly Data'!BQ21</f>
        <v>0</v>
      </c>
      <c r="I21" s="137">
        <f>'Monthly Data'!BS21</f>
        <v>31</v>
      </c>
      <c r="K21" s="137">
        <f>'Intermediate OLS Model'!$B$5</f>
        <v>-8216912.5571975103</v>
      </c>
      <c r="L21" s="137">
        <f>'Intermediate OLS Model'!$B$6*D21</f>
        <v>-268623.07048781001</v>
      </c>
      <c r="M21" s="137">
        <f>'Intermediate OLS Model'!$B$7*E21</f>
        <v>7820884.8688267246</v>
      </c>
      <c r="N21" s="137">
        <f>'Intermediate OLS Model'!$B$8*F21</f>
        <v>0</v>
      </c>
      <c r="O21" s="137">
        <f>'Intermediate OLS Model'!$B$9*G21</f>
        <v>0</v>
      </c>
      <c r="P21" s="137">
        <f>'Intermediate OLS Model'!$B$10*H21</f>
        <v>0</v>
      </c>
      <c r="Q21" s="137">
        <f>'Intermediate OLS Model'!$B$11*I21</f>
        <v>4700809.3647696832</v>
      </c>
      <c r="R21" s="137">
        <f t="shared" si="2"/>
        <v>4036158.6059110882</v>
      </c>
    </row>
    <row r="22" spans="1:18">
      <c r="A22" s="138">
        <f>'Monthly Data'!A22</f>
        <v>40057</v>
      </c>
      <c r="B22" s="137">
        <f t="shared" si="1"/>
        <v>2009</v>
      </c>
      <c r="C22" s="137">
        <f ca="1">'Monthly Data'!U22</f>
        <v>4066294.1067980002</v>
      </c>
      <c r="D22" s="137">
        <f>'Monthly Data'!BC22</f>
        <v>21</v>
      </c>
      <c r="E22" s="137">
        <f>'Monthly Data'!AZ22</f>
        <v>6421.2</v>
      </c>
      <c r="F22" s="203">
        <f>'Monthly Data'!BI22</f>
        <v>0</v>
      </c>
      <c r="G22" s="203">
        <f>'Monthly Data'!BJ22</f>
        <v>0</v>
      </c>
      <c r="H22" s="203">
        <f>'Monthly Data'!BQ22</f>
        <v>1</v>
      </c>
      <c r="I22" s="137">
        <f>'Monthly Data'!BS22</f>
        <v>30</v>
      </c>
      <c r="K22" s="137">
        <f>'Intermediate OLS Model'!$B$5</f>
        <v>-8216912.5571975103</v>
      </c>
      <c r="L22" s="137">
        <f>'Intermediate OLS Model'!$B$6*D22</f>
        <v>-282054.22401220049</v>
      </c>
      <c r="M22" s="137">
        <f>'Intermediate OLS Model'!$B$7*E22</f>
        <v>7845565.6803171625</v>
      </c>
      <c r="N22" s="137">
        <f>'Intermediate OLS Model'!$B$8*F22</f>
        <v>0</v>
      </c>
      <c r="O22" s="137">
        <f>'Intermediate OLS Model'!$B$9*G22</f>
        <v>0</v>
      </c>
      <c r="P22" s="137">
        <f>'Intermediate OLS Model'!$B$10*H22</f>
        <v>205410.51909741401</v>
      </c>
      <c r="Q22" s="137">
        <f>'Intermediate OLS Model'!$B$11*I22</f>
        <v>4549170.3530029198</v>
      </c>
      <c r="R22" s="137">
        <f t="shared" si="2"/>
        <v>4101179.7712077852</v>
      </c>
    </row>
    <row r="23" spans="1:18">
      <c r="A23" s="138">
        <f>'Monthly Data'!A23</f>
        <v>40087</v>
      </c>
      <c r="B23" s="137">
        <f t="shared" si="1"/>
        <v>2009</v>
      </c>
      <c r="C23" s="137">
        <f ca="1">'Monthly Data'!U23</f>
        <v>4216044.9663699996</v>
      </c>
      <c r="D23" s="137">
        <f>'Monthly Data'!BC23</f>
        <v>22</v>
      </c>
      <c r="E23" s="137">
        <f>'Monthly Data'!AZ23</f>
        <v>6438.2</v>
      </c>
      <c r="F23" s="203">
        <f>'Monthly Data'!BI23</f>
        <v>0</v>
      </c>
      <c r="G23" s="203">
        <f>'Monthly Data'!BJ23</f>
        <v>0</v>
      </c>
      <c r="H23" s="203">
        <f>'Monthly Data'!BQ23</f>
        <v>1</v>
      </c>
      <c r="I23" s="137">
        <f>'Monthly Data'!BS23</f>
        <v>31</v>
      </c>
      <c r="K23" s="137">
        <f>'Intermediate OLS Model'!$B$5</f>
        <v>-8216912.5571975103</v>
      </c>
      <c r="L23" s="137">
        <f>'Intermediate OLS Model'!$B$6*D23</f>
        <v>-295485.37753659103</v>
      </c>
      <c r="M23" s="137">
        <f>'Intermediate OLS Model'!$B$7*E23</f>
        <v>7866336.6602843637</v>
      </c>
      <c r="N23" s="137">
        <f>'Intermediate OLS Model'!$B$8*F23</f>
        <v>0</v>
      </c>
      <c r="O23" s="137">
        <f>'Intermediate OLS Model'!$B$9*G23</f>
        <v>0</v>
      </c>
      <c r="P23" s="137">
        <f>'Intermediate OLS Model'!$B$10*H23</f>
        <v>205410.51909741401</v>
      </c>
      <c r="Q23" s="137">
        <f>'Intermediate OLS Model'!$B$11*I23</f>
        <v>4700809.3647696832</v>
      </c>
      <c r="R23" s="137">
        <f t="shared" si="2"/>
        <v>4260158.6094173603</v>
      </c>
    </row>
    <row r="24" spans="1:18">
      <c r="A24" s="138">
        <f>'Monthly Data'!A24</f>
        <v>40118</v>
      </c>
      <c r="B24" s="137">
        <f t="shared" si="1"/>
        <v>2009</v>
      </c>
      <c r="C24" s="137">
        <f ca="1">'Monthly Data'!U24</f>
        <v>4135261.855149</v>
      </c>
      <c r="D24" s="137">
        <f>'Monthly Data'!BC24</f>
        <v>23</v>
      </c>
      <c r="E24" s="137">
        <f>'Monthly Data'!AZ24</f>
        <v>6454</v>
      </c>
      <c r="F24" s="203">
        <f>'Monthly Data'!BI24</f>
        <v>0</v>
      </c>
      <c r="G24" s="203">
        <f>'Monthly Data'!BJ24</f>
        <v>0</v>
      </c>
      <c r="H24" s="203">
        <f>'Monthly Data'!BQ24</f>
        <v>1</v>
      </c>
      <c r="I24" s="137">
        <f>'Monthly Data'!BS24</f>
        <v>30</v>
      </c>
      <c r="K24" s="137">
        <f>'Intermediate OLS Model'!$B$5</f>
        <v>-8216912.5571975103</v>
      </c>
      <c r="L24" s="137">
        <f>'Intermediate OLS Model'!$B$6*D24</f>
        <v>-308916.53106098151</v>
      </c>
      <c r="M24" s="137">
        <f>'Intermediate OLS Model'!$B$7*E24</f>
        <v>7885641.4534303509</v>
      </c>
      <c r="N24" s="137">
        <f>'Intermediate OLS Model'!$B$8*F24</f>
        <v>0</v>
      </c>
      <c r="O24" s="137">
        <f>'Intermediate OLS Model'!$B$9*G24</f>
        <v>0</v>
      </c>
      <c r="P24" s="137">
        <f>'Intermediate OLS Model'!$B$10*H24</f>
        <v>205410.51909741401</v>
      </c>
      <c r="Q24" s="137">
        <f>'Intermediate OLS Model'!$B$11*I24</f>
        <v>4549170.3530029198</v>
      </c>
      <c r="R24" s="137">
        <f t="shared" si="2"/>
        <v>4114393.2372721927</v>
      </c>
    </row>
    <row r="25" spans="1:18">
      <c r="A25" s="138">
        <f>'Monthly Data'!A25</f>
        <v>40148</v>
      </c>
      <c r="B25" s="137">
        <f t="shared" si="1"/>
        <v>2009</v>
      </c>
      <c r="C25" s="137">
        <f ca="1">'Monthly Data'!U25</f>
        <v>4139276.0675209998</v>
      </c>
      <c r="D25" s="137">
        <f>'Monthly Data'!BC25</f>
        <v>24</v>
      </c>
      <c r="E25" s="137">
        <f>'Monthly Data'!AZ25</f>
        <v>6458.5</v>
      </c>
      <c r="F25" s="203">
        <f>'Monthly Data'!BI25</f>
        <v>0</v>
      </c>
      <c r="G25" s="203">
        <f>'Monthly Data'!BJ25</f>
        <v>0</v>
      </c>
      <c r="H25" s="203">
        <f>'Monthly Data'!BQ25</f>
        <v>0</v>
      </c>
      <c r="I25" s="137">
        <f>'Monthly Data'!BS25</f>
        <v>31</v>
      </c>
      <c r="K25" s="137">
        <f>'Intermediate OLS Model'!$B$5</f>
        <v>-8216912.5571975103</v>
      </c>
      <c r="L25" s="137">
        <f>'Intermediate OLS Model'!$B$6*D25</f>
        <v>-322347.68458537199</v>
      </c>
      <c r="M25" s="137">
        <f>'Intermediate OLS Model'!$B$7*E25</f>
        <v>7891139.6540099047</v>
      </c>
      <c r="N25" s="137">
        <f>'Intermediate OLS Model'!$B$8*F25</f>
        <v>0</v>
      </c>
      <c r="O25" s="137">
        <f>'Intermediate OLS Model'!$B$9*G25</f>
        <v>0</v>
      </c>
      <c r="P25" s="137">
        <f>'Intermediate OLS Model'!$B$10*H25</f>
        <v>0</v>
      </c>
      <c r="Q25" s="137">
        <f>'Intermediate OLS Model'!$B$11*I25</f>
        <v>4700809.3647696832</v>
      </c>
      <c r="R25" s="137">
        <f t="shared" si="2"/>
        <v>4052688.7769967066</v>
      </c>
    </row>
    <row r="26" spans="1:18">
      <c r="A26" s="138">
        <f>'Monthly Data'!A26</f>
        <v>40179</v>
      </c>
      <c r="B26" s="137">
        <f t="shared" si="1"/>
        <v>2010</v>
      </c>
      <c r="C26" s="137">
        <f ca="1">'Monthly Data'!U26</f>
        <v>3680290.2110469998</v>
      </c>
      <c r="D26" s="137">
        <f>'Monthly Data'!BC26</f>
        <v>25</v>
      </c>
      <c r="E26" s="137">
        <f>'Monthly Data'!AZ26</f>
        <v>6466.9</v>
      </c>
      <c r="F26" s="203">
        <f>'Monthly Data'!BI26</f>
        <v>0</v>
      </c>
      <c r="G26" s="203">
        <f>'Monthly Data'!BJ26</f>
        <v>0</v>
      </c>
      <c r="H26" s="203">
        <f>'Monthly Data'!BQ26</f>
        <v>0</v>
      </c>
      <c r="I26" s="137">
        <f>'Monthly Data'!BS26</f>
        <v>31</v>
      </c>
      <c r="K26" s="137">
        <f>'Intermediate OLS Model'!$B$5</f>
        <v>-8216912.5571975103</v>
      </c>
      <c r="L26" s="137">
        <f>'Intermediate OLS Model'!$B$6*D26</f>
        <v>-335778.83810976252</v>
      </c>
      <c r="M26" s="137">
        <f>'Intermediate OLS Model'!$B$7*E26</f>
        <v>7901402.9617584031</v>
      </c>
      <c r="N26" s="137">
        <f>'Intermediate OLS Model'!$B$8*F26</f>
        <v>0</v>
      </c>
      <c r="O26" s="137">
        <f>'Intermediate OLS Model'!$B$9*G26</f>
        <v>0</v>
      </c>
      <c r="P26" s="137">
        <f>'Intermediate OLS Model'!$B$10*H26</f>
        <v>0</v>
      </c>
      <c r="Q26" s="137">
        <f>'Intermediate OLS Model'!$B$11*I26</f>
        <v>4700809.3647696832</v>
      </c>
      <c r="R26" s="137">
        <f t="shared" si="2"/>
        <v>4049520.9312208137</v>
      </c>
    </row>
    <row r="27" spans="1:18">
      <c r="A27" s="138">
        <f>'Monthly Data'!A27</f>
        <v>40210</v>
      </c>
      <c r="B27" s="137">
        <f t="shared" si="1"/>
        <v>2010</v>
      </c>
      <c r="C27" s="137">
        <f ca="1">'Monthly Data'!U27</f>
        <v>3458917.2119789999</v>
      </c>
      <c r="D27" s="137">
        <f>'Monthly Data'!BC27</f>
        <v>26</v>
      </c>
      <c r="E27" s="137">
        <f>'Monthly Data'!AZ27</f>
        <v>6471</v>
      </c>
      <c r="F27" s="203">
        <f>'Monthly Data'!BI27</f>
        <v>0</v>
      </c>
      <c r="G27" s="203">
        <f>'Monthly Data'!BJ27</f>
        <v>0</v>
      </c>
      <c r="H27" s="203">
        <f>'Monthly Data'!BQ27</f>
        <v>0</v>
      </c>
      <c r="I27" s="137">
        <f>'Monthly Data'!BS27</f>
        <v>28</v>
      </c>
      <c r="K27" s="137">
        <f>'Intermediate OLS Model'!$B$5</f>
        <v>-8216912.5571975103</v>
      </c>
      <c r="L27" s="137">
        <f>'Intermediate OLS Model'!$B$6*D27</f>
        <v>-349209.991634153</v>
      </c>
      <c r="M27" s="137">
        <f>'Intermediate OLS Model'!$B$7*E27</f>
        <v>7906412.433397552</v>
      </c>
      <c r="N27" s="137">
        <f>'Intermediate OLS Model'!$B$8*F27</f>
        <v>0</v>
      </c>
      <c r="O27" s="137">
        <f>'Intermediate OLS Model'!$B$9*G27</f>
        <v>0</v>
      </c>
      <c r="P27" s="137">
        <f>'Intermediate OLS Model'!$B$10*H27</f>
        <v>0</v>
      </c>
      <c r="Q27" s="137">
        <f>'Intermediate OLS Model'!$B$11*I27</f>
        <v>4245892.3294693921</v>
      </c>
      <c r="R27" s="137">
        <f t="shared" si="2"/>
        <v>3586182.21403528</v>
      </c>
    </row>
    <row r="28" spans="1:18">
      <c r="A28" s="138">
        <f>'Monthly Data'!A28</f>
        <v>40238</v>
      </c>
      <c r="B28" s="137">
        <f t="shared" si="1"/>
        <v>2010</v>
      </c>
      <c r="C28" s="137">
        <f ca="1">'Monthly Data'!U28</f>
        <v>3961328.3825309998</v>
      </c>
      <c r="D28" s="137">
        <f>'Monthly Data'!BC28</f>
        <v>27</v>
      </c>
      <c r="E28" s="137">
        <f>'Monthly Data'!AZ28</f>
        <v>6477.5</v>
      </c>
      <c r="F28" s="203">
        <f>'Monthly Data'!BI28</f>
        <v>0</v>
      </c>
      <c r="G28" s="203">
        <f>'Monthly Data'!BJ28</f>
        <v>0</v>
      </c>
      <c r="H28" s="203">
        <f>'Monthly Data'!BQ28</f>
        <v>0</v>
      </c>
      <c r="I28" s="137">
        <f>'Monthly Data'!BS28</f>
        <v>31</v>
      </c>
      <c r="K28" s="137">
        <f>'Intermediate OLS Model'!$B$5</f>
        <v>-8216912.5571975103</v>
      </c>
      <c r="L28" s="137">
        <f>'Intermediate OLS Model'!$B$6*D28</f>
        <v>-362641.14515854348</v>
      </c>
      <c r="M28" s="137">
        <f>'Intermediate OLS Model'!$B$7*E28</f>
        <v>7914354.2786791287</v>
      </c>
      <c r="N28" s="137">
        <f>'Intermediate OLS Model'!$B$8*F28</f>
        <v>0</v>
      </c>
      <c r="O28" s="137">
        <f>'Intermediate OLS Model'!$B$9*G28</f>
        <v>0</v>
      </c>
      <c r="P28" s="137">
        <f>'Intermediate OLS Model'!$B$10*H28</f>
        <v>0</v>
      </c>
      <c r="Q28" s="137">
        <f>'Intermediate OLS Model'!$B$11*I28</f>
        <v>4700809.3647696832</v>
      </c>
      <c r="R28" s="137">
        <f t="shared" si="2"/>
        <v>4035609.9410927584</v>
      </c>
    </row>
    <row r="29" spans="1:18">
      <c r="A29" s="138">
        <f>'Monthly Data'!A29</f>
        <v>40269</v>
      </c>
      <c r="B29" s="137">
        <f t="shared" si="1"/>
        <v>2010</v>
      </c>
      <c r="C29" s="137">
        <f ca="1">'Monthly Data'!U29</f>
        <v>3819290.2417009999</v>
      </c>
      <c r="D29" s="137">
        <f>'Monthly Data'!BC29</f>
        <v>28</v>
      </c>
      <c r="E29" s="137">
        <f>'Monthly Data'!AZ29</f>
        <v>6485</v>
      </c>
      <c r="F29" s="203">
        <f>'Monthly Data'!BI29</f>
        <v>0</v>
      </c>
      <c r="G29" s="203">
        <f>'Monthly Data'!BJ29</f>
        <v>0</v>
      </c>
      <c r="H29" s="203">
        <f>'Monthly Data'!BQ29</f>
        <v>0</v>
      </c>
      <c r="I29" s="137">
        <f>'Monthly Data'!BS29</f>
        <v>30</v>
      </c>
      <c r="K29" s="137">
        <f>'Intermediate OLS Model'!$B$5</f>
        <v>-8216912.5571975103</v>
      </c>
      <c r="L29" s="137">
        <f>'Intermediate OLS Model'!$B$6*D29</f>
        <v>-376072.29868293402</v>
      </c>
      <c r="M29" s="137">
        <f>'Intermediate OLS Model'!$B$7*E29</f>
        <v>7923517.9463117179</v>
      </c>
      <c r="N29" s="137">
        <f>'Intermediate OLS Model'!$B$8*F29</f>
        <v>0</v>
      </c>
      <c r="O29" s="137">
        <f>'Intermediate OLS Model'!$B$9*G29</f>
        <v>0</v>
      </c>
      <c r="P29" s="137">
        <f>'Intermediate OLS Model'!$B$10*H29</f>
        <v>0</v>
      </c>
      <c r="Q29" s="137">
        <f>'Intermediate OLS Model'!$B$11*I29</f>
        <v>4549170.3530029198</v>
      </c>
      <c r="R29" s="137">
        <f t="shared" si="2"/>
        <v>3879703.4434341928</v>
      </c>
    </row>
    <row r="30" spans="1:18">
      <c r="A30" s="138">
        <f>'Monthly Data'!A30</f>
        <v>40299</v>
      </c>
      <c r="B30" s="137">
        <f t="shared" si="1"/>
        <v>2010</v>
      </c>
      <c r="C30" s="137">
        <f ca="1">'Monthly Data'!U30</f>
        <v>4025317.4492390002</v>
      </c>
      <c r="D30" s="137">
        <f>'Monthly Data'!BC30</f>
        <v>29</v>
      </c>
      <c r="E30" s="137">
        <f>'Monthly Data'!AZ30</f>
        <v>6506.8</v>
      </c>
      <c r="F30" s="203">
        <f>'Monthly Data'!BI30</f>
        <v>0</v>
      </c>
      <c r="G30" s="203">
        <f>'Monthly Data'!BJ30</f>
        <v>0</v>
      </c>
      <c r="H30" s="203">
        <f>'Monthly Data'!BQ30</f>
        <v>0</v>
      </c>
      <c r="I30" s="137">
        <f>'Monthly Data'!BS30</f>
        <v>31</v>
      </c>
      <c r="K30" s="137">
        <f>'Intermediate OLS Model'!$B$5</f>
        <v>-8216912.5571975103</v>
      </c>
      <c r="L30" s="137">
        <f>'Intermediate OLS Model'!$B$6*D30</f>
        <v>-389503.4522073245</v>
      </c>
      <c r="M30" s="137">
        <f>'Intermediate OLS Model'!$B$7*E30</f>
        <v>7950153.6735637756</v>
      </c>
      <c r="N30" s="137">
        <f>'Intermediate OLS Model'!$B$8*F30</f>
        <v>0</v>
      </c>
      <c r="O30" s="137">
        <f>'Intermediate OLS Model'!$B$9*G30</f>
        <v>0</v>
      </c>
      <c r="P30" s="137">
        <f>'Intermediate OLS Model'!$B$10*H30</f>
        <v>0</v>
      </c>
      <c r="Q30" s="137">
        <f>'Intermediate OLS Model'!$B$11*I30</f>
        <v>4700809.3647696832</v>
      </c>
      <c r="R30" s="137">
        <f t="shared" si="2"/>
        <v>4044547.0289286245</v>
      </c>
    </row>
    <row r="31" spans="1:18">
      <c r="A31" s="138">
        <f>'Monthly Data'!A31</f>
        <v>40330</v>
      </c>
      <c r="B31" s="137">
        <f t="shared" si="1"/>
        <v>2010</v>
      </c>
      <c r="C31" s="137">
        <f ca="1">'Monthly Data'!U31</f>
        <v>4225303.8981990004</v>
      </c>
      <c r="D31" s="137">
        <f>'Monthly Data'!BC31</f>
        <v>30</v>
      </c>
      <c r="E31" s="137">
        <f>'Monthly Data'!AZ31</f>
        <v>6540.8</v>
      </c>
      <c r="F31" s="203">
        <f>'Monthly Data'!BI31</f>
        <v>1</v>
      </c>
      <c r="G31" s="203">
        <f>'Monthly Data'!BJ31</f>
        <v>0</v>
      </c>
      <c r="H31" s="203">
        <f>'Monthly Data'!BQ31</f>
        <v>0</v>
      </c>
      <c r="I31" s="137">
        <f>'Monthly Data'!BS31</f>
        <v>30</v>
      </c>
      <c r="K31" s="137">
        <f>'Intermediate OLS Model'!$B$5</f>
        <v>-8216912.5571975103</v>
      </c>
      <c r="L31" s="137">
        <f>'Intermediate OLS Model'!$B$6*D31</f>
        <v>-402934.60573171498</v>
      </c>
      <c r="M31" s="137">
        <f>'Intermediate OLS Model'!$B$7*E31</f>
        <v>7991695.6334981779</v>
      </c>
      <c r="N31" s="137">
        <f>'Intermediate OLS Model'!$B$8*F31</f>
        <v>340077.83791221399</v>
      </c>
      <c r="O31" s="137">
        <f>'Intermediate OLS Model'!$B$9*G31</f>
        <v>0</v>
      </c>
      <c r="P31" s="137">
        <f>'Intermediate OLS Model'!$B$10*H31</f>
        <v>0</v>
      </c>
      <c r="Q31" s="137">
        <f>'Intermediate OLS Model'!$B$11*I31</f>
        <v>4549170.3530029198</v>
      </c>
      <c r="R31" s="137">
        <f t="shared" si="2"/>
        <v>4261096.661484086</v>
      </c>
    </row>
    <row r="32" spans="1:18">
      <c r="A32" s="138">
        <f>'Monthly Data'!A32</f>
        <v>40360</v>
      </c>
      <c r="B32" s="137">
        <f t="shared" si="1"/>
        <v>2010</v>
      </c>
      <c r="C32" s="137">
        <f ca="1">'Monthly Data'!U32</f>
        <v>4362344.081638</v>
      </c>
      <c r="D32" s="137">
        <f>'Monthly Data'!BC32</f>
        <v>31</v>
      </c>
      <c r="E32" s="137">
        <f>'Monthly Data'!AZ32</f>
        <v>6561</v>
      </c>
      <c r="F32" s="203">
        <f>'Monthly Data'!BI32</f>
        <v>0</v>
      </c>
      <c r="G32" s="203">
        <f>'Monthly Data'!BJ32</f>
        <v>1</v>
      </c>
      <c r="H32" s="203">
        <f>'Monthly Data'!BQ32</f>
        <v>0</v>
      </c>
      <c r="I32" s="137">
        <f>'Monthly Data'!BS32</f>
        <v>31</v>
      </c>
      <c r="K32" s="137">
        <f>'Intermediate OLS Model'!$B$5</f>
        <v>-8216912.5571975103</v>
      </c>
      <c r="L32" s="137">
        <f>'Intermediate OLS Model'!$B$6*D32</f>
        <v>-416365.75925610552</v>
      </c>
      <c r="M32" s="137">
        <f>'Intermediate OLS Model'!$B$7*E32</f>
        <v>8016376.4449886167</v>
      </c>
      <c r="N32" s="137">
        <f>'Intermediate OLS Model'!$B$8*F32</f>
        <v>0</v>
      </c>
      <c r="O32" s="137">
        <f>'Intermediate OLS Model'!$B$9*G32</f>
        <v>424185.12562792399</v>
      </c>
      <c r="P32" s="137">
        <f>'Intermediate OLS Model'!$B$10*H32</f>
        <v>0</v>
      </c>
      <c r="Q32" s="137">
        <f>'Intermediate OLS Model'!$B$11*I32</f>
        <v>4700809.3647696832</v>
      </c>
      <c r="R32" s="137">
        <f t="shared" si="2"/>
        <v>4508092.6189326085</v>
      </c>
    </row>
    <row r="33" spans="1:18">
      <c r="A33" s="138">
        <f>'Monthly Data'!A33</f>
        <v>40391</v>
      </c>
      <c r="B33" s="137">
        <f t="shared" si="1"/>
        <v>2010</v>
      </c>
      <c r="C33" s="137">
        <f ca="1">'Monthly Data'!U33</f>
        <v>4421103.6722379997</v>
      </c>
      <c r="D33" s="137">
        <f>'Monthly Data'!BC33</f>
        <v>32</v>
      </c>
      <c r="E33" s="137">
        <f>'Monthly Data'!AZ33</f>
        <v>6568.9</v>
      </c>
      <c r="F33" s="203">
        <f>'Monthly Data'!BI33</f>
        <v>0</v>
      </c>
      <c r="G33" s="203">
        <f>'Monthly Data'!BJ33</f>
        <v>0</v>
      </c>
      <c r="H33" s="203">
        <f>'Monthly Data'!BQ33</f>
        <v>0</v>
      </c>
      <c r="I33" s="137">
        <f>'Monthly Data'!BS33</f>
        <v>31</v>
      </c>
      <c r="K33" s="137">
        <f>'Intermediate OLS Model'!$B$5</f>
        <v>-8216912.5571975103</v>
      </c>
      <c r="L33" s="137">
        <f>'Intermediate OLS Model'!$B$6*D33</f>
        <v>-429796.912780496</v>
      </c>
      <c r="M33" s="137">
        <f>'Intermediate OLS Model'!$B$7*E33</f>
        <v>8026028.8415616099</v>
      </c>
      <c r="N33" s="137">
        <f>'Intermediate OLS Model'!$B$8*F33</f>
        <v>0</v>
      </c>
      <c r="O33" s="137">
        <f>'Intermediate OLS Model'!$B$9*G33</f>
        <v>0</v>
      </c>
      <c r="P33" s="137">
        <f>'Intermediate OLS Model'!$B$10*H33</f>
        <v>0</v>
      </c>
      <c r="Q33" s="137">
        <f>'Intermediate OLS Model'!$B$11*I33</f>
        <v>4700809.3647696832</v>
      </c>
      <c r="R33" s="137">
        <f t="shared" si="2"/>
        <v>4080128.7363532865</v>
      </c>
    </row>
    <row r="34" spans="1:18">
      <c r="A34" s="138">
        <f>'Monthly Data'!A34</f>
        <v>40422</v>
      </c>
      <c r="B34" s="137">
        <f t="shared" si="1"/>
        <v>2010</v>
      </c>
      <c r="C34" s="137">
        <f ca="1">'Monthly Data'!U34</f>
        <v>4336552.6475419998</v>
      </c>
      <c r="D34" s="137">
        <f>'Monthly Data'!BC34</f>
        <v>33</v>
      </c>
      <c r="E34" s="137">
        <f>'Monthly Data'!AZ34</f>
        <v>6556</v>
      </c>
      <c r="F34" s="203">
        <f>'Monthly Data'!BI34</f>
        <v>0</v>
      </c>
      <c r="G34" s="203">
        <f>'Monthly Data'!BJ34</f>
        <v>0</v>
      </c>
      <c r="H34" s="203">
        <f>'Monthly Data'!BQ34</f>
        <v>1</v>
      </c>
      <c r="I34" s="137">
        <f>'Monthly Data'!BS34</f>
        <v>30</v>
      </c>
      <c r="K34" s="137">
        <f>'Intermediate OLS Model'!$B$5</f>
        <v>-8216912.5571975103</v>
      </c>
      <c r="L34" s="137">
        <f>'Intermediate OLS Model'!$B$6*D34</f>
        <v>-443228.06630488648</v>
      </c>
      <c r="M34" s="137">
        <f>'Intermediate OLS Model'!$B$7*E34</f>
        <v>8010267.3332335576</v>
      </c>
      <c r="N34" s="137">
        <f>'Intermediate OLS Model'!$B$8*F34</f>
        <v>0</v>
      </c>
      <c r="O34" s="137">
        <f>'Intermediate OLS Model'!$B$9*G34</f>
        <v>0</v>
      </c>
      <c r="P34" s="137">
        <f>'Intermediate OLS Model'!$B$10*H34</f>
        <v>205410.51909741401</v>
      </c>
      <c r="Q34" s="137">
        <f>'Intermediate OLS Model'!$B$11*I34</f>
        <v>4549170.3530029198</v>
      </c>
      <c r="R34" s="137">
        <f t="shared" ref="R34:R65" si="3">SUM(K34:Q34)</f>
        <v>4104707.5818314953</v>
      </c>
    </row>
    <row r="35" spans="1:18">
      <c r="A35" s="138">
        <f>'Monthly Data'!A35</f>
        <v>40452</v>
      </c>
      <c r="B35" s="137">
        <f t="shared" si="1"/>
        <v>2010</v>
      </c>
      <c r="C35" s="137">
        <f ca="1">'Monthly Data'!U35</f>
        <v>4409060.9406300001</v>
      </c>
      <c r="D35" s="137">
        <f>'Monthly Data'!BC35</f>
        <v>34</v>
      </c>
      <c r="E35" s="137">
        <f>'Monthly Data'!AZ35</f>
        <v>6551.6</v>
      </c>
      <c r="F35" s="203">
        <f>'Monthly Data'!BI35</f>
        <v>0</v>
      </c>
      <c r="G35" s="203">
        <f>'Monthly Data'!BJ35</f>
        <v>0</v>
      </c>
      <c r="H35" s="203">
        <f>'Monthly Data'!BQ35</f>
        <v>1</v>
      </c>
      <c r="I35" s="137">
        <f>'Monthly Data'!BS35</f>
        <v>31</v>
      </c>
      <c r="K35" s="137">
        <f>'Intermediate OLS Model'!$B$5</f>
        <v>-8216912.5571975103</v>
      </c>
      <c r="L35" s="137">
        <f>'Intermediate OLS Model'!$B$6*D35</f>
        <v>-456659.21982927702</v>
      </c>
      <c r="M35" s="137">
        <f>'Intermediate OLS Model'!$B$7*E35</f>
        <v>8004891.314889106</v>
      </c>
      <c r="N35" s="137">
        <f>'Intermediate OLS Model'!$B$8*F35</f>
        <v>0</v>
      </c>
      <c r="O35" s="137">
        <f>'Intermediate OLS Model'!$B$9*G35</f>
        <v>0</v>
      </c>
      <c r="P35" s="137">
        <f>'Intermediate OLS Model'!$B$10*H35</f>
        <v>205410.51909741401</v>
      </c>
      <c r="Q35" s="137">
        <f>'Intermediate OLS Model'!$B$11*I35</f>
        <v>4700809.3647696832</v>
      </c>
      <c r="R35" s="137">
        <f t="shared" si="3"/>
        <v>4237539.4217294157</v>
      </c>
    </row>
    <row r="36" spans="1:18">
      <c r="A36" s="138">
        <f>'Monthly Data'!A36</f>
        <v>40483</v>
      </c>
      <c r="B36" s="137">
        <f t="shared" si="1"/>
        <v>2010</v>
      </c>
      <c r="C36" s="137">
        <f ca="1">'Monthly Data'!U36</f>
        <v>4233860.37414</v>
      </c>
      <c r="D36" s="137">
        <f>'Monthly Data'!BC36</f>
        <v>35</v>
      </c>
      <c r="E36" s="137">
        <f>'Monthly Data'!AZ36</f>
        <v>6555.7</v>
      </c>
      <c r="F36" s="203">
        <f>'Monthly Data'!BI36</f>
        <v>0</v>
      </c>
      <c r="G36" s="203">
        <f>'Monthly Data'!BJ36</f>
        <v>0</v>
      </c>
      <c r="H36" s="203">
        <f>'Monthly Data'!BQ36</f>
        <v>1</v>
      </c>
      <c r="I36" s="137">
        <f>'Monthly Data'!BS36</f>
        <v>30</v>
      </c>
      <c r="K36" s="137">
        <f>'Intermediate OLS Model'!$B$5</f>
        <v>-8216912.5571975103</v>
      </c>
      <c r="L36" s="137">
        <f>'Intermediate OLS Model'!$B$6*D36</f>
        <v>-470090.3733536675</v>
      </c>
      <c r="M36" s="137">
        <f>'Intermediate OLS Model'!$B$7*E36</f>
        <v>8009900.7865282539</v>
      </c>
      <c r="N36" s="137">
        <f>'Intermediate OLS Model'!$B$8*F36</f>
        <v>0</v>
      </c>
      <c r="O36" s="137">
        <f>'Intermediate OLS Model'!$B$9*G36</f>
        <v>0</v>
      </c>
      <c r="P36" s="137">
        <f>'Intermediate OLS Model'!$B$10*H36</f>
        <v>205410.51909741401</v>
      </c>
      <c r="Q36" s="137">
        <f>'Intermediate OLS Model'!$B$11*I36</f>
        <v>4549170.3530029198</v>
      </c>
      <c r="R36" s="137">
        <f t="shared" si="3"/>
        <v>4077478.7280774107</v>
      </c>
    </row>
    <row r="37" spans="1:18">
      <c r="A37" s="138">
        <f>'Monthly Data'!A37</f>
        <v>40513</v>
      </c>
      <c r="B37" s="137">
        <f t="shared" si="1"/>
        <v>2010</v>
      </c>
      <c r="C37" s="137">
        <f ca="1">'Monthly Data'!U37</f>
        <v>4138518.7720019999</v>
      </c>
      <c r="D37" s="137">
        <f>'Monthly Data'!BC37</f>
        <v>36</v>
      </c>
      <c r="E37" s="137">
        <f>'Monthly Data'!AZ37</f>
        <v>6578.3</v>
      </c>
      <c r="F37" s="203">
        <f>'Monthly Data'!BI37</f>
        <v>0</v>
      </c>
      <c r="G37" s="203">
        <f>'Monthly Data'!BJ37</f>
        <v>0</v>
      </c>
      <c r="H37" s="203">
        <f>'Monthly Data'!BQ37</f>
        <v>0</v>
      </c>
      <c r="I37" s="137">
        <f>'Monthly Data'!BS37</f>
        <v>31</v>
      </c>
      <c r="K37" s="137">
        <f>'Intermediate OLS Model'!$B$5</f>
        <v>-8216912.5571975103</v>
      </c>
      <c r="L37" s="137">
        <f>'Intermediate OLS Model'!$B$6*D37</f>
        <v>-483521.52687805798</v>
      </c>
      <c r="M37" s="137">
        <f>'Intermediate OLS Model'!$B$7*E37</f>
        <v>8037513.9716611216</v>
      </c>
      <c r="N37" s="137">
        <f>'Intermediate OLS Model'!$B$8*F37</f>
        <v>0</v>
      </c>
      <c r="O37" s="137">
        <f>'Intermediate OLS Model'!$B$9*G37</f>
        <v>0</v>
      </c>
      <c r="P37" s="137">
        <f>'Intermediate OLS Model'!$B$10*H37</f>
        <v>0</v>
      </c>
      <c r="Q37" s="137">
        <f>'Intermediate OLS Model'!$B$11*I37</f>
        <v>4700809.3647696832</v>
      </c>
      <c r="R37" s="137">
        <f t="shared" si="3"/>
        <v>4037889.2523552366</v>
      </c>
    </row>
    <row r="38" spans="1:18">
      <c r="A38" s="138">
        <f>'Monthly Data'!A38</f>
        <v>40544</v>
      </c>
      <c r="B38" s="137">
        <f t="shared" si="1"/>
        <v>2011</v>
      </c>
      <c r="C38" s="137">
        <f ca="1">'Monthly Data'!U38</f>
        <v>4225575.7611889997</v>
      </c>
      <c r="D38" s="137">
        <f>'Monthly Data'!BC38</f>
        <v>37</v>
      </c>
      <c r="E38" s="137">
        <f>'Monthly Data'!AZ38</f>
        <v>6606.3</v>
      </c>
      <c r="F38" s="203">
        <f>'Monthly Data'!BI38</f>
        <v>0</v>
      </c>
      <c r="G38" s="203">
        <f>'Monthly Data'!BJ38</f>
        <v>0</v>
      </c>
      <c r="H38" s="203">
        <f>'Monthly Data'!BQ38</f>
        <v>0</v>
      </c>
      <c r="I38" s="137">
        <f>'Monthly Data'!BS38</f>
        <v>31</v>
      </c>
      <c r="K38" s="137">
        <f>'Intermediate OLS Model'!$B$5</f>
        <v>-8216912.5571975103</v>
      </c>
      <c r="L38" s="137">
        <f>'Intermediate OLS Model'!$B$6*D38</f>
        <v>-496952.68040244852</v>
      </c>
      <c r="M38" s="137">
        <f>'Intermediate OLS Model'!$B$7*E38</f>
        <v>8071724.9974894533</v>
      </c>
      <c r="N38" s="137">
        <f>'Intermediate OLS Model'!$B$8*F38</f>
        <v>0</v>
      </c>
      <c r="O38" s="137">
        <f>'Intermediate OLS Model'!$B$9*G38</f>
        <v>0</v>
      </c>
      <c r="P38" s="137">
        <f>'Intermediate OLS Model'!$B$10*H38</f>
        <v>0</v>
      </c>
      <c r="Q38" s="137">
        <f>'Intermediate OLS Model'!$B$11*I38</f>
        <v>4700809.3647696832</v>
      </c>
      <c r="R38" s="137">
        <f t="shared" si="3"/>
        <v>4058669.1246591769</v>
      </c>
    </row>
    <row r="39" spans="1:18">
      <c r="A39" s="138">
        <f>'Monthly Data'!A39</f>
        <v>40575</v>
      </c>
      <c r="B39" s="137">
        <f t="shared" si="1"/>
        <v>2011</v>
      </c>
      <c r="C39" s="137">
        <f ca="1">'Monthly Data'!U39</f>
        <v>3677829.2420740002</v>
      </c>
      <c r="D39" s="137">
        <f>'Monthly Data'!BC39</f>
        <v>38</v>
      </c>
      <c r="E39" s="137">
        <f>'Monthly Data'!AZ39</f>
        <v>6619.5</v>
      </c>
      <c r="F39" s="203">
        <f>'Monthly Data'!BI39</f>
        <v>0</v>
      </c>
      <c r="G39" s="203">
        <f>'Monthly Data'!BJ39</f>
        <v>0</v>
      </c>
      <c r="H39" s="203">
        <f>'Monthly Data'!BQ39</f>
        <v>0</v>
      </c>
      <c r="I39" s="137">
        <f>'Monthly Data'!BS39</f>
        <v>28</v>
      </c>
      <c r="K39" s="137">
        <f>'Intermediate OLS Model'!$B$5</f>
        <v>-8216912.5571975103</v>
      </c>
      <c r="L39" s="137">
        <f>'Intermediate OLS Model'!$B$6*D39</f>
        <v>-510383.833926839</v>
      </c>
      <c r="M39" s="137">
        <f>'Intermediate OLS Model'!$B$7*E39</f>
        <v>8087853.0525228092</v>
      </c>
      <c r="N39" s="137">
        <f>'Intermediate OLS Model'!$B$8*F39</f>
        <v>0</v>
      </c>
      <c r="O39" s="137">
        <f>'Intermediate OLS Model'!$B$9*G39</f>
        <v>0</v>
      </c>
      <c r="P39" s="137">
        <f>'Intermediate OLS Model'!$B$10*H39</f>
        <v>0</v>
      </c>
      <c r="Q39" s="137">
        <f>'Intermediate OLS Model'!$B$11*I39</f>
        <v>4245892.3294693921</v>
      </c>
      <c r="R39" s="137">
        <f t="shared" si="3"/>
        <v>3606448.9908678522</v>
      </c>
    </row>
    <row r="40" spans="1:18">
      <c r="A40" s="138">
        <f>'Monthly Data'!A40</f>
        <v>40603</v>
      </c>
      <c r="B40" s="137">
        <f t="shared" si="1"/>
        <v>2011</v>
      </c>
      <c r="C40" s="137">
        <f ca="1">'Monthly Data'!U40</f>
        <v>4008991.4056159998</v>
      </c>
      <c r="D40" s="137">
        <f>'Monthly Data'!BC40</f>
        <v>39</v>
      </c>
      <c r="E40" s="137">
        <f>'Monthly Data'!AZ40</f>
        <v>6628.6</v>
      </c>
      <c r="F40" s="203">
        <f>'Monthly Data'!BI40</f>
        <v>0</v>
      </c>
      <c r="G40" s="203">
        <f>'Monthly Data'!BJ40</f>
        <v>0</v>
      </c>
      <c r="H40" s="203">
        <f>'Monthly Data'!BQ40</f>
        <v>0</v>
      </c>
      <c r="I40" s="137">
        <f>'Monthly Data'!BS40</f>
        <v>31</v>
      </c>
      <c r="K40" s="137">
        <f>'Intermediate OLS Model'!$B$5</f>
        <v>-8216912.5571975103</v>
      </c>
      <c r="L40" s="137">
        <f>'Intermediate OLS Model'!$B$6*D40</f>
        <v>-523814.98745122948</v>
      </c>
      <c r="M40" s="137">
        <f>'Intermediate OLS Model'!$B$7*E40</f>
        <v>8098971.6359170172</v>
      </c>
      <c r="N40" s="137">
        <f>'Intermediate OLS Model'!$B$8*F40</f>
        <v>0</v>
      </c>
      <c r="O40" s="137">
        <f>'Intermediate OLS Model'!$B$9*G40</f>
        <v>0</v>
      </c>
      <c r="P40" s="137">
        <f>'Intermediate OLS Model'!$B$10*H40</f>
        <v>0</v>
      </c>
      <c r="Q40" s="137">
        <f>'Intermediate OLS Model'!$B$11*I40</f>
        <v>4700809.3647696832</v>
      </c>
      <c r="R40" s="137">
        <f t="shared" si="3"/>
        <v>4059053.45603796</v>
      </c>
    </row>
    <row r="41" spans="1:18">
      <c r="A41" s="138">
        <f>'Monthly Data'!A41</f>
        <v>40634</v>
      </c>
      <c r="B41" s="137">
        <f t="shared" si="1"/>
        <v>2011</v>
      </c>
      <c r="C41" s="137">
        <f ca="1">'Monthly Data'!U41</f>
        <v>3911881.7842620001</v>
      </c>
      <c r="D41" s="137">
        <f>'Monthly Data'!BC41</f>
        <v>40</v>
      </c>
      <c r="E41" s="137">
        <f>'Monthly Data'!AZ41</f>
        <v>6635.5</v>
      </c>
      <c r="F41" s="203">
        <f>'Monthly Data'!BI41</f>
        <v>0</v>
      </c>
      <c r="G41" s="203">
        <f>'Monthly Data'!BJ41</f>
        <v>0</v>
      </c>
      <c r="H41" s="203">
        <f>'Monthly Data'!BQ41</f>
        <v>0</v>
      </c>
      <c r="I41" s="137">
        <f>'Monthly Data'!BS41</f>
        <v>30</v>
      </c>
      <c r="K41" s="137">
        <f>'Intermediate OLS Model'!$B$5</f>
        <v>-8216912.5571975103</v>
      </c>
      <c r="L41" s="137">
        <f>'Intermediate OLS Model'!$B$6*D41</f>
        <v>-537246.14097562002</v>
      </c>
      <c r="M41" s="137">
        <f>'Intermediate OLS Model'!$B$7*E41</f>
        <v>8107402.210138998</v>
      </c>
      <c r="N41" s="137">
        <f>'Intermediate OLS Model'!$B$8*F41</f>
        <v>0</v>
      </c>
      <c r="O41" s="137">
        <f>'Intermediate OLS Model'!$B$9*G41</f>
        <v>0</v>
      </c>
      <c r="P41" s="137">
        <f>'Intermediate OLS Model'!$B$10*H41</f>
        <v>0</v>
      </c>
      <c r="Q41" s="137">
        <f>'Intermediate OLS Model'!$B$11*I41</f>
        <v>4549170.3530029198</v>
      </c>
      <c r="R41" s="137">
        <f t="shared" si="3"/>
        <v>3902413.8649687879</v>
      </c>
    </row>
    <row r="42" spans="1:18">
      <c r="A42" s="138">
        <f>'Monthly Data'!A42</f>
        <v>40664</v>
      </c>
      <c r="B42" s="137">
        <f t="shared" si="1"/>
        <v>2011</v>
      </c>
      <c r="C42" s="137">
        <f ca="1">'Monthly Data'!U42</f>
        <v>4672710.2646949999</v>
      </c>
      <c r="D42" s="137">
        <f>'Monthly Data'!BC42</f>
        <v>41</v>
      </c>
      <c r="E42" s="137">
        <f>'Monthly Data'!AZ42</f>
        <v>6645.8</v>
      </c>
      <c r="F42" s="203">
        <f>'Monthly Data'!BI42</f>
        <v>0</v>
      </c>
      <c r="G42" s="203">
        <f>'Monthly Data'!BJ42</f>
        <v>0</v>
      </c>
      <c r="H42" s="203">
        <f>'Monthly Data'!BQ42</f>
        <v>0</v>
      </c>
      <c r="I42" s="137">
        <f>'Monthly Data'!BS42</f>
        <v>31</v>
      </c>
      <c r="K42" s="137">
        <f>'Intermediate OLS Model'!$B$5</f>
        <v>-8216912.5571975103</v>
      </c>
      <c r="L42" s="137">
        <f>'Intermediate OLS Model'!$B$6*D42</f>
        <v>-550677.29450001055</v>
      </c>
      <c r="M42" s="137">
        <f>'Intermediate OLS Model'!$B$7*E42</f>
        <v>8119986.9803544208</v>
      </c>
      <c r="N42" s="137">
        <f>'Intermediate OLS Model'!$B$8*F42</f>
        <v>0</v>
      </c>
      <c r="O42" s="137">
        <f>'Intermediate OLS Model'!$B$9*G42</f>
        <v>0</v>
      </c>
      <c r="P42" s="137">
        <f>'Intermediate OLS Model'!$B$10*H42</f>
        <v>0</v>
      </c>
      <c r="Q42" s="137">
        <f>'Intermediate OLS Model'!$B$11*I42</f>
        <v>4700809.3647696832</v>
      </c>
      <c r="R42" s="137">
        <f t="shared" si="3"/>
        <v>4053206.4934265828</v>
      </c>
    </row>
    <row r="43" spans="1:18">
      <c r="A43" s="138">
        <f>'Monthly Data'!A43</f>
        <v>40695</v>
      </c>
      <c r="B43" s="137">
        <f t="shared" si="1"/>
        <v>2011</v>
      </c>
      <c r="C43" s="137">
        <f ca="1">'Monthly Data'!U43</f>
        <v>4411205.0579040004</v>
      </c>
      <c r="D43" s="137">
        <f>'Monthly Data'!BC43</f>
        <v>42</v>
      </c>
      <c r="E43" s="137">
        <f>'Monthly Data'!AZ43</f>
        <v>6662</v>
      </c>
      <c r="F43" s="203">
        <f>'Monthly Data'!BI43</f>
        <v>1</v>
      </c>
      <c r="G43" s="203">
        <f>'Monthly Data'!BJ43</f>
        <v>0</v>
      </c>
      <c r="H43" s="203">
        <f>'Monthly Data'!BQ43</f>
        <v>0</v>
      </c>
      <c r="I43" s="137">
        <f>'Monthly Data'!BS43</f>
        <v>30</v>
      </c>
      <c r="K43" s="137">
        <f>'Intermediate OLS Model'!$B$5</f>
        <v>-8216912.5571975103</v>
      </c>
      <c r="L43" s="137">
        <f>'Intermediate OLS Model'!$B$6*D43</f>
        <v>-564108.44802440098</v>
      </c>
      <c r="M43" s="137">
        <f>'Intermediate OLS Model'!$B$7*E43</f>
        <v>8139780.5024408121</v>
      </c>
      <c r="N43" s="137">
        <f>'Intermediate OLS Model'!$B$8*F43</f>
        <v>340077.83791221399</v>
      </c>
      <c r="O43" s="137">
        <f>'Intermediate OLS Model'!$B$9*G43</f>
        <v>0</v>
      </c>
      <c r="P43" s="137">
        <f>'Intermediate OLS Model'!$B$10*H43</f>
        <v>0</v>
      </c>
      <c r="Q43" s="137">
        <f>'Intermediate OLS Model'!$B$11*I43</f>
        <v>4549170.3530029198</v>
      </c>
      <c r="R43" s="137">
        <f t="shared" si="3"/>
        <v>4248007.6881340351</v>
      </c>
    </row>
    <row r="44" spans="1:18">
      <c r="A44" s="138">
        <f>'Monthly Data'!A44</f>
        <v>40725</v>
      </c>
      <c r="B44" s="137">
        <f t="shared" si="1"/>
        <v>2011</v>
      </c>
      <c r="C44" s="137">
        <f ca="1">'Monthly Data'!U44</f>
        <v>4410294.6933960002</v>
      </c>
      <c r="D44" s="137">
        <f>'Monthly Data'!BC44</f>
        <v>43</v>
      </c>
      <c r="E44" s="137">
        <f>'Monthly Data'!AZ44</f>
        <v>6665.8</v>
      </c>
      <c r="F44" s="203">
        <f>'Monthly Data'!BI44</f>
        <v>0</v>
      </c>
      <c r="G44" s="203">
        <f>'Monthly Data'!BJ44</f>
        <v>1</v>
      </c>
      <c r="H44" s="203">
        <f>'Monthly Data'!BQ44</f>
        <v>0</v>
      </c>
      <c r="I44" s="137">
        <f>'Monthly Data'!BS44</f>
        <v>31</v>
      </c>
      <c r="K44" s="137">
        <f>'Intermediate OLS Model'!$B$5</f>
        <v>-8216912.5571975103</v>
      </c>
      <c r="L44" s="137">
        <f>'Intermediate OLS Model'!$B$6*D44</f>
        <v>-577539.60154879151</v>
      </c>
      <c r="M44" s="137">
        <f>'Intermediate OLS Model'!$B$7*E44</f>
        <v>8144423.4273746572</v>
      </c>
      <c r="N44" s="137">
        <f>'Intermediate OLS Model'!$B$8*F44</f>
        <v>0</v>
      </c>
      <c r="O44" s="137">
        <f>'Intermediate OLS Model'!$B$9*G44</f>
        <v>424185.12562792399</v>
      </c>
      <c r="P44" s="137">
        <f>'Intermediate OLS Model'!$B$10*H44</f>
        <v>0</v>
      </c>
      <c r="Q44" s="137">
        <f>'Intermediate OLS Model'!$B$11*I44</f>
        <v>4700809.3647696832</v>
      </c>
      <c r="R44" s="137">
        <f t="shared" si="3"/>
        <v>4474965.7590259621</v>
      </c>
    </row>
    <row r="45" spans="1:18">
      <c r="A45" s="138">
        <f>'Monthly Data'!A45</f>
        <v>40756</v>
      </c>
      <c r="B45" s="137">
        <f t="shared" si="1"/>
        <v>2011</v>
      </c>
      <c r="C45" s="137">
        <f ca="1">'Monthly Data'!U45</f>
        <v>3989309.9328839998</v>
      </c>
      <c r="D45" s="137">
        <f>'Monthly Data'!BC45</f>
        <v>44</v>
      </c>
      <c r="E45" s="137">
        <f>'Monthly Data'!AZ45</f>
        <v>6677.5</v>
      </c>
      <c r="F45" s="203">
        <f>'Monthly Data'!BI45</f>
        <v>0</v>
      </c>
      <c r="G45" s="203">
        <f>'Monthly Data'!BJ45</f>
        <v>0</v>
      </c>
      <c r="H45" s="203">
        <f>'Monthly Data'!BQ45</f>
        <v>0</v>
      </c>
      <c r="I45" s="137">
        <f>'Monthly Data'!BS45</f>
        <v>31</v>
      </c>
      <c r="K45" s="137">
        <f>'Intermediate OLS Model'!$B$5</f>
        <v>-8216912.5571975103</v>
      </c>
      <c r="L45" s="137">
        <f>'Intermediate OLS Model'!$B$6*D45</f>
        <v>-590970.75507318205</v>
      </c>
      <c r="M45" s="137">
        <f>'Intermediate OLS Model'!$B$7*E45</f>
        <v>8158718.7488814956</v>
      </c>
      <c r="N45" s="137">
        <f>'Intermediate OLS Model'!$B$8*F45</f>
        <v>0</v>
      </c>
      <c r="O45" s="137">
        <f>'Intermediate OLS Model'!$B$9*G45</f>
        <v>0</v>
      </c>
      <c r="P45" s="137">
        <f>'Intermediate OLS Model'!$B$10*H45</f>
        <v>0</v>
      </c>
      <c r="Q45" s="137">
        <f>'Intermediate OLS Model'!$B$11*I45</f>
        <v>4700809.3647696832</v>
      </c>
      <c r="R45" s="137">
        <f t="shared" si="3"/>
        <v>4051644.8013804872</v>
      </c>
    </row>
    <row r="46" spans="1:18">
      <c r="A46" s="138">
        <f>'Monthly Data'!A46</f>
        <v>40787</v>
      </c>
      <c r="B46" s="137">
        <f t="shared" si="1"/>
        <v>2011</v>
      </c>
      <c r="C46" s="137">
        <f ca="1">'Monthly Data'!U46</f>
        <v>3961994.71691</v>
      </c>
      <c r="D46" s="137">
        <f>'Monthly Data'!BC46</f>
        <v>45</v>
      </c>
      <c r="E46" s="137">
        <f>'Monthly Data'!AZ46</f>
        <v>6674.4</v>
      </c>
      <c r="F46" s="203">
        <f>'Monthly Data'!BI46</f>
        <v>0</v>
      </c>
      <c r="G46" s="203">
        <f>'Monthly Data'!BJ46</f>
        <v>0</v>
      </c>
      <c r="H46" s="203">
        <f>'Monthly Data'!BQ46</f>
        <v>1</v>
      </c>
      <c r="I46" s="137">
        <f>'Monthly Data'!BS46</f>
        <v>30</v>
      </c>
      <c r="K46" s="137">
        <f>'Intermediate OLS Model'!$B$5</f>
        <v>-8216912.5571975103</v>
      </c>
      <c r="L46" s="137">
        <f>'Intermediate OLS Model'!$B$6*D46</f>
        <v>-604401.90859757247</v>
      </c>
      <c r="M46" s="137">
        <f>'Intermediate OLS Model'!$B$7*E46</f>
        <v>8154931.0995933581</v>
      </c>
      <c r="N46" s="137">
        <f>'Intermediate OLS Model'!$B$8*F46</f>
        <v>0</v>
      </c>
      <c r="O46" s="137">
        <f>'Intermediate OLS Model'!$B$9*G46</f>
        <v>0</v>
      </c>
      <c r="P46" s="137">
        <f>'Intermediate OLS Model'!$B$10*H46</f>
        <v>205410.51909741401</v>
      </c>
      <c r="Q46" s="137">
        <f>'Intermediate OLS Model'!$B$11*I46</f>
        <v>4549170.3530029198</v>
      </c>
      <c r="R46" s="137">
        <f t="shared" si="3"/>
        <v>4088197.5058986088</v>
      </c>
    </row>
    <row r="47" spans="1:18">
      <c r="A47" s="138">
        <f>'Monthly Data'!A47</f>
        <v>40817</v>
      </c>
      <c r="B47" s="137">
        <f t="shared" si="1"/>
        <v>2011</v>
      </c>
      <c r="C47" s="137">
        <f ca="1">'Monthly Data'!U47</f>
        <v>4046724.6678829999</v>
      </c>
      <c r="D47" s="137">
        <f>'Monthly Data'!BC47</f>
        <v>46</v>
      </c>
      <c r="E47" s="137">
        <f>'Monthly Data'!AZ47</f>
        <v>6668.1</v>
      </c>
      <c r="F47" s="203">
        <f>'Monthly Data'!BI47</f>
        <v>0</v>
      </c>
      <c r="G47" s="203">
        <f>'Monthly Data'!BJ47</f>
        <v>0</v>
      </c>
      <c r="H47" s="203">
        <f>'Monthly Data'!BQ47</f>
        <v>1</v>
      </c>
      <c r="I47" s="137">
        <f>'Monthly Data'!BS47</f>
        <v>31</v>
      </c>
      <c r="K47" s="137">
        <f>'Intermediate OLS Model'!$B$5</f>
        <v>-8216912.5571975103</v>
      </c>
      <c r="L47" s="137">
        <f>'Intermediate OLS Model'!$B$6*D47</f>
        <v>-617833.06212196301</v>
      </c>
      <c r="M47" s="137">
        <f>'Intermediate OLS Model'!$B$7*E47</f>
        <v>8147233.6187819848</v>
      </c>
      <c r="N47" s="137">
        <f>'Intermediate OLS Model'!$B$8*F47</f>
        <v>0</v>
      </c>
      <c r="O47" s="137">
        <f>'Intermediate OLS Model'!$B$9*G47</f>
        <v>0</v>
      </c>
      <c r="P47" s="137">
        <f>'Intermediate OLS Model'!$B$10*H47</f>
        <v>205410.51909741401</v>
      </c>
      <c r="Q47" s="137">
        <f>'Intermediate OLS Model'!$B$11*I47</f>
        <v>4700809.3647696832</v>
      </c>
      <c r="R47" s="137">
        <f t="shared" si="3"/>
        <v>4218707.8833296094</v>
      </c>
    </row>
    <row r="48" spans="1:18">
      <c r="A48" s="138">
        <f>'Monthly Data'!A48</f>
        <v>40848</v>
      </c>
      <c r="B48" s="137">
        <f t="shared" si="1"/>
        <v>2011</v>
      </c>
      <c r="C48" s="137">
        <f ca="1">'Monthly Data'!U48</f>
        <v>3772717.8805010002</v>
      </c>
      <c r="D48" s="137">
        <f>'Monthly Data'!BC48</f>
        <v>47</v>
      </c>
      <c r="E48" s="137">
        <f>'Monthly Data'!AZ48</f>
        <v>6662.8</v>
      </c>
      <c r="F48" s="203">
        <f>'Monthly Data'!BI48</f>
        <v>0</v>
      </c>
      <c r="G48" s="203">
        <f>'Monthly Data'!BJ48</f>
        <v>0</v>
      </c>
      <c r="H48" s="203">
        <f>'Monthly Data'!BQ48</f>
        <v>1</v>
      </c>
      <c r="I48" s="137">
        <f>'Monthly Data'!BS48</f>
        <v>30</v>
      </c>
      <c r="K48" s="137">
        <f>'Intermediate OLS Model'!$B$5</f>
        <v>-8216912.5571975103</v>
      </c>
      <c r="L48" s="137">
        <f>'Intermediate OLS Model'!$B$6*D48</f>
        <v>-631264.21564635355</v>
      </c>
      <c r="M48" s="137">
        <f>'Intermediate OLS Model'!$B$7*E48</f>
        <v>8140757.960321621</v>
      </c>
      <c r="N48" s="137">
        <f>'Intermediate OLS Model'!$B$8*F48</f>
        <v>0</v>
      </c>
      <c r="O48" s="137">
        <f>'Intermediate OLS Model'!$B$9*G48</f>
        <v>0</v>
      </c>
      <c r="P48" s="137">
        <f>'Intermediate OLS Model'!$B$10*H48</f>
        <v>205410.51909741401</v>
      </c>
      <c r="Q48" s="137">
        <f>'Intermediate OLS Model'!$B$11*I48</f>
        <v>4549170.3530029198</v>
      </c>
      <c r="R48" s="137">
        <f t="shared" si="3"/>
        <v>4047162.0595780909</v>
      </c>
    </row>
    <row r="49" spans="1:18">
      <c r="A49" s="138">
        <f>'Monthly Data'!A49</f>
        <v>40878</v>
      </c>
      <c r="B49" s="137">
        <f t="shared" si="1"/>
        <v>2011</v>
      </c>
      <c r="C49" s="137">
        <f ca="1">'Monthly Data'!U49</f>
        <v>3705335.743148</v>
      </c>
      <c r="D49" s="137">
        <f>'Monthly Data'!BC49</f>
        <v>48</v>
      </c>
      <c r="E49" s="137">
        <f>'Monthly Data'!AZ49</f>
        <v>6667.5</v>
      </c>
      <c r="F49" s="203">
        <f>'Monthly Data'!BI49</f>
        <v>0</v>
      </c>
      <c r="G49" s="203">
        <f>'Monthly Data'!BJ49</f>
        <v>0</v>
      </c>
      <c r="H49" s="203">
        <f>'Monthly Data'!BQ49</f>
        <v>0</v>
      </c>
      <c r="I49" s="137">
        <f>'Monthly Data'!BS49</f>
        <v>31</v>
      </c>
      <c r="K49" s="137">
        <f>'Intermediate OLS Model'!$B$5</f>
        <v>-8216912.5571975103</v>
      </c>
      <c r="L49" s="137">
        <f>'Intermediate OLS Model'!$B$6*D49</f>
        <v>-644695.36917074397</v>
      </c>
      <c r="M49" s="137">
        <f>'Intermediate OLS Model'!$B$7*E49</f>
        <v>8146500.5253713764</v>
      </c>
      <c r="N49" s="137">
        <f>'Intermediate OLS Model'!$B$8*F49</f>
        <v>0</v>
      </c>
      <c r="O49" s="137">
        <f>'Intermediate OLS Model'!$B$9*G49</f>
        <v>0</v>
      </c>
      <c r="P49" s="137">
        <f>'Intermediate OLS Model'!$B$10*H49</f>
        <v>0</v>
      </c>
      <c r="Q49" s="137">
        <f>'Intermediate OLS Model'!$B$11*I49</f>
        <v>4700809.3647696832</v>
      </c>
      <c r="R49" s="137">
        <f t="shared" si="3"/>
        <v>3985701.9637728045</v>
      </c>
    </row>
    <row r="50" spans="1:18">
      <c r="A50" s="138">
        <f>'Monthly Data'!A50</f>
        <v>40909</v>
      </c>
      <c r="B50" s="137">
        <f t="shared" si="1"/>
        <v>2012</v>
      </c>
      <c r="C50" s="137">
        <f ca="1">'Monthly Data'!U50</f>
        <v>3676968.9810556835</v>
      </c>
      <c r="D50" s="137">
        <f>'Monthly Data'!BC50</f>
        <v>49</v>
      </c>
      <c r="E50" s="137">
        <f>'Monthly Data'!AZ50</f>
        <v>6673.6</v>
      </c>
      <c r="F50" s="203">
        <f>'Monthly Data'!BI50</f>
        <v>0</v>
      </c>
      <c r="G50" s="203">
        <f>'Monthly Data'!BJ50</f>
        <v>0</v>
      </c>
      <c r="H50" s="203">
        <f>'Monthly Data'!BQ50</f>
        <v>0</v>
      </c>
      <c r="I50" s="137">
        <f>'Monthly Data'!BS50</f>
        <v>31</v>
      </c>
      <c r="K50" s="137">
        <f>'Intermediate OLS Model'!$B$5</f>
        <v>-8216912.5571975103</v>
      </c>
      <c r="L50" s="137">
        <f>'Intermediate OLS Model'!$B$6*D50</f>
        <v>-658126.52269513451</v>
      </c>
      <c r="M50" s="137">
        <f>'Intermediate OLS Model'!$B$7*E50</f>
        <v>8153953.6417125491</v>
      </c>
      <c r="N50" s="137">
        <f>'Intermediate OLS Model'!$B$8*F50</f>
        <v>0</v>
      </c>
      <c r="O50" s="137">
        <f>'Intermediate OLS Model'!$B$9*G50</f>
        <v>0</v>
      </c>
      <c r="P50" s="137">
        <f>'Intermediate OLS Model'!$B$10*H50</f>
        <v>0</v>
      </c>
      <c r="Q50" s="137">
        <f>'Intermediate OLS Model'!$B$11*I50</f>
        <v>4700809.3647696832</v>
      </c>
      <c r="R50" s="137">
        <f t="shared" si="3"/>
        <v>3979723.9265895877</v>
      </c>
    </row>
    <row r="51" spans="1:18">
      <c r="A51" s="138">
        <f>'Monthly Data'!A51</f>
        <v>40940</v>
      </c>
      <c r="B51" s="137">
        <f t="shared" si="1"/>
        <v>2012</v>
      </c>
      <c r="C51" s="137">
        <f ca="1">'Monthly Data'!U51</f>
        <v>3497416.8930946835</v>
      </c>
      <c r="D51" s="137">
        <f>'Monthly Data'!BC51</f>
        <v>50</v>
      </c>
      <c r="E51" s="137">
        <f>'Monthly Data'!AZ51</f>
        <v>6670.7</v>
      </c>
      <c r="F51" s="203">
        <f>'Monthly Data'!BI51</f>
        <v>0</v>
      </c>
      <c r="G51" s="203">
        <f>'Monthly Data'!BJ51</f>
        <v>0</v>
      </c>
      <c r="H51" s="203">
        <f>'Monthly Data'!BQ51</f>
        <v>0</v>
      </c>
      <c r="I51" s="137">
        <f>'Monthly Data'!BS51</f>
        <v>29</v>
      </c>
      <c r="K51" s="137">
        <f>'Intermediate OLS Model'!$B$5</f>
        <v>-8216912.5571975103</v>
      </c>
      <c r="L51" s="137">
        <f>'Intermediate OLS Model'!$B$6*D51</f>
        <v>-671557.67621952505</v>
      </c>
      <c r="M51" s="137">
        <f>'Intermediate OLS Model'!$B$7*E51</f>
        <v>8150410.3568946142</v>
      </c>
      <c r="N51" s="137">
        <f>'Intermediate OLS Model'!$B$8*F51</f>
        <v>0</v>
      </c>
      <c r="O51" s="137">
        <f>'Intermediate OLS Model'!$B$9*G51</f>
        <v>0</v>
      </c>
      <c r="P51" s="137">
        <f>'Intermediate OLS Model'!$B$10*H51</f>
        <v>0</v>
      </c>
      <c r="Q51" s="137">
        <f>'Intermediate OLS Model'!$B$11*I51</f>
        <v>4397531.3412361555</v>
      </c>
      <c r="R51" s="137">
        <f t="shared" si="3"/>
        <v>3659471.4647137336</v>
      </c>
    </row>
    <row r="52" spans="1:18">
      <c r="A52" s="138">
        <f>'Monthly Data'!A52</f>
        <v>40969</v>
      </c>
      <c r="B52" s="137">
        <f t="shared" si="1"/>
        <v>2012</v>
      </c>
      <c r="C52" s="137">
        <f ca="1">'Monthly Data'!U52</f>
        <v>3797437.6184126833</v>
      </c>
      <c r="D52" s="137">
        <f>'Monthly Data'!BC52</f>
        <v>51</v>
      </c>
      <c r="E52" s="137">
        <f>'Monthly Data'!AZ52</f>
        <v>6674</v>
      </c>
      <c r="F52" s="203">
        <f>'Monthly Data'!BI52</f>
        <v>0</v>
      </c>
      <c r="G52" s="203">
        <f>'Monthly Data'!BJ52</f>
        <v>0</v>
      </c>
      <c r="H52" s="203">
        <f>'Monthly Data'!BQ52</f>
        <v>0</v>
      </c>
      <c r="I52" s="137">
        <f>'Monthly Data'!BS52</f>
        <v>31</v>
      </c>
      <c r="K52" s="137">
        <f>'Intermediate OLS Model'!$B$5</f>
        <v>-8216912.5571975103</v>
      </c>
      <c r="L52" s="137">
        <f>'Intermediate OLS Model'!$B$6*D52</f>
        <v>-684988.82974391547</v>
      </c>
      <c r="M52" s="137">
        <f>'Intermediate OLS Model'!$B$7*E52</f>
        <v>8154442.3706529541</v>
      </c>
      <c r="N52" s="137">
        <f>'Intermediate OLS Model'!$B$8*F52</f>
        <v>0</v>
      </c>
      <c r="O52" s="137">
        <f>'Intermediate OLS Model'!$B$9*G52</f>
        <v>0</v>
      </c>
      <c r="P52" s="137">
        <f>'Intermediate OLS Model'!$B$10*H52</f>
        <v>0</v>
      </c>
      <c r="Q52" s="137">
        <f>'Intermediate OLS Model'!$B$11*I52</f>
        <v>4700809.3647696832</v>
      </c>
      <c r="R52" s="137">
        <f t="shared" si="3"/>
        <v>3953350.3484812118</v>
      </c>
    </row>
    <row r="53" spans="1:18">
      <c r="A53" s="138">
        <f>'Monthly Data'!A53</f>
        <v>41000</v>
      </c>
      <c r="B53" s="137">
        <f t="shared" si="1"/>
        <v>2012</v>
      </c>
      <c r="C53" s="137">
        <f ca="1">'Monthly Data'!U53</f>
        <v>3517504.1996336835</v>
      </c>
      <c r="D53" s="137">
        <f>'Monthly Data'!BC53</f>
        <v>52</v>
      </c>
      <c r="E53" s="137">
        <f>'Monthly Data'!AZ53</f>
        <v>6685.8</v>
      </c>
      <c r="F53" s="203">
        <f>'Monthly Data'!BI53</f>
        <v>0</v>
      </c>
      <c r="G53" s="203">
        <f>'Monthly Data'!BJ53</f>
        <v>0</v>
      </c>
      <c r="H53" s="203">
        <f>'Monthly Data'!BQ53</f>
        <v>0</v>
      </c>
      <c r="I53" s="137">
        <f>'Monthly Data'!BS53</f>
        <v>30</v>
      </c>
      <c r="K53" s="137">
        <f>'Intermediate OLS Model'!$B$5</f>
        <v>-8216912.5571975103</v>
      </c>
      <c r="L53" s="137">
        <f>'Intermediate OLS Model'!$B$6*D53</f>
        <v>-698419.98326830601</v>
      </c>
      <c r="M53" s="137">
        <f>'Intermediate OLS Model'!$B$7*E53</f>
        <v>8168859.8743948936</v>
      </c>
      <c r="N53" s="137">
        <f>'Intermediate OLS Model'!$B$8*F53</f>
        <v>0</v>
      </c>
      <c r="O53" s="137">
        <f>'Intermediate OLS Model'!$B$9*G53</f>
        <v>0</v>
      </c>
      <c r="P53" s="137">
        <f>'Intermediate OLS Model'!$B$10*H53</f>
        <v>0</v>
      </c>
      <c r="Q53" s="137">
        <f>'Intermediate OLS Model'!$B$11*I53</f>
        <v>4549170.3530029198</v>
      </c>
      <c r="R53" s="137">
        <f t="shared" si="3"/>
        <v>3802697.6869319966</v>
      </c>
    </row>
    <row r="54" spans="1:18">
      <c r="A54" s="138">
        <f>'Monthly Data'!A54</f>
        <v>41030</v>
      </c>
      <c r="B54" s="137">
        <f t="shared" si="1"/>
        <v>2012</v>
      </c>
      <c r="C54" s="137">
        <f ca="1">'Monthly Data'!U54</f>
        <v>4044937.4375086837</v>
      </c>
      <c r="D54" s="137">
        <f>'Monthly Data'!BC54</f>
        <v>53</v>
      </c>
      <c r="E54" s="137">
        <f>'Monthly Data'!AZ54</f>
        <v>6690.1</v>
      </c>
      <c r="F54" s="203">
        <f>'Monthly Data'!BI54</f>
        <v>0</v>
      </c>
      <c r="G54" s="203">
        <f>'Monthly Data'!BJ54</f>
        <v>0</v>
      </c>
      <c r="H54" s="203">
        <f>'Monthly Data'!BQ54</f>
        <v>0</v>
      </c>
      <c r="I54" s="137">
        <f>'Monthly Data'!BS54</f>
        <v>31</v>
      </c>
      <c r="K54" s="137">
        <f>'Intermediate OLS Model'!$B$5</f>
        <v>-8216912.5571975103</v>
      </c>
      <c r="L54" s="137">
        <f>'Intermediate OLS Model'!$B$6*D54</f>
        <v>-711851.13679269655</v>
      </c>
      <c r="M54" s="137">
        <f>'Intermediate OLS Model'!$B$7*E54</f>
        <v>8174113.710504245</v>
      </c>
      <c r="N54" s="137">
        <f>'Intermediate OLS Model'!$B$8*F54</f>
        <v>0</v>
      </c>
      <c r="O54" s="137">
        <f>'Intermediate OLS Model'!$B$9*G54</f>
        <v>0</v>
      </c>
      <c r="P54" s="137">
        <f>'Intermediate OLS Model'!$B$10*H54</f>
        <v>0</v>
      </c>
      <c r="Q54" s="137">
        <f>'Intermediate OLS Model'!$B$11*I54</f>
        <v>4700809.3647696832</v>
      </c>
      <c r="R54" s="137">
        <f t="shared" si="3"/>
        <v>3946159.3812837219</v>
      </c>
    </row>
    <row r="55" spans="1:18">
      <c r="A55" s="138">
        <f>'Monthly Data'!A55</f>
        <v>41061</v>
      </c>
      <c r="B55" s="137">
        <f t="shared" si="1"/>
        <v>2012</v>
      </c>
      <c r="C55" s="137">
        <f ca="1">'Monthly Data'!U55</f>
        <v>4101522.8000286836</v>
      </c>
      <c r="D55" s="137">
        <f>'Monthly Data'!BC55</f>
        <v>54</v>
      </c>
      <c r="E55" s="137">
        <f>'Monthly Data'!AZ55</f>
        <v>6693.3</v>
      </c>
      <c r="F55" s="203">
        <f>'Monthly Data'!BI55</f>
        <v>1</v>
      </c>
      <c r="G55" s="203">
        <f>'Monthly Data'!BJ55</f>
        <v>0</v>
      </c>
      <c r="H55" s="203">
        <f>'Monthly Data'!BQ55</f>
        <v>0</v>
      </c>
      <c r="I55" s="137">
        <f>'Monthly Data'!BS55</f>
        <v>30</v>
      </c>
      <c r="K55" s="137">
        <f>'Intermediate OLS Model'!$B$5</f>
        <v>-8216912.5571975103</v>
      </c>
      <c r="L55" s="137">
        <f>'Intermediate OLS Model'!$B$6*D55</f>
        <v>-725282.29031708697</v>
      </c>
      <c r="M55" s="137">
        <f>'Intermediate OLS Model'!$B$7*E55</f>
        <v>8178023.5420274828</v>
      </c>
      <c r="N55" s="137">
        <f>'Intermediate OLS Model'!$B$8*F55</f>
        <v>340077.83791221399</v>
      </c>
      <c r="O55" s="137">
        <f>'Intermediate OLS Model'!$B$9*G55</f>
        <v>0</v>
      </c>
      <c r="P55" s="137">
        <f>'Intermediate OLS Model'!$B$10*H55</f>
        <v>0</v>
      </c>
      <c r="Q55" s="137">
        <f>'Intermediate OLS Model'!$B$11*I55</f>
        <v>4549170.3530029198</v>
      </c>
      <c r="R55" s="137">
        <f t="shared" si="3"/>
        <v>4125076.8854280189</v>
      </c>
    </row>
    <row r="56" spans="1:18">
      <c r="A56" s="138">
        <f>'Monthly Data'!A56</f>
        <v>41091</v>
      </c>
      <c r="B56" s="137">
        <f t="shared" si="1"/>
        <v>2012</v>
      </c>
      <c r="C56" s="137">
        <f ca="1">'Monthly Data'!U56</f>
        <v>4189025.0907676835</v>
      </c>
      <c r="D56" s="137">
        <f>'Monthly Data'!BC56</f>
        <v>55</v>
      </c>
      <c r="E56" s="137">
        <f>'Monthly Data'!AZ56</f>
        <v>6694.6</v>
      </c>
      <c r="F56" s="203">
        <f>'Monthly Data'!BI56</f>
        <v>0</v>
      </c>
      <c r="G56" s="203">
        <f>'Monthly Data'!BJ56</f>
        <v>1</v>
      </c>
      <c r="H56" s="203">
        <f>'Monthly Data'!BQ56</f>
        <v>0</v>
      </c>
      <c r="I56" s="137">
        <f>'Monthly Data'!BS56</f>
        <v>31</v>
      </c>
      <c r="K56" s="137">
        <f>'Intermediate OLS Model'!$B$5</f>
        <v>-8216912.5571975103</v>
      </c>
      <c r="L56" s="137">
        <f>'Intermediate OLS Model'!$B$6*D56</f>
        <v>-738713.44384147751</v>
      </c>
      <c r="M56" s="137">
        <f>'Intermediate OLS Model'!$B$7*E56</f>
        <v>8179611.9110837979</v>
      </c>
      <c r="N56" s="137">
        <f>'Intermediate OLS Model'!$B$8*F56</f>
        <v>0</v>
      </c>
      <c r="O56" s="137">
        <f>'Intermediate OLS Model'!$B$9*G56</f>
        <v>424185.12562792399</v>
      </c>
      <c r="P56" s="137">
        <f>'Intermediate OLS Model'!$B$10*H56</f>
        <v>0</v>
      </c>
      <c r="Q56" s="137">
        <f>'Intermediate OLS Model'!$B$11*I56</f>
        <v>4700809.3647696832</v>
      </c>
      <c r="R56" s="137">
        <f t="shared" si="3"/>
        <v>4348980.4004424177</v>
      </c>
    </row>
    <row r="57" spans="1:18">
      <c r="A57" s="138">
        <f>'Monthly Data'!A57</f>
        <v>41122</v>
      </c>
      <c r="B57" s="137">
        <f t="shared" si="1"/>
        <v>2012</v>
      </c>
      <c r="C57" s="137">
        <f ca="1">'Monthly Data'!U57</f>
        <v>4037293.3264716836</v>
      </c>
      <c r="D57" s="137">
        <f>'Monthly Data'!BC57</f>
        <v>56</v>
      </c>
      <c r="E57" s="137">
        <f>'Monthly Data'!AZ57</f>
        <v>6703.3</v>
      </c>
      <c r="F57" s="203">
        <f>'Monthly Data'!BI57</f>
        <v>0</v>
      </c>
      <c r="G57" s="203">
        <f>'Monthly Data'!BJ57</f>
        <v>0</v>
      </c>
      <c r="H57" s="203">
        <f>'Monthly Data'!BQ57</f>
        <v>0</v>
      </c>
      <c r="I57" s="137">
        <f>'Monthly Data'!BS57</f>
        <v>31</v>
      </c>
      <c r="K57" s="137">
        <f>'Intermediate OLS Model'!$B$5</f>
        <v>-8216912.5571975103</v>
      </c>
      <c r="L57" s="137">
        <f>'Intermediate OLS Model'!$B$6*D57</f>
        <v>-752144.59736586805</v>
      </c>
      <c r="M57" s="137">
        <f>'Intermediate OLS Model'!$B$7*E57</f>
        <v>8190241.765537601</v>
      </c>
      <c r="N57" s="137">
        <f>'Intermediate OLS Model'!$B$8*F57</f>
        <v>0</v>
      </c>
      <c r="O57" s="137">
        <f>'Intermediate OLS Model'!$B$9*G57</f>
        <v>0</v>
      </c>
      <c r="P57" s="137">
        <f>'Intermediate OLS Model'!$B$10*H57</f>
        <v>0</v>
      </c>
      <c r="Q57" s="137">
        <f>'Intermediate OLS Model'!$B$11*I57</f>
        <v>4700809.3647696832</v>
      </c>
      <c r="R57" s="137">
        <f t="shared" si="3"/>
        <v>3921993.9757439056</v>
      </c>
    </row>
    <row r="58" spans="1:18">
      <c r="A58" s="138">
        <f>'Monthly Data'!A58</f>
        <v>41153</v>
      </c>
      <c r="B58" s="137">
        <f t="shared" si="1"/>
        <v>2012</v>
      </c>
      <c r="C58" s="137">
        <f ca="1">'Monthly Data'!U58</f>
        <v>3505149.0576776834</v>
      </c>
      <c r="D58" s="137">
        <f>'Monthly Data'!BC58</f>
        <v>57</v>
      </c>
      <c r="E58" s="137">
        <f>'Monthly Data'!AZ58</f>
        <v>6707.4</v>
      </c>
      <c r="F58" s="203">
        <f>'Monthly Data'!BI58</f>
        <v>0</v>
      </c>
      <c r="G58" s="203">
        <f>'Monthly Data'!BJ58</f>
        <v>0</v>
      </c>
      <c r="H58" s="203">
        <f>'Monthly Data'!BQ58</f>
        <v>1</v>
      </c>
      <c r="I58" s="137">
        <f>'Monthly Data'!BS58</f>
        <v>30</v>
      </c>
      <c r="K58" s="137">
        <f>'Intermediate OLS Model'!$B$5</f>
        <v>-8216912.5571975103</v>
      </c>
      <c r="L58" s="137">
        <f>'Intermediate OLS Model'!$B$6*D58</f>
        <v>-765575.75089025847</v>
      </c>
      <c r="M58" s="137">
        <f>'Intermediate OLS Model'!$B$7*E58</f>
        <v>8195251.237176748</v>
      </c>
      <c r="N58" s="137">
        <f>'Intermediate OLS Model'!$B$8*F58</f>
        <v>0</v>
      </c>
      <c r="O58" s="137">
        <f>'Intermediate OLS Model'!$B$9*G58</f>
        <v>0</v>
      </c>
      <c r="P58" s="137">
        <f>'Intermediate OLS Model'!$B$10*H58</f>
        <v>205410.51909741401</v>
      </c>
      <c r="Q58" s="137">
        <f>'Intermediate OLS Model'!$B$11*I58</f>
        <v>4549170.3530029198</v>
      </c>
      <c r="R58" s="137">
        <f t="shared" si="3"/>
        <v>3967343.8011893136</v>
      </c>
    </row>
    <row r="59" spans="1:18">
      <c r="A59" s="138">
        <f>'Monthly Data'!A59</f>
        <v>41183</v>
      </c>
      <c r="B59" s="137">
        <f t="shared" si="1"/>
        <v>2012</v>
      </c>
      <c r="C59" s="137">
        <f ca="1">'Monthly Data'!U59</f>
        <v>3665713.2215106837</v>
      </c>
      <c r="D59" s="137">
        <f>'Monthly Data'!BC59</f>
        <v>58</v>
      </c>
      <c r="E59" s="137">
        <f>'Monthly Data'!AZ59</f>
        <v>6710</v>
      </c>
      <c r="F59" s="203">
        <f>'Monthly Data'!BI59</f>
        <v>0</v>
      </c>
      <c r="G59" s="203">
        <f>'Monthly Data'!BJ59</f>
        <v>0</v>
      </c>
      <c r="H59" s="203">
        <f>'Monthly Data'!BQ59</f>
        <v>1</v>
      </c>
      <c r="I59" s="137">
        <f>'Monthly Data'!BS59</f>
        <v>31</v>
      </c>
      <c r="K59" s="137">
        <f>'Intermediate OLS Model'!$B$5</f>
        <v>-8216912.5571975103</v>
      </c>
      <c r="L59" s="137">
        <f>'Intermediate OLS Model'!$B$6*D59</f>
        <v>-779006.90441464901</v>
      </c>
      <c r="M59" s="137">
        <f>'Intermediate OLS Model'!$B$7*E59</f>
        <v>8198427.9752893792</v>
      </c>
      <c r="N59" s="137">
        <f>'Intermediate OLS Model'!$B$8*F59</f>
        <v>0</v>
      </c>
      <c r="O59" s="137">
        <f>'Intermediate OLS Model'!$B$9*G59</f>
        <v>0</v>
      </c>
      <c r="P59" s="137">
        <f>'Intermediate OLS Model'!$B$10*H59</f>
        <v>205410.51909741401</v>
      </c>
      <c r="Q59" s="137">
        <f>'Intermediate OLS Model'!$B$11*I59</f>
        <v>4700809.3647696832</v>
      </c>
      <c r="R59" s="137">
        <f t="shared" si="3"/>
        <v>4108728.3975443169</v>
      </c>
    </row>
    <row r="60" spans="1:18">
      <c r="A60" s="138">
        <f>'Monthly Data'!A60</f>
        <v>41214</v>
      </c>
      <c r="B60" s="137">
        <f t="shared" si="1"/>
        <v>2012</v>
      </c>
      <c r="C60" s="137">
        <f ca="1">'Monthly Data'!U60</f>
        <v>4332336.8526676828</v>
      </c>
      <c r="D60" s="137">
        <f>'Monthly Data'!BC60</f>
        <v>59</v>
      </c>
      <c r="E60" s="137">
        <f>'Monthly Data'!AZ60</f>
        <v>6722.4</v>
      </c>
      <c r="F60" s="203">
        <f>'Monthly Data'!BI60</f>
        <v>0</v>
      </c>
      <c r="G60" s="203">
        <f>'Monthly Data'!BJ60</f>
        <v>0</v>
      </c>
      <c r="H60" s="203">
        <f>'Monthly Data'!BQ60</f>
        <v>1</v>
      </c>
      <c r="I60" s="137">
        <f>'Monthly Data'!BS60</f>
        <v>30</v>
      </c>
      <c r="K60" s="137">
        <f>'Intermediate OLS Model'!$B$5</f>
        <v>-8216912.5571975103</v>
      </c>
      <c r="L60" s="137">
        <f>'Intermediate OLS Model'!$B$6*D60</f>
        <v>-792438.05793903954</v>
      </c>
      <c r="M60" s="137">
        <f>'Intermediate OLS Model'!$B$7*E60</f>
        <v>8213578.5724419262</v>
      </c>
      <c r="N60" s="137">
        <f>'Intermediate OLS Model'!$B$8*F60</f>
        <v>0</v>
      </c>
      <c r="O60" s="137">
        <f>'Intermediate OLS Model'!$B$9*G60</f>
        <v>0</v>
      </c>
      <c r="P60" s="137">
        <f>'Intermediate OLS Model'!$B$10*H60</f>
        <v>205410.51909741401</v>
      </c>
      <c r="Q60" s="137">
        <f>'Intermediate OLS Model'!$B$11*I60</f>
        <v>4549170.3530029198</v>
      </c>
      <c r="R60" s="137">
        <f t="shared" si="3"/>
        <v>3958808.829405711</v>
      </c>
    </row>
    <row r="61" spans="1:18">
      <c r="A61" s="138">
        <f>'Monthly Data'!A61</f>
        <v>41244</v>
      </c>
      <c r="B61" s="137">
        <f t="shared" si="1"/>
        <v>2012</v>
      </c>
      <c r="C61" s="137">
        <f ca="1">'Monthly Data'!U61</f>
        <v>3431298.8417096836</v>
      </c>
      <c r="D61" s="137">
        <f>'Monthly Data'!BC61</f>
        <v>60</v>
      </c>
      <c r="E61" s="137">
        <f>'Monthly Data'!AZ61</f>
        <v>6740.6</v>
      </c>
      <c r="F61" s="203">
        <f>'Monthly Data'!BI61</f>
        <v>0</v>
      </c>
      <c r="G61" s="203">
        <f>'Monthly Data'!BJ61</f>
        <v>0</v>
      </c>
      <c r="H61" s="203">
        <f>'Monthly Data'!BQ61</f>
        <v>0</v>
      </c>
      <c r="I61" s="137">
        <f>'Monthly Data'!BS61</f>
        <v>31</v>
      </c>
      <c r="K61" s="137">
        <f>'Intermediate OLS Model'!$B$5</f>
        <v>-8216912.5571975103</v>
      </c>
      <c r="L61" s="137">
        <f>'Intermediate OLS Model'!$B$6*D61</f>
        <v>-805869.21146342997</v>
      </c>
      <c r="M61" s="137">
        <f>'Intermediate OLS Model'!$B$7*E61</f>
        <v>8235815.7392303422</v>
      </c>
      <c r="N61" s="137">
        <f>'Intermediate OLS Model'!$B$8*F61</f>
        <v>0</v>
      </c>
      <c r="O61" s="137">
        <f>'Intermediate OLS Model'!$B$9*G61</f>
        <v>0</v>
      </c>
      <c r="P61" s="137">
        <f>'Intermediate OLS Model'!$B$10*H61</f>
        <v>0</v>
      </c>
      <c r="Q61" s="137">
        <f>'Intermediate OLS Model'!$B$11*I61</f>
        <v>4700809.3647696832</v>
      </c>
      <c r="R61" s="137">
        <f t="shared" si="3"/>
        <v>3913843.3353390852</v>
      </c>
    </row>
    <row r="62" spans="1:18">
      <c r="A62" s="138">
        <f>'Monthly Data'!A62</f>
        <v>41275</v>
      </c>
      <c r="B62" s="137">
        <f t="shared" si="1"/>
        <v>2013</v>
      </c>
      <c r="C62" s="137">
        <f ca="1">'Monthly Data'!U62</f>
        <v>3650792.2621592293</v>
      </c>
      <c r="D62" s="137">
        <f>'Monthly Data'!BC62</f>
        <v>61</v>
      </c>
      <c r="E62" s="137">
        <f>'Monthly Data'!AZ62</f>
        <v>6758.8</v>
      </c>
      <c r="F62" s="203">
        <f>'Monthly Data'!BI62</f>
        <v>0</v>
      </c>
      <c r="G62" s="203">
        <f>'Monthly Data'!BJ62</f>
        <v>0</v>
      </c>
      <c r="H62" s="203">
        <f>'Monthly Data'!BQ62</f>
        <v>0</v>
      </c>
      <c r="I62" s="137">
        <f>'Monthly Data'!BS62</f>
        <v>31</v>
      </c>
      <c r="K62" s="137">
        <f>'Intermediate OLS Model'!$B$5</f>
        <v>-8216912.5571975103</v>
      </c>
      <c r="L62" s="137">
        <f>'Intermediate OLS Model'!$B$6*D62</f>
        <v>-819300.3649878205</v>
      </c>
      <c r="M62" s="137">
        <f>'Intermediate OLS Model'!$B$7*E62</f>
        <v>8258052.9060187573</v>
      </c>
      <c r="N62" s="137">
        <f>'Intermediate OLS Model'!$B$8*F62</f>
        <v>0</v>
      </c>
      <c r="O62" s="137">
        <f>'Intermediate OLS Model'!$B$9*G62</f>
        <v>0</v>
      </c>
      <c r="P62" s="137">
        <f>'Intermediate OLS Model'!$B$10*H62</f>
        <v>0</v>
      </c>
      <c r="Q62" s="137">
        <f>'Intermediate OLS Model'!$B$11*I62</f>
        <v>4700809.3647696832</v>
      </c>
      <c r="R62" s="137">
        <f t="shared" si="3"/>
        <v>3922649.3486031089</v>
      </c>
    </row>
    <row r="63" spans="1:18">
      <c r="A63" s="138">
        <f>'Monthly Data'!A63</f>
        <v>41306</v>
      </c>
      <c r="B63" s="137">
        <f t="shared" si="1"/>
        <v>2013</v>
      </c>
      <c r="C63" s="137">
        <f ca="1">'Monthly Data'!U63</f>
        <v>3160249.3168802294</v>
      </c>
      <c r="D63" s="137">
        <f>'Monthly Data'!BC63</f>
        <v>62</v>
      </c>
      <c r="E63" s="137">
        <f>'Monthly Data'!AZ63</f>
        <v>6775.5</v>
      </c>
      <c r="F63" s="203">
        <f>'Monthly Data'!BI63</f>
        <v>0</v>
      </c>
      <c r="G63" s="203">
        <f>'Monthly Data'!BJ63</f>
        <v>0</v>
      </c>
      <c r="H63" s="203">
        <f>'Monthly Data'!BQ63</f>
        <v>0</v>
      </c>
      <c r="I63" s="137">
        <f>'Monthly Data'!BS63</f>
        <v>28</v>
      </c>
      <c r="K63" s="137">
        <f>'Intermediate OLS Model'!$B$5</f>
        <v>-8216912.5571975103</v>
      </c>
      <c r="L63" s="137">
        <f>'Intermediate OLS Model'!$B$6*D63</f>
        <v>-832731.51851221104</v>
      </c>
      <c r="M63" s="137">
        <f>'Intermediate OLS Model'!$B$7*E63</f>
        <v>8278457.3392806547</v>
      </c>
      <c r="N63" s="137">
        <f>'Intermediate OLS Model'!$B$8*F63</f>
        <v>0</v>
      </c>
      <c r="O63" s="137">
        <f>'Intermediate OLS Model'!$B$9*G63</f>
        <v>0</v>
      </c>
      <c r="P63" s="137">
        <f>'Intermediate OLS Model'!$B$10*H63</f>
        <v>0</v>
      </c>
      <c r="Q63" s="137">
        <f>'Intermediate OLS Model'!$B$11*I63</f>
        <v>4245892.3294693921</v>
      </c>
      <c r="R63" s="137">
        <f t="shared" si="3"/>
        <v>3474705.5930403257</v>
      </c>
    </row>
    <row r="64" spans="1:18">
      <c r="A64" s="138">
        <f>'Monthly Data'!A64</f>
        <v>41334</v>
      </c>
      <c r="B64" s="137">
        <f t="shared" si="1"/>
        <v>2013</v>
      </c>
      <c r="C64" s="137">
        <f ca="1">'Monthly Data'!U64</f>
        <v>2795571.2968722293</v>
      </c>
      <c r="D64" s="137">
        <f>'Monthly Data'!BC64</f>
        <v>63</v>
      </c>
      <c r="E64" s="137">
        <f>'Monthly Data'!AZ64</f>
        <v>6781.1</v>
      </c>
      <c r="F64" s="203">
        <f>'Monthly Data'!BI64</f>
        <v>0</v>
      </c>
      <c r="G64" s="203">
        <f>'Monthly Data'!BJ64</f>
        <v>0</v>
      </c>
      <c r="H64" s="203">
        <f>'Monthly Data'!BQ64</f>
        <v>0</v>
      </c>
      <c r="I64" s="137">
        <f>'Monthly Data'!BS64</f>
        <v>31</v>
      </c>
      <c r="K64" s="137">
        <f>'Intermediate OLS Model'!$B$5</f>
        <v>-8216912.5571975103</v>
      </c>
      <c r="L64" s="137">
        <f>'Intermediate OLS Model'!$B$6*D64</f>
        <v>-846162.67203660146</v>
      </c>
      <c r="M64" s="137">
        <f>'Intermediate OLS Model'!$B$7*E64</f>
        <v>8285299.5444463212</v>
      </c>
      <c r="N64" s="137">
        <f>'Intermediate OLS Model'!$B$8*F64</f>
        <v>0</v>
      </c>
      <c r="O64" s="137">
        <f>'Intermediate OLS Model'!$B$9*G64</f>
        <v>0</v>
      </c>
      <c r="P64" s="137">
        <f>'Intermediate OLS Model'!$B$10*H64</f>
        <v>0</v>
      </c>
      <c r="Q64" s="137">
        <f>'Intermediate OLS Model'!$B$11*I64</f>
        <v>4700809.3647696832</v>
      </c>
      <c r="R64" s="137">
        <f t="shared" si="3"/>
        <v>3923033.679981892</v>
      </c>
    </row>
    <row r="65" spans="1:18">
      <c r="A65" s="138">
        <f>'Monthly Data'!A65</f>
        <v>41365</v>
      </c>
      <c r="B65" s="137">
        <f t="shared" si="1"/>
        <v>2013</v>
      </c>
      <c r="C65" s="137">
        <f ca="1">'Monthly Data'!U65</f>
        <v>3642488.5188232292</v>
      </c>
      <c r="D65" s="137">
        <f>'Monthly Data'!BC65</f>
        <v>64</v>
      </c>
      <c r="E65" s="137">
        <f>'Monthly Data'!AZ65</f>
        <v>6788.9</v>
      </c>
      <c r="F65" s="203">
        <f>'Monthly Data'!BI65</f>
        <v>0</v>
      </c>
      <c r="G65" s="203">
        <f>'Monthly Data'!BJ65</f>
        <v>0</v>
      </c>
      <c r="H65" s="203">
        <f>'Monthly Data'!BQ65</f>
        <v>0</v>
      </c>
      <c r="I65" s="137">
        <f>'Monthly Data'!BS65</f>
        <v>30</v>
      </c>
      <c r="K65" s="137">
        <f>'Intermediate OLS Model'!$B$5</f>
        <v>-8216912.5571975103</v>
      </c>
      <c r="L65" s="137">
        <f>'Intermediate OLS Model'!$B$6*D65</f>
        <v>-859593.825560992</v>
      </c>
      <c r="M65" s="137">
        <f>'Intermediate OLS Model'!$B$7*E65</f>
        <v>8294829.7587842122</v>
      </c>
      <c r="N65" s="137">
        <f>'Intermediate OLS Model'!$B$8*F65</f>
        <v>0</v>
      </c>
      <c r="O65" s="137">
        <f>'Intermediate OLS Model'!$B$9*G65</f>
        <v>0</v>
      </c>
      <c r="P65" s="137">
        <f>'Intermediate OLS Model'!$B$10*H65</f>
        <v>0</v>
      </c>
      <c r="Q65" s="137">
        <f>'Intermediate OLS Model'!$B$11*I65</f>
        <v>4549170.3530029198</v>
      </c>
      <c r="R65" s="137">
        <f t="shared" si="3"/>
        <v>3767493.7290286301</v>
      </c>
    </row>
    <row r="66" spans="1:18">
      <c r="A66" s="138">
        <f>'Monthly Data'!A66</f>
        <v>41395</v>
      </c>
      <c r="B66" s="137">
        <f t="shared" ref="B66:B129" si="4">YEAR(A66)</f>
        <v>2013</v>
      </c>
      <c r="C66" s="137">
        <f ca="1">'Monthly Data'!U66</f>
        <v>4167859.4824122293</v>
      </c>
      <c r="D66" s="137">
        <f>'Monthly Data'!BC66</f>
        <v>65</v>
      </c>
      <c r="E66" s="137">
        <f>'Monthly Data'!AZ66</f>
        <v>6801.1</v>
      </c>
      <c r="F66" s="203">
        <f>'Monthly Data'!BI66</f>
        <v>0</v>
      </c>
      <c r="G66" s="203">
        <f>'Monthly Data'!BJ66</f>
        <v>0</v>
      </c>
      <c r="H66" s="203">
        <f>'Monthly Data'!BQ66</f>
        <v>0</v>
      </c>
      <c r="I66" s="137">
        <f>'Monthly Data'!BS66</f>
        <v>31</v>
      </c>
      <c r="K66" s="137">
        <f>'Intermediate OLS Model'!$B$5</f>
        <v>-8216912.5571975103</v>
      </c>
      <c r="L66" s="137">
        <f>'Intermediate OLS Model'!$B$6*D66</f>
        <v>-873024.97908538254</v>
      </c>
      <c r="M66" s="137">
        <f>'Intermediate OLS Model'!$B$7*E66</f>
        <v>8309735.9914665576</v>
      </c>
      <c r="N66" s="137">
        <f>'Intermediate OLS Model'!$B$8*F66</f>
        <v>0</v>
      </c>
      <c r="O66" s="137">
        <f>'Intermediate OLS Model'!$B$9*G66</f>
        <v>0</v>
      </c>
      <c r="P66" s="137">
        <f>'Intermediate OLS Model'!$B$10*H66</f>
        <v>0</v>
      </c>
      <c r="Q66" s="137">
        <f>'Intermediate OLS Model'!$B$11*I66</f>
        <v>4700809.3647696832</v>
      </c>
      <c r="R66" s="137">
        <f t="shared" ref="R66:R97" si="5">SUM(K66:Q66)</f>
        <v>3920607.8199533476</v>
      </c>
    </row>
    <row r="67" spans="1:18">
      <c r="A67" s="138">
        <f>'Monthly Data'!A67</f>
        <v>41426</v>
      </c>
      <c r="B67" s="137">
        <f t="shared" si="4"/>
        <v>2013</v>
      </c>
      <c r="C67" s="137">
        <f ca="1">'Monthly Data'!U67</f>
        <v>4054002.5970822293</v>
      </c>
      <c r="D67" s="137">
        <f>'Monthly Data'!BC67</f>
        <v>66</v>
      </c>
      <c r="E67" s="137">
        <f>'Monthly Data'!AZ67</f>
        <v>6815.2</v>
      </c>
      <c r="F67" s="203">
        <f>'Monthly Data'!BI67</f>
        <v>1</v>
      </c>
      <c r="G67" s="203">
        <f>'Monthly Data'!BJ67</f>
        <v>0</v>
      </c>
      <c r="H67" s="203">
        <f>'Monthly Data'!BQ67</f>
        <v>0</v>
      </c>
      <c r="I67" s="137">
        <f>'Monthly Data'!BS67</f>
        <v>30</v>
      </c>
      <c r="K67" s="137">
        <f>'Intermediate OLS Model'!$B$5</f>
        <v>-8216912.5571975103</v>
      </c>
      <c r="L67" s="137">
        <f>'Intermediate OLS Model'!$B$6*D67</f>
        <v>-886456.13260977296</v>
      </c>
      <c r="M67" s="137">
        <f>'Intermediate OLS Model'!$B$7*E67</f>
        <v>8326963.6866158238</v>
      </c>
      <c r="N67" s="137">
        <f>'Intermediate OLS Model'!$B$8*F67</f>
        <v>340077.83791221399</v>
      </c>
      <c r="O67" s="137">
        <f>'Intermediate OLS Model'!$B$9*G67</f>
        <v>0</v>
      </c>
      <c r="P67" s="137">
        <f>'Intermediate OLS Model'!$B$10*H67</f>
        <v>0</v>
      </c>
      <c r="Q67" s="137">
        <f>'Intermediate OLS Model'!$B$11*I67</f>
        <v>4549170.3530029198</v>
      </c>
      <c r="R67" s="137">
        <f t="shared" si="5"/>
        <v>4112843.1877236748</v>
      </c>
    </row>
    <row r="68" spans="1:18">
      <c r="A68" s="138">
        <f>'Monthly Data'!A68</f>
        <v>41456</v>
      </c>
      <c r="B68" s="137">
        <f t="shared" si="4"/>
        <v>2013</v>
      </c>
      <c r="C68" s="137">
        <f ca="1">'Monthly Data'!U68</f>
        <v>4267179.141496229</v>
      </c>
      <c r="D68" s="137">
        <f>'Monthly Data'!BC68</f>
        <v>67</v>
      </c>
      <c r="E68" s="137">
        <f>'Monthly Data'!AZ68</f>
        <v>6826.2</v>
      </c>
      <c r="F68" s="203">
        <f>'Monthly Data'!BI68</f>
        <v>0</v>
      </c>
      <c r="G68" s="203">
        <f>'Monthly Data'!BJ68</f>
        <v>1</v>
      </c>
      <c r="H68" s="203">
        <f>'Monthly Data'!BQ68</f>
        <v>0</v>
      </c>
      <c r="I68" s="137">
        <f>'Monthly Data'!BS68</f>
        <v>31</v>
      </c>
      <c r="K68" s="137">
        <f>'Intermediate OLS Model'!$B$5</f>
        <v>-8216912.5571975103</v>
      </c>
      <c r="L68" s="137">
        <f>'Intermediate OLS Model'!$B$6*D68</f>
        <v>-899887.2861341635</v>
      </c>
      <c r="M68" s="137">
        <f>'Intermediate OLS Model'!$B$7*E68</f>
        <v>8340403.7324769543</v>
      </c>
      <c r="N68" s="137">
        <f>'Intermediate OLS Model'!$B$8*F68</f>
        <v>0</v>
      </c>
      <c r="O68" s="137">
        <f>'Intermediate OLS Model'!$B$9*G68</f>
        <v>424185.12562792399</v>
      </c>
      <c r="P68" s="137">
        <f>'Intermediate OLS Model'!$B$10*H68</f>
        <v>0</v>
      </c>
      <c r="Q68" s="137">
        <f>'Intermediate OLS Model'!$B$11*I68</f>
        <v>4700809.3647696832</v>
      </c>
      <c r="R68" s="137">
        <f t="shared" si="5"/>
        <v>4348598.3795428872</v>
      </c>
    </row>
    <row r="69" spans="1:18">
      <c r="A69" s="138">
        <f>'Monthly Data'!A69</f>
        <v>41487</v>
      </c>
      <c r="B69" s="137">
        <f t="shared" si="4"/>
        <v>2013</v>
      </c>
      <c r="C69" s="137">
        <f ca="1">'Monthly Data'!U69</f>
        <v>3913373.0792622296</v>
      </c>
      <c r="D69" s="137">
        <f>'Monthly Data'!BC69</f>
        <v>68</v>
      </c>
      <c r="E69" s="137">
        <f>'Monthly Data'!AZ69</f>
        <v>6833.9</v>
      </c>
      <c r="F69" s="203">
        <f>'Monthly Data'!BI69</f>
        <v>0</v>
      </c>
      <c r="G69" s="203">
        <f>'Monthly Data'!BJ69</f>
        <v>0</v>
      </c>
      <c r="H69" s="203">
        <f>'Monthly Data'!BQ69</f>
        <v>0</v>
      </c>
      <c r="I69" s="137">
        <f>'Monthly Data'!BS69</f>
        <v>31</v>
      </c>
      <c r="K69" s="137">
        <f>'Intermediate OLS Model'!$B$5</f>
        <v>-8216912.5571975103</v>
      </c>
      <c r="L69" s="137">
        <f>'Intermediate OLS Model'!$B$6*D69</f>
        <v>-913318.43965855404</v>
      </c>
      <c r="M69" s="137">
        <f>'Intermediate OLS Model'!$B$7*E69</f>
        <v>8349811.764579745</v>
      </c>
      <c r="N69" s="137">
        <f>'Intermediate OLS Model'!$B$8*F69</f>
        <v>0</v>
      </c>
      <c r="O69" s="137">
        <f>'Intermediate OLS Model'!$B$9*G69</f>
        <v>0</v>
      </c>
      <c r="P69" s="137">
        <f>'Intermediate OLS Model'!$B$10*H69</f>
        <v>0</v>
      </c>
      <c r="Q69" s="137">
        <f>'Intermediate OLS Model'!$B$11*I69</f>
        <v>4700809.3647696832</v>
      </c>
      <c r="R69" s="137">
        <f t="shared" si="5"/>
        <v>3920390.1324933646</v>
      </c>
    </row>
    <row r="70" spans="1:18">
      <c r="A70" s="138">
        <f>'Monthly Data'!A70</f>
        <v>41518</v>
      </c>
      <c r="B70" s="137">
        <f t="shared" si="4"/>
        <v>2013</v>
      </c>
      <c r="C70" s="137">
        <f ca="1">'Monthly Data'!U70</f>
        <v>4476539.753896229</v>
      </c>
      <c r="D70" s="137">
        <f>'Monthly Data'!BC70</f>
        <v>69</v>
      </c>
      <c r="E70" s="137">
        <f>'Monthly Data'!AZ70</f>
        <v>6843.3</v>
      </c>
      <c r="F70" s="203">
        <f>'Monthly Data'!BI70</f>
        <v>0</v>
      </c>
      <c r="G70" s="203">
        <f>'Monthly Data'!BJ70</f>
        <v>0</v>
      </c>
      <c r="H70" s="203">
        <f>'Monthly Data'!BQ70</f>
        <v>1</v>
      </c>
      <c r="I70" s="137">
        <f>'Monthly Data'!BS70</f>
        <v>30</v>
      </c>
      <c r="K70" s="137">
        <f>'Intermediate OLS Model'!$B$5</f>
        <v>-8216912.5571975103</v>
      </c>
      <c r="L70" s="137">
        <f>'Intermediate OLS Model'!$B$6*D70</f>
        <v>-926749.59318294446</v>
      </c>
      <c r="M70" s="137">
        <f>'Intermediate OLS Model'!$B$7*E70</f>
        <v>8361296.8946792567</v>
      </c>
      <c r="N70" s="137">
        <f>'Intermediate OLS Model'!$B$8*F70</f>
        <v>0</v>
      </c>
      <c r="O70" s="137">
        <f>'Intermediate OLS Model'!$B$9*G70</f>
        <v>0</v>
      </c>
      <c r="P70" s="137">
        <f>'Intermediate OLS Model'!$B$10*H70</f>
        <v>205410.51909741401</v>
      </c>
      <c r="Q70" s="137">
        <f>'Intermediate OLS Model'!$B$11*I70</f>
        <v>4549170.3530029198</v>
      </c>
      <c r="R70" s="137">
        <f t="shared" si="5"/>
        <v>3972215.6163991354</v>
      </c>
    </row>
    <row r="71" spans="1:18">
      <c r="A71" s="138">
        <f>'Monthly Data'!A71</f>
        <v>41548</v>
      </c>
      <c r="B71" s="137">
        <f t="shared" si="4"/>
        <v>2013</v>
      </c>
      <c r="C71" s="137">
        <f ca="1">'Monthly Data'!U71</f>
        <v>4212272.7133522294</v>
      </c>
      <c r="D71" s="137">
        <f>'Monthly Data'!BC71</f>
        <v>70</v>
      </c>
      <c r="E71" s="137">
        <f>'Monthly Data'!AZ71</f>
        <v>6850.3</v>
      </c>
      <c r="F71" s="203">
        <f>'Monthly Data'!BI71</f>
        <v>0</v>
      </c>
      <c r="G71" s="203">
        <f>'Monthly Data'!BJ71</f>
        <v>0</v>
      </c>
      <c r="H71" s="203">
        <f>'Monthly Data'!BQ71</f>
        <v>1</v>
      </c>
      <c r="I71" s="137">
        <f>'Monthly Data'!BS71</f>
        <v>31</v>
      </c>
      <c r="K71" s="137">
        <f>'Intermediate OLS Model'!$B$5</f>
        <v>-8216912.5571975103</v>
      </c>
      <c r="L71" s="137">
        <f>'Intermediate OLS Model'!$B$6*D71</f>
        <v>-940180.746707335</v>
      </c>
      <c r="M71" s="137">
        <f>'Intermediate OLS Model'!$B$7*E71</f>
        <v>8369849.6511363396</v>
      </c>
      <c r="N71" s="137">
        <f>'Intermediate OLS Model'!$B$8*F71</f>
        <v>0</v>
      </c>
      <c r="O71" s="137">
        <f>'Intermediate OLS Model'!$B$9*G71</f>
        <v>0</v>
      </c>
      <c r="P71" s="137">
        <f>'Intermediate OLS Model'!$B$10*H71</f>
        <v>205410.51909741401</v>
      </c>
      <c r="Q71" s="137">
        <f>'Intermediate OLS Model'!$B$11*I71</f>
        <v>4700809.3647696832</v>
      </c>
      <c r="R71" s="137">
        <f t="shared" si="5"/>
        <v>4118976.2310985923</v>
      </c>
    </row>
    <row r="72" spans="1:18">
      <c r="A72" s="138">
        <f>'Monthly Data'!A72</f>
        <v>41579</v>
      </c>
      <c r="B72" s="137">
        <f t="shared" si="4"/>
        <v>2013</v>
      </c>
      <c r="C72" s="137">
        <f ca="1">'Monthly Data'!U72</f>
        <v>3811378.5648942296</v>
      </c>
      <c r="D72" s="137">
        <f>'Monthly Data'!BC72</f>
        <v>71</v>
      </c>
      <c r="E72" s="137">
        <f>'Monthly Data'!AZ72</f>
        <v>6854</v>
      </c>
      <c r="F72" s="203">
        <f>'Monthly Data'!BI72</f>
        <v>0</v>
      </c>
      <c r="G72" s="203">
        <f>'Monthly Data'!BJ72</f>
        <v>0</v>
      </c>
      <c r="H72" s="203">
        <f>'Monthly Data'!BQ72</f>
        <v>1</v>
      </c>
      <c r="I72" s="137">
        <f>'Monthly Data'!BS72</f>
        <v>30</v>
      </c>
      <c r="K72" s="137">
        <f>'Intermediate OLS Model'!$B$5</f>
        <v>-8216912.5571975103</v>
      </c>
      <c r="L72" s="137">
        <f>'Intermediate OLS Model'!$B$6*D72</f>
        <v>-953611.90023172554</v>
      </c>
      <c r="M72" s="137">
        <f>'Intermediate OLS Model'!$B$7*E72</f>
        <v>8374370.3938350836</v>
      </c>
      <c r="N72" s="137">
        <f>'Intermediate OLS Model'!$B$8*F72</f>
        <v>0</v>
      </c>
      <c r="O72" s="137">
        <f>'Intermediate OLS Model'!$B$9*G72</f>
        <v>0</v>
      </c>
      <c r="P72" s="137">
        <f>'Intermediate OLS Model'!$B$10*H72</f>
        <v>205410.51909741401</v>
      </c>
      <c r="Q72" s="137">
        <f>'Intermediate OLS Model'!$B$11*I72</f>
        <v>4549170.3530029198</v>
      </c>
      <c r="R72" s="137">
        <f t="shared" si="5"/>
        <v>3958426.8085061815</v>
      </c>
    </row>
    <row r="73" spans="1:18">
      <c r="A73" s="138">
        <f>'Monthly Data'!A73</f>
        <v>41609</v>
      </c>
      <c r="B73" s="137">
        <f t="shared" si="4"/>
        <v>2013</v>
      </c>
      <c r="C73" s="137">
        <f ca="1">'Monthly Data'!U73</f>
        <v>3578441.9494242296</v>
      </c>
      <c r="D73" s="137">
        <f>'Monthly Data'!BC73</f>
        <v>72</v>
      </c>
      <c r="E73" s="137">
        <f>'Monthly Data'!AZ73</f>
        <v>6850.4</v>
      </c>
      <c r="F73" s="203">
        <f>'Monthly Data'!BI73</f>
        <v>0</v>
      </c>
      <c r="G73" s="203">
        <f>'Monthly Data'!BJ73</f>
        <v>0</v>
      </c>
      <c r="H73" s="203">
        <f>'Monthly Data'!BQ73</f>
        <v>0</v>
      </c>
      <c r="I73" s="137">
        <f>'Monthly Data'!BS73</f>
        <v>31</v>
      </c>
      <c r="K73" s="137">
        <f>'Intermediate OLS Model'!$B$5</f>
        <v>-8216912.5571975103</v>
      </c>
      <c r="L73" s="137">
        <f>'Intermediate OLS Model'!$B$6*D73</f>
        <v>-967043.05375611596</v>
      </c>
      <c r="M73" s="137">
        <f>'Intermediate OLS Model'!$B$7*E73</f>
        <v>8369971.8333714399</v>
      </c>
      <c r="N73" s="137">
        <f>'Intermediate OLS Model'!$B$8*F73</f>
        <v>0</v>
      </c>
      <c r="O73" s="137">
        <f>'Intermediate OLS Model'!$B$9*G73</f>
        <v>0</v>
      </c>
      <c r="P73" s="137">
        <f>'Intermediate OLS Model'!$B$10*H73</f>
        <v>0</v>
      </c>
      <c r="Q73" s="137">
        <f>'Intermediate OLS Model'!$B$11*I73</f>
        <v>4700809.3647696832</v>
      </c>
      <c r="R73" s="137">
        <f t="shared" si="5"/>
        <v>3886825.5871874979</v>
      </c>
    </row>
    <row r="74" spans="1:18">
      <c r="A74" s="138">
        <f>'Monthly Data'!A74</f>
        <v>41640</v>
      </c>
      <c r="B74" s="137">
        <f t="shared" si="4"/>
        <v>2014</v>
      </c>
      <c r="C74" s="137">
        <f ca="1">'Monthly Data'!U74</f>
        <v>3977286.2197341081</v>
      </c>
      <c r="D74" s="137">
        <f>'Monthly Data'!BC74</f>
        <v>73</v>
      </c>
      <c r="E74" s="137">
        <f>'Monthly Data'!AZ74</f>
        <v>6848.3</v>
      </c>
      <c r="F74" s="203">
        <f>'Monthly Data'!BI74</f>
        <v>0</v>
      </c>
      <c r="G74" s="203">
        <f>'Monthly Data'!BJ74</f>
        <v>0</v>
      </c>
      <c r="H74" s="203">
        <f>'Monthly Data'!BQ74</f>
        <v>0</v>
      </c>
      <c r="I74" s="137">
        <f>'Monthly Data'!BS74</f>
        <v>31</v>
      </c>
      <c r="K74" s="137">
        <f>'Intermediate OLS Model'!$B$5</f>
        <v>-8216912.5571975103</v>
      </c>
      <c r="L74" s="137">
        <f>'Intermediate OLS Model'!$B$6*D74</f>
        <v>-980474.2072805065</v>
      </c>
      <c r="M74" s="137">
        <f>'Intermediate OLS Model'!$B$7*E74</f>
        <v>8367406.0064343158</v>
      </c>
      <c r="N74" s="137">
        <f>'Intermediate OLS Model'!$B$8*F74</f>
        <v>0</v>
      </c>
      <c r="O74" s="137">
        <f>'Intermediate OLS Model'!$B$9*G74</f>
        <v>0</v>
      </c>
      <c r="P74" s="137">
        <f>'Intermediate OLS Model'!$B$10*H74</f>
        <v>0</v>
      </c>
      <c r="Q74" s="137">
        <f>'Intermediate OLS Model'!$B$11*I74</f>
        <v>4700809.3647696832</v>
      </c>
      <c r="R74" s="137">
        <f t="shared" si="5"/>
        <v>3870828.6067259824</v>
      </c>
    </row>
    <row r="75" spans="1:18">
      <c r="A75" s="138">
        <f>'Monthly Data'!A75</f>
        <v>41671</v>
      </c>
      <c r="B75" s="137">
        <f t="shared" si="4"/>
        <v>2014</v>
      </c>
      <c r="C75" s="137">
        <f ca="1">'Monthly Data'!U75</f>
        <v>3319296.860103108</v>
      </c>
      <c r="D75" s="137">
        <f>'Monthly Data'!BC75</f>
        <v>74</v>
      </c>
      <c r="E75" s="137">
        <f>'Monthly Data'!AZ75</f>
        <v>6850</v>
      </c>
      <c r="F75" s="203">
        <f>'Monthly Data'!BI75</f>
        <v>0</v>
      </c>
      <c r="G75" s="203">
        <f>'Monthly Data'!BJ75</f>
        <v>0</v>
      </c>
      <c r="H75" s="203">
        <f>'Monthly Data'!BQ75</f>
        <v>0</v>
      </c>
      <c r="I75" s="137">
        <f>'Monthly Data'!BS75</f>
        <v>28</v>
      </c>
      <c r="K75" s="137">
        <f>'Intermediate OLS Model'!$B$5</f>
        <v>-8216912.5571975103</v>
      </c>
      <c r="L75" s="137">
        <f>'Intermediate OLS Model'!$B$6*D75</f>
        <v>-993905.36080489703</v>
      </c>
      <c r="M75" s="137">
        <f>'Intermediate OLS Model'!$B$7*E75</f>
        <v>8369483.1044310359</v>
      </c>
      <c r="N75" s="137">
        <f>'Intermediate OLS Model'!$B$8*F75</f>
        <v>0</v>
      </c>
      <c r="O75" s="137">
        <f>'Intermediate OLS Model'!$B$9*G75</f>
        <v>0</v>
      </c>
      <c r="P75" s="137">
        <f>'Intermediate OLS Model'!$B$10*H75</f>
        <v>0</v>
      </c>
      <c r="Q75" s="137">
        <f>'Intermediate OLS Model'!$B$11*I75</f>
        <v>4245892.3294693921</v>
      </c>
      <c r="R75" s="137">
        <f t="shared" si="5"/>
        <v>3404557.51589802</v>
      </c>
    </row>
    <row r="76" spans="1:18">
      <c r="A76" s="138">
        <f>'Monthly Data'!A76</f>
        <v>41699</v>
      </c>
      <c r="B76" s="137">
        <f t="shared" si="4"/>
        <v>2014</v>
      </c>
      <c r="C76" s="137">
        <f ca="1">'Monthly Data'!U76</f>
        <v>3885375.2901031082</v>
      </c>
      <c r="D76" s="137">
        <f>'Monthly Data'!BC76</f>
        <v>75</v>
      </c>
      <c r="E76" s="137">
        <f>'Monthly Data'!AZ76</f>
        <v>6856.4</v>
      </c>
      <c r="F76" s="203">
        <f>'Monthly Data'!BI76</f>
        <v>0</v>
      </c>
      <c r="G76" s="203">
        <f>'Monthly Data'!BJ76</f>
        <v>0</v>
      </c>
      <c r="H76" s="203">
        <f>'Monthly Data'!BQ76</f>
        <v>0</v>
      </c>
      <c r="I76" s="137">
        <f>'Monthly Data'!BS76</f>
        <v>31</v>
      </c>
      <c r="K76" s="137">
        <f>'Intermediate OLS Model'!$B$5</f>
        <v>-8216912.5571975103</v>
      </c>
      <c r="L76" s="137">
        <f>'Intermediate OLS Model'!$B$6*D76</f>
        <v>-1007336.5143292875</v>
      </c>
      <c r="M76" s="137">
        <f>'Intermediate OLS Model'!$B$7*E76</f>
        <v>8377302.7674775114</v>
      </c>
      <c r="N76" s="137">
        <f>'Intermediate OLS Model'!$B$8*F76</f>
        <v>0</v>
      </c>
      <c r="O76" s="137">
        <f>'Intermediate OLS Model'!$B$9*G76</f>
        <v>0</v>
      </c>
      <c r="P76" s="137">
        <f>'Intermediate OLS Model'!$B$10*H76</f>
        <v>0</v>
      </c>
      <c r="Q76" s="137">
        <f>'Intermediate OLS Model'!$B$11*I76</f>
        <v>4700809.3647696832</v>
      </c>
      <c r="R76" s="137">
        <f t="shared" si="5"/>
        <v>3853863.0607203972</v>
      </c>
    </row>
    <row r="77" spans="1:18">
      <c r="A77" s="138">
        <f>'Monthly Data'!A77</f>
        <v>41730</v>
      </c>
      <c r="B77" s="137">
        <f t="shared" si="4"/>
        <v>2014</v>
      </c>
      <c r="C77" s="137">
        <f ca="1">'Monthly Data'!U77</f>
        <v>3911958.4601031081</v>
      </c>
      <c r="D77" s="137">
        <f>'Monthly Data'!BC77</f>
        <v>76</v>
      </c>
      <c r="E77" s="137">
        <f>'Monthly Data'!AZ77</f>
        <v>6869.6</v>
      </c>
      <c r="F77" s="203">
        <f>'Monthly Data'!BI77</f>
        <v>0</v>
      </c>
      <c r="G77" s="203">
        <f>'Monthly Data'!BJ77</f>
        <v>0</v>
      </c>
      <c r="H77" s="203">
        <f>'Monthly Data'!BQ77</f>
        <v>0</v>
      </c>
      <c r="I77" s="137">
        <f>'Monthly Data'!BS77</f>
        <v>30</v>
      </c>
      <c r="K77" s="137">
        <f>'Intermediate OLS Model'!$B$5</f>
        <v>-8216912.5571975103</v>
      </c>
      <c r="L77" s="137">
        <f>'Intermediate OLS Model'!$B$6*D77</f>
        <v>-1020767.667853678</v>
      </c>
      <c r="M77" s="137">
        <f>'Intermediate OLS Model'!$B$7*E77</f>
        <v>8393430.8225108683</v>
      </c>
      <c r="N77" s="137">
        <f>'Intermediate OLS Model'!$B$8*F77</f>
        <v>0</v>
      </c>
      <c r="O77" s="137">
        <f>'Intermediate OLS Model'!$B$9*G77</f>
        <v>0</v>
      </c>
      <c r="P77" s="137">
        <f>'Intermediate OLS Model'!$B$10*H77</f>
        <v>0</v>
      </c>
      <c r="Q77" s="137">
        <f>'Intermediate OLS Model'!$B$11*I77</f>
        <v>4549170.3530029198</v>
      </c>
      <c r="R77" s="137">
        <f t="shared" si="5"/>
        <v>3704920.9504625993</v>
      </c>
    </row>
    <row r="78" spans="1:18">
      <c r="A78" s="138">
        <f>'Monthly Data'!A78</f>
        <v>41760</v>
      </c>
      <c r="B78" s="137">
        <f t="shared" si="4"/>
        <v>2014</v>
      </c>
      <c r="C78" s="137">
        <f ca="1">'Monthly Data'!U78</f>
        <v>3824996.2101031081</v>
      </c>
      <c r="D78" s="137">
        <f>'Monthly Data'!BC78</f>
        <v>77</v>
      </c>
      <c r="E78" s="137">
        <f>'Monthly Data'!AZ78</f>
        <v>6870.6</v>
      </c>
      <c r="F78" s="203">
        <f>'Monthly Data'!BI78</f>
        <v>0</v>
      </c>
      <c r="G78" s="203">
        <f>'Monthly Data'!BJ78</f>
        <v>0</v>
      </c>
      <c r="H78" s="203">
        <f>'Monthly Data'!BQ78</f>
        <v>0</v>
      </c>
      <c r="I78" s="137">
        <f>'Monthly Data'!BS78</f>
        <v>31</v>
      </c>
      <c r="K78" s="137">
        <f>'Intermediate OLS Model'!$B$5</f>
        <v>-8216912.5571975103</v>
      </c>
      <c r="L78" s="137">
        <f>'Intermediate OLS Model'!$B$6*D78</f>
        <v>-1034198.8213780685</v>
      </c>
      <c r="M78" s="137">
        <f>'Intermediate OLS Model'!$B$7*E78</f>
        <v>8394652.6448618807</v>
      </c>
      <c r="N78" s="137">
        <f>'Intermediate OLS Model'!$B$8*F78</f>
        <v>0</v>
      </c>
      <c r="O78" s="137">
        <f>'Intermediate OLS Model'!$B$9*G78</f>
        <v>0</v>
      </c>
      <c r="P78" s="137">
        <f>'Intermediate OLS Model'!$B$10*H78</f>
        <v>0</v>
      </c>
      <c r="Q78" s="137">
        <f>'Intermediate OLS Model'!$B$11*I78</f>
        <v>4700809.3647696832</v>
      </c>
      <c r="R78" s="137">
        <f t="shared" si="5"/>
        <v>3844350.6310559856</v>
      </c>
    </row>
    <row r="79" spans="1:18">
      <c r="A79" s="138">
        <f>'Monthly Data'!A79</f>
        <v>41791</v>
      </c>
      <c r="B79" s="137">
        <f t="shared" si="4"/>
        <v>2014</v>
      </c>
      <c r="C79" s="137">
        <f ca="1">'Monthly Data'!U79</f>
        <v>4134163.2601031079</v>
      </c>
      <c r="D79" s="137">
        <f>'Monthly Data'!BC79</f>
        <v>78</v>
      </c>
      <c r="E79" s="137">
        <f>'Monthly Data'!AZ79</f>
        <v>6865.4</v>
      </c>
      <c r="F79" s="203">
        <f>'Monthly Data'!BI79</f>
        <v>1</v>
      </c>
      <c r="G79" s="203">
        <f>'Monthly Data'!BJ79</f>
        <v>0</v>
      </c>
      <c r="H79" s="203">
        <f>'Monthly Data'!BQ79</f>
        <v>0</v>
      </c>
      <c r="I79" s="137">
        <f>'Monthly Data'!BS79</f>
        <v>30</v>
      </c>
      <c r="K79" s="137">
        <f>'Intermediate OLS Model'!$B$5</f>
        <v>-8216912.5571975103</v>
      </c>
      <c r="L79" s="137">
        <f>'Intermediate OLS Model'!$B$6*D79</f>
        <v>-1047629.974902459</v>
      </c>
      <c r="M79" s="137">
        <f>'Intermediate OLS Model'!$B$7*E79</f>
        <v>8388299.1686366173</v>
      </c>
      <c r="N79" s="137">
        <f>'Intermediate OLS Model'!$B$8*F79</f>
        <v>340077.83791221399</v>
      </c>
      <c r="O79" s="137">
        <f>'Intermediate OLS Model'!$B$9*G79</f>
        <v>0</v>
      </c>
      <c r="P79" s="137">
        <f>'Intermediate OLS Model'!$B$10*H79</f>
        <v>0</v>
      </c>
      <c r="Q79" s="137">
        <f>'Intermediate OLS Model'!$B$11*I79</f>
        <v>4549170.3530029198</v>
      </c>
      <c r="R79" s="137">
        <f t="shared" si="5"/>
        <v>4013004.8274517814</v>
      </c>
    </row>
    <row r="80" spans="1:18">
      <c r="A80" s="138">
        <f>'Monthly Data'!A80</f>
        <v>41821</v>
      </c>
      <c r="B80" s="137">
        <f t="shared" si="4"/>
        <v>2014</v>
      </c>
      <c r="C80" s="137">
        <f ca="1">'Monthly Data'!U80</f>
        <v>4416922.860103108</v>
      </c>
      <c r="D80" s="137">
        <f>'Monthly Data'!BC80</f>
        <v>79</v>
      </c>
      <c r="E80" s="137">
        <f>'Monthly Data'!AZ80</f>
        <v>6864.4</v>
      </c>
      <c r="F80" s="203">
        <f>'Monthly Data'!BI80</f>
        <v>0</v>
      </c>
      <c r="G80" s="203">
        <f>'Monthly Data'!BJ80</f>
        <v>1</v>
      </c>
      <c r="H80" s="203">
        <f>'Monthly Data'!BQ80</f>
        <v>0</v>
      </c>
      <c r="I80" s="137">
        <f>'Monthly Data'!BS80</f>
        <v>31</v>
      </c>
      <c r="K80" s="137">
        <f>'Intermediate OLS Model'!$B$5</f>
        <v>-8216912.5571975103</v>
      </c>
      <c r="L80" s="137">
        <f>'Intermediate OLS Model'!$B$6*D80</f>
        <v>-1061061.1284268496</v>
      </c>
      <c r="M80" s="137">
        <f>'Intermediate OLS Model'!$B$7*E80</f>
        <v>8387077.3462856058</v>
      </c>
      <c r="N80" s="137">
        <f>'Intermediate OLS Model'!$B$8*F80</f>
        <v>0</v>
      </c>
      <c r="O80" s="137">
        <f>'Intermediate OLS Model'!$B$9*G80</f>
        <v>424185.12562792399</v>
      </c>
      <c r="P80" s="137">
        <f>'Intermediate OLS Model'!$B$10*H80</f>
        <v>0</v>
      </c>
      <c r="Q80" s="137">
        <f>'Intermediate OLS Model'!$B$11*I80</f>
        <v>4700809.3647696832</v>
      </c>
      <c r="R80" s="137">
        <f t="shared" si="5"/>
        <v>4234098.1510588536</v>
      </c>
    </row>
    <row r="81" spans="1:18">
      <c r="A81" s="138">
        <f>'Monthly Data'!A81</f>
        <v>41852</v>
      </c>
      <c r="B81" s="137">
        <f t="shared" si="4"/>
        <v>2014</v>
      </c>
      <c r="C81" s="137">
        <f ca="1">'Monthly Data'!U81</f>
        <v>4004879.6001031082</v>
      </c>
      <c r="D81" s="137">
        <f>'Monthly Data'!BC81</f>
        <v>80</v>
      </c>
      <c r="E81" s="137">
        <f>'Monthly Data'!AZ81</f>
        <v>6869.9</v>
      </c>
      <c r="F81" s="203">
        <f>'Monthly Data'!BI81</f>
        <v>0</v>
      </c>
      <c r="G81" s="203">
        <f>'Monthly Data'!BJ81</f>
        <v>0</v>
      </c>
      <c r="H81" s="203">
        <f>'Monthly Data'!BQ81</f>
        <v>0</v>
      </c>
      <c r="I81" s="137">
        <f>'Monthly Data'!BS81</f>
        <v>31</v>
      </c>
      <c r="K81" s="137">
        <f>'Intermediate OLS Model'!$B$5</f>
        <v>-8216912.5571975103</v>
      </c>
      <c r="L81" s="137">
        <f>'Intermediate OLS Model'!$B$6*D81</f>
        <v>-1074492.28195124</v>
      </c>
      <c r="M81" s="137">
        <f>'Intermediate OLS Model'!$B$7*E81</f>
        <v>8393797.3692161702</v>
      </c>
      <c r="N81" s="137">
        <f>'Intermediate OLS Model'!$B$8*F81</f>
        <v>0</v>
      </c>
      <c r="O81" s="137">
        <f>'Intermediate OLS Model'!$B$9*G81</f>
        <v>0</v>
      </c>
      <c r="P81" s="137">
        <f>'Intermediate OLS Model'!$B$10*H81</f>
        <v>0</v>
      </c>
      <c r="Q81" s="137">
        <f>'Intermediate OLS Model'!$B$11*I81</f>
        <v>4700809.3647696832</v>
      </c>
      <c r="R81" s="137">
        <f t="shared" si="5"/>
        <v>3803201.8948371029</v>
      </c>
    </row>
    <row r="82" spans="1:18">
      <c r="A82" s="138">
        <f>'Monthly Data'!A82</f>
        <v>41883</v>
      </c>
      <c r="B82" s="137">
        <f t="shared" si="4"/>
        <v>2014</v>
      </c>
      <c r="C82" s="137">
        <f ca="1">'Monthly Data'!U82</f>
        <v>4146273.0001031081</v>
      </c>
      <c r="D82" s="137">
        <f>'Monthly Data'!BC82</f>
        <v>81</v>
      </c>
      <c r="E82" s="137">
        <f>'Monthly Data'!AZ82</f>
        <v>6884.5</v>
      </c>
      <c r="F82" s="203">
        <f>'Monthly Data'!BI82</f>
        <v>0</v>
      </c>
      <c r="G82" s="203">
        <f>'Monthly Data'!BJ82</f>
        <v>0</v>
      </c>
      <c r="H82" s="203">
        <f>'Monthly Data'!BQ82</f>
        <v>1</v>
      </c>
      <c r="I82" s="137">
        <f>'Monthly Data'!BS82</f>
        <v>30</v>
      </c>
      <c r="K82" s="137">
        <f>'Intermediate OLS Model'!$B$5</f>
        <v>-8216912.5571975103</v>
      </c>
      <c r="L82" s="137">
        <f>'Intermediate OLS Model'!$B$6*D82</f>
        <v>-1087923.4354756305</v>
      </c>
      <c r="M82" s="137">
        <f>'Intermediate OLS Model'!$B$7*E82</f>
        <v>8411635.9755409434</v>
      </c>
      <c r="N82" s="137">
        <f>'Intermediate OLS Model'!$B$8*F82</f>
        <v>0</v>
      </c>
      <c r="O82" s="137">
        <f>'Intermediate OLS Model'!$B$9*G82</f>
        <v>0</v>
      </c>
      <c r="P82" s="137">
        <f>'Intermediate OLS Model'!$B$10*H82</f>
        <v>205410.51909741401</v>
      </c>
      <c r="Q82" s="137">
        <f>'Intermediate OLS Model'!$B$11*I82</f>
        <v>4549170.3530029198</v>
      </c>
      <c r="R82" s="137">
        <f t="shared" si="5"/>
        <v>3861380.8549681371</v>
      </c>
    </row>
    <row r="83" spans="1:18">
      <c r="A83" s="138">
        <f>'Monthly Data'!A83</f>
        <v>41913</v>
      </c>
      <c r="B83" s="137">
        <f t="shared" si="4"/>
        <v>2014</v>
      </c>
      <c r="C83" s="137">
        <f ca="1">'Monthly Data'!U83</f>
        <v>4193404.650103108</v>
      </c>
      <c r="D83" s="137">
        <f>'Monthly Data'!BC83</f>
        <v>82</v>
      </c>
      <c r="E83" s="137">
        <f>'Monthly Data'!AZ83</f>
        <v>6901.5</v>
      </c>
      <c r="F83" s="203">
        <f>'Monthly Data'!BI83</f>
        <v>0</v>
      </c>
      <c r="G83" s="203">
        <f>'Monthly Data'!BJ83</f>
        <v>0</v>
      </c>
      <c r="H83" s="203">
        <f>'Monthly Data'!BQ83</f>
        <v>1</v>
      </c>
      <c r="I83" s="137">
        <f>'Monthly Data'!BS83</f>
        <v>31</v>
      </c>
      <c r="K83" s="137">
        <f>'Intermediate OLS Model'!$B$5</f>
        <v>-8216912.5571975103</v>
      </c>
      <c r="L83" s="137">
        <f>'Intermediate OLS Model'!$B$6*D83</f>
        <v>-1101354.5890000211</v>
      </c>
      <c r="M83" s="137">
        <f>'Intermediate OLS Model'!$B$7*E83</f>
        <v>8432406.9555081446</v>
      </c>
      <c r="N83" s="137">
        <f>'Intermediate OLS Model'!$B$8*F83</f>
        <v>0</v>
      </c>
      <c r="O83" s="137">
        <f>'Intermediate OLS Model'!$B$9*G83</f>
        <v>0</v>
      </c>
      <c r="P83" s="137">
        <f>'Intermediate OLS Model'!$B$10*H83</f>
        <v>205410.51909741401</v>
      </c>
      <c r="Q83" s="137">
        <f>'Intermediate OLS Model'!$B$11*I83</f>
        <v>4700809.3647696832</v>
      </c>
      <c r="R83" s="137">
        <f t="shared" si="5"/>
        <v>4020359.6931777103</v>
      </c>
    </row>
    <row r="84" spans="1:18">
      <c r="A84" s="138">
        <f>'Monthly Data'!A84</f>
        <v>41944</v>
      </c>
      <c r="B84" s="137">
        <f t="shared" si="4"/>
        <v>2014</v>
      </c>
      <c r="C84" s="137">
        <f ca="1">'Monthly Data'!U84</f>
        <v>3890694.840103108</v>
      </c>
      <c r="D84" s="137">
        <f>'Monthly Data'!BC84</f>
        <v>83</v>
      </c>
      <c r="E84" s="137">
        <f>'Monthly Data'!AZ84</f>
        <v>6907.5</v>
      </c>
      <c r="F84" s="203">
        <f>'Monthly Data'!BI84</f>
        <v>0</v>
      </c>
      <c r="G84" s="203">
        <f>'Monthly Data'!BJ84</f>
        <v>0</v>
      </c>
      <c r="H84" s="203">
        <f>'Monthly Data'!BQ84</f>
        <v>1</v>
      </c>
      <c r="I84" s="137">
        <f>'Monthly Data'!BS84</f>
        <v>30</v>
      </c>
      <c r="K84" s="137">
        <f>'Intermediate OLS Model'!$B$5</f>
        <v>-8216912.5571975103</v>
      </c>
      <c r="L84" s="137">
        <f>'Intermediate OLS Model'!$B$6*D84</f>
        <v>-1114785.7425244115</v>
      </c>
      <c r="M84" s="137">
        <f>'Intermediate OLS Model'!$B$7*E84</f>
        <v>8439737.889614217</v>
      </c>
      <c r="N84" s="137">
        <f>'Intermediate OLS Model'!$B$8*F84</f>
        <v>0</v>
      </c>
      <c r="O84" s="137">
        <f>'Intermediate OLS Model'!$B$9*G84</f>
        <v>0</v>
      </c>
      <c r="P84" s="137">
        <f>'Intermediate OLS Model'!$B$10*H84</f>
        <v>205410.51909741401</v>
      </c>
      <c r="Q84" s="137">
        <f>'Intermediate OLS Model'!$B$11*I84</f>
        <v>4549170.3530029198</v>
      </c>
      <c r="R84" s="137">
        <f t="shared" si="5"/>
        <v>3862620.4619926279</v>
      </c>
    </row>
    <row r="85" spans="1:18">
      <c r="A85" s="138">
        <f>'Monthly Data'!A85</f>
        <v>41974</v>
      </c>
      <c r="B85" s="137">
        <f t="shared" si="4"/>
        <v>2014</v>
      </c>
      <c r="C85" s="137">
        <f ca="1">'Monthly Data'!U85</f>
        <v>3891709.5801031082</v>
      </c>
      <c r="D85" s="137">
        <f>'Monthly Data'!BC85</f>
        <v>84</v>
      </c>
      <c r="E85" s="137">
        <f>'Monthly Data'!AZ85</f>
        <v>6903.1</v>
      </c>
      <c r="F85" s="203">
        <f>'Monthly Data'!BI85</f>
        <v>0</v>
      </c>
      <c r="G85" s="203">
        <f>'Monthly Data'!BJ85</f>
        <v>0</v>
      </c>
      <c r="H85" s="203">
        <f>'Monthly Data'!BQ85</f>
        <v>0</v>
      </c>
      <c r="I85" s="137">
        <f>'Monthly Data'!BS85</f>
        <v>31</v>
      </c>
      <c r="K85" s="137">
        <f>'Intermediate OLS Model'!$B$5</f>
        <v>-8216912.5571975103</v>
      </c>
      <c r="L85" s="137">
        <f>'Intermediate OLS Model'!$B$6*D85</f>
        <v>-1128216.896048802</v>
      </c>
      <c r="M85" s="137">
        <f>'Intermediate OLS Model'!$B$7*E85</f>
        <v>8434361.8712697644</v>
      </c>
      <c r="N85" s="137">
        <f>'Intermediate OLS Model'!$B$8*F85</f>
        <v>0</v>
      </c>
      <c r="O85" s="137">
        <f>'Intermediate OLS Model'!$B$9*G85</f>
        <v>0</v>
      </c>
      <c r="P85" s="137">
        <f>'Intermediate OLS Model'!$B$10*H85</f>
        <v>0</v>
      </c>
      <c r="Q85" s="137">
        <f>'Intermediate OLS Model'!$B$11*I85</f>
        <v>4700809.3647696832</v>
      </c>
      <c r="R85" s="137">
        <f t="shared" si="5"/>
        <v>3790041.7827931354</v>
      </c>
    </row>
    <row r="86" spans="1:18">
      <c r="A86" s="138">
        <f>'Monthly Data'!A86</f>
        <v>42005</v>
      </c>
      <c r="B86" s="137">
        <f t="shared" si="4"/>
        <v>2015</v>
      </c>
      <c r="C86" s="137">
        <f ca="1">'Monthly Data'!U86</f>
        <v>4093961.0032661795</v>
      </c>
      <c r="D86" s="137">
        <f>'Monthly Data'!BC86</f>
        <v>85</v>
      </c>
      <c r="E86" s="137">
        <f>'Monthly Data'!AZ86</f>
        <v>6885.7</v>
      </c>
      <c r="F86" s="203">
        <f>'Monthly Data'!BI86</f>
        <v>0</v>
      </c>
      <c r="G86" s="203">
        <f>'Monthly Data'!BJ86</f>
        <v>0</v>
      </c>
      <c r="H86" s="203">
        <f>'Monthly Data'!BQ86</f>
        <v>0</v>
      </c>
      <c r="I86" s="137">
        <f>'Monthly Data'!BS86</f>
        <v>31</v>
      </c>
      <c r="K86" s="137">
        <f>'Intermediate OLS Model'!$B$5</f>
        <v>-8216912.5571975103</v>
      </c>
      <c r="L86" s="137">
        <f>'Intermediate OLS Model'!$B$6*D86</f>
        <v>-1141648.0495731926</v>
      </c>
      <c r="M86" s="137">
        <f>'Intermediate OLS Model'!$B$7*E86</f>
        <v>8413102.1623621583</v>
      </c>
      <c r="N86" s="137">
        <f>'Intermediate OLS Model'!$B$8*F86</f>
        <v>0</v>
      </c>
      <c r="O86" s="137">
        <f>'Intermediate OLS Model'!$B$9*G86</f>
        <v>0</v>
      </c>
      <c r="P86" s="137">
        <f>'Intermediate OLS Model'!$B$10*H86</f>
        <v>0</v>
      </c>
      <c r="Q86" s="137">
        <f>'Intermediate OLS Model'!$B$11*I86</f>
        <v>4700809.3647696832</v>
      </c>
      <c r="R86" s="137">
        <f t="shared" si="5"/>
        <v>3755350.9203611379</v>
      </c>
    </row>
    <row r="87" spans="1:18">
      <c r="A87" s="138">
        <f>'Monthly Data'!A87</f>
        <v>42036</v>
      </c>
      <c r="B87" s="137">
        <f t="shared" si="4"/>
        <v>2015</v>
      </c>
      <c r="C87" s="137">
        <f ca="1">'Monthly Data'!U87</f>
        <v>3523842.6232661791</v>
      </c>
      <c r="D87" s="137">
        <f>'Monthly Data'!BC87</f>
        <v>86</v>
      </c>
      <c r="E87" s="137">
        <f>'Monthly Data'!AZ87</f>
        <v>6885.3</v>
      </c>
      <c r="F87" s="203">
        <f>'Monthly Data'!BI87</f>
        <v>0</v>
      </c>
      <c r="G87" s="203">
        <f>'Monthly Data'!BJ87</f>
        <v>0</v>
      </c>
      <c r="H87" s="203">
        <f>'Monthly Data'!BQ87</f>
        <v>0</v>
      </c>
      <c r="I87" s="137">
        <f>'Monthly Data'!BS87</f>
        <v>28</v>
      </c>
      <c r="K87" s="137">
        <f>'Intermediate OLS Model'!$B$5</f>
        <v>-8216912.5571975103</v>
      </c>
      <c r="L87" s="137">
        <f>'Intermediate OLS Model'!$B$6*D87</f>
        <v>-1155079.203097583</v>
      </c>
      <c r="M87" s="137">
        <f>'Intermediate OLS Model'!$B$7*E87</f>
        <v>8412613.4334217533</v>
      </c>
      <c r="N87" s="137">
        <f>'Intermediate OLS Model'!$B$8*F87</f>
        <v>0</v>
      </c>
      <c r="O87" s="137">
        <f>'Intermediate OLS Model'!$B$9*G87</f>
        <v>0</v>
      </c>
      <c r="P87" s="137">
        <f>'Intermediate OLS Model'!$B$10*H87</f>
        <v>0</v>
      </c>
      <c r="Q87" s="137">
        <f>'Intermediate OLS Model'!$B$11*I87</f>
        <v>4245892.3294693921</v>
      </c>
      <c r="R87" s="137">
        <f t="shared" si="5"/>
        <v>3286514.0025960524</v>
      </c>
    </row>
    <row r="88" spans="1:18">
      <c r="A88" s="138">
        <f>'Monthly Data'!A88</f>
        <v>42064</v>
      </c>
      <c r="B88" s="137">
        <f t="shared" si="4"/>
        <v>2015</v>
      </c>
      <c r="C88" s="137">
        <f ca="1">'Monthly Data'!U88</f>
        <v>3811662.5532661793</v>
      </c>
      <c r="D88" s="137">
        <f>'Monthly Data'!BC88</f>
        <v>87</v>
      </c>
      <c r="E88" s="137">
        <f>'Monthly Data'!AZ88</f>
        <v>6892.1</v>
      </c>
      <c r="F88" s="203">
        <f>'Monthly Data'!BI88</f>
        <v>0</v>
      </c>
      <c r="G88" s="203">
        <f>'Monthly Data'!BJ88</f>
        <v>0</v>
      </c>
      <c r="H88" s="203">
        <f>'Monthly Data'!BQ88</f>
        <v>0</v>
      </c>
      <c r="I88" s="137">
        <f>'Monthly Data'!BS88</f>
        <v>31</v>
      </c>
      <c r="K88" s="137">
        <f>'Intermediate OLS Model'!$B$5</f>
        <v>-8216912.5571975103</v>
      </c>
      <c r="L88" s="137">
        <f>'Intermediate OLS Model'!$B$6*D88</f>
        <v>-1168510.3566219734</v>
      </c>
      <c r="M88" s="137">
        <f>'Intermediate OLS Model'!$B$7*E88</f>
        <v>8420921.8254086338</v>
      </c>
      <c r="N88" s="137">
        <f>'Intermediate OLS Model'!$B$8*F88</f>
        <v>0</v>
      </c>
      <c r="O88" s="137">
        <f>'Intermediate OLS Model'!$B$9*G88</f>
        <v>0</v>
      </c>
      <c r="P88" s="137">
        <f>'Intermediate OLS Model'!$B$10*H88</f>
        <v>0</v>
      </c>
      <c r="Q88" s="137">
        <f>'Intermediate OLS Model'!$B$11*I88</f>
        <v>4700809.3647696832</v>
      </c>
      <c r="R88" s="137">
        <f t="shared" si="5"/>
        <v>3736308.2763588326</v>
      </c>
    </row>
    <row r="89" spans="1:18">
      <c r="A89" s="138">
        <f>'Monthly Data'!A89</f>
        <v>42095</v>
      </c>
      <c r="B89" s="137">
        <f t="shared" si="4"/>
        <v>2015</v>
      </c>
      <c r="C89" s="137">
        <f ca="1">'Monthly Data'!U89</f>
        <v>3577372.4732661792</v>
      </c>
      <c r="D89" s="137">
        <f>'Monthly Data'!BC89</f>
        <v>88</v>
      </c>
      <c r="E89" s="137">
        <f>'Monthly Data'!AZ89</f>
        <v>6897.3</v>
      </c>
      <c r="F89" s="203">
        <f>'Monthly Data'!BI89</f>
        <v>0</v>
      </c>
      <c r="G89" s="203">
        <f>'Monthly Data'!BJ89</f>
        <v>0</v>
      </c>
      <c r="H89" s="203">
        <f>'Monthly Data'!BQ89</f>
        <v>0</v>
      </c>
      <c r="I89" s="137">
        <f>'Monthly Data'!BS89</f>
        <v>30</v>
      </c>
      <c r="K89" s="137">
        <f>'Intermediate OLS Model'!$B$5</f>
        <v>-8216912.5571975103</v>
      </c>
      <c r="L89" s="137">
        <f>'Intermediate OLS Model'!$B$6*D89</f>
        <v>-1181941.5101463641</v>
      </c>
      <c r="M89" s="137">
        <f>'Intermediate OLS Model'!$B$7*E89</f>
        <v>8427275.3016338963</v>
      </c>
      <c r="N89" s="137">
        <f>'Intermediate OLS Model'!$B$8*F89</f>
        <v>0</v>
      </c>
      <c r="O89" s="137">
        <f>'Intermediate OLS Model'!$B$9*G89</f>
        <v>0</v>
      </c>
      <c r="P89" s="137">
        <f>'Intermediate OLS Model'!$B$10*H89</f>
        <v>0</v>
      </c>
      <c r="Q89" s="137">
        <f>'Intermediate OLS Model'!$B$11*I89</f>
        <v>4549170.3530029198</v>
      </c>
      <c r="R89" s="137">
        <f t="shared" si="5"/>
        <v>3577591.5872929422</v>
      </c>
    </row>
    <row r="90" spans="1:18">
      <c r="A90" s="138">
        <f>'Monthly Data'!A90</f>
        <v>42125</v>
      </c>
      <c r="B90" s="137">
        <f t="shared" si="4"/>
        <v>2015</v>
      </c>
      <c r="C90" s="137">
        <f ca="1">'Monthly Data'!U90</f>
        <v>3991285.1132661793</v>
      </c>
      <c r="D90" s="137">
        <f>'Monthly Data'!BC90</f>
        <v>89</v>
      </c>
      <c r="E90" s="137">
        <f>'Monthly Data'!AZ90</f>
        <v>6906.5</v>
      </c>
      <c r="F90" s="203">
        <f>'Monthly Data'!BI90</f>
        <v>0</v>
      </c>
      <c r="G90" s="203">
        <f>'Monthly Data'!BJ90</f>
        <v>0</v>
      </c>
      <c r="H90" s="203">
        <f>'Monthly Data'!BQ90</f>
        <v>0</v>
      </c>
      <c r="I90" s="137">
        <f>'Monthly Data'!BS90</f>
        <v>31</v>
      </c>
      <c r="K90" s="137">
        <f>'Intermediate OLS Model'!$B$5</f>
        <v>-8216912.5571975103</v>
      </c>
      <c r="L90" s="137">
        <f>'Intermediate OLS Model'!$B$6*D90</f>
        <v>-1195372.6636707545</v>
      </c>
      <c r="M90" s="137">
        <f>'Intermediate OLS Model'!$B$7*E90</f>
        <v>8438516.0672632046</v>
      </c>
      <c r="N90" s="137">
        <f>'Intermediate OLS Model'!$B$8*F90</f>
        <v>0</v>
      </c>
      <c r="O90" s="137">
        <f>'Intermediate OLS Model'!$B$9*G90</f>
        <v>0</v>
      </c>
      <c r="P90" s="137">
        <f>'Intermediate OLS Model'!$B$10*H90</f>
        <v>0</v>
      </c>
      <c r="Q90" s="137">
        <f>'Intermediate OLS Model'!$B$11*I90</f>
        <v>4700809.3647696832</v>
      </c>
      <c r="R90" s="137">
        <f t="shared" si="5"/>
        <v>3727040.2111646226</v>
      </c>
    </row>
    <row r="91" spans="1:18">
      <c r="A91" s="138">
        <f>'Monthly Data'!A91</f>
        <v>42156</v>
      </c>
      <c r="B91" s="137">
        <f t="shared" si="4"/>
        <v>2015</v>
      </c>
      <c r="C91" s="137">
        <f ca="1">'Monthly Data'!U91</f>
        <v>3758112.9032661794</v>
      </c>
      <c r="D91" s="137">
        <f>'Monthly Data'!BC91</f>
        <v>90</v>
      </c>
      <c r="E91" s="137">
        <f>'Monthly Data'!AZ91</f>
        <v>6921.3</v>
      </c>
      <c r="F91" s="203">
        <f>'Monthly Data'!BI91</f>
        <v>1</v>
      </c>
      <c r="G91" s="203">
        <f>'Monthly Data'!BJ91</f>
        <v>0</v>
      </c>
      <c r="H91" s="203">
        <f>'Monthly Data'!BQ91</f>
        <v>0</v>
      </c>
      <c r="I91" s="137">
        <f>'Monthly Data'!BS91</f>
        <v>30</v>
      </c>
      <c r="K91" s="137">
        <f>'Intermediate OLS Model'!$B$5</f>
        <v>-8216912.5571975103</v>
      </c>
      <c r="L91" s="137">
        <f>'Intermediate OLS Model'!$B$6*D91</f>
        <v>-1208803.8171951449</v>
      </c>
      <c r="M91" s="137">
        <f>'Intermediate OLS Model'!$B$7*E91</f>
        <v>8456599.0380581804</v>
      </c>
      <c r="N91" s="137">
        <f>'Intermediate OLS Model'!$B$8*F91</f>
        <v>340077.83791221399</v>
      </c>
      <c r="O91" s="137">
        <f>'Intermediate OLS Model'!$B$9*G91</f>
        <v>0</v>
      </c>
      <c r="P91" s="137">
        <f>'Intermediate OLS Model'!$B$10*H91</f>
        <v>0</v>
      </c>
      <c r="Q91" s="137">
        <f>'Intermediate OLS Model'!$B$11*I91</f>
        <v>4549170.3530029198</v>
      </c>
      <c r="R91" s="137">
        <f t="shared" si="5"/>
        <v>3920130.8545806594</v>
      </c>
    </row>
    <row r="92" spans="1:18">
      <c r="A92" s="138">
        <f>'Monthly Data'!A92</f>
        <v>42186</v>
      </c>
      <c r="B92" s="137">
        <f t="shared" si="4"/>
        <v>2015</v>
      </c>
      <c r="C92" s="137">
        <f ca="1">'Monthly Data'!U92</f>
        <v>4199678.1332661798</v>
      </c>
      <c r="D92" s="137">
        <f>'Monthly Data'!BC92</f>
        <v>91</v>
      </c>
      <c r="E92" s="137">
        <f>'Monthly Data'!AZ92</f>
        <v>6941.2</v>
      </c>
      <c r="F92" s="203">
        <f>'Monthly Data'!BI92</f>
        <v>0</v>
      </c>
      <c r="G92" s="203">
        <f>'Monthly Data'!BJ92</f>
        <v>1</v>
      </c>
      <c r="H92" s="203">
        <f>'Monthly Data'!BQ92</f>
        <v>0</v>
      </c>
      <c r="I92" s="137">
        <f>'Monthly Data'!BS92</f>
        <v>31</v>
      </c>
      <c r="K92" s="137">
        <f>'Intermediate OLS Model'!$B$5</f>
        <v>-8216912.5571975103</v>
      </c>
      <c r="L92" s="137">
        <f>'Intermediate OLS Model'!$B$6*D92</f>
        <v>-1222234.9707195356</v>
      </c>
      <c r="M92" s="137">
        <f>'Intermediate OLS Model'!$B$7*E92</f>
        <v>8480913.3028433137</v>
      </c>
      <c r="N92" s="137">
        <f>'Intermediate OLS Model'!$B$8*F92</f>
        <v>0</v>
      </c>
      <c r="O92" s="137">
        <f>'Intermediate OLS Model'!$B$9*G92</f>
        <v>424185.12562792399</v>
      </c>
      <c r="P92" s="137">
        <f>'Intermediate OLS Model'!$B$10*H92</f>
        <v>0</v>
      </c>
      <c r="Q92" s="137">
        <f>'Intermediate OLS Model'!$B$11*I92</f>
        <v>4700809.3647696832</v>
      </c>
      <c r="R92" s="137">
        <f t="shared" si="5"/>
        <v>4166760.2653238745</v>
      </c>
    </row>
    <row r="93" spans="1:18">
      <c r="A93" s="138">
        <f>'Monthly Data'!A93</f>
        <v>42217</v>
      </c>
      <c r="B93" s="137">
        <f t="shared" si="4"/>
        <v>2015</v>
      </c>
      <c r="C93" s="137">
        <f ca="1">'Monthly Data'!U93</f>
        <v>3385911.6132661789</v>
      </c>
      <c r="D93" s="137">
        <f>'Monthly Data'!BC93</f>
        <v>92</v>
      </c>
      <c r="E93" s="137">
        <f>'Monthly Data'!AZ93</f>
        <v>6949.2</v>
      </c>
      <c r="F93" s="203">
        <f>'Monthly Data'!BI93</f>
        <v>0</v>
      </c>
      <c r="G93" s="203">
        <f>'Monthly Data'!BJ93</f>
        <v>0</v>
      </c>
      <c r="H93" s="203">
        <f>'Monthly Data'!BQ93</f>
        <v>0</v>
      </c>
      <c r="I93" s="137">
        <f>'Monthly Data'!BS93</f>
        <v>31</v>
      </c>
      <c r="K93" s="137">
        <f>'Intermediate OLS Model'!$B$5</f>
        <v>-8216912.5571975103</v>
      </c>
      <c r="L93" s="137">
        <f>'Intermediate OLS Model'!$B$6*D93</f>
        <v>-1235666.124243926</v>
      </c>
      <c r="M93" s="137">
        <f>'Intermediate OLS Model'!$B$7*E93</f>
        <v>8490687.881651409</v>
      </c>
      <c r="N93" s="137">
        <f>'Intermediate OLS Model'!$B$8*F93</f>
        <v>0</v>
      </c>
      <c r="O93" s="137">
        <f>'Intermediate OLS Model'!$B$9*G93</f>
        <v>0</v>
      </c>
      <c r="P93" s="137">
        <f>'Intermediate OLS Model'!$B$10*H93</f>
        <v>0</v>
      </c>
      <c r="Q93" s="137">
        <f>'Intermediate OLS Model'!$B$11*I93</f>
        <v>4700809.3647696832</v>
      </c>
      <c r="R93" s="137">
        <f t="shared" si="5"/>
        <v>3738918.5649796566</v>
      </c>
    </row>
    <row r="94" spans="1:18">
      <c r="A94" s="138">
        <f>'Monthly Data'!A94</f>
        <v>42248</v>
      </c>
      <c r="B94" s="137">
        <f t="shared" si="4"/>
        <v>2015</v>
      </c>
      <c r="C94" s="137">
        <f ca="1">'Monthly Data'!U94</f>
        <v>3774070.6732661794</v>
      </c>
      <c r="D94" s="137">
        <f>'Monthly Data'!BC94</f>
        <v>93</v>
      </c>
      <c r="E94" s="137">
        <f>'Monthly Data'!AZ94</f>
        <v>6941.1</v>
      </c>
      <c r="F94" s="203">
        <f>'Monthly Data'!BI94</f>
        <v>0</v>
      </c>
      <c r="G94" s="203">
        <f>'Monthly Data'!BJ94</f>
        <v>0</v>
      </c>
      <c r="H94" s="203">
        <f>'Monthly Data'!BQ94</f>
        <v>1</v>
      </c>
      <c r="I94" s="137">
        <f>'Monthly Data'!BS94</f>
        <v>30</v>
      </c>
      <c r="K94" s="137">
        <f>'Intermediate OLS Model'!$B$5</f>
        <v>-8216912.5571975103</v>
      </c>
      <c r="L94" s="137">
        <f>'Intermediate OLS Model'!$B$6*D94</f>
        <v>-1249097.2777683164</v>
      </c>
      <c r="M94" s="137">
        <f>'Intermediate OLS Model'!$B$7*E94</f>
        <v>8480791.1206082143</v>
      </c>
      <c r="N94" s="137">
        <f>'Intermediate OLS Model'!$B$8*F94</f>
        <v>0</v>
      </c>
      <c r="O94" s="137">
        <f>'Intermediate OLS Model'!$B$9*G94</f>
        <v>0</v>
      </c>
      <c r="P94" s="137">
        <f>'Intermediate OLS Model'!$B$10*H94</f>
        <v>205410.51909741401</v>
      </c>
      <c r="Q94" s="137">
        <f>'Intermediate OLS Model'!$B$11*I94</f>
        <v>4549170.3530029198</v>
      </c>
      <c r="R94" s="137">
        <f t="shared" si="5"/>
        <v>3769362.157742721</v>
      </c>
    </row>
    <row r="95" spans="1:18">
      <c r="A95" s="138">
        <f>'Monthly Data'!A95</f>
        <v>42278</v>
      </c>
      <c r="B95" s="137">
        <f t="shared" si="4"/>
        <v>2015</v>
      </c>
      <c r="C95" s="137">
        <f ca="1">'Monthly Data'!U95</f>
        <v>3704194.3132661795</v>
      </c>
      <c r="D95" s="137">
        <f>'Monthly Data'!BC95</f>
        <v>94</v>
      </c>
      <c r="E95" s="137">
        <f>'Monthly Data'!AZ95</f>
        <v>6934.8</v>
      </c>
      <c r="F95" s="203">
        <f>'Monthly Data'!BI95</f>
        <v>0</v>
      </c>
      <c r="G95" s="203">
        <f>'Monthly Data'!BJ95</f>
        <v>0</v>
      </c>
      <c r="H95" s="203">
        <f>'Monthly Data'!BQ95</f>
        <v>1</v>
      </c>
      <c r="I95" s="137">
        <f>'Monthly Data'!BS95</f>
        <v>31</v>
      </c>
      <c r="K95" s="137">
        <f>'Intermediate OLS Model'!$B$5</f>
        <v>-8216912.5571975103</v>
      </c>
      <c r="L95" s="137">
        <f>'Intermediate OLS Model'!$B$6*D95</f>
        <v>-1262528.4312927071</v>
      </c>
      <c r="M95" s="137">
        <f>'Intermediate OLS Model'!$B$7*E95</f>
        <v>8473093.63979684</v>
      </c>
      <c r="N95" s="137">
        <f>'Intermediate OLS Model'!$B$8*F95</f>
        <v>0</v>
      </c>
      <c r="O95" s="137">
        <f>'Intermediate OLS Model'!$B$9*G95</f>
        <v>0</v>
      </c>
      <c r="P95" s="137">
        <f>'Intermediate OLS Model'!$B$10*H95</f>
        <v>205410.51909741401</v>
      </c>
      <c r="Q95" s="137">
        <f>'Intermediate OLS Model'!$B$11*I95</f>
        <v>4700809.3647696832</v>
      </c>
      <c r="R95" s="137">
        <f t="shared" si="5"/>
        <v>3899872.5351737207</v>
      </c>
    </row>
    <row r="96" spans="1:18">
      <c r="A96" s="138">
        <f>'Monthly Data'!A96</f>
        <v>42309</v>
      </c>
      <c r="B96" s="137">
        <f t="shared" si="4"/>
        <v>2015</v>
      </c>
      <c r="C96" s="137">
        <f ca="1">'Monthly Data'!U96</f>
        <v>3527052.9232661789</v>
      </c>
      <c r="D96" s="137">
        <f>'Monthly Data'!BC96</f>
        <v>95</v>
      </c>
      <c r="E96" s="137">
        <f>'Monthly Data'!AZ96</f>
        <v>6928.3</v>
      </c>
      <c r="F96" s="203">
        <f>'Monthly Data'!BI96</f>
        <v>0</v>
      </c>
      <c r="G96" s="203">
        <f>'Monthly Data'!BJ96</f>
        <v>0</v>
      </c>
      <c r="H96" s="203">
        <f>'Monthly Data'!BQ96</f>
        <v>1</v>
      </c>
      <c r="I96" s="137">
        <f>'Monthly Data'!BS96</f>
        <v>30</v>
      </c>
      <c r="K96" s="137">
        <f>'Intermediate OLS Model'!$B$5</f>
        <v>-8216912.5571975103</v>
      </c>
      <c r="L96" s="137">
        <f>'Intermediate OLS Model'!$B$6*D96</f>
        <v>-1275959.5848170975</v>
      </c>
      <c r="M96" s="137">
        <f>'Intermediate OLS Model'!$B$7*E96</f>
        <v>8465151.7945152633</v>
      </c>
      <c r="N96" s="137">
        <f>'Intermediate OLS Model'!$B$8*F96</f>
        <v>0</v>
      </c>
      <c r="O96" s="137">
        <f>'Intermediate OLS Model'!$B$9*G96</f>
        <v>0</v>
      </c>
      <c r="P96" s="137">
        <f>'Intermediate OLS Model'!$B$10*H96</f>
        <v>205410.51909741401</v>
      </c>
      <c r="Q96" s="137">
        <f>'Intermediate OLS Model'!$B$11*I96</f>
        <v>4549170.3530029198</v>
      </c>
      <c r="R96" s="137">
        <f t="shared" si="5"/>
        <v>3726860.5246009892</v>
      </c>
    </row>
    <row r="97" spans="1:18">
      <c r="A97" s="138">
        <f>'Monthly Data'!A97</f>
        <v>42339</v>
      </c>
      <c r="B97" s="137">
        <f t="shared" si="4"/>
        <v>2015</v>
      </c>
      <c r="C97" s="137">
        <f ca="1">'Monthly Data'!U97</f>
        <v>3267111.6732661794</v>
      </c>
      <c r="D97" s="137">
        <f>'Monthly Data'!BC97</f>
        <v>96</v>
      </c>
      <c r="E97" s="137">
        <f>'Monthly Data'!AZ97</f>
        <v>6942.8</v>
      </c>
      <c r="F97" s="203">
        <f>'Monthly Data'!BI97</f>
        <v>0</v>
      </c>
      <c r="G97" s="203">
        <f>'Monthly Data'!BJ97</f>
        <v>0</v>
      </c>
      <c r="H97" s="203">
        <f>'Monthly Data'!BQ97</f>
        <v>0</v>
      </c>
      <c r="I97" s="137">
        <f>'Monthly Data'!BS97</f>
        <v>31</v>
      </c>
      <c r="K97" s="137">
        <f>'Intermediate OLS Model'!$B$5</f>
        <v>-8216912.5571975103</v>
      </c>
      <c r="L97" s="137">
        <f>'Intermediate OLS Model'!$B$6*D97</f>
        <v>-1289390.7383414879</v>
      </c>
      <c r="M97" s="137">
        <f>'Intermediate OLS Model'!$B$7*E97</f>
        <v>8482868.2186049335</v>
      </c>
      <c r="N97" s="137">
        <f>'Intermediate OLS Model'!$B$8*F97</f>
        <v>0</v>
      </c>
      <c r="O97" s="137">
        <f>'Intermediate OLS Model'!$B$9*G97</f>
        <v>0</v>
      </c>
      <c r="P97" s="137">
        <f>'Intermediate OLS Model'!$B$10*H97</f>
        <v>0</v>
      </c>
      <c r="Q97" s="137">
        <f>'Intermediate OLS Model'!$B$11*I97</f>
        <v>4700809.3647696832</v>
      </c>
      <c r="R97" s="137">
        <f t="shared" si="5"/>
        <v>3677374.2878356175</v>
      </c>
    </row>
    <row r="98" spans="1:18">
      <c r="A98" s="138">
        <f>'Monthly Data'!A98</f>
        <v>42370</v>
      </c>
      <c r="B98" s="137">
        <f t="shared" si="4"/>
        <v>2016</v>
      </c>
      <c r="C98" s="137">
        <f ca="1">'Monthly Data'!U98</f>
        <v>3533933.7732470939</v>
      </c>
      <c r="D98" s="137">
        <f>'Monthly Data'!BC98</f>
        <v>97</v>
      </c>
      <c r="E98" s="137">
        <f>'Monthly Data'!AZ98</f>
        <v>6956.6</v>
      </c>
      <c r="F98" s="203">
        <f>'Monthly Data'!BI98</f>
        <v>0</v>
      </c>
      <c r="G98" s="203">
        <f>'Monthly Data'!BJ98</f>
        <v>0</v>
      </c>
      <c r="H98" s="203">
        <f>'Monthly Data'!BQ98</f>
        <v>0</v>
      </c>
      <c r="I98" s="137">
        <f>'Monthly Data'!BS98</f>
        <v>31</v>
      </c>
      <c r="K98" s="137">
        <f>'Intermediate OLS Model'!$B$5</f>
        <v>-8216912.5571975103</v>
      </c>
      <c r="L98" s="137">
        <f>'Intermediate OLS Model'!$B$6*D98</f>
        <v>-1302821.8918658786</v>
      </c>
      <c r="M98" s="137">
        <f>'Intermediate OLS Model'!$B$7*E98</f>
        <v>8499729.3670488968</v>
      </c>
      <c r="N98" s="137">
        <f>'Intermediate OLS Model'!$B$8*F98</f>
        <v>0</v>
      </c>
      <c r="O98" s="137">
        <f>'Intermediate OLS Model'!$B$9*G98</f>
        <v>0</v>
      </c>
      <c r="P98" s="137">
        <f>'Intermediate OLS Model'!$B$10*H98</f>
        <v>0</v>
      </c>
      <c r="Q98" s="137">
        <f>'Intermediate OLS Model'!$B$11*I98</f>
        <v>4700809.3647696832</v>
      </c>
      <c r="R98" s="137">
        <f t="shared" ref="R98:R129" si="6">SUM(K98:Q98)</f>
        <v>3680804.2827551914</v>
      </c>
    </row>
    <row r="99" spans="1:18">
      <c r="A99" s="138">
        <f>'Monthly Data'!A99</f>
        <v>42401</v>
      </c>
      <c r="B99" s="137">
        <f t="shared" si="4"/>
        <v>2016</v>
      </c>
      <c r="C99" s="137">
        <f ca="1">'Monthly Data'!U99</f>
        <v>3495480.8832470938</v>
      </c>
      <c r="D99" s="137">
        <f>'Monthly Data'!BC99</f>
        <v>98</v>
      </c>
      <c r="E99" s="137">
        <f>'Monthly Data'!AZ99</f>
        <v>6968.5</v>
      </c>
      <c r="F99" s="203">
        <f>'Monthly Data'!BI99</f>
        <v>0</v>
      </c>
      <c r="G99" s="203">
        <f>'Monthly Data'!BJ99</f>
        <v>0</v>
      </c>
      <c r="H99" s="203">
        <f>'Monthly Data'!BQ99</f>
        <v>0</v>
      </c>
      <c r="I99" s="137">
        <f>'Monthly Data'!BS99</f>
        <v>29</v>
      </c>
      <c r="K99" s="137">
        <f>'Intermediate OLS Model'!$B$5</f>
        <v>-8216912.5571975103</v>
      </c>
      <c r="L99" s="137">
        <f>'Intermediate OLS Model'!$B$6*D99</f>
        <v>-1316253.045390269</v>
      </c>
      <c r="M99" s="137">
        <f>'Intermediate OLS Model'!$B$7*E99</f>
        <v>8514269.0530259386</v>
      </c>
      <c r="N99" s="137">
        <f>'Intermediate OLS Model'!$B$8*F99</f>
        <v>0</v>
      </c>
      <c r="O99" s="137">
        <f>'Intermediate OLS Model'!$B$9*G99</f>
        <v>0</v>
      </c>
      <c r="P99" s="137">
        <f>'Intermediate OLS Model'!$B$10*H99</f>
        <v>0</v>
      </c>
      <c r="Q99" s="137">
        <f>'Intermediate OLS Model'!$B$11*I99</f>
        <v>4397531.3412361555</v>
      </c>
      <c r="R99" s="137">
        <f t="shared" si="6"/>
        <v>3378634.7916743141</v>
      </c>
    </row>
    <row r="100" spans="1:18">
      <c r="A100" s="138">
        <f>'Monthly Data'!A100</f>
        <v>42430</v>
      </c>
      <c r="B100" s="137">
        <f t="shared" si="4"/>
        <v>2016</v>
      </c>
      <c r="C100" s="137">
        <f ca="1">'Monthly Data'!U100</f>
        <v>3636082.5632470935</v>
      </c>
      <c r="D100" s="137">
        <f>'Monthly Data'!BC100</f>
        <v>99</v>
      </c>
      <c r="E100" s="137">
        <f>'Monthly Data'!AZ100</f>
        <v>6975.7</v>
      </c>
      <c r="F100" s="203">
        <f>'Monthly Data'!BI100</f>
        <v>0</v>
      </c>
      <c r="G100" s="203">
        <f>'Monthly Data'!BJ100</f>
        <v>0</v>
      </c>
      <c r="H100" s="203">
        <f>'Monthly Data'!BQ100</f>
        <v>0</v>
      </c>
      <c r="I100" s="137">
        <f>'Monthly Data'!BS100</f>
        <v>31</v>
      </c>
      <c r="K100" s="137">
        <f>'Intermediate OLS Model'!$B$5</f>
        <v>-8216912.5571975103</v>
      </c>
      <c r="L100" s="137">
        <f>'Intermediate OLS Model'!$B$6*D100</f>
        <v>-1329684.1989146594</v>
      </c>
      <c r="M100" s="137">
        <f>'Intermediate OLS Model'!$B$7*E100</f>
        <v>8523066.1739532221</v>
      </c>
      <c r="N100" s="137">
        <f>'Intermediate OLS Model'!$B$8*F100</f>
        <v>0</v>
      </c>
      <c r="O100" s="137">
        <f>'Intermediate OLS Model'!$B$9*G100</f>
        <v>0</v>
      </c>
      <c r="P100" s="137">
        <f>'Intermediate OLS Model'!$B$10*H100</f>
        <v>0</v>
      </c>
      <c r="Q100" s="137">
        <f>'Intermediate OLS Model'!$B$11*I100</f>
        <v>4700809.3647696832</v>
      </c>
      <c r="R100" s="137">
        <f t="shared" si="6"/>
        <v>3677278.7826107359</v>
      </c>
    </row>
    <row r="101" spans="1:18">
      <c r="A101" s="138">
        <f>'Monthly Data'!A101</f>
        <v>42461</v>
      </c>
      <c r="B101" s="137">
        <f t="shared" si="4"/>
        <v>2016</v>
      </c>
      <c r="C101" s="137">
        <f ca="1">'Monthly Data'!U101</f>
        <v>3430288.7432470941</v>
      </c>
      <c r="D101" s="137">
        <f>'Monthly Data'!BC101</f>
        <v>100</v>
      </c>
      <c r="E101" s="137">
        <f>'Monthly Data'!AZ101</f>
        <v>6979.7</v>
      </c>
      <c r="F101" s="203">
        <f>'Monthly Data'!BI101</f>
        <v>0</v>
      </c>
      <c r="G101" s="203">
        <f>'Monthly Data'!BJ101</f>
        <v>0</v>
      </c>
      <c r="H101" s="203">
        <f>'Monthly Data'!BQ101</f>
        <v>0</v>
      </c>
      <c r="I101" s="137">
        <f>'Monthly Data'!BS101</f>
        <v>30</v>
      </c>
      <c r="K101" s="137">
        <f>'Intermediate OLS Model'!$B$5</f>
        <v>-8216912.5571975103</v>
      </c>
      <c r="L101" s="137">
        <f>'Intermediate OLS Model'!$B$6*D101</f>
        <v>-1343115.3524390501</v>
      </c>
      <c r="M101" s="137">
        <f>'Intermediate OLS Model'!$B$7*E101</f>
        <v>8527953.4633572698</v>
      </c>
      <c r="N101" s="137">
        <f>'Intermediate OLS Model'!$B$8*F101</f>
        <v>0</v>
      </c>
      <c r="O101" s="137">
        <f>'Intermediate OLS Model'!$B$9*G101</f>
        <v>0</v>
      </c>
      <c r="P101" s="137">
        <f>'Intermediate OLS Model'!$B$10*H101</f>
        <v>0</v>
      </c>
      <c r="Q101" s="137">
        <f>'Intermediate OLS Model'!$B$11*I101</f>
        <v>4549170.3530029198</v>
      </c>
      <c r="R101" s="137">
        <f t="shared" si="6"/>
        <v>3517095.9067236288</v>
      </c>
    </row>
    <row r="102" spans="1:18">
      <c r="A102" s="138">
        <f>'Monthly Data'!A102</f>
        <v>42491</v>
      </c>
      <c r="B102" s="137">
        <f t="shared" si="4"/>
        <v>2016</v>
      </c>
      <c r="C102" s="137">
        <f ca="1">'Monthly Data'!U102</f>
        <v>3783247.3232470937</v>
      </c>
      <c r="D102" s="137">
        <f>'Monthly Data'!BC102</f>
        <v>101</v>
      </c>
      <c r="E102" s="137">
        <f>'Monthly Data'!AZ102</f>
        <v>6990.5</v>
      </c>
      <c r="F102" s="203">
        <f>'Monthly Data'!BI102</f>
        <v>0</v>
      </c>
      <c r="G102" s="203">
        <f>'Monthly Data'!BJ102</f>
        <v>0</v>
      </c>
      <c r="H102" s="203">
        <f>'Monthly Data'!BQ102</f>
        <v>0</v>
      </c>
      <c r="I102" s="137">
        <f>'Monthly Data'!BS102</f>
        <v>31</v>
      </c>
      <c r="K102" s="137">
        <f>'Intermediate OLS Model'!$B$5</f>
        <v>-8216912.5571975103</v>
      </c>
      <c r="L102" s="137">
        <f>'Intermediate OLS Model'!$B$6*D102</f>
        <v>-1356546.5059634405</v>
      </c>
      <c r="M102" s="137">
        <f>'Intermediate OLS Model'!$B$7*E102</f>
        <v>8541149.1447481979</v>
      </c>
      <c r="N102" s="137">
        <f>'Intermediate OLS Model'!$B$8*F102</f>
        <v>0</v>
      </c>
      <c r="O102" s="137">
        <f>'Intermediate OLS Model'!$B$9*G102</f>
        <v>0</v>
      </c>
      <c r="P102" s="137">
        <f>'Intermediate OLS Model'!$B$10*H102</f>
        <v>0</v>
      </c>
      <c r="Q102" s="137">
        <f>'Intermediate OLS Model'!$B$11*I102</f>
        <v>4700809.3647696832</v>
      </c>
      <c r="R102" s="137">
        <f t="shared" si="6"/>
        <v>3668499.4463569308</v>
      </c>
    </row>
    <row r="103" spans="1:18">
      <c r="A103" s="138">
        <f>'Monthly Data'!A103</f>
        <v>42522</v>
      </c>
      <c r="B103" s="137">
        <f t="shared" si="4"/>
        <v>2016</v>
      </c>
      <c r="C103" s="137">
        <f ca="1">'Monthly Data'!U103</f>
        <v>4068589.4732470941</v>
      </c>
      <c r="D103" s="137">
        <f>'Monthly Data'!BC103</f>
        <v>102</v>
      </c>
      <c r="E103" s="137">
        <f>'Monthly Data'!AZ103</f>
        <v>6998.8</v>
      </c>
      <c r="F103" s="203">
        <f>'Monthly Data'!BI103</f>
        <v>1</v>
      </c>
      <c r="G103" s="203">
        <f>'Monthly Data'!BJ103</f>
        <v>0</v>
      </c>
      <c r="H103" s="203">
        <f>'Monthly Data'!BQ103</f>
        <v>0</v>
      </c>
      <c r="I103" s="137">
        <f>'Monthly Data'!BS103</f>
        <v>30</v>
      </c>
      <c r="K103" s="137">
        <f>'Intermediate OLS Model'!$B$5</f>
        <v>-8216912.5571975103</v>
      </c>
      <c r="L103" s="137">
        <f>'Intermediate OLS Model'!$B$6*D103</f>
        <v>-1369977.6594878309</v>
      </c>
      <c r="M103" s="137">
        <f>'Intermediate OLS Model'!$B$7*E103</f>
        <v>8551290.2702615969</v>
      </c>
      <c r="N103" s="137">
        <f>'Intermediate OLS Model'!$B$8*F103</f>
        <v>340077.83791221399</v>
      </c>
      <c r="O103" s="137">
        <f>'Intermediate OLS Model'!$B$9*G103</f>
        <v>0</v>
      </c>
      <c r="P103" s="137">
        <f>'Intermediate OLS Model'!$B$10*H103</f>
        <v>0</v>
      </c>
      <c r="Q103" s="137">
        <f>'Intermediate OLS Model'!$B$11*I103</f>
        <v>4549170.3530029198</v>
      </c>
      <c r="R103" s="137">
        <f t="shared" si="6"/>
        <v>3853648.244491389</v>
      </c>
    </row>
    <row r="104" spans="1:18">
      <c r="A104" s="138">
        <f>'Monthly Data'!A104</f>
        <v>42552</v>
      </c>
      <c r="B104" s="137">
        <f t="shared" si="4"/>
        <v>2016</v>
      </c>
      <c r="C104" s="137">
        <f ca="1">'Monthly Data'!U104</f>
        <v>3984566.7832470937</v>
      </c>
      <c r="D104" s="137">
        <f>'Monthly Data'!BC104</f>
        <v>103</v>
      </c>
      <c r="E104" s="137">
        <f>'Monthly Data'!AZ104</f>
        <v>6995</v>
      </c>
      <c r="F104" s="203">
        <f>'Monthly Data'!BI104</f>
        <v>0</v>
      </c>
      <c r="G104" s="203">
        <f>'Monthly Data'!BJ104</f>
        <v>1</v>
      </c>
      <c r="H104" s="203">
        <f>'Monthly Data'!BQ104</f>
        <v>0</v>
      </c>
      <c r="I104" s="137">
        <f>'Monthly Data'!BS104</f>
        <v>31</v>
      </c>
      <c r="K104" s="137">
        <f>'Intermediate OLS Model'!$B$5</f>
        <v>-8216912.5571975103</v>
      </c>
      <c r="L104" s="137">
        <f>'Intermediate OLS Model'!$B$6*D104</f>
        <v>-1383408.8130122216</v>
      </c>
      <c r="M104" s="137">
        <f>'Intermediate OLS Model'!$B$7*E104</f>
        <v>8546647.3453277517</v>
      </c>
      <c r="N104" s="137">
        <f>'Intermediate OLS Model'!$B$8*F104</f>
        <v>0</v>
      </c>
      <c r="O104" s="137">
        <f>'Intermediate OLS Model'!$B$9*G104</f>
        <v>424185.12562792399</v>
      </c>
      <c r="P104" s="137">
        <f>'Intermediate OLS Model'!$B$10*H104</f>
        <v>0</v>
      </c>
      <c r="Q104" s="137">
        <f>'Intermediate OLS Model'!$B$11*I104</f>
        <v>4700809.3647696832</v>
      </c>
      <c r="R104" s="137">
        <f t="shared" si="6"/>
        <v>4071320.4655156275</v>
      </c>
    </row>
    <row r="105" spans="1:18">
      <c r="A105" s="138">
        <f>'Monthly Data'!A105</f>
        <v>42583</v>
      </c>
      <c r="B105" s="137">
        <f t="shared" si="4"/>
        <v>2016</v>
      </c>
      <c r="C105" s="137">
        <f ca="1">'Monthly Data'!U105</f>
        <v>3315041.8332470939</v>
      </c>
      <c r="D105" s="137">
        <f>'Monthly Data'!BC105</f>
        <v>104</v>
      </c>
      <c r="E105" s="137">
        <f>'Monthly Data'!AZ105</f>
        <v>6991</v>
      </c>
      <c r="F105" s="203">
        <f>'Monthly Data'!BI105</f>
        <v>0</v>
      </c>
      <c r="G105" s="203">
        <f>'Monthly Data'!BJ105</f>
        <v>0</v>
      </c>
      <c r="H105" s="203">
        <f>'Monthly Data'!BQ105</f>
        <v>0</v>
      </c>
      <c r="I105" s="137">
        <f>'Monthly Data'!BS105</f>
        <v>31</v>
      </c>
      <c r="K105" s="137">
        <f>'Intermediate OLS Model'!$B$5</f>
        <v>-8216912.5571975103</v>
      </c>
      <c r="L105" s="137">
        <f>'Intermediate OLS Model'!$B$6*D105</f>
        <v>-1396839.966536612</v>
      </c>
      <c r="M105" s="137">
        <f>'Intermediate OLS Model'!$B$7*E105</f>
        <v>8541760.0559237041</v>
      </c>
      <c r="N105" s="137">
        <f>'Intermediate OLS Model'!$B$8*F105</f>
        <v>0</v>
      </c>
      <c r="O105" s="137">
        <f>'Intermediate OLS Model'!$B$9*G105</f>
        <v>0</v>
      </c>
      <c r="P105" s="137">
        <f>'Intermediate OLS Model'!$B$10*H105</f>
        <v>0</v>
      </c>
      <c r="Q105" s="137">
        <f>'Intermediate OLS Model'!$B$11*I105</f>
        <v>4700809.3647696832</v>
      </c>
      <c r="R105" s="137">
        <f t="shared" si="6"/>
        <v>3628816.8969592648</v>
      </c>
    </row>
    <row r="106" spans="1:18">
      <c r="A106" s="138">
        <f>'Monthly Data'!A106</f>
        <v>42614</v>
      </c>
      <c r="B106" s="137">
        <f t="shared" si="4"/>
        <v>2016</v>
      </c>
      <c r="C106" s="137">
        <f ca="1">'Monthly Data'!U106</f>
        <v>3610685.643247094</v>
      </c>
      <c r="D106" s="137">
        <f>'Monthly Data'!BC106</f>
        <v>105</v>
      </c>
      <c r="E106" s="137">
        <f>'Monthly Data'!AZ106</f>
        <v>6989.1</v>
      </c>
      <c r="F106" s="203">
        <f>'Monthly Data'!BI106</f>
        <v>0</v>
      </c>
      <c r="G106" s="203">
        <f>'Monthly Data'!BJ106</f>
        <v>0</v>
      </c>
      <c r="H106" s="203">
        <f>'Monthly Data'!BQ106</f>
        <v>1</v>
      </c>
      <c r="I106" s="137">
        <f>'Monthly Data'!BS106</f>
        <v>30</v>
      </c>
      <c r="K106" s="137">
        <f>'Intermediate OLS Model'!$B$5</f>
        <v>-8216912.5571975103</v>
      </c>
      <c r="L106" s="137">
        <f>'Intermediate OLS Model'!$B$6*D106</f>
        <v>-1410271.1200610024</v>
      </c>
      <c r="M106" s="137">
        <f>'Intermediate OLS Model'!$B$7*E106</f>
        <v>8539438.5934567824</v>
      </c>
      <c r="N106" s="137">
        <f>'Intermediate OLS Model'!$B$8*F106</f>
        <v>0</v>
      </c>
      <c r="O106" s="137">
        <f>'Intermediate OLS Model'!$B$9*G106</f>
        <v>0</v>
      </c>
      <c r="P106" s="137">
        <f>'Intermediate OLS Model'!$B$10*H106</f>
        <v>205410.51909741401</v>
      </c>
      <c r="Q106" s="137">
        <f>'Intermediate OLS Model'!$B$11*I106</f>
        <v>4549170.3530029198</v>
      </c>
      <c r="R106" s="137">
        <f t="shared" si="6"/>
        <v>3666835.7882986041</v>
      </c>
    </row>
    <row r="107" spans="1:18">
      <c r="A107" s="138">
        <f>'Monthly Data'!A107</f>
        <v>42644</v>
      </c>
      <c r="B107" s="137">
        <f t="shared" si="4"/>
        <v>2016</v>
      </c>
      <c r="C107" s="137">
        <f ca="1">'Monthly Data'!U107</f>
        <v>3809029.3432470937</v>
      </c>
      <c r="D107" s="137">
        <f>'Monthly Data'!BC107</f>
        <v>106</v>
      </c>
      <c r="E107" s="137">
        <f>'Monthly Data'!AZ107</f>
        <v>7005.5</v>
      </c>
      <c r="F107" s="203">
        <f>'Monthly Data'!BI107</f>
        <v>0</v>
      </c>
      <c r="G107" s="203">
        <f>'Monthly Data'!BJ107</f>
        <v>0</v>
      </c>
      <c r="H107" s="203">
        <f>'Monthly Data'!BQ107</f>
        <v>1</v>
      </c>
      <c r="I107" s="137">
        <f>'Monthly Data'!BS107</f>
        <v>31</v>
      </c>
      <c r="K107" s="137">
        <f>'Intermediate OLS Model'!$B$5</f>
        <v>-8216912.5571975103</v>
      </c>
      <c r="L107" s="137">
        <f>'Intermediate OLS Model'!$B$6*D107</f>
        <v>-1423702.2735853931</v>
      </c>
      <c r="M107" s="137">
        <f>'Intermediate OLS Model'!$B$7*E107</f>
        <v>8559476.4800133761</v>
      </c>
      <c r="N107" s="137">
        <f>'Intermediate OLS Model'!$B$8*F107</f>
        <v>0</v>
      </c>
      <c r="O107" s="137">
        <f>'Intermediate OLS Model'!$B$9*G107</f>
        <v>0</v>
      </c>
      <c r="P107" s="137">
        <f>'Intermediate OLS Model'!$B$10*H107</f>
        <v>205410.51909741401</v>
      </c>
      <c r="Q107" s="137">
        <f>'Intermediate OLS Model'!$B$11*I107</f>
        <v>4700809.3647696832</v>
      </c>
      <c r="R107" s="137">
        <f t="shared" si="6"/>
        <v>3825081.5330975698</v>
      </c>
    </row>
    <row r="108" spans="1:18">
      <c r="A108" s="138">
        <f>'Monthly Data'!A108</f>
        <v>42675</v>
      </c>
      <c r="B108" s="137">
        <f t="shared" si="4"/>
        <v>2016</v>
      </c>
      <c r="C108" s="137">
        <f ca="1">'Monthly Data'!U108</f>
        <v>3762256.7532470939</v>
      </c>
      <c r="D108" s="137">
        <f>'Monthly Data'!BC108</f>
        <v>107</v>
      </c>
      <c r="E108" s="137">
        <f>'Monthly Data'!AZ108</f>
        <v>7021.6</v>
      </c>
      <c r="F108" s="203">
        <f>'Monthly Data'!BI108</f>
        <v>0</v>
      </c>
      <c r="G108" s="203">
        <f>'Monthly Data'!BJ108</f>
        <v>0</v>
      </c>
      <c r="H108" s="203">
        <f>'Monthly Data'!BQ108</f>
        <v>1</v>
      </c>
      <c r="I108" s="137">
        <f>'Monthly Data'!BS108</f>
        <v>30</v>
      </c>
      <c r="K108" s="137">
        <f>'Intermediate OLS Model'!$B$5</f>
        <v>-8216912.5571975103</v>
      </c>
      <c r="L108" s="137">
        <f>'Intermediate OLS Model'!$B$6*D108</f>
        <v>-1437133.4271097835</v>
      </c>
      <c r="M108" s="137">
        <f>'Intermediate OLS Model'!$B$7*E108</f>
        <v>8579147.8198646661</v>
      </c>
      <c r="N108" s="137">
        <f>'Intermediate OLS Model'!$B$8*F108</f>
        <v>0</v>
      </c>
      <c r="O108" s="137">
        <f>'Intermediate OLS Model'!$B$9*G108</f>
        <v>0</v>
      </c>
      <c r="P108" s="137">
        <f>'Intermediate OLS Model'!$B$10*H108</f>
        <v>205410.51909741401</v>
      </c>
      <c r="Q108" s="137">
        <f>'Intermediate OLS Model'!$B$11*I108</f>
        <v>4549170.3530029198</v>
      </c>
      <c r="R108" s="137">
        <f t="shared" si="6"/>
        <v>3679682.7076577069</v>
      </c>
    </row>
    <row r="109" spans="1:18">
      <c r="A109" s="138">
        <f>'Monthly Data'!A109</f>
        <v>42705</v>
      </c>
      <c r="B109" s="137">
        <f t="shared" si="4"/>
        <v>2016</v>
      </c>
      <c r="C109" s="137">
        <f ca="1">'Monthly Data'!U109</f>
        <v>4040160.4732470936</v>
      </c>
      <c r="D109" s="137">
        <f>'Monthly Data'!BC109</f>
        <v>108</v>
      </c>
      <c r="E109" s="137">
        <f>'Monthly Data'!AZ109</f>
        <v>7035.1</v>
      </c>
      <c r="F109" s="203">
        <f>'Monthly Data'!BI109</f>
        <v>0</v>
      </c>
      <c r="G109" s="203">
        <f>'Monthly Data'!BJ109</f>
        <v>0</v>
      </c>
      <c r="H109" s="203">
        <f>'Monthly Data'!BQ109</f>
        <v>0</v>
      </c>
      <c r="I109" s="137">
        <f>'Monthly Data'!BS109</f>
        <v>31</v>
      </c>
      <c r="K109" s="137">
        <f>'Intermediate OLS Model'!$B$5</f>
        <v>-8216912.5571975103</v>
      </c>
      <c r="L109" s="137">
        <f>'Intermediate OLS Model'!$B$6*D109</f>
        <v>-1450564.5806341739</v>
      </c>
      <c r="M109" s="137">
        <f>'Intermediate OLS Model'!$B$7*E109</f>
        <v>8595642.4216033258</v>
      </c>
      <c r="N109" s="137">
        <f>'Intermediate OLS Model'!$B$8*F109</f>
        <v>0</v>
      </c>
      <c r="O109" s="137">
        <f>'Intermediate OLS Model'!$B$9*G109</f>
        <v>0</v>
      </c>
      <c r="P109" s="137">
        <f>'Intermediate OLS Model'!$B$10*H109</f>
        <v>0</v>
      </c>
      <c r="Q109" s="137">
        <f>'Intermediate OLS Model'!$B$11*I109</f>
        <v>4700809.3647696832</v>
      </c>
      <c r="R109" s="137">
        <f t="shared" si="6"/>
        <v>3628974.6485413248</v>
      </c>
    </row>
    <row r="110" spans="1:18">
      <c r="A110" s="138">
        <v>42736</v>
      </c>
      <c r="B110" s="137">
        <f t="shared" si="4"/>
        <v>2017</v>
      </c>
      <c r="C110" s="137">
        <f ca="1">'Monthly Data'!U110</f>
        <v>4673482.8519639345</v>
      </c>
      <c r="D110" s="137">
        <f>D109+1</f>
        <v>109</v>
      </c>
      <c r="E110" s="137">
        <f>'Monthly Data'!AZ110</f>
        <v>7049.2</v>
      </c>
      <c r="F110" s="203">
        <f>'Monthly Data'!BI110</f>
        <v>0</v>
      </c>
      <c r="G110" s="203">
        <f>'Monthly Data'!BJ110</f>
        <v>0</v>
      </c>
      <c r="H110" s="203">
        <f>'Monthly Data'!BQ110</f>
        <v>0</v>
      </c>
      <c r="I110" s="137">
        <f t="shared" ref="I110:I125" si="7">I98</f>
        <v>31</v>
      </c>
      <c r="K110" s="137">
        <f>'Intermediate OLS Model'!$B$5</f>
        <v>-8216912.5571975103</v>
      </c>
      <c r="L110" s="137">
        <f>'Intermediate OLS Model'!$B$6*D110</f>
        <v>-1463995.7341585646</v>
      </c>
      <c r="M110" s="137">
        <f>'Intermediate OLS Model'!$B$7*E110</f>
        <v>8612870.1167525928</v>
      </c>
      <c r="N110" s="137">
        <f>'Intermediate OLS Model'!$B$8*F110</f>
        <v>0</v>
      </c>
      <c r="O110" s="137">
        <f>'Intermediate OLS Model'!$B$9*G110</f>
        <v>0</v>
      </c>
      <c r="P110" s="137">
        <f>'Intermediate OLS Model'!$B$10*H110</f>
        <v>0</v>
      </c>
      <c r="Q110" s="137">
        <f>'Intermediate OLS Model'!$B$11*I110</f>
        <v>4700809.3647696832</v>
      </c>
      <c r="R110" s="137">
        <f t="shared" si="6"/>
        <v>3632771.1901662005</v>
      </c>
    </row>
    <row r="111" spans="1:18">
      <c r="A111" s="138">
        <v>42767</v>
      </c>
      <c r="B111" s="137">
        <f t="shared" si="4"/>
        <v>2017</v>
      </c>
      <c r="C111" s="137">
        <f ca="1">'Monthly Data'!U111</f>
        <v>3160702.7119639348</v>
      </c>
      <c r="D111" s="137">
        <f t="shared" ref="D111:D157" si="8">D110+1</f>
        <v>110</v>
      </c>
      <c r="E111" s="137">
        <f>'Monthly Data'!AZ111</f>
        <v>7062.5</v>
      </c>
      <c r="F111" s="203">
        <f>'Monthly Data'!BI111</f>
        <v>0</v>
      </c>
      <c r="G111" s="203">
        <f>'Monthly Data'!BJ111</f>
        <v>0</v>
      </c>
      <c r="H111" s="203">
        <f>'Monthly Data'!BQ111</f>
        <v>0</v>
      </c>
      <c r="I111" s="137">
        <f t="shared" si="7"/>
        <v>29</v>
      </c>
      <c r="K111" s="137">
        <f>'Intermediate OLS Model'!$B$5</f>
        <v>-8216912.5571975103</v>
      </c>
      <c r="L111" s="137">
        <f>'Intermediate OLS Model'!$B$6*D111</f>
        <v>-1477426.887682955</v>
      </c>
      <c r="M111" s="137">
        <f>'Intermediate OLS Model'!$B$7*E111</f>
        <v>8629120.35402105</v>
      </c>
      <c r="N111" s="137">
        <f>'Intermediate OLS Model'!$B$8*F111</f>
        <v>0</v>
      </c>
      <c r="O111" s="137">
        <f>'Intermediate OLS Model'!$B$9*G111</f>
        <v>0</v>
      </c>
      <c r="P111" s="137">
        <f>'Intermediate OLS Model'!$B$10*H111</f>
        <v>0</v>
      </c>
      <c r="Q111" s="137">
        <f>'Intermediate OLS Model'!$B$11*I111</f>
        <v>4397531.3412361555</v>
      </c>
      <c r="R111" s="137">
        <f t="shared" si="6"/>
        <v>3332312.2503767405</v>
      </c>
    </row>
    <row r="112" spans="1:18">
      <c r="A112" s="138">
        <v>42795</v>
      </c>
      <c r="B112" s="137">
        <f t="shared" si="4"/>
        <v>2017</v>
      </c>
      <c r="C112" s="137">
        <f ca="1">'Monthly Data'!U112</f>
        <v>3516291.0219639349</v>
      </c>
      <c r="D112" s="137">
        <f t="shared" si="8"/>
        <v>111</v>
      </c>
      <c r="E112" s="137">
        <f>'Monthly Data'!AZ112</f>
        <v>7071</v>
      </c>
      <c r="F112" s="203">
        <f>'Monthly Data'!BI112</f>
        <v>0</v>
      </c>
      <c r="G112" s="203">
        <f>'Monthly Data'!BJ112</f>
        <v>0</v>
      </c>
      <c r="H112" s="203">
        <f>'Monthly Data'!BQ112</f>
        <v>0</v>
      </c>
      <c r="I112" s="137">
        <f t="shared" si="7"/>
        <v>31</v>
      </c>
      <c r="K112" s="137">
        <f>'Intermediate OLS Model'!$B$5</f>
        <v>-8216912.5571975103</v>
      </c>
      <c r="L112" s="137">
        <f>'Intermediate OLS Model'!$B$6*D112</f>
        <v>-1490858.0412073454</v>
      </c>
      <c r="M112" s="137">
        <f>'Intermediate OLS Model'!$B$7*E112</f>
        <v>8639505.8440046497</v>
      </c>
      <c r="N112" s="137">
        <f>'Intermediate OLS Model'!$B$8*F112</f>
        <v>0</v>
      </c>
      <c r="O112" s="137">
        <f>'Intermediate OLS Model'!$B$9*G112</f>
        <v>0</v>
      </c>
      <c r="P112" s="137">
        <f>'Intermediate OLS Model'!$B$10*H112</f>
        <v>0</v>
      </c>
      <c r="Q112" s="137">
        <f>'Intermediate OLS Model'!$B$11*I112</f>
        <v>4700809.3647696832</v>
      </c>
      <c r="R112" s="137">
        <f t="shared" si="6"/>
        <v>3632544.6103694765</v>
      </c>
    </row>
    <row r="113" spans="1:18">
      <c r="A113" s="138">
        <v>42826</v>
      </c>
      <c r="B113" s="137">
        <f t="shared" si="4"/>
        <v>2017</v>
      </c>
      <c r="C113" s="137">
        <f ca="1">'Monthly Data'!U113</f>
        <v>3257803.3419639347</v>
      </c>
      <c r="D113" s="137">
        <f t="shared" si="8"/>
        <v>112</v>
      </c>
      <c r="E113" s="137">
        <f>'Monthly Data'!AZ113</f>
        <v>7073.2</v>
      </c>
      <c r="F113" s="203">
        <f>'Monthly Data'!BI113</f>
        <v>0</v>
      </c>
      <c r="G113" s="203">
        <f>'Monthly Data'!BJ113</f>
        <v>0</v>
      </c>
      <c r="H113" s="203">
        <f>'Monthly Data'!BQ113</f>
        <v>0</v>
      </c>
      <c r="I113" s="137">
        <f t="shared" si="7"/>
        <v>30</v>
      </c>
      <c r="K113" s="137">
        <f>'Intermediate OLS Model'!$B$5</f>
        <v>-8216912.5571975103</v>
      </c>
      <c r="L113" s="137">
        <f>'Intermediate OLS Model'!$B$6*D113</f>
        <v>-1504289.1947317361</v>
      </c>
      <c r="M113" s="137">
        <f>'Intermediate OLS Model'!$B$7*E113</f>
        <v>8642193.8531768769</v>
      </c>
      <c r="N113" s="137">
        <f>'Intermediate OLS Model'!$B$8*F113</f>
        <v>0</v>
      </c>
      <c r="O113" s="137">
        <f>'Intermediate OLS Model'!$B$9*G113</f>
        <v>0</v>
      </c>
      <c r="P113" s="137">
        <f>'Intermediate OLS Model'!$B$10*H113</f>
        <v>0</v>
      </c>
      <c r="Q113" s="137">
        <f>'Intermediate OLS Model'!$B$11*I113</f>
        <v>4549170.3530029198</v>
      </c>
      <c r="R113" s="137">
        <f t="shared" si="6"/>
        <v>3470162.4542505508</v>
      </c>
    </row>
    <row r="114" spans="1:18">
      <c r="A114" s="138">
        <v>42856</v>
      </c>
      <c r="B114" s="137">
        <f t="shared" si="4"/>
        <v>2017</v>
      </c>
      <c r="C114" s="137">
        <f ca="1">'Monthly Data'!U114</f>
        <v>3505256.1119639347</v>
      </c>
      <c r="D114" s="137">
        <f t="shared" si="8"/>
        <v>113</v>
      </c>
      <c r="E114" s="137">
        <f>'Monthly Data'!AZ114</f>
        <v>7076.2</v>
      </c>
      <c r="F114" s="203">
        <f>'Monthly Data'!BI114</f>
        <v>0</v>
      </c>
      <c r="G114" s="203">
        <f>'Monthly Data'!BJ114</f>
        <v>0</v>
      </c>
      <c r="H114" s="203">
        <f>'Monthly Data'!BQ114</f>
        <v>0</v>
      </c>
      <c r="I114" s="137">
        <f t="shared" si="7"/>
        <v>31</v>
      </c>
      <c r="K114" s="137">
        <f>'Intermediate OLS Model'!$B$5</f>
        <v>-8216912.5571975103</v>
      </c>
      <c r="L114" s="137">
        <f>'Intermediate OLS Model'!$B$6*D114</f>
        <v>-1517720.3482561265</v>
      </c>
      <c r="M114" s="137">
        <f>'Intermediate OLS Model'!$B$7*E114</f>
        <v>8645859.3202299122</v>
      </c>
      <c r="N114" s="137">
        <f>'Intermediate OLS Model'!$B$8*F114</f>
        <v>0</v>
      </c>
      <c r="O114" s="137">
        <f>'Intermediate OLS Model'!$B$9*G114</f>
        <v>0</v>
      </c>
      <c r="P114" s="137">
        <f>'Intermediate OLS Model'!$B$10*H114</f>
        <v>0</v>
      </c>
      <c r="Q114" s="137">
        <f>'Intermediate OLS Model'!$B$11*I114</f>
        <v>4700809.3647696832</v>
      </c>
      <c r="R114" s="137">
        <f t="shared" si="6"/>
        <v>3612035.7795459582</v>
      </c>
    </row>
    <row r="115" spans="1:18">
      <c r="A115" s="138">
        <v>42887</v>
      </c>
      <c r="B115" s="137">
        <f t="shared" si="4"/>
        <v>2017</v>
      </c>
      <c r="C115" s="137">
        <f ca="1">'Monthly Data'!U115</f>
        <v>3900962.201963935</v>
      </c>
      <c r="D115" s="137">
        <f t="shared" si="8"/>
        <v>114</v>
      </c>
      <c r="E115" s="137">
        <f>'Monthly Data'!AZ115</f>
        <v>7082.2</v>
      </c>
      <c r="F115" s="203">
        <f>'Monthly Data'!BI115</f>
        <v>1</v>
      </c>
      <c r="G115" s="203">
        <f>'Monthly Data'!BJ115</f>
        <v>0</v>
      </c>
      <c r="H115" s="203">
        <f>'Monthly Data'!BQ115</f>
        <v>0</v>
      </c>
      <c r="I115" s="137">
        <f t="shared" si="7"/>
        <v>30</v>
      </c>
      <c r="K115" s="137">
        <f>'Intermediate OLS Model'!$B$5</f>
        <v>-8216912.5571975103</v>
      </c>
      <c r="L115" s="137">
        <f>'Intermediate OLS Model'!$B$6*D115</f>
        <v>-1531151.5017805169</v>
      </c>
      <c r="M115" s="137">
        <f>'Intermediate OLS Model'!$B$7*E115</f>
        <v>8653190.2543359827</v>
      </c>
      <c r="N115" s="137">
        <f>'Intermediate OLS Model'!$B$8*F115</f>
        <v>340077.83791221399</v>
      </c>
      <c r="O115" s="137">
        <f>'Intermediate OLS Model'!$B$9*G115</f>
        <v>0</v>
      </c>
      <c r="P115" s="137">
        <f>'Intermediate OLS Model'!$B$10*H115</f>
        <v>0</v>
      </c>
      <c r="Q115" s="137">
        <f>'Intermediate OLS Model'!$B$11*I115</f>
        <v>4549170.3530029198</v>
      </c>
      <c r="R115" s="137">
        <f t="shared" si="6"/>
        <v>3794374.3862730898</v>
      </c>
    </row>
    <row r="116" spans="1:18">
      <c r="A116" s="138">
        <v>42917</v>
      </c>
      <c r="B116" s="137">
        <f t="shared" si="4"/>
        <v>2017</v>
      </c>
      <c r="C116" s="137">
        <f ca="1">'Monthly Data'!U116</f>
        <v>3948803.201963935</v>
      </c>
      <c r="D116" s="137">
        <f t="shared" si="8"/>
        <v>115</v>
      </c>
      <c r="E116" s="137">
        <f>'Monthly Data'!AZ116</f>
        <v>7098</v>
      </c>
      <c r="F116" s="203">
        <f>'Monthly Data'!BI116</f>
        <v>0</v>
      </c>
      <c r="G116" s="203">
        <f>'Monthly Data'!BJ116</f>
        <v>1</v>
      </c>
      <c r="H116" s="203">
        <f>'Monthly Data'!BQ116</f>
        <v>0</v>
      </c>
      <c r="I116" s="137">
        <f t="shared" si="7"/>
        <v>31</v>
      </c>
      <c r="K116" s="137">
        <f>'Intermediate OLS Model'!$B$5</f>
        <v>-8216912.5571975103</v>
      </c>
      <c r="L116" s="137">
        <f>'Intermediate OLS Model'!$B$6*D116</f>
        <v>-1544582.6553049076</v>
      </c>
      <c r="M116" s="137">
        <f>'Intermediate OLS Model'!$B$7*E116</f>
        <v>8672495.047481969</v>
      </c>
      <c r="N116" s="137">
        <f>'Intermediate OLS Model'!$B$8*F116</f>
        <v>0</v>
      </c>
      <c r="O116" s="137">
        <f>'Intermediate OLS Model'!$B$9*G116</f>
        <v>424185.12562792399</v>
      </c>
      <c r="P116" s="137">
        <f>'Intermediate OLS Model'!$B$10*H116</f>
        <v>0</v>
      </c>
      <c r="Q116" s="137">
        <f>'Intermediate OLS Model'!$B$11*I116</f>
        <v>4700809.3647696832</v>
      </c>
      <c r="R116" s="137">
        <f t="shared" si="6"/>
        <v>4035994.3253771579</v>
      </c>
    </row>
    <row r="117" spans="1:18">
      <c r="A117" s="138">
        <v>42948</v>
      </c>
      <c r="B117" s="137">
        <f t="shared" si="4"/>
        <v>2017</v>
      </c>
      <c r="C117" s="137">
        <f ca="1">'Monthly Data'!U117</f>
        <v>2923548.0019639349</v>
      </c>
      <c r="D117" s="137">
        <f t="shared" si="8"/>
        <v>116</v>
      </c>
      <c r="E117" s="137">
        <f>'Monthly Data'!AZ117</f>
        <v>7118.8</v>
      </c>
      <c r="F117" s="203">
        <f>'Monthly Data'!BI117</f>
        <v>0</v>
      </c>
      <c r="G117" s="203">
        <f>'Monthly Data'!BJ117</f>
        <v>0</v>
      </c>
      <c r="H117" s="203">
        <f>'Monthly Data'!BQ117</f>
        <v>0</v>
      </c>
      <c r="I117" s="137">
        <f t="shared" si="7"/>
        <v>31</v>
      </c>
      <c r="K117" s="137">
        <f>'Intermediate OLS Model'!$B$5</f>
        <v>-8216912.5571975103</v>
      </c>
      <c r="L117" s="137">
        <f>'Intermediate OLS Model'!$B$6*D117</f>
        <v>-1558013.808829298</v>
      </c>
      <c r="M117" s="137">
        <f>'Intermediate OLS Model'!$B$7*E117</f>
        <v>8697908.9523830153</v>
      </c>
      <c r="N117" s="137">
        <f>'Intermediate OLS Model'!$B$8*F117</f>
        <v>0</v>
      </c>
      <c r="O117" s="137">
        <f>'Intermediate OLS Model'!$B$9*G117</f>
        <v>0</v>
      </c>
      <c r="P117" s="137">
        <f>'Intermediate OLS Model'!$B$10*H117</f>
        <v>0</v>
      </c>
      <c r="Q117" s="137">
        <f>'Intermediate OLS Model'!$B$11*I117</f>
        <v>4700809.3647696832</v>
      </c>
      <c r="R117" s="137">
        <f t="shared" si="6"/>
        <v>3623791.9511258909</v>
      </c>
    </row>
    <row r="118" spans="1:18">
      <c r="A118" s="138">
        <v>42979</v>
      </c>
      <c r="B118" s="137">
        <f t="shared" si="4"/>
        <v>2017</v>
      </c>
      <c r="C118" s="137">
        <f ca="1">'Monthly Data'!U118</f>
        <v>3551345.6319639347</v>
      </c>
      <c r="D118" s="137">
        <f t="shared" si="8"/>
        <v>117</v>
      </c>
      <c r="E118" s="137">
        <f>'Monthly Data'!AZ118</f>
        <v>7148.9</v>
      </c>
      <c r="F118" s="203">
        <f>'Monthly Data'!BI118</f>
        <v>0</v>
      </c>
      <c r="G118" s="203">
        <f>'Monthly Data'!BJ118</f>
        <v>0</v>
      </c>
      <c r="H118" s="203">
        <f>'Monthly Data'!BQ118</f>
        <v>1</v>
      </c>
      <c r="I118" s="137">
        <f t="shared" si="7"/>
        <v>30</v>
      </c>
      <c r="K118" s="137">
        <f>'Intermediate OLS Model'!$B$5</f>
        <v>-8216912.5571975103</v>
      </c>
      <c r="L118" s="137">
        <f>'Intermediate OLS Model'!$B$6*D118</f>
        <v>-1571444.9623536884</v>
      </c>
      <c r="M118" s="137">
        <f>'Intermediate OLS Model'!$B$7*E118</f>
        <v>8734685.8051484711</v>
      </c>
      <c r="N118" s="137">
        <f>'Intermediate OLS Model'!$B$8*F118</f>
        <v>0</v>
      </c>
      <c r="O118" s="137">
        <f>'Intermediate OLS Model'!$B$9*G118</f>
        <v>0</v>
      </c>
      <c r="P118" s="137">
        <f>'Intermediate OLS Model'!$B$10*H118</f>
        <v>205410.51909741401</v>
      </c>
      <c r="Q118" s="137">
        <f>'Intermediate OLS Model'!$B$11*I118</f>
        <v>4549170.3530029198</v>
      </c>
      <c r="R118" s="137">
        <f t="shared" si="6"/>
        <v>3700909.1576976059</v>
      </c>
    </row>
    <row r="119" spans="1:18">
      <c r="A119" s="138">
        <v>43009</v>
      </c>
      <c r="B119" s="137">
        <f t="shared" si="4"/>
        <v>2017</v>
      </c>
      <c r="C119" s="137">
        <f ca="1">'Monthly Data'!U119</f>
        <v>4675960.2019639341</v>
      </c>
      <c r="D119" s="137">
        <f t="shared" si="8"/>
        <v>118</v>
      </c>
      <c r="E119" s="137">
        <f>'Monthly Data'!AZ119</f>
        <v>7168.4</v>
      </c>
      <c r="F119" s="203">
        <f>'Monthly Data'!BI119</f>
        <v>0</v>
      </c>
      <c r="G119" s="203">
        <f>'Monthly Data'!BJ119</f>
        <v>0</v>
      </c>
      <c r="H119" s="203">
        <f>'Monthly Data'!BQ119</f>
        <v>1</v>
      </c>
      <c r="I119" s="137">
        <f t="shared" si="7"/>
        <v>31</v>
      </c>
      <c r="K119" s="137">
        <f>'Intermediate OLS Model'!$B$5</f>
        <v>-8216912.5571975103</v>
      </c>
      <c r="L119" s="137">
        <f>'Intermediate OLS Model'!$B$6*D119</f>
        <v>-1584876.1158780791</v>
      </c>
      <c r="M119" s="137">
        <f>'Intermediate OLS Model'!$B$7*E119</f>
        <v>8758511.3409932014</v>
      </c>
      <c r="N119" s="137">
        <f>'Intermediate OLS Model'!$B$8*F119</f>
        <v>0</v>
      </c>
      <c r="O119" s="137">
        <f>'Intermediate OLS Model'!$B$9*G119</f>
        <v>0</v>
      </c>
      <c r="P119" s="137">
        <f>'Intermediate OLS Model'!$B$10*H119</f>
        <v>205410.51909741401</v>
      </c>
      <c r="Q119" s="137">
        <f>'Intermediate OLS Model'!$B$11*I119</f>
        <v>4700809.3647696832</v>
      </c>
      <c r="R119" s="137">
        <f t="shared" si="6"/>
        <v>3862942.5517847082</v>
      </c>
    </row>
    <row r="120" spans="1:18">
      <c r="A120" s="138">
        <v>43040</v>
      </c>
      <c r="B120" s="137">
        <f t="shared" si="4"/>
        <v>2017</v>
      </c>
      <c r="C120" s="137">
        <f ca="1">'Monthly Data'!U120</f>
        <v>3582167.1319639347</v>
      </c>
      <c r="D120" s="137">
        <f t="shared" si="8"/>
        <v>119</v>
      </c>
      <c r="E120" s="137">
        <f>'Monthly Data'!AZ120</f>
        <v>7192.2</v>
      </c>
      <c r="F120" s="203">
        <f>'Monthly Data'!BI120</f>
        <v>0</v>
      </c>
      <c r="G120" s="203">
        <f>'Monthly Data'!BJ120</f>
        <v>0</v>
      </c>
      <c r="H120" s="203">
        <f>'Monthly Data'!BQ120</f>
        <v>1</v>
      </c>
      <c r="I120" s="137">
        <f t="shared" si="7"/>
        <v>30</v>
      </c>
      <c r="K120" s="137">
        <f>'Intermediate OLS Model'!$B$5</f>
        <v>-8216912.5571975103</v>
      </c>
      <c r="L120" s="137">
        <f>'Intermediate OLS Model'!$B$6*D120</f>
        <v>-1598307.2694024695</v>
      </c>
      <c r="M120" s="137">
        <f>'Intermediate OLS Model'!$B$7*E120</f>
        <v>8787590.7129472829</v>
      </c>
      <c r="N120" s="137">
        <f>'Intermediate OLS Model'!$B$8*F120</f>
        <v>0</v>
      </c>
      <c r="O120" s="137">
        <f>'Intermediate OLS Model'!$B$9*G120</f>
        <v>0</v>
      </c>
      <c r="P120" s="137">
        <f>'Intermediate OLS Model'!$B$10*H120</f>
        <v>205410.51909741401</v>
      </c>
      <c r="Q120" s="137">
        <f>'Intermediate OLS Model'!$B$11*I120</f>
        <v>4549170.3530029198</v>
      </c>
      <c r="R120" s="137">
        <f t="shared" si="6"/>
        <v>3726951.7584476369</v>
      </c>
    </row>
    <row r="121" spans="1:18">
      <c r="A121" s="138">
        <v>43070</v>
      </c>
      <c r="B121" s="137">
        <f t="shared" si="4"/>
        <v>2017</v>
      </c>
      <c r="C121" s="137">
        <f ca="1">'Monthly Data'!U121</f>
        <v>4051590.7719639349</v>
      </c>
      <c r="D121" s="137">
        <f t="shared" si="8"/>
        <v>120</v>
      </c>
      <c r="E121" s="137">
        <f>'Monthly Data'!AZ121</f>
        <v>7207.4</v>
      </c>
      <c r="F121" s="203">
        <f>'Monthly Data'!BI121</f>
        <v>0</v>
      </c>
      <c r="G121" s="203">
        <f>'Monthly Data'!BJ121</f>
        <v>0</v>
      </c>
      <c r="H121" s="203">
        <f>'Monthly Data'!BQ121</f>
        <v>0</v>
      </c>
      <c r="I121" s="137">
        <f t="shared" si="7"/>
        <v>31</v>
      </c>
      <c r="K121" s="137">
        <f>'Intermediate OLS Model'!$B$5</f>
        <v>-8216912.5571975103</v>
      </c>
      <c r="L121" s="137">
        <f>'Intermediate OLS Model'!$B$6*D121</f>
        <v>-1611738.4229268599</v>
      </c>
      <c r="M121" s="137">
        <f>'Intermediate OLS Model'!$B$7*E121</f>
        <v>8806162.4126826636</v>
      </c>
      <c r="N121" s="137">
        <f>'Intermediate OLS Model'!$B$8*F121</f>
        <v>0</v>
      </c>
      <c r="O121" s="137">
        <f>'Intermediate OLS Model'!$B$9*G121</f>
        <v>0</v>
      </c>
      <c r="P121" s="137">
        <f>'Intermediate OLS Model'!$B$10*H121</f>
        <v>0</v>
      </c>
      <c r="Q121" s="137">
        <f>'Intermediate OLS Model'!$B$11*I121</f>
        <v>4700809.3647696832</v>
      </c>
      <c r="R121" s="137">
        <f t="shared" si="6"/>
        <v>3678320.7973279776</v>
      </c>
    </row>
    <row r="122" spans="1:18">
      <c r="A122" s="138">
        <v>43101</v>
      </c>
      <c r="B122" s="137">
        <f t="shared" si="4"/>
        <v>2018</v>
      </c>
      <c r="D122" s="137">
        <f t="shared" si="8"/>
        <v>121</v>
      </c>
      <c r="E122" s="137">
        <f>E110*(1+Employment!K$3)</f>
        <v>7149.6511</v>
      </c>
      <c r="F122" s="203">
        <f>F74</f>
        <v>0</v>
      </c>
      <c r="G122" s="203">
        <f t="shared" ref="G122:H122" si="9">G74</f>
        <v>0</v>
      </c>
      <c r="H122" s="203">
        <f t="shared" si="9"/>
        <v>0</v>
      </c>
      <c r="I122" s="137">
        <f t="shared" si="7"/>
        <v>31</v>
      </c>
      <c r="K122" s="137">
        <f>'Intermediate OLS Model'!$B$5</f>
        <v>-8216912.5571975103</v>
      </c>
      <c r="L122" s="137">
        <f>'Intermediate OLS Model'!$B$6*D122</f>
        <v>-1625169.5764512506</v>
      </c>
      <c r="M122" s="137">
        <f>'Intermediate OLS Model'!$B$7*E122</f>
        <v>8735603.5159163177</v>
      </c>
      <c r="N122" s="137">
        <f>'Intermediate OLS Model'!$B$8*F122</f>
        <v>0</v>
      </c>
      <c r="O122" s="137">
        <f>'Intermediate OLS Model'!$B$9*G122</f>
        <v>0</v>
      </c>
      <c r="P122" s="137">
        <f>'Intermediate OLS Model'!$B$10*H122</f>
        <v>0</v>
      </c>
      <c r="Q122" s="137">
        <f>'Intermediate OLS Model'!$B$11*I122</f>
        <v>4700809.3647696832</v>
      </c>
      <c r="R122" s="137">
        <f t="shared" si="6"/>
        <v>3594330.7470372403</v>
      </c>
    </row>
    <row r="123" spans="1:18">
      <c r="A123" s="138">
        <v>43132</v>
      </c>
      <c r="B123" s="137">
        <f t="shared" si="4"/>
        <v>2018</v>
      </c>
      <c r="D123" s="137">
        <f t="shared" si="8"/>
        <v>122</v>
      </c>
      <c r="E123" s="137">
        <f>E111*(1+Employment!K$3)</f>
        <v>7163.1406250000009</v>
      </c>
      <c r="F123" s="203">
        <f t="shared" ref="F123:H123" si="10">F75</f>
        <v>0</v>
      </c>
      <c r="G123" s="203">
        <f t="shared" si="10"/>
        <v>0</v>
      </c>
      <c r="H123" s="203">
        <f t="shared" si="10"/>
        <v>0</v>
      </c>
      <c r="I123" s="137">
        <f t="shared" si="7"/>
        <v>29</v>
      </c>
      <c r="K123" s="137">
        <f>'Intermediate OLS Model'!$B$5</f>
        <v>-8216912.5571975103</v>
      </c>
      <c r="L123" s="137">
        <f>'Intermediate OLS Model'!$B$6*D123</f>
        <v>-1638600.729975641</v>
      </c>
      <c r="M123" s="137">
        <f>'Intermediate OLS Model'!$B$7*E123</f>
        <v>8752085.3190658502</v>
      </c>
      <c r="N123" s="137">
        <f>'Intermediate OLS Model'!$B$8*F123</f>
        <v>0</v>
      </c>
      <c r="O123" s="137">
        <f>'Intermediate OLS Model'!$B$9*G123</f>
        <v>0</v>
      </c>
      <c r="P123" s="137">
        <f>'Intermediate OLS Model'!$B$10*H123</f>
        <v>0</v>
      </c>
      <c r="Q123" s="137">
        <f>'Intermediate OLS Model'!$B$11*I123</f>
        <v>4397531.3412361555</v>
      </c>
      <c r="R123" s="137">
        <f t="shared" si="6"/>
        <v>3294103.3731288537</v>
      </c>
    </row>
    <row r="124" spans="1:18">
      <c r="A124" s="138">
        <v>43160</v>
      </c>
      <c r="B124" s="137">
        <f t="shared" si="4"/>
        <v>2018</v>
      </c>
      <c r="D124" s="137">
        <f t="shared" si="8"/>
        <v>123</v>
      </c>
      <c r="E124" s="137">
        <f>E112*(1+Employment!K$3)</f>
        <v>7171.7617500000006</v>
      </c>
      <c r="F124" s="203">
        <f t="shared" ref="F124:H124" si="11">F76</f>
        <v>0</v>
      </c>
      <c r="G124" s="203">
        <f t="shared" si="11"/>
        <v>0</v>
      </c>
      <c r="H124" s="203">
        <f t="shared" si="11"/>
        <v>0</v>
      </c>
      <c r="I124" s="137">
        <f t="shared" si="7"/>
        <v>31</v>
      </c>
      <c r="K124" s="137">
        <f>'Intermediate OLS Model'!$B$5</f>
        <v>-8216912.5571975103</v>
      </c>
      <c r="L124" s="137">
        <f>'Intermediate OLS Model'!$B$6*D124</f>
        <v>-1652031.8835000314</v>
      </c>
      <c r="M124" s="137">
        <f>'Intermediate OLS Model'!$B$7*E124</f>
        <v>8762618.8022817168</v>
      </c>
      <c r="N124" s="137">
        <f>'Intermediate OLS Model'!$B$8*F124</f>
        <v>0</v>
      </c>
      <c r="O124" s="137">
        <f>'Intermediate OLS Model'!$B$9*G124</f>
        <v>0</v>
      </c>
      <c r="P124" s="137">
        <f>'Intermediate OLS Model'!$B$10*H124</f>
        <v>0</v>
      </c>
      <c r="Q124" s="137">
        <f>'Intermediate OLS Model'!$B$11*I124</f>
        <v>4700809.3647696832</v>
      </c>
      <c r="R124" s="137">
        <f t="shared" si="6"/>
        <v>3594483.7263538586</v>
      </c>
    </row>
    <row r="125" spans="1:18">
      <c r="A125" s="138">
        <v>43191</v>
      </c>
      <c r="B125" s="137">
        <f t="shared" si="4"/>
        <v>2018</v>
      </c>
      <c r="D125" s="137">
        <f t="shared" si="8"/>
        <v>124</v>
      </c>
      <c r="E125" s="137">
        <f>E113*(1+Employment!K$3)</f>
        <v>7173.9931000000006</v>
      </c>
      <c r="F125" s="203">
        <f t="shared" ref="F125:H125" si="12">F77</f>
        <v>0</v>
      </c>
      <c r="G125" s="203">
        <f t="shared" si="12"/>
        <v>0</v>
      </c>
      <c r="H125" s="203">
        <f t="shared" si="12"/>
        <v>0</v>
      </c>
      <c r="I125" s="137">
        <f t="shared" si="7"/>
        <v>30</v>
      </c>
      <c r="K125" s="137">
        <f>'Intermediate OLS Model'!$B$5</f>
        <v>-8216912.5571975103</v>
      </c>
      <c r="L125" s="137">
        <f>'Intermediate OLS Model'!$B$6*D125</f>
        <v>-1665463.0370244221</v>
      </c>
      <c r="M125" s="137">
        <f>'Intermediate OLS Model'!$B$7*E125</f>
        <v>8765345.1155846473</v>
      </c>
      <c r="N125" s="137">
        <f>'Intermediate OLS Model'!$B$8*F125</f>
        <v>0</v>
      </c>
      <c r="O125" s="137">
        <f>'Intermediate OLS Model'!$B$9*G125</f>
        <v>0</v>
      </c>
      <c r="P125" s="137">
        <f>'Intermediate OLS Model'!$B$10*H125</f>
        <v>0</v>
      </c>
      <c r="Q125" s="137">
        <f>'Intermediate OLS Model'!$B$11*I125</f>
        <v>4549170.3530029198</v>
      </c>
      <c r="R125" s="137">
        <f t="shared" si="6"/>
        <v>3432139.8743656343</v>
      </c>
    </row>
    <row r="126" spans="1:18">
      <c r="A126" s="138">
        <v>43221</v>
      </c>
      <c r="B126" s="137">
        <f t="shared" si="4"/>
        <v>2018</v>
      </c>
      <c r="D126" s="137">
        <f t="shared" si="8"/>
        <v>125</v>
      </c>
      <c r="E126" s="137">
        <f>E114*(1+Employment!K$3)</f>
        <v>7177.0358500000002</v>
      </c>
      <c r="F126" s="203">
        <f t="shared" ref="F126:H126" si="13">F78</f>
        <v>0</v>
      </c>
      <c r="G126" s="203">
        <f t="shared" si="13"/>
        <v>0</v>
      </c>
      <c r="H126" s="203">
        <f t="shared" si="13"/>
        <v>0</v>
      </c>
      <c r="I126" s="137">
        <f t="shared" ref="I126:I141" si="14">I114</f>
        <v>31</v>
      </c>
      <c r="K126" s="137">
        <f>'Intermediate OLS Model'!$B$5</f>
        <v>-8216912.5571975103</v>
      </c>
      <c r="L126" s="137">
        <f>'Intermediate OLS Model'!$B$6*D126</f>
        <v>-1678894.1905488125</v>
      </c>
      <c r="M126" s="137">
        <f>'Intermediate OLS Model'!$B$7*E126</f>
        <v>8769062.8155431878</v>
      </c>
      <c r="N126" s="137">
        <f>'Intermediate OLS Model'!$B$8*F126</f>
        <v>0</v>
      </c>
      <c r="O126" s="137">
        <f>'Intermediate OLS Model'!$B$9*G126</f>
        <v>0</v>
      </c>
      <c r="P126" s="137">
        <f>'Intermediate OLS Model'!$B$10*H126</f>
        <v>0</v>
      </c>
      <c r="Q126" s="137">
        <f>'Intermediate OLS Model'!$B$11*I126</f>
        <v>4700809.3647696832</v>
      </c>
      <c r="R126" s="137">
        <f t="shared" si="6"/>
        <v>3574065.4325665487</v>
      </c>
    </row>
    <row r="127" spans="1:18">
      <c r="A127" s="138">
        <v>43252</v>
      </c>
      <c r="B127" s="137">
        <f t="shared" si="4"/>
        <v>2018</v>
      </c>
      <c r="D127" s="137">
        <f t="shared" si="8"/>
        <v>126</v>
      </c>
      <c r="E127" s="137">
        <f>E115*(1+Employment!K$3)</f>
        <v>7183.1213500000003</v>
      </c>
      <c r="F127" s="203">
        <f t="shared" ref="F127:H127" si="15">F79</f>
        <v>1</v>
      </c>
      <c r="G127" s="203">
        <f t="shared" si="15"/>
        <v>0</v>
      </c>
      <c r="H127" s="203">
        <f t="shared" si="15"/>
        <v>0</v>
      </c>
      <c r="I127" s="137">
        <f t="shared" si="14"/>
        <v>30</v>
      </c>
      <c r="K127" s="137">
        <f>'Intermediate OLS Model'!$B$5</f>
        <v>-8216912.5571975103</v>
      </c>
      <c r="L127" s="137">
        <f>'Intermediate OLS Model'!$B$6*D127</f>
        <v>-1692325.3440732029</v>
      </c>
      <c r="M127" s="137">
        <f>'Intermediate OLS Model'!$B$7*E127</f>
        <v>8776498.2154602706</v>
      </c>
      <c r="N127" s="137">
        <f>'Intermediate OLS Model'!$B$8*F127</f>
        <v>340077.83791221399</v>
      </c>
      <c r="O127" s="137">
        <f>'Intermediate OLS Model'!$B$9*G127</f>
        <v>0</v>
      </c>
      <c r="P127" s="137">
        <f>'Intermediate OLS Model'!$B$10*H127</f>
        <v>0</v>
      </c>
      <c r="Q127" s="137">
        <f>'Intermediate OLS Model'!$B$11*I127</f>
        <v>4549170.3530029198</v>
      </c>
      <c r="R127" s="137">
        <f t="shared" si="6"/>
        <v>3756508.5051046908</v>
      </c>
    </row>
    <row r="128" spans="1:18">
      <c r="A128" s="138">
        <v>43282</v>
      </c>
      <c r="B128" s="137">
        <f t="shared" si="4"/>
        <v>2018</v>
      </c>
      <c r="D128" s="137">
        <f t="shared" si="8"/>
        <v>127</v>
      </c>
      <c r="E128" s="137">
        <f>E116*(1+Employment!K$3)</f>
        <v>7199.1465000000007</v>
      </c>
      <c r="F128" s="203">
        <f t="shared" ref="F128:H128" si="16">F80</f>
        <v>0</v>
      </c>
      <c r="G128" s="203">
        <f t="shared" si="16"/>
        <v>1</v>
      </c>
      <c r="H128" s="203">
        <f t="shared" si="16"/>
        <v>0</v>
      </c>
      <c r="I128" s="137">
        <f t="shared" si="14"/>
        <v>31</v>
      </c>
      <c r="K128" s="137">
        <f>'Intermediate OLS Model'!$B$5</f>
        <v>-8216912.5571975103</v>
      </c>
      <c r="L128" s="137">
        <f>'Intermediate OLS Model'!$B$6*D128</f>
        <v>-1705756.4975975936</v>
      </c>
      <c r="M128" s="137">
        <f>'Intermediate OLS Model'!$B$7*E128</f>
        <v>8796078.1019085888</v>
      </c>
      <c r="N128" s="137">
        <f>'Intermediate OLS Model'!$B$8*F128</f>
        <v>0</v>
      </c>
      <c r="O128" s="137">
        <f>'Intermediate OLS Model'!$B$9*G128</f>
        <v>424185.12562792399</v>
      </c>
      <c r="P128" s="137">
        <f>'Intermediate OLS Model'!$B$10*H128</f>
        <v>0</v>
      </c>
      <c r="Q128" s="137">
        <f>'Intermediate OLS Model'!$B$11*I128</f>
        <v>4700809.3647696832</v>
      </c>
      <c r="R128" s="137">
        <f t="shared" si="6"/>
        <v>3998403.5375110926</v>
      </c>
    </row>
    <row r="129" spans="1:18">
      <c r="A129" s="138">
        <v>43313</v>
      </c>
      <c r="B129" s="137">
        <f t="shared" si="4"/>
        <v>2018</v>
      </c>
      <c r="D129" s="137">
        <f t="shared" si="8"/>
        <v>128</v>
      </c>
      <c r="E129" s="137">
        <f>E117*(1+Employment!K$3)</f>
        <v>7220.2429000000011</v>
      </c>
      <c r="F129" s="203">
        <f t="shared" ref="F129:H129" si="17">F81</f>
        <v>0</v>
      </c>
      <c r="G129" s="203">
        <f t="shared" si="17"/>
        <v>0</v>
      </c>
      <c r="H129" s="203">
        <f t="shared" si="17"/>
        <v>0</v>
      </c>
      <c r="I129" s="137">
        <f t="shared" si="14"/>
        <v>31</v>
      </c>
      <c r="K129" s="137">
        <f>'Intermediate OLS Model'!$B$5</f>
        <v>-8216912.5571975103</v>
      </c>
      <c r="L129" s="137">
        <f>'Intermediate OLS Model'!$B$6*D129</f>
        <v>-1719187.651121984</v>
      </c>
      <c r="M129" s="137">
        <f>'Intermediate OLS Model'!$B$7*E129</f>
        <v>8821854.1549544744</v>
      </c>
      <c r="N129" s="137">
        <f>'Intermediate OLS Model'!$B$8*F129</f>
        <v>0</v>
      </c>
      <c r="O129" s="137">
        <f>'Intermediate OLS Model'!$B$9*G129</f>
        <v>0</v>
      </c>
      <c r="P129" s="137">
        <f>'Intermediate OLS Model'!$B$10*H129</f>
        <v>0</v>
      </c>
      <c r="Q129" s="137">
        <f>'Intermediate OLS Model'!$B$11*I129</f>
        <v>4700809.3647696832</v>
      </c>
      <c r="R129" s="137">
        <f t="shared" si="6"/>
        <v>3586563.3114046631</v>
      </c>
    </row>
    <row r="130" spans="1:18">
      <c r="A130" s="138">
        <v>43344</v>
      </c>
      <c r="B130" s="137">
        <f t="shared" ref="B130:B157" si="18">YEAR(A130)</f>
        <v>2018</v>
      </c>
      <c r="D130" s="137">
        <f t="shared" si="8"/>
        <v>129</v>
      </c>
      <c r="E130" s="137">
        <f>E118*(1+Employment!K$3)</f>
        <v>7250.7718250000007</v>
      </c>
      <c r="F130" s="203">
        <f t="shared" ref="F130:H130" si="19">F82</f>
        <v>0</v>
      </c>
      <c r="G130" s="203">
        <f t="shared" si="19"/>
        <v>0</v>
      </c>
      <c r="H130" s="203">
        <f t="shared" si="19"/>
        <v>1</v>
      </c>
      <c r="I130" s="137">
        <f t="shared" si="14"/>
        <v>30</v>
      </c>
      <c r="K130" s="137">
        <f>'Intermediate OLS Model'!$B$5</f>
        <v>-8216912.5571975103</v>
      </c>
      <c r="L130" s="137">
        <f>'Intermediate OLS Model'!$B$6*D130</f>
        <v>-1732618.8046463744</v>
      </c>
      <c r="M130" s="137">
        <f>'Intermediate OLS Model'!$B$7*E130</f>
        <v>8859155.0778718386</v>
      </c>
      <c r="N130" s="137">
        <f>'Intermediate OLS Model'!$B$8*F130</f>
        <v>0</v>
      </c>
      <c r="O130" s="137">
        <f>'Intermediate OLS Model'!$B$9*G130</f>
        <v>0</v>
      </c>
      <c r="P130" s="137">
        <f>'Intermediate OLS Model'!$B$10*H130</f>
        <v>205410.51909741401</v>
      </c>
      <c r="Q130" s="137">
        <f>'Intermediate OLS Model'!$B$11*I130</f>
        <v>4549170.3530029198</v>
      </c>
      <c r="R130" s="137">
        <f t="shared" ref="R130:R157" si="20">SUM(K130:Q130)</f>
        <v>3664204.5881282883</v>
      </c>
    </row>
    <row r="131" spans="1:18">
      <c r="A131" s="138">
        <v>43374</v>
      </c>
      <c r="B131" s="137">
        <f t="shared" si="18"/>
        <v>2018</v>
      </c>
      <c r="D131" s="137">
        <f t="shared" si="8"/>
        <v>130</v>
      </c>
      <c r="E131" s="137">
        <f>E119*(1+Employment!K$3)</f>
        <v>7270.5497000000005</v>
      </c>
      <c r="F131" s="203">
        <f t="shared" ref="F131:H131" si="21">F83</f>
        <v>0</v>
      </c>
      <c r="G131" s="203">
        <f t="shared" si="21"/>
        <v>0</v>
      </c>
      <c r="H131" s="203">
        <f t="shared" si="21"/>
        <v>1</v>
      </c>
      <c r="I131" s="137">
        <f t="shared" si="14"/>
        <v>31</v>
      </c>
      <c r="K131" s="137">
        <f>'Intermediate OLS Model'!$B$5</f>
        <v>-8216912.5571975103</v>
      </c>
      <c r="L131" s="137">
        <f>'Intermediate OLS Model'!$B$6*D131</f>
        <v>-1746049.9581707651</v>
      </c>
      <c r="M131" s="137">
        <f>'Intermediate OLS Model'!$B$7*E131</f>
        <v>8883320.1276023556</v>
      </c>
      <c r="N131" s="137">
        <f>'Intermediate OLS Model'!$B$8*F131</f>
        <v>0</v>
      </c>
      <c r="O131" s="137">
        <f>'Intermediate OLS Model'!$B$9*G131</f>
        <v>0</v>
      </c>
      <c r="P131" s="137">
        <f>'Intermediate OLS Model'!$B$10*H131</f>
        <v>205410.51909741401</v>
      </c>
      <c r="Q131" s="137">
        <f>'Intermediate OLS Model'!$B$11*I131</f>
        <v>4700809.3647696832</v>
      </c>
      <c r="R131" s="137">
        <f t="shared" si="20"/>
        <v>3826577.4961011773</v>
      </c>
    </row>
    <row r="132" spans="1:18">
      <c r="A132" s="138">
        <v>43405</v>
      </c>
      <c r="B132" s="137">
        <f t="shared" si="18"/>
        <v>2018</v>
      </c>
      <c r="D132" s="137">
        <f t="shared" si="8"/>
        <v>131</v>
      </c>
      <c r="E132" s="137">
        <f>E120*(1+Employment!K$3)</f>
        <v>7294.6888500000005</v>
      </c>
      <c r="F132" s="203">
        <f t="shared" ref="F132:H132" si="22">F84</f>
        <v>0</v>
      </c>
      <c r="G132" s="203">
        <f t="shared" si="22"/>
        <v>0</v>
      </c>
      <c r="H132" s="203">
        <f t="shared" si="22"/>
        <v>1</v>
      </c>
      <c r="I132" s="137">
        <f t="shared" si="14"/>
        <v>30</v>
      </c>
      <c r="K132" s="137">
        <f>'Intermediate OLS Model'!$B$5</f>
        <v>-8216912.5571975103</v>
      </c>
      <c r="L132" s="137">
        <f>'Intermediate OLS Model'!$B$6*D132</f>
        <v>-1759481.1116951555</v>
      </c>
      <c r="M132" s="137">
        <f>'Intermediate OLS Model'!$B$7*E132</f>
        <v>8912813.8806067836</v>
      </c>
      <c r="N132" s="137">
        <f>'Intermediate OLS Model'!$B$8*F132</f>
        <v>0</v>
      </c>
      <c r="O132" s="137">
        <f>'Intermediate OLS Model'!$B$9*G132</f>
        <v>0</v>
      </c>
      <c r="P132" s="137">
        <f>'Intermediate OLS Model'!$B$10*H132</f>
        <v>205410.51909741401</v>
      </c>
      <c r="Q132" s="137">
        <f>'Intermediate OLS Model'!$B$11*I132</f>
        <v>4549170.3530029198</v>
      </c>
      <c r="R132" s="137">
        <f t="shared" si="20"/>
        <v>3691001.0838144505</v>
      </c>
    </row>
    <row r="133" spans="1:18">
      <c r="A133" s="138">
        <v>43435</v>
      </c>
      <c r="B133" s="137">
        <f t="shared" si="18"/>
        <v>2018</v>
      </c>
      <c r="D133" s="137">
        <f t="shared" si="8"/>
        <v>132</v>
      </c>
      <c r="E133" s="137">
        <f>E121*(1+Employment!K$3)</f>
        <v>7310.10545</v>
      </c>
      <c r="F133" s="203">
        <f t="shared" ref="F133:H133" si="23">F85</f>
        <v>0</v>
      </c>
      <c r="G133" s="203">
        <f t="shared" si="23"/>
        <v>0</v>
      </c>
      <c r="H133" s="203">
        <f t="shared" si="23"/>
        <v>0</v>
      </c>
      <c r="I133" s="137">
        <f t="shared" si="14"/>
        <v>31</v>
      </c>
      <c r="K133" s="137">
        <f>'Intermediate OLS Model'!$B$5</f>
        <v>-8216912.5571975103</v>
      </c>
      <c r="L133" s="137">
        <f>'Intermediate OLS Model'!$B$6*D133</f>
        <v>-1772912.2652195459</v>
      </c>
      <c r="M133" s="137">
        <f>'Intermediate OLS Model'!$B$7*E133</f>
        <v>8931650.2270633914</v>
      </c>
      <c r="N133" s="137">
        <f>'Intermediate OLS Model'!$B$8*F133</f>
        <v>0</v>
      </c>
      <c r="O133" s="137">
        <f>'Intermediate OLS Model'!$B$9*G133</f>
        <v>0</v>
      </c>
      <c r="P133" s="137">
        <f>'Intermediate OLS Model'!$B$10*H133</f>
        <v>0</v>
      </c>
      <c r="Q133" s="137">
        <f>'Intermediate OLS Model'!$B$11*I133</f>
        <v>4700809.3647696832</v>
      </c>
      <c r="R133" s="137">
        <f t="shared" si="20"/>
        <v>3642634.7694160184</v>
      </c>
    </row>
    <row r="134" spans="1:18">
      <c r="A134" s="138">
        <v>43466</v>
      </c>
      <c r="B134" s="137">
        <f t="shared" si="18"/>
        <v>2019</v>
      </c>
      <c r="D134" s="137">
        <f t="shared" si="8"/>
        <v>133</v>
      </c>
      <c r="E134" s="137">
        <f>E122*(1+Employment!K$4)</f>
        <v>7213.9979598999989</v>
      </c>
      <c r="F134" s="203">
        <f t="shared" ref="F134:H134" si="24">F86</f>
        <v>0</v>
      </c>
      <c r="G134" s="203">
        <f t="shared" si="24"/>
        <v>0</v>
      </c>
      <c r="H134" s="203">
        <f t="shared" si="24"/>
        <v>0</v>
      </c>
      <c r="I134" s="137">
        <f t="shared" si="14"/>
        <v>31</v>
      </c>
      <c r="K134" s="137">
        <f>'Intermediate OLS Model'!$B$5</f>
        <v>-8216912.5571975103</v>
      </c>
      <c r="L134" s="137">
        <f>'Intermediate OLS Model'!$B$6*D134</f>
        <v>-1786343.4187439366</v>
      </c>
      <c r="M134" s="137">
        <f>'Intermediate OLS Model'!$B$7*E134</f>
        <v>8814223.9475595616</v>
      </c>
      <c r="N134" s="137">
        <f>'Intermediate OLS Model'!$B$8*F134</f>
        <v>0</v>
      </c>
      <c r="O134" s="137">
        <f>'Intermediate OLS Model'!$B$9*G134</f>
        <v>0</v>
      </c>
      <c r="P134" s="137">
        <f>'Intermediate OLS Model'!$B$10*H134</f>
        <v>0</v>
      </c>
      <c r="Q134" s="137">
        <f>'Intermediate OLS Model'!$B$11*I134</f>
        <v>4700809.3647696832</v>
      </c>
      <c r="R134" s="137">
        <f t="shared" si="20"/>
        <v>3511777.3363877973</v>
      </c>
    </row>
    <row r="135" spans="1:18">
      <c r="A135" s="138">
        <v>43497</v>
      </c>
      <c r="B135" s="137">
        <f t="shared" si="18"/>
        <v>2019</v>
      </c>
      <c r="D135" s="137">
        <f t="shared" si="8"/>
        <v>134</v>
      </c>
      <c r="E135" s="137">
        <f>E123*(1+Employment!K$4)</f>
        <v>7227.6088906249997</v>
      </c>
      <c r="F135" s="203">
        <f t="shared" ref="F135:H135" si="25">F87</f>
        <v>0</v>
      </c>
      <c r="G135" s="203">
        <f t="shared" si="25"/>
        <v>0</v>
      </c>
      <c r="H135" s="203">
        <f t="shared" si="25"/>
        <v>0</v>
      </c>
      <c r="I135" s="137">
        <f t="shared" si="14"/>
        <v>29</v>
      </c>
      <c r="K135" s="137">
        <f>'Intermediate OLS Model'!$B$5</f>
        <v>-8216912.5571975103</v>
      </c>
      <c r="L135" s="137">
        <f>'Intermediate OLS Model'!$B$6*D135</f>
        <v>-1799774.572268327</v>
      </c>
      <c r="M135" s="137">
        <f>'Intermediate OLS Model'!$B$7*E135</f>
        <v>8830854.0869374424</v>
      </c>
      <c r="N135" s="137">
        <f>'Intermediate OLS Model'!$B$8*F135</f>
        <v>0</v>
      </c>
      <c r="O135" s="137">
        <f>'Intermediate OLS Model'!$B$9*G135</f>
        <v>0</v>
      </c>
      <c r="P135" s="137">
        <f>'Intermediate OLS Model'!$B$10*H135</f>
        <v>0</v>
      </c>
      <c r="Q135" s="137">
        <f>'Intermediate OLS Model'!$B$11*I135</f>
        <v>4397531.3412361555</v>
      </c>
      <c r="R135" s="137">
        <f t="shared" si="20"/>
        <v>3211698.2987077609</v>
      </c>
    </row>
    <row r="136" spans="1:18">
      <c r="A136" s="138">
        <v>43525</v>
      </c>
      <c r="B136" s="137">
        <f t="shared" si="18"/>
        <v>2019</v>
      </c>
      <c r="D136" s="137">
        <f t="shared" si="8"/>
        <v>135</v>
      </c>
      <c r="E136" s="137">
        <f>E124*(1+Employment!K$4)</f>
        <v>7236.3076057500002</v>
      </c>
      <c r="F136" s="203">
        <f t="shared" ref="F136:H136" si="26">F88</f>
        <v>0</v>
      </c>
      <c r="G136" s="203">
        <f t="shared" si="26"/>
        <v>0</v>
      </c>
      <c r="H136" s="203">
        <f t="shared" si="26"/>
        <v>0</v>
      </c>
      <c r="I136" s="137">
        <f t="shared" si="14"/>
        <v>31</v>
      </c>
      <c r="K136" s="137">
        <f>'Intermediate OLS Model'!$B$5</f>
        <v>-8216912.5571975103</v>
      </c>
      <c r="L136" s="137">
        <f>'Intermediate OLS Model'!$B$6*D136</f>
        <v>-1813205.7257927174</v>
      </c>
      <c r="M136" s="137">
        <f>'Intermediate OLS Model'!$B$7*E136</f>
        <v>8841482.3715022523</v>
      </c>
      <c r="N136" s="137">
        <f>'Intermediate OLS Model'!$B$8*F136</f>
        <v>0</v>
      </c>
      <c r="O136" s="137">
        <f>'Intermediate OLS Model'!$B$9*G136</f>
        <v>0</v>
      </c>
      <c r="P136" s="137">
        <f>'Intermediate OLS Model'!$B$10*H136</f>
        <v>0</v>
      </c>
      <c r="Q136" s="137">
        <f>'Intermediate OLS Model'!$B$11*I136</f>
        <v>4700809.3647696832</v>
      </c>
      <c r="R136" s="137">
        <f t="shared" si="20"/>
        <v>3512173.4532817071</v>
      </c>
    </row>
    <row r="137" spans="1:18">
      <c r="A137" s="138">
        <v>43556</v>
      </c>
      <c r="B137" s="137">
        <f t="shared" si="18"/>
        <v>2019</v>
      </c>
      <c r="D137" s="137">
        <f t="shared" si="8"/>
        <v>136</v>
      </c>
      <c r="E137" s="137">
        <f>E125*(1+Employment!K$4)</f>
        <v>7238.5590378999996</v>
      </c>
      <c r="F137" s="203">
        <f t="shared" ref="F137:H137" si="27">F89</f>
        <v>0</v>
      </c>
      <c r="G137" s="203">
        <f t="shared" si="27"/>
        <v>0</v>
      </c>
      <c r="H137" s="203">
        <f t="shared" si="27"/>
        <v>0</v>
      </c>
      <c r="I137" s="137">
        <f t="shared" si="14"/>
        <v>30</v>
      </c>
      <c r="K137" s="137">
        <f>'Intermediate OLS Model'!$B$5</f>
        <v>-8216912.5571975103</v>
      </c>
      <c r="L137" s="137">
        <f>'Intermediate OLS Model'!$B$6*D137</f>
        <v>-1826636.8793171081</v>
      </c>
      <c r="M137" s="137">
        <f>'Intermediate OLS Model'!$B$7*E137</f>
        <v>8844233.221624909</v>
      </c>
      <c r="N137" s="137">
        <f>'Intermediate OLS Model'!$B$8*F137</f>
        <v>0</v>
      </c>
      <c r="O137" s="137">
        <f>'Intermediate OLS Model'!$B$9*G137</f>
        <v>0</v>
      </c>
      <c r="P137" s="137">
        <f>'Intermediate OLS Model'!$B$10*H137</f>
        <v>0</v>
      </c>
      <c r="Q137" s="137">
        <f>'Intermediate OLS Model'!$B$11*I137</f>
        <v>4549170.3530029198</v>
      </c>
      <c r="R137" s="137">
        <f t="shared" si="20"/>
        <v>3349854.1381132109</v>
      </c>
    </row>
    <row r="138" spans="1:18">
      <c r="A138" s="138">
        <v>43586</v>
      </c>
      <c r="B138" s="137">
        <f t="shared" si="18"/>
        <v>2019</v>
      </c>
      <c r="D138" s="137">
        <f t="shared" si="8"/>
        <v>137</v>
      </c>
      <c r="E138" s="137">
        <f>E126*(1+Employment!K$4)</f>
        <v>7241.6291726499994</v>
      </c>
      <c r="F138" s="203">
        <f t="shared" ref="F138:H138" si="28">F90</f>
        <v>0</v>
      </c>
      <c r="G138" s="203">
        <f t="shared" si="28"/>
        <v>0</v>
      </c>
      <c r="H138" s="203">
        <f t="shared" si="28"/>
        <v>0</v>
      </c>
      <c r="I138" s="137">
        <f t="shared" si="14"/>
        <v>31</v>
      </c>
      <c r="K138" s="137">
        <f>'Intermediate OLS Model'!$B$5</f>
        <v>-8216912.5571975103</v>
      </c>
      <c r="L138" s="137">
        <f>'Intermediate OLS Model'!$B$6*D138</f>
        <v>-1840068.0328414985</v>
      </c>
      <c r="M138" s="137">
        <f>'Intermediate OLS Model'!$B$7*E138</f>
        <v>8847984.3808830753</v>
      </c>
      <c r="N138" s="137">
        <f>'Intermediate OLS Model'!$B$8*F138</f>
        <v>0</v>
      </c>
      <c r="O138" s="137">
        <f>'Intermediate OLS Model'!$B$9*G138</f>
        <v>0</v>
      </c>
      <c r="P138" s="137">
        <f>'Intermediate OLS Model'!$B$10*H138</f>
        <v>0</v>
      </c>
      <c r="Q138" s="137">
        <f>'Intermediate OLS Model'!$B$11*I138</f>
        <v>4700809.3647696832</v>
      </c>
      <c r="R138" s="137">
        <f t="shared" si="20"/>
        <v>3491813.1556137493</v>
      </c>
    </row>
    <row r="139" spans="1:18">
      <c r="A139" s="138">
        <v>43617</v>
      </c>
      <c r="B139" s="137">
        <f t="shared" si="18"/>
        <v>2019</v>
      </c>
      <c r="D139" s="137">
        <f t="shared" si="8"/>
        <v>138</v>
      </c>
      <c r="E139" s="137">
        <f>E127*(1+Employment!K$4)</f>
        <v>7247.76944215</v>
      </c>
      <c r="F139" s="203">
        <f t="shared" ref="F139:H139" si="29">F91</f>
        <v>1</v>
      </c>
      <c r="G139" s="203">
        <f t="shared" si="29"/>
        <v>0</v>
      </c>
      <c r="H139" s="203">
        <f t="shared" si="29"/>
        <v>0</v>
      </c>
      <c r="I139" s="137">
        <f t="shared" si="14"/>
        <v>30</v>
      </c>
      <c r="K139" s="137">
        <f>'Intermediate OLS Model'!$B$5</f>
        <v>-8216912.5571975103</v>
      </c>
      <c r="L139" s="137">
        <f>'Intermediate OLS Model'!$B$6*D139</f>
        <v>-1853499.1863658889</v>
      </c>
      <c r="M139" s="137">
        <f>'Intermediate OLS Model'!$B$7*E139</f>
        <v>8855486.6993994135</v>
      </c>
      <c r="N139" s="137">
        <f>'Intermediate OLS Model'!$B$8*F139</f>
        <v>340077.83791221399</v>
      </c>
      <c r="O139" s="137">
        <f>'Intermediate OLS Model'!$B$9*G139</f>
        <v>0</v>
      </c>
      <c r="P139" s="137">
        <f>'Intermediate OLS Model'!$B$10*H139</f>
        <v>0</v>
      </c>
      <c r="Q139" s="137">
        <f>'Intermediate OLS Model'!$B$11*I139</f>
        <v>4549170.3530029198</v>
      </c>
      <c r="R139" s="137">
        <f t="shared" si="20"/>
        <v>3674323.1467511486</v>
      </c>
    </row>
    <row r="140" spans="1:18">
      <c r="A140" s="138">
        <v>43647</v>
      </c>
      <c r="B140" s="137">
        <f t="shared" si="18"/>
        <v>2019</v>
      </c>
      <c r="D140" s="137">
        <f t="shared" si="8"/>
        <v>139</v>
      </c>
      <c r="E140" s="137">
        <f>E128*(1+Employment!K$4)</f>
        <v>7263.9388184999998</v>
      </c>
      <c r="F140" s="203">
        <f t="shared" ref="F140:H140" si="30">F92</f>
        <v>0</v>
      </c>
      <c r="G140" s="203">
        <f t="shared" si="30"/>
        <v>1</v>
      </c>
      <c r="H140" s="203">
        <f t="shared" si="30"/>
        <v>0</v>
      </c>
      <c r="I140" s="137">
        <f t="shared" si="14"/>
        <v>31</v>
      </c>
      <c r="K140" s="137">
        <f>'Intermediate OLS Model'!$B$5</f>
        <v>-8216912.5571975103</v>
      </c>
      <c r="L140" s="137">
        <f>'Intermediate OLS Model'!$B$6*D140</f>
        <v>-1866930.3398902796</v>
      </c>
      <c r="M140" s="137">
        <f>'Intermediate OLS Model'!$B$7*E140</f>
        <v>8875242.8048257641</v>
      </c>
      <c r="N140" s="137">
        <f>'Intermediate OLS Model'!$B$8*F140</f>
        <v>0</v>
      </c>
      <c r="O140" s="137">
        <f>'Intermediate OLS Model'!$B$9*G140</f>
        <v>424185.12562792399</v>
      </c>
      <c r="P140" s="137">
        <f>'Intermediate OLS Model'!$B$10*H140</f>
        <v>0</v>
      </c>
      <c r="Q140" s="137">
        <f>'Intermediate OLS Model'!$B$11*I140</f>
        <v>4700809.3647696832</v>
      </c>
      <c r="R140" s="137">
        <f t="shared" si="20"/>
        <v>3916394.3981355811</v>
      </c>
    </row>
    <row r="141" spans="1:18">
      <c r="A141" s="138">
        <v>43678</v>
      </c>
      <c r="B141" s="137">
        <f t="shared" si="18"/>
        <v>2019</v>
      </c>
      <c r="D141" s="137">
        <f t="shared" si="8"/>
        <v>140</v>
      </c>
      <c r="E141" s="137">
        <f>E129*(1+Employment!K$4)</f>
        <v>7285.2250861000002</v>
      </c>
      <c r="F141" s="203">
        <f t="shared" ref="F141:H141" si="31">F93</f>
        <v>0</v>
      </c>
      <c r="G141" s="203">
        <f t="shared" si="31"/>
        <v>0</v>
      </c>
      <c r="H141" s="203">
        <f t="shared" si="31"/>
        <v>0</v>
      </c>
      <c r="I141" s="137">
        <f t="shared" si="14"/>
        <v>31</v>
      </c>
      <c r="K141" s="137">
        <f>'Intermediate OLS Model'!$B$5</f>
        <v>-8216912.5571975103</v>
      </c>
      <c r="L141" s="137">
        <f>'Intermediate OLS Model'!$B$6*D141</f>
        <v>-1880361.49341467</v>
      </c>
      <c r="M141" s="137">
        <f>'Intermediate OLS Model'!$B$7*E141</f>
        <v>8901250.8423490636</v>
      </c>
      <c r="N141" s="137">
        <f>'Intermediate OLS Model'!$B$8*F141</f>
        <v>0</v>
      </c>
      <c r="O141" s="137">
        <f>'Intermediate OLS Model'!$B$9*G141</f>
        <v>0</v>
      </c>
      <c r="P141" s="137">
        <f>'Intermediate OLS Model'!$B$10*H141</f>
        <v>0</v>
      </c>
      <c r="Q141" s="137">
        <f>'Intermediate OLS Model'!$B$11*I141</f>
        <v>4700809.3647696832</v>
      </c>
      <c r="R141" s="137">
        <f t="shared" si="20"/>
        <v>3504786.1565065673</v>
      </c>
    </row>
    <row r="142" spans="1:18">
      <c r="A142" s="138">
        <v>43709</v>
      </c>
      <c r="B142" s="137">
        <f t="shared" si="18"/>
        <v>2019</v>
      </c>
      <c r="D142" s="137">
        <f t="shared" si="8"/>
        <v>141</v>
      </c>
      <c r="E142" s="137">
        <f>E130*(1+Employment!K$4)</f>
        <v>7316.0287714249998</v>
      </c>
      <c r="F142" s="203">
        <f t="shared" ref="F142:H142" si="32">F94</f>
        <v>0</v>
      </c>
      <c r="G142" s="203">
        <f t="shared" si="32"/>
        <v>0</v>
      </c>
      <c r="H142" s="203">
        <f t="shared" si="32"/>
        <v>1</v>
      </c>
      <c r="I142" s="137">
        <f t="shared" ref="I142:I157" si="33">I130</f>
        <v>30</v>
      </c>
      <c r="K142" s="137">
        <f>'Intermediate OLS Model'!$B$5</f>
        <v>-8216912.5571975103</v>
      </c>
      <c r="L142" s="137">
        <f>'Intermediate OLS Model'!$B$6*D142</f>
        <v>-1893792.6469390604</v>
      </c>
      <c r="M142" s="137">
        <f>'Intermediate OLS Model'!$B$7*E142</f>
        <v>8938887.4735726845</v>
      </c>
      <c r="N142" s="137">
        <f>'Intermediate OLS Model'!$B$8*F142</f>
        <v>0</v>
      </c>
      <c r="O142" s="137">
        <f>'Intermediate OLS Model'!$B$9*G142</f>
        <v>0</v>
      </c>
      <c r="P142" s="137">
        <f>'Intermediate OLS Model'!$B$10*H142</f>
        <v>205410.51909741401</v>
      </c>
      <c r="Q142" s="137">
        <f>'Intermediate OLS Model'!$B$11*I142</f>
        <v>4549170.3530029198</v>
      </c>
      <c r="R142" s="137">
        <f t="shared" si="20"/>
        <v>3582763.1415364472</v>
      </c>
    </row>
    <row r="143" spans="1:18">
      <c r="A143" s="138">
        <v>43739</v>
      </c>
      <c r="B143" s="137">
        <f t="shared" si="18"/>
        <v>2019</v>
      </c>
      <c r="D143" s="137">
        <f t="shared" si="8"/>
        <v>142</v>
      </c>
      <c r="E143" s="137">
        <f>E131*(1+Employment!K$4)</f>
        <v>7335.9846472999998</v>
      </c>
      <c r="F143" s="203">
        <f t="shared" ref="F143:H143" si="34">F95</f>
        <v>0</v>
      </c>
      <c r="G143" s="203">
        <f t="shared" si="34"/>
        <v>0</v>
      </c>
      <c r="H143" s="203">
        <f t="shared" si="34"/>
        <v>1</v>
      </c>
      <c r="I143" s="137">
        <f t="shared" si="33"/>
        <v>31</v>
      </c>
      <c r="K143" s="137">
        <f>'Intermediate OLS Model'!$B$5</f>
        <v>-8216912.5571975103</v>
      </c>
      <c r="L143" s="137">
        <f>'Intermediate OLS Model'!$B$6*D143</f>
        <v>-1907223.8004634511</v>
      </c>
      <c r="M143" s="137">
        <f>'Intermediate OLS Model'!$B$7*E143</f>
        <v>8963270.0087507758</v>
      </c>
      <c r="N143" s="137">
        <f>'Intermediate OLS Model'!$B$8*F143</f>
        <v>0</v>
      </c>
      <c r="O143" s="137">
        <f>'Intermediate OLS Model'!$B$9*G143</f>
        <v>0</v>
      </c>
      <c r="P143" s="137">
        <f>'Intermediate OLS Model'!$B$10*H143</f>
        <v>205410.51909741401</v>
      </c>
      <c r="Q143" s="137">
        <f>'Intermediate OLS Model'!$B$11*I143</f>
        <v>4700809.3647696832</v>
      </c>
      <c r="R143" s="137">
        <f t="shared" si="20"/>
        <v>3745353.5349569125</v>
      </c>
    </row>
    <row r="144" spans="1:18">
      <c r="A144" s="138">
        <v>43770</v>
      </c>
      <c r="B144" s="137">
        <f t="shared" si="18"/>
        <v>2019</v>
      </c>
      <c r="D144" s="137">
        <f t="shared" si="8"/>
        <v>143</v>
      </c>
      <c r="E144" s="137">
        <f>E132*(1+Employment!K$4)</f>
        <v>7360.3410496500001</v>
      </c>
      <c r="F144" s="203">
        <f t="shared" ref="F144:H144" si="35">F96</f>
        <v>0</v>
      </c>
      <c r="G144" s="203">
        <f t="shared" si="35"/>
        <v>0</v>
      </c>
      <c r="H144" s="203">
        <f t="shared" si="35"/>
        <v>1</v>
      </c>
      <c r="I144" s="137">
        <f t="shared" si="33"/>
        <v>30</v>
      </c>
      <c r="K144" s="137">
        <f>'Intermediate OLS Model'!$B$5</f>
        <v>-8216912.5571975103</v>
      </c>
      <c r="L144" s="137">
        <f>'Intermediate OLS Model'!$B$6*D144</f>
        <v>-1920654.9539878415</v>
      </c>
      <c r="M144" s="137">
        <f>'Intermediate OLS Model'!$B$7*E144</f>
        <v>8993029.2055322435</v>
      </c>
      <c r="N144" s="137">
        <f>'Intermediate OLS Model'!$B$8*F144</f>
        <v>0</v>
      </c>
      <c r="O144" s="137">
        <f>'Intermediate OLS Model'!$B$9*G144</f>
        <v>0</v>
      </c>
      <c r="P144" s="137">
        <f>'Intermediate OLS Model'!$B$10*H144</f>
        <v>205410.51909741401</v>
      </c>
      <c r="Q144" s="137">
        <f>'Intermediate OLS Model'!$B$11*I144</f>
        <v>4549170.3530029198</v>
      </c>
      <c r="R144" s="137">
        <f t="shared" si="20"/>
        <v>3610042.5664472254</v>
      </c>
    </row>
    <row r="145" spans="1:18">
      <c r="A145" s="138">
        <v>43800</v>
      </c>
      <c r="B145" s="137">
        <f t="shared" si="18"/>
        <v>2019</v>
      </c>
      <c r="D145" s="137">
        <f t="shared" si="8"/>
        <v>144</v>
      </c>
      <c r="E145" s="137">
        <f>E133*(1+Employment!K$4)</f>
        <v>7375.8963990499997</v>
      </c>
      <c r="F145" s="203">
        <f t="shared" ref="F145:H145" si="36">F97</f>
        <v>0</v>
      </c>
      <c r="G145" s="203">
        <f t="shared" si="36"/>
        <v>0</v>
      </c>
      <c r="H145" s="203">
        <f t="shared" si="36"/>
        <v>0</v>
      </c>
      <c r="I145" s="137">
        <f t="shared" si="33"/>
        <v>31</v>
      </c>
      <c r="K145" s="137">
        <f>'Intermediate OLS Model'!$B$5</f>
        <v>-8216912.5571975103</v>
      </c>
      <c r="L145" s="137">
        <f>'Intermediate OLS Model'!$B$6*D145</f>
        <v>-1934086.1075122319</v>
      </c>
      <c r="M145" s="137">
        <f>'Intermediate OLS Model'!$B$7*E145</f>
        <v>9012035.0791069623</v>
      </c>
      <c r="N145" s="137">
        <f>'Intermediate OLS Model'!$B$8*F145</f>
        <v>0</v>
      </c>
      <c r="O145" s="137">
        <f>'Intermediate OLS Model'!$B$9*G145</f>
        <v>0</v>
      </c>
      <c r="P145" s="137">
        <f>'Intermediate OLS Model'!$B$10*H145</f>
        <v>0</v>
      </c>
      <c r="Q145" s="137">
        <f>'Intermediate OLS Model'!$B$11*I145</f>
        <v>4700809.3647696832</v>
      </c>
      <c r="R145" s="137">
        <f t="shared" si="20"/>
        <v>3561845.7791669024</v>
      </c>
    </row>
    <row r="146" spans="1:18">
      <c r="A146" s="138">
        <v>43831</v>
      </c>
      <c r="B146" s="137">
        <f t="shared" si="18"/>
        <v>2020</v>
      </c>
      <c r="D146" s="137">
        <f t="shared" si="8"/>
        <v>145</v>
      </c>
      <c r="E146" s="137">
        <f>E134*(1+Employment!K$5)</f>
        <v>7264.4959456192983</v>
      </c>
      <c r="F146" s="203">
        <f t="shared" ref="F146:H146" si="37">F98</f>
        <v>0</v>
      </c>
      <c r="G146" s="203">
        <f t="shared" si="37"/>
        <v>0</v>
      </c>
      <c r="H146" s="203">
        <f t="shared" si="37"/>
        <v>0</v>
      </c>
      <c r="I146" s="137">
        <f t="shared" si="33"/>
        <v>31</v>
      </c>
      <c r="K146" s="137">
        <f>'Intermediate OLS Model'!$B$5</f>
        <v>-8216912.5571975103</v>
      </c>
      <c r="L146" s="137">
        <f>'Intermediate OLS Model'!$B$6*D146</f>
        <v>-1947517.2610366226</v>
      </c>
      <c r="M146" s="137">
        <f>'Intermediate OLS Model'!$B$7*E146</f>
        <v>8875923.5151924789</v>
      </c>
      <c r="N146" s="137">
        <f>'Intermediate OLS Model'!$B$8*F146</f>
        <v>0</v>
      </c>
      <c r="O146" s="137">
        <f>'Intermediate OLS Model'!$B$9*G146</f>
        <v>0</v>
      </c>
      <c r="P146" s="137">
        <f>'Intermediate OLS Model'!$B$10*H146</f>
        <v>0</v>
      </c>
      <c r="Q146" s="137">
        <f>'Intermediate OLS Model'!$B$11*I146</f>
        <v>4700809.3647696832</v>
      </c>
      <c r="R146" s="137">
        <f t="shared" si="20"/>
        <v>3412303.0617280295</v>
      </c>
    </row>
    <row r="147" spans="1:18">
      <c r="A147" s="138">
        <v>43862</v>
      </c>
      <c r="B147" s="137">
        <f t="shared" si="18"/>
        <v>2020</v>
      </c>
      <c r="D147" s="137">
        <f t="shared" si="8"/>
        <v>146</v>
      </c>
      <c r="E147" s="137">
        <f>E135*(1+Employment!K$5)</f>
        <v>7278.2021528593741</v>
      </c>
      <c r="F147" s="203">
        <f t="shared" ref="F147:H147" si="38">F99</f>
        <v>0</v>
      </c>
      <c r="G147" s="203">
        <f t="shared" si="38"/>
        <v>0</v>
      </c>
      <c r="H147" s="203">
        <f t="shared" si="38"/>
        <v>0</v>
      </c>
      <c r="I147" s="137">
        <f t="shared" si="33"/>
        <v>29</v>
      </c>
      <c r="K147" s="137">
        <f>'Intermediate OLS Model'!$B$5</f>
        <v>-8216912.5571975103</v>
      </c>
      <c r="L147" s="137">
        <f>'Intermediate OLS Model'!$B$6*D147</f>
        <v>-1960948.414561013</v>
      </c>
      <c r="M147" s="137">
        <f>'Intermediate OLS Model'!$B$7*E147</f>
        <v>8892670.0655460041</v>
      </c>
      <c r="N147" s="137">
        <f>'Intermediate OLS Model'!$B$8*F147</f>
        <v>0</v>
      </c>
      <c r="O147" s="137">
        <f>'Intermediate OLS Model'!$B$9*G147</f>
        <v>0</v>
      </c>
      <c r="P147" s="137">
        <f>'Intermediate OLS Model'!$B$10*H147</f>
        <v>0</v>
      </c>
      <c r="Q147" s="137">
        <f>'Intermediate OLS Model'!$B$11*I147</f>
        <v>4397531.3412361555</v>
      </c>
      <c r="R147" s="137">
        <f t="shared" si="20"/>
        <v>3112340.4350236356</v>
      </c>
    </row>
    <row r="148" spans="1:18">
      <c r="A148" s="138">
        <v>43891</v>
      </c>
      <c r="B148" s="137">
        <f t="shared" si="18"/>
        <v>2020</v>
      </c>
      <c r="D148" s="137">
        <f t="shared" si="8"/>
        <v>147</v>
      </c>
      <c r="E148" s="137">
        <f>E136*(1+Employment!K$5)</f>
        <v>7286.9617589902491</v>
      </c>
      <c r="F148" s="203">
        <f t="shared" ref="F148:H148" si="39">F100</f>
        <v>0</v>
      </c>
      <c r="G148" s="203">
        <f t="shared" si="39"/>
        <v>0</v>
      </c>
      <c r="H148" s="203">
        <f t="shared" si="39"/>
        <v>0</v>
      </c>
      <c r="I148" s="137">
        <f t="shared" si="33"/>
        <v>31</v>
      </c>
      <c r="K148" s="137">
        <f>'Intermediate OLS Model'!$B$5</f>
        <v>-8216912.5571975103</v>
      </c>
      <c r="L148" s="137">
        <f>'Intermediate OLS Model'!$B$6*D148</f>
        <v>-1974379.5680854034</v>
      </c>
      <c r="M148" s="137">
        <f>'Intermediate OLS Model'!$B$7*E148</f>
        <v>8903372.7481027674</v>
      </c>
      <c r="N148" s="137">
        <f>'Intermediate OLS Model'!$B$8*F148</f>
        <v>0</v>
      </c>
      <c r="O148" s="137">
        <f>'Intermediate OLS Model'!$B$9*G148</f>
        <v>0</v>
      </c>
      <c r="P148" s="137">
        <f>'Intermediate OLS Model'!$B$10*H148</f>
        <v>0</v>
      </c>
      <c r="Q148" s="137">
        <f>'Intermediate OLS Model'!$B$11*I148</f>
        <v>4700809.3647696832</v>
      </c>
      <c r="R148" s="137">
        <f t="shared" si="20"/>
        <v>3412889.9875895372</v>
      </c>
    </row>
    <row r="149" spans="1:18">
      <c r="A149" s="138">
        <v>43922</v>
      </c>
      <c r="B149" s="137">
        <f t="shared" si="18"/>
        <v>2020</v>
      </c>
      <c r="D149" s="137">
        <f t="shared" si="8"/>
        <v>148</v>
      </c>
      <c r="E149" s="137">
        <f>E137*(1+Employment!K$5)</f>
        <v>7289.2289511652989</v>
      </c>
      <c r="F149" s="203">
        <f t="shared" ref="F149:H149" si="40">F101</f>
        <v>0</v>
      </c>
      <c r="G149" s="203">
        <f t="shared" si="40"/>
        <v>0</v>
      </c>
      <c r="H149" s="203">
        <f t="shared" si="40"/>
        <v>0</v>
      </c>
      <c r="I149" s="137">
        <f t="shared" si="33"/>
        <v>30</v>
      </c>
      <c r="K149" s="137">
        <f>'Intermediate OLS Model'!$B$5</f>
        <v>-8216912.5571975103</v>
      </c>
      <c r="L149" s="137">
        <f>'Intermediate OLS Model'!$B$6*D149</f>
        <v>-1987810.7216097941</v>
      </c>
      <c r="M149" s="137">
        <f>'Intermediate OLS Model'!$B$7*E149</f>
        <v>8906142.854176281</v>
      </c>
      <c r="N149" s="137">
        <f>'Intermediate OLS Model'!$B$8*F149</f>
        <v>0</v>
      </c>
      <c r="O149" s="137">
        <f>'Intermediate OLS Model'!$B$9*G149</f>
        <v>0</v>
      </c>
      <c r="P149" s="137">
        <f>'Intermediate OLS Model'!$B$10*H149</f>
        <v>0</v>
      </c>
      <c r="Q149" s="137">
        <f>'Intermediate OLS Model'!$B$11*I149</f>
        <v>4549170.3530029198</v>
      </c>
      <c r="R149" s="137">
        <f t="shared" si="20"/>
        <v>3250589.928371896</v>
      </c>
    </row>
    <row r="150" spans="1:18">
      <c r="A150" s="138">
        <v>43952</v>
      </c>
      <c r="B150" s="137">
        <f t="shared" si="18"/>
        <v>2020</v>
      </c>
      <c r="D150" s="137">
        <f t="shared" si="8"/>
        <v>149</v>
      </c>
      <c r="E150" s="137">
        <f>E138*(1+Employment!K$5)</f>
        <v>7292.3205768585485</v>
      </c>
      <c r="F150" s="203">
        <f t="shared" ref="F150:H150" si="41">F102</f>
        <v>0</v>
      </c>
      <c r="G150" s="203">
        <f t="shared" si="41"/>
        <v>0</v>
      </c>
      <c r="H150" s="203">
        <f t="shared" si="41"/>
        <v>0</v>
      </c>
      <c r="I150" s="137">
        <f t="shared" si="33"/>
        <v>31</v>
      </c>
      <c r="K150" s="137">
        <f>'Intermediate OLS Model'!$B$5</f>
        <v>-8216912.5571975103</v>
      </c>
      <c r="L150" s="137">
        <f>'Intermediate OLS Model'!$B$6*D150</f>
        <v>-2001241.8751341845</v>
      </c>
      <c r="M150" s="137">
        <f>'Intermediate OLS Model'!$B$7*E150</f>
        <v>8909920.2715492565</v>
      </c>
      <c r="N150" s="137">
        <f>'Intermediate OLS Model'!$B$8*F150</f>
        <v>0</v>
      </c>
      <c r="O150" s="137">
        <f>'Intermediate OLS Model'!$B$9*G150</f>
        <v>0</v>
      </c>
      <c r="P150" s="137">
        <f>'Intermediate OLS Model'!$B$10*H150</f>
        <v>0</v>
      </c>
      <c r="Q150" s="137">
        <f>'Intermediate OLS Model'!$B$11*I150</f>
        <v>4700809.3647696832</v>
      </c>
      <c r="R150" s="137">
        <f t="shared" si="20"/>
        <v>3392575.2039872454</v>
      </c>
    </row>
    <row r="151" spans="1:18">
      <c r="A151" s="138">
        <v>43983</v>
      </c>
      <c r="B151" s="137">
        <f t="shared" si="18"/>
        <v>2020</v>
      </c>
      <c r="D151" s="137">
        <f t="shared" si="8"/>
        <v>150</v>
      </c>
      <c r="E151" s="137">
        <f>E139*(1+Employment!K$5)</f>
        <v>7298.5038282450496</v>
      </c>
      <c r="F151" s="203">
        <f t="shared" ref="F151:H151" si="42">F103</f>
        <v>1</v>
      </c>
      <c r="G151" s="203">
        <f t="shared" si="42"/>
        <v>0</v>
      </c>
      <c r="H151" s="203">
        <f t="shared" si="42"/>
        <v>0</v>
      </c>
      <c r="I151" s="137">
        <f t="shared" si="33"/>
        <v>30</v>
      </c>
      <c r="K151" s="137">
        <f>'Intermediate OLS Model'!$B$5</f>
        <v>-8216912.5571975103</v>
      </c>
      <c r="L151" s="137">
        <f>'Intermediate OLS Model'!$B$6*D151</f>
        <v>-2014673.0286585749</v>
      </c>
      <c r="M151" s="137">
        <f>'Intermediate OLS Model'!$B$7*E151</f>
        <v>8917475.1062952075</v>
      </c>
      <c r="N151" s="137">
        <f>'Intermediate OLS Model'!$B$8*F151</f>
        <v>340077.83791221399</v>
      </c>
      <c r="O151" s="137">
        <f>'Intermediate OLS Model'!$B$9*G151</f>
        <v>0</v>
      </c>
      <c r="P151" s="137">
        <f>'Intermediate OLS Model'!$B$10*H151</f>
        <v>0</v>
      </c>
      <c r="Q151" s="137">
        <f>'Intermediate OLS Model'!$B$11*I151</f>
        <v>4549170.3530029198</v>
      </c>
      <c r="R151" s="137">
        <f t="shared" si="20"/>
        <v>3575137.7113542557</v>
      </c>
    </row>
    <row r="152" spans="1:18">
      <c r="A152" s="138">
        <v>44013</v>
      </c>
      <c r="B152" s="137">
        <f t="shared" si="18"/>
        <v>2020</v>
      </c>
      <c r="D152" s="137">
        <f t="shared" si="8"/>
        <v>151</v>
      </c>
      <c r="E152" s="137">
        <f>E140*(1+Employment!K$5)</f>
        <v>7314.7863902294994</v>
      </c>
      <c r="F152" s="203">
        <f t="shared" ref="F152:H152" si="43">F104</f>
        <v>0</v>
      </c>
      <c r="G152" s="203">
        <f t="shared" si="43"/>
        <v>1</v>
      </c>
      <c r="H152" s="203">
        <f t="shared" si="43"/>
        <v>0</v>
      </c>
      <c r="I152" s="137">
        <f t="shared" si="33"/>
        <v>31</v>
      </c>
      <c r="K152" s="137">
        <f>'Intermediate OLS Model'!$B$5</f>
        <v>-8216912.5571975103</v>
      </c>
      <c r="L152" s="137">
        <f>'Intermediate OLS Model'!$B$6*D152</f>
        <v>-2028104.1821829656</v>
      </c>
      <c r="M152" s="137">
        <f>'Intermediate OLS Model'!$B$7*E152</f>
        <v>8937369.504459545</v>
      </c>
      <c r="N152" s="137">
        <f>'Intermediate OLS Model'!$B$8*F152</f>
        <v>0</v>
      </c>
      <c r="O152" s="137">
        <f>'Intermediate OLS Model'!$B$9*G152</f>
        <v>424185.12562792399</v>
      </c>
      <c r="P152" s="137">
        <f>'Intermediate OLS Model'!$B$10*H152</f>
        <v>0</v>
      </c>
      <c r="Q152" s="137">
        <f>'Intermediate OLS Model'!$B$11*I152</f>
        <v>4700809.3647696832</v>
      </c>
      <c r="R152" s="137">
        <f t="shared" si="20"/>
        <v>3817347.2554766769</v>
      </c>
    </row>
    <row r="153" spans="1:18">
      <c r="A153" s="138">
        <v>44044</v>
      </c>
      <c r="B153" s="137">
        <f t="shared" si="18"/>
        <v>2020</v>
      </c>
      <c r="D153" s="137">
        <f t="shared" si="8"/>
        <v>152</v>
      </c>
      <c r="E153" s="137">
        <f>E141*(1+Employment!K$5)</f>
        <v>7336.2216617026997</v>
      </c>
      <c r="F153" s="203">
        <f t="shared" ref="F153:H153" si="44">F105</f>
        <v>0</v>
      </c>
      <c r="G153" s="203">
        <f t="shared" si="44"/>
        <v>0</v>
      </c>
      <c r="H153" s="203">
        <f t="shared" si="44"/>
        <v>0</v>
      </c>
      <c r="I153" s="137">
        <f t="shared" si="33"/>
        <v>31</v>
      </c>
      <c r="K153" s="137">
        <f>'Intermediate OLS Model'!$B$5</f>
        <v>-8216912.5571975103</v>
      </c>
      <c r="L153" s="137">
        <f>'Intermediate OLS Model'!$B$6*D153</f>
        <v>-2041535.335707356</v>
      </c>
      <c r="M153" s="137">
        <f>'Intermediate OLS Model'!$B$7*E153</f>
        <v>8963559.5982455071</v>
      </c>
      <c r="N153" s="137">
        <f>'Intermediate OLS Model'!$B$8*F153</f>
        <v>0</v>
      </c>
      <c r="O153" s="137">
        <f>'Intermediate OLS Model'!$B$9*G153</f>
        <v>0</v>
      </c>
      <c r="P153" s="137">
        <f>'Intermediate OLS Model'!$B$10*H153</f>
        <v>0</v>
      </c>
      <c r="Q153" s="137">
        <f>'Intermediate OLS Model'!$B$11*I153</f>
        <v>4700809.3647696832</v>
      </c>
      <c r="R153" s="137">
        <f t="shared" si="20"/>
        <v>3405921.0701103238</v>
      </c>
    </row>
    <row r="154" spans="1:18">
      <c r="A154" s="138">
        <v>44075</v>
      </c>
      <c r="B154" s="137">
        <f t="shared" si="18"/>
        <v>2020</v>
      </c>
      <c r="D154" s="137">
        <f t="shared" si="8"/>
        <v>153</v>
      </c>
      <c r="E154" s="137">
        <f>E142*(1+Employment!K$5)</f>
        <v>7367.2409728249741</v>
      </c>
      <c r="F154" s="203">
        <f t="shared" ref="F154:H154" si="45">F106</f>
        <v>0</v>
      </c>
      <c r="G154" s="203">
        <f t="shared" si="45"/>
        <v>0</v>
      </c>
      <c r="H154" s="203">
        <f t="shared" si="45"/>
        <v>1</v>
      </c>
      <c r="I154" s="137">
        <f t="shared" si="33"/>
        <v>30</v>
      </c>
      <c r="K154" s="137">
        <f>'Intermediate OLS Model'!$B$5</f>
        <v>-8216912.5571975103</v>
      </c>
      <c r="L154" s="137">
        <f>'Intermediate OLS Model'!$B$6*D154</f>
        <v>-2054966.4892317464</v>
      </c>
      <c r="M154" s="137">
        <f>'Intermediate OLS Model'!$B$7*E154</f>
        <v>9001459.6858876925</v>
      </c>
      <c r="N154" s="137">
        <f>'Intermediate OLS Model'!$B$8*F154</f>
        <v>0</v>
      </c>
      <c r="O154" s="137">
        <f>'Intermediate OLS Model'!$B$9*G154</f>
        <v>0</v>
      </c>
      <c r="P154" s="137">
        <f>'Intermediate OLS Model'!$B$10*H154</f>
        <v>205410.51909741401</v>
      </c>
      <c r="Q154" s="137">
        <f>'Intermediate OLS Model'!$B$11*I154</f>
        <v>4549170.3530029198</v>
      </c>
      <c r="R154" s="137">
        <f t="shared" si="20"/>
        <v>3484161.5115587702</v>
      </c>
    </row>
    <row r="155" spans="1:18">
      <c r="A155" s="138">
        <v>44105</v>
      </c>
      <c r="B155" s="137">
        <f t="shared" si="18"/>
        <v>2020</v>
      </c>
      <c r="D155" s="137">
        <f t="shared" si="8"/>
        <v>154</v>
      </c>
      <c r="E155" s="137">
        <f>E143*(1+Employment!K$5)</f>
        <v>7387.3365398310989</v>
      </c>
      <c r="F155" s="203">
        <f t="shared" ref="F155:H155" si="46">F107</f>
        <v>0</v>
      </c>
      <c r="G155" s="203">
        <f t="shared" si="46"/>
        <v>0</v>
      </c>
      <c r="H155" s="203">
        <f t="shared" si="46"/>
        <v>1</v>
      </c>
      <c r="I155" s="137">
        <f t="shared" si="33"/>
        <v>31</v>
      </c>
      <c r="K155" s="137">
        <f>'Intermediate OLS Model'!$B$5</f>
        <v>-8216912.5571975103</v>
      </c>
      <c r="L155" s="137">
        <f>'Intermediate OLS Model'!$B$6*D155</f>
        <v>-2068397.6427561371</v>
      </c>
      <c r="M155" s="137">
        <f>'Intermediate OLS Model'!$B$7*E155</f>
        <v>9026012.8988120314</v>
      </c>
      <c r="N155" s="137">
        <f>'Intermediate OLS Model'!$B$8*F155</f>
        <v>0</v>
      </c>
      <c r="O155" s="137">
        <f>'Intermediate OLS Model'!$B$9*G155</f>
        <v>0</v>
      </c>
      <c r="P155" s="137">
        <f>'Intermediate OLS Model'!$B$10*H155</f>
        <v>205410.51909741401</v>
      </c>
      <c r="Q155" s="137">
        <f>'Intermediate OLS Model'!$B$11*I155</f>
        <v>4700809.3647696832</v>
      </c>
      <c r="R155" s="137">
        <f t="shared" si="20"/>
        <v>3646922.5827254811</v>
      </c>
    </row>
    <row r="156" spans="1:18">
      <c r="A156" s="138">
        <v>44136</v>
      </c>
      <c r="B156" s="137">
        <f t="shared" si="18"/>
        <v>2020</v>
      </c>
      <c r="D156" s="137">
        <f t="shared" si="8"/>
        <v>155</v>
      </c>
      <c r="E156" s="137">
        <f>E144*(1+Employment!K$5)</f>
        <v>7411.8634369975489</v>
      </c>
      <c r="F156" s="203">
        <f t="shared" ref="F156:H156" si="47">F108</f>
        <v>0</v>
      </c>
      <c r="G156" s="203">
        <f t="shared" si="47"/>
        <v>0</v>
      </c>
      <c r="H156" s="203">
        <f t="shared" si="47"/>
        <v>1</v>
      </c>
      <c r="I156" s="137">
        <f t="shared" si="33"/>
        <v>30</v>
      </c>
      <c r="K156" s="137">
        <f>'Intermediate OLS Model'!$B$5</f>
        <v>-8216912.5571975103</v>
      </c>
      <c r="L156" s="137">
        <f>'Intermediate OLS Model'!$B$6*D156</f>
        <v>-2081828.7962805275</v>
      </c>
      <c r="M156" s="137">
        <f>'Intermediate OLS Model'!$B$7*E156</f>
        <v>9055980.409970969</v>
      </c>
      <c r="N156" s="137">
        <f>'Intermediate OLS Model'!$B$8*F156</f>
        <v>0</v>
      </c>
      <c r="O156" s="137">
        <f>'Intermediate OLS Model'!$B$9*G156</f>
        <v>0</v>
      </c>
      <c r="P156" s="137">
        <f>'Intermediate OLS Model'!$B$10*H156</f>
        <v>205410.51909741401</v>
      </c>
      <c r="Q156" s="137">
        <f>'Intermediate OLS Model'!$B$11*I156</f>
        <v>4549170.3530029198</v>
      </c>
      <c r="R156" s="137">
        <f t="shared" si="20"/>
        <v>3511819.9285932658</v>
      </c>
    </row>
    <row r="157" spans="1:18">
      <c r="A157" s="138">
        <v>44166</v>
      </c>
      <c r="B157" s="137">
        <f t="shared" si="18"/>
        <v>2020</v>
      </c>
      <c r="D157" s="137">
        <f t="shared" si="8"/>
        <v>156</v>
      </c>
      <c r="E157" s="137">
        <f>E145*(1+Employment!K$5)</f>
        <v>7427.5276738433486</v>
      </c>
      <c r="F157" s="203">
        <f t="shared" ref="F157:H157" si="48">F109</f>
        <v>0</v>
      </c>
      <c r="G157" s="203">
        <f t="shared" si="48"/>
        <v>0</v>
      </c>
      <c r="H157" s="203">
        <f t="shared" si="48"/>
        <v>0</v>
      </c>
      <c r="I157" s="137">
        <f t="shared" si="33"/>
        <v>31</v>
      </c>
      <c r="K157" s="137">
        <f>'Intermediate OLS Model'!$B$5</f>
        <v>-8216912.5571975103</v>
      </c>
      <c r="L157" s="137">
        <f>'Intermediate OLS Model'!$B$6*D157</f>
        <v>-2095259.9498049179</v>
      </c>
      <c r="M157" s="137">
        <f>'Intermediate OLS Model'!$B$7*E157</f>
        <v>9075119.3246607091</v>
      </c>
      <c r="N157" s="137">
        <f>'Intermediate OLS Model'!$B$8*F157</f>
        <v>0</v>
      </c>
      <c r="O157" s="137">
        <f>'Intermediate OLS Model'!$B$9*G157</f>
        <v>0</v>
      </c>
      <c r="P157" s="137">
        <f>'Intermediate OLS Model'!$B$10*H157</f>
        <v>0</v>
      </c>
      <c r="Q157" s="137">
        <f>'Intermediate OLS Model'!$B$11*I157</f>
        <v>4700809.3647696832</v>
      </c>
      <c r="R157" s="137">
        <f t="shared" si="20"/>
        <v>3463756.1824279642</v>
      </c>
    </row>
    <row r="158" spans="1:18">
      <c r="A158" s="138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90D90-52A4-4037-8E7E-B9832342187E}">
  <dimension ref="A1:R157"/>
  <sheetViews>
    <sheetView topLeftCell="F1" workbookViewId="0">
      <selection activeCell="E146" sqref="E146:E157"/>
    </sheetView>
  </sheetViews>
  <sheetFormatPr defaultRowHeight="12.75"/>
  <cols>
    <col min="1" max="1" width="10.33203125" style="137" bestFit="1" customWidth="1"/>
    <col min="2" max="2" width="5" style="137" bestFit="1" customWidth="1"/>
    <col min="3" max="3" width="18.6640625" style="137" bestFit="1" customWidth="1"/>
    <col min="4" max="4" width="7.5" style="137" customWidth="1"/>
    <col min="5" max="5" width="12.1640625" style="137" bestFit="1" customWidth="1"/>
    <col min="6" max="6" width="9" style="137" bestFit="1" customWidth="1"/>
    <col min="7" max="8" width="3.83203125" style="137" bestFit="1" customWidth="1"/>
    <col min="9" max="9" width="5.33203125" style="137" bestFit="1" customWidth="1"/>
    <col min="10" max="10" width="9.33203125" style="137"/>
    <col min="11" max="11" width="12.6640625" style="137" bestFit="1" customWidth="1"/>
    <col min="12" max="13" width="12" style="137" bestFit="1" customWidth="1"/>
    <col min="14" max="15" width="12.6640625" style="137" bestFit="1" customWidth="1"/>
    <col min="16" max="16" width="12" style="137" bestFit="1" customWidth="1"/>
    <col min="17" max="17" width="12.6640625" style="137" bestFit="1" customWidth="1"/>
    <col min="18" max="18" width="12" style="137" bestFit="1" customWidth="1"/>
    <col min="19" max="16384" width="9.33203125" style="137"/>
  </cols>
  <sheetData>
    <row r="1" spans="1:18">
      <c r="A1" s="137" t="s">
        <v>125</v>
      </c>
      <c r="B1" s="137" t="s">
        <v>126</v>
      </c>
      <c r="C1" s="137" t="str">
        <f>'Monthly Data'!Z1</f>
        <v>Large_Use_NO_CDM</v>
      </c>
      <c r="D1" s="137" t="str">
        <f>'Monthly Data'!AY1</f>
        <v>CDD</v>
      </c>
      <c r="E1" s="202" t="str">
        <f>'Monthly Data'!AZ1</f>
        <v>Ont_Empl</v>
      </c>
      <c r="F1" s="137" t="str">
        <f>'Monthly Data'!BC1</f>
        <v>Trend</v>
      </c>
      <c r="G1" s="137" t="str">
        <f>'Monthly Data'!BJ1</f>
        <v>Jul</v>
      </c>
      <c r="H1" s="137" t="str">
        <f>'Monthly Data'!BO1</f>
        <v>Dec</v>
      </c>
      <c r="I1" s="137" t="str">
        <f>'Monthly Data'!BS1</f>
        <v>Month Days</v>
      </c>
      <c r="K1" s="137" t="s">
        <v>92</v>
      </c>
      <c r="L1" s="137" t="str">
        <f t="shared" ref="L1:Q1" si="0">D1</f>
        <v>CDD</v>
      </c>
      <c r="M1" s="137" t="str">
        <f t="shared" si="0"/>
        <v>Ont_Empl</v>
      </c>
      <c r="N1" s="137" t="str">
        <f t="shared" si="0"/>
        <v>Trend</v>
      </c>
      <c r="O1" s="137" t="str">
        <f t="shared" si="0"/>
        <v>Jul</v>
      </c>
      <c r="P1" s="137" t="str">
        <f t="shared" si="0"/>
        <v>Dec</v>
      </c>
      <c r="Q1" s="137" t="str">
        <f t="shared" si="0"/>
        <v>Month Days</v>
      </c>
      <c r="R1" s="137" t="s">
        <v>127</v>
      </c>
    </row>
    <row r="2" spans="1:18">
      <c r="A2" s="138">
        <f>'Monthly Data'!A2</f>
        <v>39448</v>
      </c>
      <c r="B2" s="137">
        <f t="shared" ref="B2:B65" si="1">YEAR(A2)</f>
        <v>2008</v>
      </c>
      <c r="C2" s="137">
        <f ca="1">'Monthly Data'!Z2</f>
        <v>30945952.881152</v>
      </c>
      <c r="D2" s="158">
        <f ca="1">Weather!M69</f>
        <v>0</v>
      </c>
      <c r="E2" s="202">
        <f>'Monthly Data'!AZ2</f>
        <v>6578.2</v>
      </c>
      <c r="F2" s="137">
        <f>'Monthly Data'!BC2</f>
        <v>1</v>
      </c>
      <c r="G2" s="137">
        <f>'Monthly Data'!BJ2</f>
        <v>0</v>
      </c>
      <c r="H2" s="137">
        <f>'Monthly Data'!BO2</f>
        <v>0</v>
      </c>
      <c r="I2" s="137">
        <f>'Monthly Data'!BS2</f>
        <v>31</v>
      </c>
      <c r="K2" s="137">
        <f>'Large Use OLS Model'!$B$5</f>
        <v>-132518743.630743</v>
      </c>
      <c r="L2" s="137">
        <f ca="1">'Large Use OLS Model'!$B$6*D2</f>
        <v>0</v>
      </c>
      <c r="M2" s="137">
        <f>'Large Use OLS Model'!$B$7*E2</f>
        <v>139276915.31633505</v>
      </c>
      <c r="N2" s="137">
        <f>'Large Use OLS Model'!$B$8*F2</f>
        <v>-117580.10582126099</v>
      </c>
      <c r="O2" s="137">
        <f>'Large Use OLS Model'!$B$9*G2</f>
        <v>0</v>
      </c>
      <c r="P2" s="137">
        <f>'Large Use OLS Model'!$B$10*H2</f>
        <v>0</v>
      </c>
      <c r="Q2" s="137">
        <f>'Large Use OLS Model'!$B$11*I2</f>
        <v>21803935.270762961</v>
      </c>
      <c r="R2" s="137">
        <f t="shared" ref="R2:R65" ca="1" si="2">SUM(K2:Q2)</f>
        <v>28444526.850533754</v>
      </c>
    </row>
    <row r="3" spans="1:18">
      <c r="A3" s="138">
        <f>'Monthly Data'!A3</f>
        <v>39479</v>
      </c>
      <c r="B3" s="137">
        <f t="shared" si="1"/>
        <v>2008</v>
      </c>
      <c r="C3" s="137">
        <f ca="1">'Monthly Data'!Z3</f>
        <v>29255982.560447</v>
      </c>
      <c r="D3" s="158">
        <f ca="1">Weather!M70</f>
        <v>0</v>
      </c>
      <c r="E3" s="202">
        <f>'Monthly Data'!AZ3</f>
        <v>6591.7</v>
      </c>
      <c r="F3" s="137">
        <f>'Monthly Data'!BC3</f>
        <v>2</v>
      </c>
      <c r="G3" s="137">
        <f>'Monthly Data'!BJ3</f>
        <v>0</v>
      </c>
      <c r="H3" s="137">
        <f>'Monthly Data'!BO3</f>
        <v>0</v>
      </c>
      <c r="I3" s="137">
        <f>'Monthly Data'!BS3</f>
        <v>29</v>
      </c>
      <c r="K3" s="137">
        <f>'Large Use OLS Model'!$B$5</f>
        <v>-132518743.630743</v>
      </c>
      <c r="L3" s="137">
        <f ca="1">'Large Use OLS Model'!$B$6*D3</f>
        <v>0</v>
      </c>
      <c r="M3" s="137">
        <f>'Large Use OLS Model'!$B$7*E3</f>
        <v>139562744.01670453</v>
      </c>
      <c r="N3" s="137">
        <f>'Large Use OLS Model'!$B$8*F3</f>
        <v>-235160.21164252199</v>
      </c>
      <c r="O3" s="137">
        <f>'Large Use OLS Model'!$B$9*G3</f>
        <v>0</v>
      </c>
      <c r="P3" s="137">
        <f>'Large Use OLS Model'!$B$10*H3</f>
        <v>0</v>
      </c>
      <c r="Q3" s="137">
        <f>'Large Use OLS Model'!$B$11*I3</f>
        <v>20397229.769423418</v>
      </c>
      <c r="R3" s="137">
        <f t="shared" ca="1" si="2"/>
        <v>27206069.943742428</v>
      </c>
    </row>
    <row r="4" spans="1:18">
      <c r="A4" s="138">
        <f>'Monthly Data'!A4</f>
        <v>39508</v>
      </c>
      <c r="B4" s="137">
        <f t="shared" si="1"/>
        <v>2008</v>
      </c>
      <c r="C4" s="137">
        <f ca="1">'Monthly Data'!Z4</f>
        <v>30082298.040827002</v>
      </c>
      <c r="D4" s="158">
        <f ca="1">Weather!M71</f>
        <v>0</v>
      </c>
      <c r="E4" s="202">
        <f>'Monthly Data'!AZ4</f>
        <v>6603.7</v>
      </c>
      <c r="F4" s="137">
        <f>'Monthly Data'!BC4</f>
        <v>3</v>
      </c>
      <c r="G4" s="137">
        <f>'Monthly Data'!BJ4</f>
        <v>0</v>
      </c>
      <c r="H4" s="137">
        <f>'Monthly Data'!BO4</f>
        <v>0</v>
      </c>
      <c r="I4" s="137">
        <f>'Monthly Data'!BS4</f>
        <v>31</v>
      </c>
      <c r="K4" s="137">
        <f>'Large Use OLS Model'!$B$5</f>
        <v>-132518743.630743</v>
      </c>
      <c r="L4" s="137">
        <f ca="1">'Large Use OLS Model'!$B$6*D4</f>
        <v>0</v>
      </c>
      <c r="M4" s="137">
        <f>'Large Use OLS Model'!$B$7*E4</f>
        <v>139816813.97258854</v>
      </c>
      <c r="N4" s="137">
        <f>'Large Use OLS Model'!$B$8*F4</f>
        <v>-352740.31746378297</v>
      </c>
      <c r="O4" s="137">
        <f>'Large Use OLS Model'!$B$9*G4</f>
        <v>0</v>
      </c>
      <c r="P4" s="137">
        <f>'Large Use OLS Model'!$B$10*H4</f>
        <v>0</v>
      </c>
      <c r="Q4" s="137">
        <f>'Large Use OLS Model'!$B$11*I4</f>
        <v>21803935.270762961</v>
      </c>
      <c r="R4" s="137">
        <f t="shared" ca="1" si="2"/>
        <v>28749265.295144722</v>
      </c>
    </row>
    <row r="5" spans="1:18">
      <c r="A5" s="138">
        <f>'Monthly Data'!A5</f>
        <v>39539</v>
      </c>
      <c r="B5" s="137">
        <f t="shared" si="1"/>
        <v>2008</v>
      </c>
      <c r="C5" s="137">
        <f ca="1">'Monthly Data'!Z5</f>
        <v>29104726.433135998</v>
      </c>
      <c r="D5" s="158">
        <f ca="1">Weather!M72</f>
        <v>1.6822556390977184</v>
      </c>
      <c r="E5" s="202">
        <f>'Monthly Data'!AZ5</f>
        <v>6618.5</v>
      </c>
      <c r="F5" s="137">
        <f>'Monthly Data'!BC5</f>
        <v>4</v>
      </c>
      <c r="G5" s="137">
        <f>'Monthly Data'!BJ5</f>
        <v>0</v>
      </c>
      <c r="H5" s="137">
        <f>'Monthly Data'!BO5</f>
        <v>0</v>
      </c>
      <c r="I5" s="137">
        <f>'Monthly Data'!BS5</f>
        <v>30</v>
      </c>
      <c r="K5" s="137">
        <f>'Large Use OLS Model'!$B$5</f>
        <v>-132518743.630743</v>
      </c>
      <c r="L5" s="137">
        <f ca="1">'Large Use OLS Model'!$B$6*D5</f>
        <v>44836.40946794326</v>
      </c>
      <c r="M5" s="137">
        <f>'Large Use OLS Model'!$B$7*E5</f>
        <v>140130166.91817877</v>
      </c>
      <c r="N5" s="137">
        <f>'Large Use OLS Model'!$B$8*F5</f>
        <v>-470320.42328504397</v>
      </c>
      <c r="O5" s="137">
        <f>'Large Use OLS Model'!$B$9*G5</f>
        <v>0</v>
      </c>
      <c r="P5" s="137">
        <f>'Large Use OLS Model'!$B$10*H5</f>
        <v>0</v>
      </c>
      <c r="Q5" s="137">
        <f>'Large Use OLS Model'!$B$11*I5</f>
        <v>21100582.520093188</v>
      </c>
      <c r="R5" s="137">
        <f t="shared" ca="1" si="2"/>
        <v>28286521.793711863</v>
      </c>
    </row>
    <row r="6" spans="1:18">
      <c r="A6" s="138">
        <f>'Monthly Data'!A6</f>
        <v>39569</v>
      </c>
      <c r="B6" s="137">
        <f t="shared" si="1"/>
        <v>2008</v>
      </c>
      <c r="C6" s="137">
        <f ca="1">'Monthly Data'!Z6</f>
        <v>28303679.631195001</v>
      </c>
      <c r="D6" s="158">
        <f ca="1">Weather!M73</f>
        <v>46.38781954887213</v>
      </c>
      <c r="E6" s="202">
        <f>'Monthly Data'!AZ6</f>
        <v>6622.3</v>
      </c>
      <c r="F6" s="137">
        <f>'Monthly Data'!BC6</f>
        <v>5</v>
      </c>
      <c r="G6" s="137">
        <f>'Monthly Data'!BJ6</f>
        <v>0</v>
      </c>
      <c r="H6" s="137">
        <f>'Monthly Data'!BO6</f>
        <v>0</v>
      </c>
      <c r="I6" s="137">
        <f>'Monthly Data'!BS6</f>
        <v>31</v>
      </c>
      <c r="K6" s="137">
        <f>'Large Use OLS Model'!$B$5</f>
        <v>-132518743.630743</v>
      </c>
      <c r="L6" s="137">
        <f ca="1">'Large Use OLS Model'!$B$6*D6</f>
        <v>1236353.8711237926</v>
      </c>
      <c r="M6" s="137">
        <f>'Large Use OLS Model'!$B$7*E6</f>
        <v>140210622.40420872</v>
      </c>
      <c r="N6" s="137">
        <f>'Large Use OLS Model'!$B$8*F6</f>
        <v>-587900.52910630498</v>
      </c>
      <c r="O6" s="137">
        <f>'Large Use OLS Model'!$B$9*G6</f>
        <v>0</v>
      </c>
      <c r="P6" s="137">
        <f>'Large Use OLS Model'!$B$10*H6</f>
        <v>0</v>
      </c>
      <c r="Q6" s="137">
        <f>'Large Use OLS Model'!$B$11*I6</f>
        <v>21803935.270762961</v>
      </c>
      <c r="R6" s="137">
        <f t="shared" ca="1" si="2"/>
        <v>30144267.386246171</v>
      </c>
    </row>
    <row r="7" spans="1:18">
      <c r="A7" s="138">
        <f>'Monthly Data'!A7</f>
        <v>39600</v>
      </c>
      <c r="B7" s="137">
        <f t="shared" si="1"/>
        <v>2008</v>
      </c>
      <c r="C7" s="137">
        <f ca="1">'Monthly Data'!Z7</f>
        <v>31374151.027519997</v>
      </c>
      <c r="D7" s="158">
        <f ca="1">Weather!M74</f>
        <v>113.76894736842098</v>
      </c>
      <c r="E7" s="202">
        <f>'Monthly Data'!AZ7</f>
        <v>6620.3</v>
      </c>
      <c r="F7" s="137">
        <f>'Monthly Data'!BC7</f>
        <v>6</v>
      </c>
      <c r="G7" s="137">
        <f>'Monthly Data'!BJ7</f>
        <v>0</v>
      </c>
      <c r="H7" s="137">
        <f>'Monthly Data'!BO7</f>
        <v>0</v>
      </c>
      <c r="I7" s="137">
        <f>'Monthly Data'!BS7</f>
        <v>30</v>
      </c>
      <c r="K7" s="137">
        <f>'Large Use OLS Model'!$B$5</f>
        <v>-132518743.630743</v>
      </c>
      <c r="L7" s="137">
        <f ca="1">'Large Use OLS Model'!$B$6*D7</f>
        <v>3032233.0271297749</v>
      </c>
      <c r="M7" s="137">
        <f>'Large Use OLS Model'!$B$7*E7</f>
        <v>140168277.41156137</v>
      </c>
      <c r="N7" s="137">
        <f>'Large Use OLS Model'!$B$8*F7</f>
        <v>-705480.63492756593</v>
      </c>
      <c r="O7" s="137">
        <f>'Large Use OLS Model'!$B$9*G7</f>
        <v>0</v>
      </c>
      <c r="P7" s="137">
        <f>'Large Use OLS Model'!$B$10*H7</f>
        <v>0</v>
      </c>
      <c r="Q7" s="137">
        <f>'Large Use OLS Model'!$B$11*I7</f>
        <v>21100582.520093188</v>
      </c>
      <c r="R7" s="137">
        <f t="shared" ca="1" si="2"/>
        <v>31076868.693113767</v>
      </c>
    </row>
    <row r="8" spans="1:18">
      <c r="A8" s="138">
        <f>'Monthly Data'!A8</f>
        <v>39630</v>
      </c>
      <c r="B8" s="137">
        <f t="shared" si="1"/>
        <v>2008</v>
      </c>
      <c r="C8" s="137">
        <f ca="1">'Monthly Data'!Z8</f>
        <v>31414393.881907005</v>
      </c>
      <c r="D8" s="158">
        <f ca="1">Weather!M75</f>
        <v>182.37947368421052</v>
      </c>
      <c r="E8" s="202">
        <f>'Monthly Data'!AZ8</f>
        <v>6611.6</v>
      </c>
      <c r="F8" s="137">
        <f>'Monthly Data'!BC8</f>
        <v>7</v>
      </c>
      <c r="G8" s="137">
        <f>'Monthly Data'!BJ8</f>
        <v>1</v>
      </c>
      <c r="H8" s="137">
        <f>'Monthly Data'!BO8</f>
        <v>0</v>
      </c>
      <c r="I8" s="137">
        <f>'Monthly Data'!BS8</f>
        <v>31</v>
      </c>
      <c r="K8" s="137">
        <f>'Large Use OLS Model'!$B$5</f>
        <v>-132518743.630743</v>
      </c>
      <c r="L8" s="137">
        <f ca="1">'Large Use OLS Model'!$B$6*D8</f>
        <v>4860878.7930942094</v>
      </c>
      <c r="M8" s="137">
        <f>'Large Use OLS Model'!$B$7*E8</f>
        <v>139984076.69354549</v>
      </c>
      <c r="N8" s="137">
        <f>'Large Use OLS Model'!$B$8*F8</f>
        <v>-823060.740748827</v>
      </c>
      <c r="O8" s="137">
        <f>'Large Use OLS Model'!$B$9*G8</f>
        <v>-1709094.1435138399</v>
      </c>
      <c r="P8" s="137">
        <f>'Large Use OLS Model'!$B$10*H8</f>
        <v>0</v>
      </c>
      <c r="Q8" s="137">
        <f>'Large Use OLS Model'!$B$11*I8</f>
        <v>21803935.270762961</v>
      </c>
      <c r="R8" s="137">
        <f t="shared" ca="1" si="2"/>
        <v>31597992.242396992</v>
      </c>
    </row>
    <row r="9" spans="1:18">
      <c r="A9" s="138">
        <f>'Monthly Data'!A9</f>
        <v>39661</v>
      </c>
      <c r="B9" s="137">
        <f t="shared" si="1"/>
        <v>2008</v>
      </c>
      <c r="C9" s="137">
        <f ca="1">'Monthly Data'!Z9</f>
        <v>33407990.351884004</v>
      </c>
      <c r="D9" s="158">
        <f ca="1">Weather!M76</f>
        <v>154.67804511278189</v>
      </c>
      <c r="E9" s="202">
        <f>'Monthly Data'!AZ9</f>
        <v>6603.5</v>
      </c>
      <c r="F9" s="137">
        <f>'Monthly Data'!BC9</f>
        <v>8</v>
      </c>
      <c r="G9" s="137">
        <f>'Monthly Data'!BJ9</f>
        <v>0</v>
      </c>
      <c r="H9" s="137">
        <f>'Monthly Data'!BO9</f>
        <v>0</v>
      </c>
      <c r="I9" s="137">
        <f>'Monthly Data'!BS9</f>
        <v>31</v>
      </c>
      <c r="K9" s="137">
        <f>'Large Use OLS Model'!$B$5</f>
        <v>-132518743.630743</v>
      </c>
      <c r="L9" s="137">
        <f ca="1">'Large Use OLS Model'!$B$6*D9</f>
        <v>4122564.9688399341</v>
      </c>
      <c r="M9" s="137">
        <f>'Large Use OLS Model'!$B$7*E9</f>
        <v>139812579.47332379</v>
      </c>
      <c r="N9" s="137">
        <f>'Large Use OLS Model'!$B$8*F9</f>
        <v>-940640.84657008795</v>
      </c>
      <c r="O9" s="137">
        <f>'Large Use OLS Model'!$B$9*G9</f>
        <v>0</v>
      </c>
      <c r="P9" s="137">
        <f>'Large Use OLS Model'!$B$10*H9</f>
        <v>0</v>
      </c>
      <c r="Q9" s="137">
        <f>'Large Use OLS Model'!$B$11*I9</f>
        <v>21803935.270762961</v>
      </c>
      <c r="R9" s="137">
        <f t="shared" ca="1" si="2"/>
        <v>32279695.235613599</v>
      </c>
    </row>
    <row r="10" spans="1:18">
      <c r="A10" s="138">
        <f>'Monthly Data'!A10</f>
        <v>39692</v>
      </c>
      <c r="B10" s="137">
        <f t="shared" si="1"/>
        <v>2008</v>
      </c>
      <c r="C10" s="137">
        <f ca="1">'Monthly Data'!Z10</f>
        <v>30345332.094379999</v>
      </c>
      <c r="D10" s="158">
        <f ca="1">Weather!M77</f>
        <v>70.305488721804494</v>
      </c>
      <c r="E10" s="202">
        <f>'Monthly Data'!AZ10</f>
        <v>6614.5</v>
      </c>
      <c r="F10" s="137">
        <f>'Monthly Data'!BC10</f>
        <v>9</v>
      </c>
      <c r="G10" s="137">
        <f>'Monthly Data'!BJ10</f>
        <v>0</v>
      </c>
      <c r="H10" s="137">
        <f>'Monthly Data'!BO10</f>
        <v>0</v>
      </c>
      <c r="I10" s="137">
        <f>'Monthly Data'!BS10</f>
        <v>30</v>
      </c>
      <c r="K10" s="137">
        <f>'Large Use OLS Model'!$B$5</f>
        <v>-132518743.630743</v>
      </c>
      <c r="L10" s="137">
        <f ca="1">'Large Use OLS Model'!$B$6*D10</f>
        <v>1873820.8432253539</v>
      </c>
      <c r="M10" s="137">
        <f>'Large Use OLS Model'!$B$7*E10</f>
        <v>140045476.93288413</v>
      </c>
      <c r="N10" s="137">
        <f>'Large Use OLS Model'!$B$8*F10</f>
        <v>-1058220.952391349</v>
      </c>
      <c r="O10" s="137">
        <f>'Large Use OLS Model'!$B$9*G10</f>
        <v>0</v>
      </c>
      <c r="P10" s="137">
        <f>'Large Use OLS Model'!$B$10*H10</f>
        <v>0</v>
      </c>
      <c r="Q10" s="137">
        <f>'Large Use OLS Model'!$B$11*I10</f>
        <v>21100582.520093188</v>
      </c>
      <c r="R10" s="137">
        <f t="shared" ca="1" si="2"/>
        <v>29442915.713068329</v>
      </c>
    </row>
    <row r="11" spans="1:18">
      <c r="A11" s="138">
        <f>'Monthly Data'!A11</f>
        <v>39722</v>
      </c>
      <c r="B11" s="137">
        <f t="shared" si="1"/>
        <v>2008</v>
      </c>
      <c r="C11" s="137">
        <f ca="1">'Monthly Data'!Z11</f>
        <v>28423198.784386002</v>
      </c>
      <c r="D11" s="158">
        <f ca="1">Weather!M78</f>
        <v>14.777368421052643</v>
      </c>
      <c r="E11" s="202">
        <f>'Monthly Data'!AZ11</f>
        <v>6632.3</v>
      </c>
      <c r="F11" s="137">
        <f>'Monthly Data'!BC11</f>
        <v>10</v>
      </c>
      <c r="G11" s="137">
        <f>'Monthly Data'!BJ11</f>
        <v>0</v>
      </c>
      <c r="H11" s="137">
        <f>'Monthly Data'!BO11</f>
        <v>0</v>
      </c>
      <c r="I11" s="137">
        <f>'Monthly Data'!BS11</f>
        <v>31</v>
      </c>
      <c r="K11" s="137">
        <f>'Large Use OLS Model'!$B$5</f>
        <v>-132518743.630743</v>
      </c>
      <c r="L11" s="137">
        <f ca="1">'Large Use OLS Model'!$B$6*D11</f>
        <v>393854.61162153585</v>
      </c>
      <c r="M11" s="137">
        <f>'Large Use OLS Model'!$B$7*E11</f>
        <v>140422347.36744535</v>
      </c>
      <c r="N11" s="137">
        <f>'Large Use OLS Model'!$B$8*F11</f>
        <v>-1175801.05821261</v>
      </c>
      <c r="O11" s="137">
        <f>'Large Use OLS Model'!$B$9*G11</f>
        <v>0</v>
      </c>
      <c r="P11" s="137">
        <f>'Large Use OLS Model'!$B$10*H11</f>
        <v>0</v>
      </c>
      <c r="Q11" s="137">
        <f>'Large Use OLS Model'!$B$11*I11</f>
        <v>21803935.270762961</v>
      </c>
      <c r="R11" s="137">
        <f t="shared" ca="1" si="2"/>
        <v>28925592.560874231</v>
      </c>
    </row>
    <row r="12" spans="1:18">
      <c r="A12" s="138">
        <f>'Monthly Data'!A12</f>
        <v>39753</v>
      </c>
      <c r="B12" s="137">
        <f t="shared" si="1"/>
        <v>2008</v>
      </c>
      <c r="C12" s="137">
        <f ca="1">'Monthly Data'!Z12</f>
        <v>26336843.103038002</v>
      </c>
      <c r="D12" s="158">
        <f ca="1">Weather!M79</f>
        <v>9.5488721804512622E-2</v>
      </c>
      <c r="E12" s="202">
        <f>'Monthly Data'!AZ12</f>
        <v>6616.9</v>
      </c>
      <c r="F12" s="137">
        <f>'Monthly Data'!BC12</f>
        <v>11</v>
      </c>
      <c r="G12" s="137">
        <f>'Monthly Data'!BJ12</f>
        <v>0</v>
      </c>
      <c r="H12" s="137">
        <f>'Monthly Data'!BO12</f>
        <v>0</v>
      </c>
      <c r="I12" s="137">
        <f>'Monthly Data'!BS12</f>
        <v>30</v>
      </c>
      <c r="K12" s="137">
        <f>'Large Use OLS Model'!$B$5</f>
        <v>-132518743.630743</v>
      </c>
      <c r="L12" s="137">
        <f ca="1">'Large Use OLS Model'!$B$6*D12</f>
        <v>2545.018325926952</v>
      </c>
      <c r="M12" s="137">
        <f>'Large Use OLS Model'!$B$7*E12</f>
        <v>140096290.92406091</v>
      </c>
      <c r="N12" s="137">
        <f>'Large Use OLS Model'!$B$8*F12</f>
        <v>-1293381.1640338709</v>
      </c>
      <c r="O12" s="137">
        <f>'Large Use OLS Model'!$B$9*G12</f>
        <v>0</v>
      </c>
      <c r="P12" s="137">
        <f>'Large Use OLS Model'!$B$10*H12</f>
        <v>0</v>
      </c>
      <c r="Q12" s="137">
        <f>'Large Use OLS Model'!$B$11*I12</f>
        <v>21100582.520093188</v>
      </c>
      <c r="R12" s="137">
        <f t="shared" ca="1" si="2"/>
        <v>27387293.667703155</v>
      </c>
    </row>
    <row r="13" spans="1:18">
      <c r="A13" s="138">
        <f>'Monthly Data'!A13</f>
        <v>39783</v>
      </c>
      <c r="B13" s="137">
        <f t="shared" si="1"/>
        <v>2008</v>
      </c>
      <c r="C13" s="137">
        <f ca="1">'Monthly Data'!Z13</f>
        <v>23696597.122235004</v>
      </c>
      <c r="D13" s="158">
        <f ca="1">Weather!M80</f>
        <v>0</v>
      </c>
      <c r="E13" s="202">
        <f>'Monthly Data'!AZ13</f>
        <v>6598.1</v>
      </c>
      <c r="F13" s="137">
        <f>'Monthly Data'!BC13</f>
        <v>12</v>
      </c>
      <c r="G13" s="137">
        <f>'Monthly Data'!BJ13</f>
        <v>0</v>
      </c>
      <c r="H13" s="137">
        <f>'Monthly Data'!BO13</f>
        <v>1</v>
      </c>
      <c r="I13" s="137">
        <f>'Monthly Data'!BS13</f>
        <v>31</v>
      </c>
      <c r="K13" s="137">
        <f>'Large Use OLS Model'!$B$5</f>
        <v>-132518743.630743</v>
      </c>
      <c r="L13" s="137">
        <f ca="1">'Large Use OLS Model'!$B$6*D13</f>
        <v>0</v>
      </c>
      <c r="M13" s="137">
        <f>'Large Use OLS Model'!$B$7*E13</f>
        <v>139698247.99317601</v>
      </c>
      <c r="N13" s="137">
        <f>'Large Use OLS Model'!$B$8*F13</f>
        <v>-1410961.2698551319</v>
      </c>
      <c r="O13" s="137">
        <f>'Large Use OLS Model'!$B$9*G13</f>
        <v>0</v>
      </c>
      <c r="P13" s="137">
        <f>'Large Use OLS Model'!$B$10*H13</f>
        <v>-2274931.99285133</v>
      </c>
      <c r="Q13" s="137">
        <f>'Large Use OLS Model'!$B$11*I13</f>
        <v>21803935.270762961</v>
      </c>
      <c r="R13" s="137">
        <f t="shared" ca="1" si="2"/>
        <v>25297546.370489515</v>
      </c>
    </row>
    <row r="14" spans="1:18">
      <c r="A14" s="138">
        <f>'Monthly Data'!A14</f>
        <v>39814</v>
      </c>
      <c r="B14" s="137">
        <f t="shared" si="1"/>
        <v>2009</v>
      </c>
      <c r="C14" s="137">
        <f ca="1">'Monthly Data'!Z14</f>
        <v>24657854.515772</v>
      </c>
      <c r="D14" s="137">
        <f t="shared" ref="D14:D77" ca="1" si="3">D2</f>
        <v>0</v>
      </c>
      <c r="E14" s="202">
        <f>'Monthly Data'!AZ14</f>
        <v>6541.6</v>
      </c>
      <c r="F14" s="137">
        <f>'Monthly Data'!BC14</f>
        <v>13</v>
      </c>
      <c r="G14" s="137">
        <f>'Monthly Data'!BJ14</f>
        <v>0</v>
      </c>
      <c r="H14" s="137">
        <f>'Monthly Data'!BO14</f>
        <v>0</v>
      </c>
      <c r="I14" s="137">
        <f>'Monthly Data'!BS14</f>
        <v>31</v>
      </c>
      <c r="K14" s="137">
        <f>'Large Use OLS Model'!$B$5</f>
        <v>-132518743.630743</v>
      </c>
      <c r="L14" s="137">
        <f ca="1">'Large Use OLS Model'!$B$6*D14</f>
        <v>0</v>
      </c>
      <c r="M14" s="137">
        <f>'Large Use OLS Model'!$B$7*E14</f>
        <v>138502001.95088893</v>
      </c>
      <c r="N14" s="137">
        <f>'Large Use OLS Model'!$B$8*F14</f>
        <v>-1528541.3756763928</v>
      </c>
      <c r="O14" s="137">
        <f>'Large Use OLS Model'!$B$9*G14</f>
        <v>0</v>
      </c>
      <c r="P14" s="137">
        <f>'Large Use OLS Model'!$B$10*H14</f>
        <v>0</v>
      </c>
      <c r="Q14" s="137">
        <f>'Large Use OLS Model'!$B$11*I14</f>
        <v>21803935.270762961</v>
      </c>
      <c r="R14" s="137">
        <f t="shared" ca="1" si="2"/>
        <v>26258652.215232503</v>
      </c>
    </row>
    <row r="15" spans="1:18">
      <c r="A15" s="138">
        <f>'Monthly Data'!A15</f>
        <v>39845</v>
      </c>
      <c r="B15" s="137">
        <f t="shared" si="1"/>
        <v>2009</v>
      </c>
      <c r="C15" s="137">
        <f ca="1">'Monthly Data'!Z15</f>
        <v>22260143.476391003</v>
      </c>
      <c r="D15" s="137">
        <f t="shared" ca="1" si="3"/>
        <v>0</v>
      </c>
      <c r="E15" s="202">
        <f>'Monthly Data'!AZ15</f>
        <v>6506</v>
      </c>
      <c r="F15" s="137">
        <f>'Monthly Data'!BC15</f>
        <v>14</v>
      </c>
      <c r="G15" s="137">
        <f>'Monthly Data'!BJ15</f>
        <v>0</v>
      </c>
      <c r="H15" s="137">
        <f>'Monthly Data'!BO15</f>
        <v>0</v>
      </c>
      <c r="I15" s="137">
        <f>'Monthly Data'!BS15</f>
        <v>28</v>
      </c>
      <c r="K15" s="137">
        <f>'Large Use OLS Model'!$B$5</f>
        <v>-132518743.630743</v>
      </c>
      <c r="L15" s="137">
        <f ca="1">'Large Use OLS Model'!$B$6*D15</f>
        <v>0</v>
      </c>
      <c r="M15" s="137">
        <f>'Large Use OLS Model'!$B$7*E15</f>
        <v>137748261.08176643</v>
      </c>
      <c r="N15" s="137">
        <f>'Large Use OLS Model'!$B$8*F15</f>
        <v>-1646121.481497654</v>
      </c>
      <c r="O15" s="137">
        <f>'Large Use OLS Model'!$B$9*G15</f>
        <v>0</v>
      </c>
      <c r="P15" s="137">
        <f>'Large Use OLS Model'!$B$10*H15</f>
        <v>0</v>
      </c>
      <c r="Q15" s="137">
        <f>'Large Use OLS Model'!$B$11*I15</f>
        <v>19693877.018753644</v>
      </c>
      <c r="R15" s="137">
        <f t="shared" ca="1" si="2"/>
        <v>23277272.988279421</v>
      </c>
    </row>
    <row r="16" spans="1:18">
      <c r="A16" s="138">
        <f>'Monthly Data'!A16</f>
        <v>39873</v>
      </c>
      <c r="B16" s="137">
        <f t="shared" si="1"/>
        <v>2009</v>
      </c>
      <c r="C16" s="137">
        <f ca="1">'Monthly Data'!Z16</f>
        <v>20653970.599032998</v>
      </c>
      <c r="D16" s="137">
        <f t="shared" ca="1" si="3"/>
        <v>0</v>
      </c>
      <c r="E16" s="202">
        <f>'Monthly Data'!AZ16</f>
        <v>6466.8</v>
      </c>
      <c r="F16" s="137">
        <f>'Monthly Data'!BC16</f>
        <v>15</v>
      </c>
      <c r="G16" s="137">
        <f>'Monthly Data'!BJ16</f>
        <v>0</v>
      </c>
      <c r="H16" s="137">
        <f>'Monthly Data'!BO16</f>
        <v>0</v>
      </c>
      <c r="I16" s="137">
        <f>'Monthly Data'!BS16</f>
        <v>31</v>
      </c>
      <c r="K16" s="137">
        <f>'Large Use OLS Model'!$B$5</f>
        <v>-132518743.630743</v>
      </c>
      <c r="L16" s="137">
        <f ca="1">'Large Use OLS Model'!$B$6*D16</f>
        <v>0</v>
      </c>
      <c r="M16" s="137">
        <f>'Large Use OLS Model'!$B$7*E16</f>
        <v>136918299.22587875</v>
      </c>
      <c r="N16" s="137">
        <f>'Large Use OLS Model'!$B$8*F16</f>
        <v>-1763701.5873189149</v>
      </c>
      <c r="O16" s="137">
        <f>'Large Use OLS Model'!$B$9*G16</f>
        <v>0</v>
      </c>
      <c r="P16" s="137">
        <f>'Large Use OLS Model'!$B$10*H16</f>
        <v>0</v>
      </c>
      <c r="Q16" s="137">
        <f>'Large Use OLS Model'!$B$11*I16</f>
        <v>21803935.270762961</v>
      </c>
      <c r="R16" s="137">
        <f t="shared" ca="1" si="2"/>
        <v>24439789.278579794</v>
      </c>
    </row>
    <row r="17" spans="1:18">
      <c r="A17" s="138">
        <f>'Monthly Data'!A17</f>
        <v>39904</v>
      </c>
      <c r="B17" s="137">
        <f t="shared" si="1"/>
        <v>2009</v>
      </c>
      <c r="C17" s="137">
        <f ca="1">'Monthly Data'!Z17</f>
        <v>19934511.746649001</v>
      </c>
      <c r="D17" s="137">
        <f t="shared" ca="1" si="3"/>
        <v>1.6822556390977184</v>
      </c>
      <c r="E17" s="202">
        <f>'Monthly Data'!AZ17</f>
        <v>6445.5</v>
      </c>
      <c r="F17" s="137">
        <f>'Monthly Data'!BC17</f>
        <v>16</v>
      </c>
      <c r="G17" s="137">
        <f>'Monthly Data'!BJ17</f>
        <v>0</v>
      </c>
      <c r="H17" s="137">
        <f>'Monthly Data'!BO17</f>
        <v>0</v>
      </c>
      <c r="I17" s="137">
        <f>'Monthly Data'!BS17</f>
        <v>30</v>
      </c>
      <c r="K17" s="137">
        <f>'Large Use OLS Model'!$B$5</f>
        <v>-132518743.630743</v>
      </c>
      <c r="L17" s="137">
        <f ca="1">'Large Use OLS Model'!$B$6*D17</f>
        <v>44836.40946794326</v>
      </c>
      <c r="M17" s="137">
        <f>'Large Use OLS Model'!$B$7*E17</f>
        <v>136467325.05418468</v>
      </c>
      <c r="N17" s="137">
        <f>'Large Use OLS Model'!$B$8*F17</f>
        <v>-1881281.6931401759</v>
      </c>
      <c r="O17" s="137">
        <f>'Large Use OLS Model'!$B$9*G17</f>
        <v>0</v>
      </c>
      <c r="P17" s="137">
        <f>'Large Use OLS Model'!$B$10*H17</f>
        <v>0</v>
      </c>
      <c r="Q17" s="137">
        <f>'Large Use OLS Model'!$B$11*I17</f>
        <v>21100582.520093188</v>
      </c>
      <c r="R17" s="137">
        <f t="shared" ca="1" si="2"/>
        <v>23212718.659862641</v>
      </c>
    </row>
    <row r="18" spans="1:18">
      <c r="A18" s="138">
        <f>'Monthly Data'!A18</f>
        <v>39934</v>
      </c>
      <c r="B18" s="137">
        <f t="shared" si="1"/>
        <v>2009</v>
      </c>
      <c r="C18" s="137">
        <f ca="1">'Monthly Data'!Z18</f>
        <v>20696037.706291001</v>
      </c>
      <c r="D18" s="137">
        <f t="shared" ca="1" si="3"/>
        <v>46.38781954887213</v>
      </c>
      <c r="E18" s="202">
        <f>'Monthly Data'!AZ18</f>
        <v>6420.3</v>
      </c>
      <c r="F18" s="137">
        <f>'Monthly Data'!BC18</f>
        <v>17</v>
      </c>
      <c r="G18" s="137">
        <f>'Monthly Data'!BJ18</f>
        <v>0</v>
      </c>
      <c r="H18" s="137">
        <f>'Monthly Data'!BO18</f>
        <v>0</v>
      </c>
      <c r="I18" s="137">
        <f>'Monthly Data'!BS18</f>
        <v>31</v>
      </c>
      <c r="K18" s="137">
        <f>'Large Use OLS Model'!$B$5</f>
        <v>-132518743.630743</v>
      </c>
      <c r="L18" s="137">
        <f ca="1">'Large Use OLS Model'!$B$6*D18</f>
        <v>1236353.8711237926</v>
      </c>
      <c r="M18" s="137">
        <f>'Large Use OLS Model'!$B$7*E18</f>
        <v>135933778.14682832</v>
      </c>
      <c r="N18" s="137">
        <f>'Large Use OLS Model'!$B$8*F18</f>
        <v>-1998861.7989614368</v>
      </c>
      <c r="O18" s="137">
        <f>'Large Use OLS Model'!$B$9*G18</f>
        <v>0</v>
      </c>
      <c r="P18" s="137">
        <f>'Large Use OLS Model'!$B$10*H18</f>
        <v>0</v>
      </c>
      <c r="Q18" s="137">
        <f>'Large Use OLS Model'!$B$11*I18</f>
        <v>21803935.270762961</v>
      </c>
      <c r="R18" s="137">
        <f t="shared" ca="1" si="2"/>
        <v>24456461.859010641</v>
      </c>
    </row>
    <row r="19" spans="1:18">
      <c r="A19" s="138">
        <f>'Monthly Data'!A19</f>
        <v>39965</v>
      </c>
      <c r="B19" s="137">
        <f t="shared" si="1"/>
        <v>2009</v>
      </c>
      <c r="C19" s="137">
        <f ca="1">'Monthly Data'!Z19</f>
        <v>23177348.254234999</v>
      </c>
      <c r="D19" s="137">
        <f t="shared" ca="1" si="3"/>
        <v>113.76894736842098</v>
      </c>
      <c r="E19" s="202">
        <f>'Monthly Data'!AZ19</f>
        <v>6393.2</v>
      </c>
      <c r="F19" s="137">
        <f>'Monthly Data'!BC19</f>
        <v>18</v>
      </c>
      <c r="G19" s="137">
        <f>'Monthly Data'!BJ19</f>
        <v>0</v>
      </c>
      <c r="H19" s="137">
        <f>'Monthly Data'!BO19</f>
        <v>0</v>
      </c>
      <c r="I19" s="137">
        <f>'Monthly Data'!BS19</f>
        <v>30</v>
      </c>
      <c r="K19" s="137">
        <f>'Large Use OLS Model'!$B$5</f>
        <v>-132518743.630743</v>
      </c>
      <c r="L19" s="137">
        <f ca="1">'Large Use OLS Model'!$B$6*D19</f>
        <v>3032233.0271297749</v>
      </c>
      <c r="M19" s="137">
        <f>'Large Use OLS Model'!$B$7*E19</f>
        <v>135360003.49645698</v>
      </c>
      <c r="N19" s="137">
        <f>'Large Use OLS Model'!$B$8*F19</f>
        <v>-2116441.904782698</v>
      </c>
      <c r="O19" s="137">
        <f>'Large Use OLS Model'!$B$9*G19</f>
        <v>0</v>
      </c>
      <c r="P19" s="137">
        <f>'Large Use OLS Model'!$B$10*H19</f>
        <v>0</v>
      </c>
      <c r="Q19" s="137">
        <f>'Large Use OLS Model'!$B$11*I19</f>
        <v>21100582.520093188</v>
      </c>
      <c r="R19" s="137">
        <f t="shared" ca="1" si="2"/>
        <v>24857633.508154243</v>
      </c>
    </row>
    <row r="20" spans="1:18">
      <c r="A20" s="138">
        <f>'Monthly Data'!A20</f>
        <v>39995</v>
      </c>
      <c r="B20" s="137">
        <f t="shared" si="1"/>
        <v>2009</v>
      </c>
      <c r="C20" s="137">
        <f ca="1">'Monthly Data'!Z20</f>
        <v>24105091.778898001</v>
      </c>
      <c r="D20" s="137">
        <f t="shared" ca="1" si="3"/>
        <v>182.37947368421052</v>
      </c>
      <c r="E20" s="202">
        <f>'Monthly Data'!AZ20</f>
        <v>6390.2</v>
      </c>
      <c r="F20" s="137">
        <f>'Monthly Data'!BC20</f>
        <v>19</v>
      </c>
      <c r="G20" s="137">
        <f>'Monthly Data'!BJ20</f>
        <v>1</v>
      </c>
      <c r="H20" s="137">
        <f>'Monthly Data'!BO20</f>
        <v>0</v>
      </c>
      <c r="I20" s="137">
        <f>'Monthly Data'!BS20</f>
        <v>31</v>
      </c>
      <c r="K20" s="137">
        <f>'Large Use OLS Model'!$B$5</f>
        <v>-132518743.630743</v>
      </c>
      <c r="L20" s="137">
        <f ca="1">'Large Use OLS Model'!$B$6*D20</f>
        <v>4860878.7930942094</v>
      </c>
      <c r="M20" s="137">
        <f>'Large Use OLS Model'!$B$7*E20</f>
        <v>135296486.00748599</v>
      </c>
      <c r="N20" s="137">
        <f>'Large Use OLS Model'!$B$8*F20</f>
        <v>-2234022.0106039587</v>
      </c>
      <c r="O20" s="137">
        <f>'Large Use OLS Model'!$B$9*G20</f>
        <v>-1709094.1435138399</v>
      </c>
      <c r="P20" s="137">
        <f>'Large Use OLS Model'!$B$10*H20</f>
        <v>0</v>
      </c>
      <c r="Q20" s="137">
        <f>'Large Use OLS Model'!$B$11*I20</f>
        <v>21803935.270762961</v>
      </c>
      <c r="R20" s="137">
        <f t="shared" ca="1" si="2"/>
        <v>25499440.286482356</v>
      </c>
    </row>
    <row r="21" spans="1:18">
      <c r="A21" s="138">
        <f>'Monthly Data'!A21</f>
        <v>40026</v>
      </c>
      <c r="B21" s="137">
        <f t="shared" si="1"/>
        <v>2009</v>
      </c>
      <c r="C21" s="137">
        <f ca="1">'Monthly Data'!Z21</f>
        <v>25408029.314557001</v>
      </c>
      <c r="D21" s="137">
        <f t="shared" ca="1" si="3"/>
        <v>154.67804511278189</v>
      </c>
      <c r="E21" s="202">
        <f>'Monthly Data'!AZ21</f>
        <v>6401</v>
      </c>
      <c r="F21" s="137">
        <f>'Monthly Data'!BC21</f>
        <v>20</v>
      </c>
      <c r="G21" s="137">
        <f>'Monthly Data'!BJ21</f>
        <v>0</v>
      </c>
      <c r="H21" s="137">
        <f>'Monthly Data'!BO21</f>
        <v>0</v>
      </c>
      <c r="I21" s="137">
        <f>'Monthly Data'!BS21</f>
        <v>31</v>
      </c>
      <c r="K21" s="137">
        <f>'Large Use OLS Model'!$B$5</f>
        <v>-132518743.630743</v>
      </c>
      <c r="L21" s="137">
        <f ca="1">'Large Use OLS Model'!$B$6*D21</f>
        <v>4122564.9688399341</v>
      </c>
      <c r="M21" s="137">
        <f>'Large Use OLS Model'!$B$7*E21</f>
        <v>135525148.96778157</v>
      </c>
      <c r="N21" s="137">
        <f>'Large Use OLS Model'!$B$8*F21</f>
        <v>-2351602.1164252199</v>
      </c>
      <c r="O21" s="137">
        <f>'Large Use OLS Model'!$B$9*G21</f>
        <v>0</v>
      </c>
      <c r="P21" s="137">
        <f>'Large Use OLS Model'!$B$10*H21</f>
        <v>0</v>
      </c>
      <c r="Q21" s="137">
        <f>'Large Use OLS Model'!$B$11*I21</f>
        <v>21803935.270762961</v>
      </c>
      <c r="R21" s="137">
        <f t="shared" ca="1" si="2"/>
        <v>26581303.460216247</v>
      </c>
    </row>
    <row r="22" spans="1:18">
      <c r="A22" s="138">
        <f>'Monthly Data'!A22</f>
        <v>40057</v>
      </c>
      <c r="B22" s="137">
        <f t="shared" si="1"/>
        <v>2009</v>
      </c>
      <c r="C22" s="137">
        <f ca="1">'Monthly Data'!Z22</f>
        <v>24750387.851640001</v>
      </c>
      <c r="D22" s="137">
        <f t="shared" ca="1" si="3"/>
        <v>70.305488721804494</v>
      </c>
      <c r="E22" s="202">
        <f>'Monthly Data'!AZ22</f>
        <v>6421.2</v>
      </c>
      <c r="F22" s="137">
        <f>'Monthly Data'!BC22</f>
        <v>21</v>
      </c>
      <c r="G22" s="137">
        <f>'Monthly Data'!BJ22</f>
        <v>0</v>
      </c>
      <c r="H22" s="137">
        <f>'Monthly Data'!BO22</f>
        <v>0</v>
      </c>
      <c r="I22" s="137">
        <f>'Monthly Data'!BS22</f>
        <v>30</v>
      </c>
      <c r="K22" s="137">
        <f>'Large Use OLS Model'!$B$5</f>
        <v>-132518743.630743</v>
      </c>
      <c r="L22" s="137">
        <f ca="1">'Large Use OLS Model'!$B$6*D22</f>
        <v>1873820.8432253539</v>
      </c>
      <c r="M22" s="137">
        <f>'Large Use OLS Model'!$B$7*E22</f>
        <v>135952833.39351961</v>
      </c>
      <c r="N22" s="137">
        <f>'Large Use OLS Model'!$B$8*F22</f>
        <v>-2469182.2222464806</v>
      </c>
      <c r="O22" s="137">
        <f>'Large Use OLS Model'!$B$9*G22</f>
        <v>0</v>
      </c>
      <c r="P22" s="137">
        <f>'Large Use OLS Model'!$B$10*H22</f>
        <v>0</v>
      </c>
      <c r="Q22" s="137">
        <f>'Large Use OLS Model'!$B$11*I22</f>
        <v>21100582.520093188</v>
      </c>
      <c r="R22" s="137">
        <f t="shared" ca="1" si="2"/>
        <v>23939310.903848682</v>
      </c>
    </row>
    <row r="23" spans="1:18">
      <c r="A23" s="138">
        <f>'Monthly Data'!A23</f>
        <v>40087</v>
      </c>
      <c r="B23" s="137">
        <f t="shared" si="1"/>
        <v>2009</v>
      </c>
      <c r="C23" s="137">
        <f ca="1">'Monthly Data'!Z23</f>
        <v>22390724.243762001</v>
      </c>
      <c r="D23" s="137">
        <f t="shared" ca="1" si="3"/>
        <v>14.777368421052643</v>
      </c>
      <c r="E23" s="202">
        <f>'Monthly Data'!AZ23</f>
        <v>6438.2</v>
      </c>
      <c r="F23" s="137">
        <f>'Monthly Data'!BC23</f>
        <v>22</v>
      </c>
      <c r="G23" s="137">
        <f>'Monthly Data'!BJ23</f>
        <v>0</v>
      </c>
      <c r="H23" s="137">
        <f>'Monthly Data'!BO23</f>
        <v>0</v>
      </c>
      <c r="I23" s="137">
        <f>'Monthly Data'!BS23</f>
        <v>31</v>
      </c>
      <c r="K23" s="137">
        <f>'Large Use OLS Model'!$B$5</f>
        <v>-132518743.630743</v>
      </c>
      <c r="L23" s="137">
        <f ca="1">'Large Use OLS Model'!$B$6*D23</f>
        <v>393854.61162153585</v>
      </c>
      <c r="M23" s="137">
        <f>'Large Use OLS Model'!$B$7*E23</f>
        <v>136312765.83102193</v>
      </c>
      <c r="N23" s="137">
        <f>'Large Use OLS Model'!$B$8*F23</f>
        <v>-2586762.3280677418</v>
      </c>
      <c r="O23" s="137">
        <f>'Large Use OLS Model'!$B$9*G23</f>
        <v>0</v>
      </c>
      <c r="P23" s="137">
        <f>'Large Use OLS Model'!$B$10*H23</f>
        <v>0</v>
      </c>
      <c r="Q23" s="137">
        <f>'Large Use OLS Model'!$B$11*I23</f>
        <v>21803935.270762961</v>
      </c>
      <c r="R23" s="137">
        <f t="shared" ca="1" si="2"/>
        <v>23405049.754595686</v>
      </c>
    </row>
    <row r="24" spans="1:18">
      <c r="A24" s="138">
        <f>'Monthly Data'!A24</f>
        <v>40118</v>
      </c>
      <c r="B24" s="137">
        <f t="shared" si="1"/>
        <v>2009</v>
      </c>
      <c r="C24" s="137">
        <f ca="1">'Monthly Data'!Z24</f>
        <v>21830185.762596998</v>
      </c>
      <c r="D24" s="137">
        <f t="shared" ca="1" si="3"/>
        <v>9.5488721804512622E-2</v>
      </c>
      <c r="E24" s="202">
        <f>'Monthly Data'!AZ24</f>
        <v>6454</v>
      </c>
      <c r="F24" s="137">
        <f>'Monthly Data'!BC24</f>
        <v>23</v>
      </c>
      <c r="G24" s="137">
        <f>'Monthly Data'!BJ24</f>
        <v>0</v>
      </c>
      <c r="H24" s="137">
        <f>'Monthly Data'!BO24</f>
        <v>0</v>
      </c>
      <c r="I24" s="137">
        <f>'Monthly Data'!BS24</f>
        <v>30</v>
      </c>
      <c r="K24" s="137">
        <f>'Large Use OLS Model'!$B$5</f>
        <v>-132518743.630743</v>
      </c>
      <c r="L24" s="137">
        <f ca="1">'Large Use OLS Model'!$B$6*D24</f>
        <v>2545.018325926952</v>
      </c>
      <c r="M24" s="137">
        <f>'Large Use OLS Model'!$B$7*E24</f>
        <v>136647291.27293584</v>
      </c>
      <c r="N24" s="137">
        <f>'Large Use OLS Model'!$B$8*F24</f>
        <v>-2704342.433889003</v>
      </c>
      <c r="O24" s="137">
        <f>'Large Use OLS Model'!$B$9*G24</f>
        <v>0</v>
      </c>
      <c r="P24" s="137">
        <f>'Large Use OLS Model'!$B$10*H24</f>
        <v>0</v>
      </c>
      <c r="Q24" s="137">
        <f>'Large Use OLS Model'!$B$11*I24</f>
        <v>21100582.520093188</v>
      </c>
      <c r="R24" s="137">
        <f t="shared" ca="1" si="2"/>
        <v>22527332.746722952</v>
      </c>
    </row>
    <row r="25" spans="1:18">
      <c r="A25" s="138">
        <f>'Monthly Data'!A25</f>
        <v>40148</v>
      </c>
      <c r="B25" s="137">
        <f t="shared" si="1"/>
        <v>2009</v>
      </c>
      <c r="C25" s="137">
        <f ca="1">'Monthly Data'!Z25</f>
        <v>22001519.052356999</v>
      </c>
      <c r="D25" s="137">
        <f t="shared" ca="1" si="3"/>
        <v>0</v>
      </c>
      <c r="E25" s="202">
        <f>'Monthly Data'!AZ25</f>
        <v>6458.5</v>
      </c>
      <c r="F25" s="137">
        <f>'Monthly Data'!BC25</f>
        <v>24</v>
      </c>
      <c r="G25" s="137">
        <f>'Monthly Data'!BJ25</f>
        <v>0</v>
      </c>
      <c r="H25" s="137">
        <f>'Monthly Data'!BO25</f>
        <v>1</v>
      </c>
      <c r="I25" s="137">
        <f>'Monthly Data'!BS25</f>
        <v>31</v>
      </c>
      <c r="K25" s="137">
        <f>'Large Use OLS Model'!$B$5</f>
        <v>-132518743.630743</v>
      </c>
      <c r="L25" s="137">
        <f ca="1">'Large Use OLS Model'!$B$6*D25</f>
        <v>0</v>
      </c>
      <c r="M25" s="137">
        <f>'Large Use OLS Model'!$B$7*E25</f>
        <v>136742567.50639233</v>
      </c>
      <c r="N25" s="137">
        <f>'Large Use OLS Model'!$B$8*F25</f>
        <v>-2821922.5397102637</v>
      </c>
      <c r="O25" s="137">
        <f>'Large Use OLS Model'!$B$9*G25</f>
        <v>0</v>
      </c>
      <c r="P25" s="137">
        <f>'Large Use OLS Model'!$B$10*H25</f>
        <v>-2274931.99285133</v>
      </c>
      <c r="Q25" s="137">
        <f>'Large Use OLS Model'!$B$11*I25</f>
        <v>21803935.270762961</v>
      </c>
      <c r="R25" s="137">
        <f t="shared" ca="1" si="2"/>
        <v>20930904.613850702</v>
      </c>
    </row>
    <row r="26" spans="1:18">
      <c r="A26" s="138">
        <f>'Monthly Data'!A26</f>
        <v>40179</v>
      </c>
      <c r="B26" s="137">
        <f t="shared" si="1"/>
        <v>2010</v>
      </c>
      <c r="C26" s="137">
        <f ca="1">'Monthly Data'!Z26</f>
        <v>23267481.492624</v>
      </c>
      <c r="D26" s="137">
        <f t="shared" ca="1" si="3"/>
        <v>0</v>
      </c>
      <c r="E26" s="202">
        <f>'Monthly Data'!AZ26</f>
        <v>6466.9</v>
      </c>
      <c r="F26" s="137">
        <f>'Monthly Data'!BC26</f>
        <v>25</v>
      </c>
      <c r="G26" s="137">
        <f>'Monthly Data'!BJ26</f>
        <v>0</v>
      </c>
      <c r="H26" s="137">
        <f>'Monthly Data'!BO26</f>
        <v>0</v>
      </c>
      <c r="I26" s="137">
        <f>'Monthly Data'!BS26</f>
        <v>31</v>
      </c>
      <c r="K26" s="137">
        <f>'Large Use OLS Model'!$B$5</f>
        <v>-132518743.630743</v>
      </c>
      <c r="L26" s="137">
        <f ca="1">'Large Use OLS Model'!$B$6*D26</f>
        <v>0</v>
      </c>
      <c r="M26" s="137">
        <f>'Large Use OLS Model'!$B$7*E26</f>
        <v>136920416.4755111</v>
      </c>
      <c r="N26" s="137">
        <f>'Large Use OLS Model'!$B$8*F26</f>
        <v>-2939502.6455315249</v>
      </c>
      <c r="O26" s="137">
        <f>'Large Use OLS Model'!$B$9*G26</f>
        <v>0</v>
      </c>
      <c r="P26" s="137">
        <f>'Large Use OLS Model'!$B$10*H26</f>
        <v>0</v>
      </c>
      <c r="Q26" s="137">
        <f>'Large Use OLS Model'!$B$11*I26</f>
        <v>21803935.270762961</v>
      </c>
      <c r="R26" s="137">
        <f t="shared" ca="1" si="2"/>
        <v>23266105.469999544</v>
      </c>
    </row>
    <row r="27" spans="1:18">
      <c r="A27" s="138">
        <f>'Monthly Data'!A27</f>
        <v>40210</v>
      </c>
      <c r="B27" s="137">
        <f t="shared" si="1"/>
        <v>2010</v>
      </c>
      <c r="C27" s="137">
        <f ca="1">'Monthly Data'!Z27</f>
        <v>21795460.432082001</v>
      </c>
      <c r="D27" s="137">
        <f t="shared" ca="1" si="3"/>
        <v>0</v>
      </c>
      <c r="E27" s="202">
        <f>'Monthly Data'!AZ27</f>
        <v>6471</v>
      </c>
      <c r="F27" s="137">
        <f>'Monthly Data'!BC27</f>
        <v>26</v>
      </c>
      <c r="G27" s="137">
        <f>'Monthly Data'!BJ27</f>
        <v>0</v>
      </c>
      <c r="H27" s="137">
        <f>'Monthly Data'!BO27</f>
        <v>0</v>
      </c>
      <c r="I27" s="137">
        <f>'Monthly Data'!BS27</f>
        <v>28</v>
      </c>
      <c r="K27" s="137">
        <f>'Large Use OLS Model'!$B$5</f>
        <v>-132518743.630743</v>
      </c>
      <c r="L27" s="137">
        <f ca="1">'Large Use OLS Model'!$B$6*D27</f>
        <v>0</v>
      </c>
      <c r="M27" s="137">
        <f>'Large Use OLS Model'!$B$7*E27</f>
        <v>137007223.71043813</v>
      </c>
      <c r="N27" s="137">
        <f>'Large Use OLS Model'!$B$8*F27</f>
        <v>-3057082.7513527856</v>
      </c>
      <c r="O27" s="137">
        <f>'Large Use OLS Model'!$B$9*G27</f>
        <v>0</v>
      </c>
      <c r="P27" s="137">
        <f>'Large Use OLS Model'!$B$10*H27</f>
        <v>0</v>
      </c>
      <c r="Q27" s="137">
        <f>'Large Use OLS Model'!$B$11*I27</f>
        <v>19693877.018753644</v>
      </c>
      <c r="R27" s="137">
        <f t="shared" ca="1" si="2"/>
        <v>21125274.347095992</v>
      </c>
    </row>
    <row r="28" spans="1:18">
      <c r="A28" s="138">
        <f>'Monthly Data'!A28</f>
        <v>40238</v>
      </c>
      <c r="B28" s="137">
        <f t="shared" si="1"/>
        <v>2010</v>
      </c>
      <c r="C28" s="137">
        <f ca="1">'Monthly Data'!Z28</f>
        <v>23702308.642981</v>
      </c>
      <c r="D28" s="137">
        <f t="shared" ca="1" si="3"/>
        <v>0</v>
      </c>
      <c r="E28" s="202">
        <f>'Monthly Data'!AZ28</f>
        <v>6477.5</v>
      </c>
      <c r="F28" s="137">
        <f>'Monthly Data'!BC28</f>
        <v>27</v>
      </c>
      <c r="G28" s="137">
        <f>'Monthly Data'!BJ28</f>
        <v>0</v>
      </c>
      <c r="H28" s="137">
        <f>'Monthly Data'!BO28</f>
        <v>0</v>
      </c>
      <c r="I28" s="137">
        <f>'Monthly Data'!BS28</f>
        <v>31</v>
      </c>
      <c r="K28" s="137">
        <f>'Large Use OLS Model'!$B$5</f>
        <v>-132518743.630743</v>
      </c>
      <c r="L28" s="137">
        <f ca="1">'Large Use OLS Model'!$B$6*D28</f>
        <v>0</v>
      </c>
      <c r="M28" s="137">
        <f>'Large Use OLS Model'!$B$7*E28</f>
        <v>137144844.93654197</v>
      </c>
      <c r="N28" s="137">
        <f>'Large Use OLS Model'!$B$8*F28</f>
        <v>-3174662.8571740468</v>
      </c>
      <c r="O28" s="137">
        <f>'Large Use OLS Model'!$B$9*G28</f>
        <v>0</v>
      </c>
      <c r="P28" s="137">
        <f>'Large Use OLS Model'!$B$10*H28</f>
        <v>0</v>
      </c>
      <c r="Q28" s="137">
        <f>'Large Use OLS Model'!$B$11*I28</f>
        <v>21803935.270762961</v>
      </c>
      <c r="R28" s="137">
        <f t="shared" ca="1" si="2"/>
        <v>23255373.719387893</v>
      </c>
    </row>
    <row r="29" spans="1:18">
      <c r="A29" s="138">
        <f>'Monthly Data'!A29</f>
        <v>40269</v>
      </c>
      <c r="B29" s="137">
        <f t="shared" si="1"/>
        <v>2010</v>
      </c>
      <c r="C29" s="137">
        <f ca="1">'Monthly Data'!Z29</f>
        <v>22434537.258079</v>
      </c>
      <c r="D29" s="137">
        <f t="shared" ca="1" si="3"/>
        <v>1.6822556390977184</v>
      </c>
      <c r="E29" s="202">
        <f>'Monthly Data'!AZ29</f>
        <v>6485</v>
      </c>
      <c r="F29" s="137">
        <f>'Monthly Data'!BC29</f>
        <v>28</v>
      </c>
      <c r="G29" s="137">
        <f>'Monthly Data'!BJ29</f>
        <v>0</v>
      </c>
      <c r="H29" s="137">
        <f>'Monthly Data'!BO29</f>
        <v>0</v>
      </c>
      <c r="I29" s="137">
        <f>'Monthly Data'!BS29</f>
        <v>30</v>
      </c>
      <c r="K29" s="137">
        <f>'Large Use OLS Model'!$B$5</f>
        <v>-132518743.630743</v>
      </c>
      <c r="L29" s="137">
        <f ca="1">'Large Use OLS Model'!$B$6*D29</f>
        <v>44836.40946794326</v>
      </c>
      <c r="M29" s="137">
        <f>'Large Use OLS Model'!$B$7*E29</f>
        <v>137303638.65896946</v>
      </c>
      <c r="N29" s="137">
        <f>'Large Use OLS Model'!$B$8*F29</f>
        <v>-3292242.962995308</v>
      </c>
      <c r="O29" s="137">
        <f>'Large Use OLS Model'!$B$9*G29</f>
        <v>0</v>
      </c>
      <c r="P29" s="137">
        <f>'Large Use OLS Model'!$B$10*H29</f>
        <v>0</v>
      </c>
      <c r="Q29" s="137">
        <f>'Large Use OLS Model'!$B$11*I29</f>
        <v>21100582.520093188</v>
      </c>
      <c r="R29" s="137">
        <f t="shared" ca="1" si="2"/>
        <v>22638070.994792294</v>
      </c>
    </row>
    <row r="30" spans="1:18">
      <c r="A30" s="138">
        <f>'Monthly Data'!A30</f>
        <v>40299</v>
      </c>
      <c r="B30" s="137">
        <f t="shared" si="1"/>
        <v>2010</v>
      </c>
      <c r="C30" s="137">
        <f ca="1">'Monthly Data'!Z30</f>
        <v>24754424.438850001</v>
      </c>
      <c r="D30" s="137">
        <f t="shared" ca="1" si="3"/>
        <v>46.38781954887213</v>
      </c>
      <c r="E30" s="202">
        <f>'Monthly Data'!AZ30</f>
        <v>6506.8</v>
      </c>
      <c r="F30" s="137">
        <f>'Monthly Data'!BC30</f>
        <v>29</v>
      </c>
      <c r="G30" s="137">
        <f>'Monthly Data'!BJ30</f>
        <v>0</v>
      </c>
      <c r="H30" s="137">
        <f>'Monthly Data'!BO30</f>
        <v>0</v>
      </c>
      <c r="I30" s="137">
        <f>'Monthly Data'!BS30</f>
        <v>31</v>
      </c>
      <c r="K30" s="137">
        <f>'Large Use OLS Model'!$B$5</f>
        <v>-132518743.630743</v>
      </c>
      <c r="L30" s="137">
        <f ca="1">'Large Use OLS Model'!$B$6*D30</f>
        <v>1236353.8711237926</v>
      </c>
      <c r="M30" s="137">
        <f>'Large Use OLS Model'!$B$7*E30</f>
        <v>137765199.07882535</v>
      </c>
      <c r="N30" s="137">
        <f>'Large Use OLS Model'!$B$8*F30</f>
        <v>-3409823.0688165687</v>
      </c>
      <c r="O30" s="137">
        <f>'Large Use OLS Model'!$B$9*G30</f>
        <v>0</v>
      </c>
      <c r="P30" s="137">
        <f>'Large Use OLS Model'!$B$10*H30</f>
        <v>0</v>
      </c>
      <c r="Q30" s="137">
        <f>'Large Use OLS Model'!$B$11*I30</f>
        <v>21803935.270762961</v>
      </c>
      <c r="R30" s="137">
        <f t="shared" ca="1" si="2"/>
        <v>24876921.521152541</v>
      </c>
    </row>
    <row r="31" spans="1:18">
      <c r="A31" s="138">
        <f>'Monthly Data'!A31</f>
        <v>40330</v>
      </c>
      <c r="B31" s="137">
        <f t="shared" si="1"/>
        <v>2010</v>
      </c>
      <c r="C31" s="137">
        <f ca="1">'Monthly Data'!Z31</f>
        <v>27908850.407844998</v>
      </c>
      <c r="D31" s="137">
        <f t="shared" ca="1" si="3"/>
        <v>113.76894736842098</v>
      </c>
      <c r="E31" s="202">
        <f>'Monthly Data'!AZ31</f>
        <v>6540.8</v>
      </c>
      <c r="F31" s="137">
        <f>'Monthly Data'!BC31</f>
        <v>30</v>
      </c>
      <c r="G31" s="137">
        <f>'Monthly Data'!BJ31</f>
        <v>0</v>
      </c>
      <c r="H31" s="137">
        <f>'Monthly Data'!BO31</f>
        <v>0</v>
      </c>
      <c r="I31" s="137">
        <f>'Monthly Data'!BS31</f>
        <v>30</v>
      </c>
      <c r="K31" s="137">
        <f>'Large Use OLS Model'!$B$5</f>
        <v>-132518743.630743</v>
      </c>
      <c r="L31" s="137">
        <f ca="1">'Large Use OLS Model'!$B$6*D31</f>
        <v>3032233.0271297749</v>
      </c>
      <c r="M31" s="137">
        <f>'Large Use OLS Model'!$B$7*E31</f>
        <v>138485063.95382997</v>
      </c>
      <c r="N31" s="137">
        <f>'Large Use OLS Model'!$B$8*F31</f>
        <v>-3527403.1746378299</v>
      </c>
      <c r="O31" s="137">
        <f>'Large Use OLS Model'!$B$9*G31</f>
        <v>0</v>
      </c>
      <c r="P31" s="137">
        <f>'Large Use OLS Model'!$B$10*H31</f>
        <v>0</v>
      </c>
      <c r="Q31" s="137">
        <f>'Large Use OLS Model'!$B$11*I31</f>
        <v>21100582.520093188</v>
      </c>
      <c r="R31" s="137">
        <f t="shared" ca="1" si="2"/>
        <v>26571732.695672102</v>
      </c>
    </row>
    <row r="32" spans="1:18">
      <c r="A32" s="138">
        <f>'Monthly Data'!A32</f>
        <v>40360</v>
      </c>
      <c r="B32" s="137">
        <f t="shared" si="1"/>
        <v>2010</v>
      </c>
      <c r="C32" s="137">
        <f ca="1">'Monthly Data'!Z32</f>
        <v>28114606.937438</v>
      </c>
      <c r="D32" s="137">
        <f t="shared" ca="1" si="3"/>
        <v>182.37947368421052</v>
      </c>
      <c r="E32" s="202">
        <f>'Monthly Data'!AZ32</f>
        <v>6561</v>
      </c>
      <c r="F32" s="137">
        <f>'Monthly Data'!BC32</f>
        <v>31</v>
      </c>
      <c r="G32" s="137">
        <f>'Monthly Data'!BJ32</f>
        <v>1</v>
      </c>
      <c r="H32" s="137">
        <f>'Monthly Data'!BO32</f>
        <v>0</v>
      </c>
      <c r="I32" s="137">
        <f>'Monthly Data'!BS32</f>
        <v>31</v>
      </c>
      <c r="K32" s="137">
        <f>'Large Use OLS Model'!$B$5</f>
        <v>-132518743.630743</v>
      </c>
      <c r="L32" s="137">
        <f ca="1">'Large Use OLS Model'!$B$6*D32</f>
        <v>4860878.7930942094</v>
      </c>
      <c r="M32" s="137">
        <f>'Large Use OLS Model'!$B$7*E32</f>
        <v>138912748.37956801</v>
      </c>
      <c r="N32" s="137">
        <f>'Large Use OLS Model'!$B$8*F32</f>
        <v>-3644983.2804590906</v>
      </c>
      <c r="O32" s="137">
        <f>'Large Use OLS Model'!$B$9*G32</f>
        <v>-1709094.1435138399</v>
      </c>
      <c r="P32" s="137">
        <f>'Large Use OLS Model'!$B$10*H32</f>
        <v>0</v>
      </c>
      <c r="Q32" s="137">
        <f>'Large Use OLS Model'!$B$11*I32</f>
        <v>21803935.270762961</v>
      </c>
      <c r="R32" s="137">
        <f t="shared" ca="1" si="2"/>
        <v>27704741.388709247</v>
      </c>
    </row>
    <row r="33" spans="1:18">
      <c r="A33" s="138">
        <f>'Monthly Data'!A33</f>
        <v>40391</v>
      </c>
      <c r="B33" s="137">
        <f t="shared" si="1"/>
        <v>2010</v>
      </c>
      <c r="C33" s="137">
        <f ca="1">'Monthly Data'!Z33</f>
        <v>28003793.798920002</v>
      </c>
      <c r="D33" s="137">
        <f t="shared" ca="1" si="3"/>
        <v>154.67804511278189</v>
      </c>
      <c r="E33" s="202">
        <f>'Monthly Data'!AZ33</f>
        <v>6568.9</v>
      </c>
      <c r="F33" s="137">
        <f>'Monthly Data'!BC33</f>
        <v>32</v>
      </c>
      <c r="G33" s="137">
        <f>'Monthly Data'!BJ33</f>
        <v>0</v>
      </c>
      <c r="H33" s="137">
        <f>'Monthly Data'!BO33</f>
        <v>0</v>
      </c>
      <c r="I33" s="137">
        <f>'Monthly Data'!BS33</f>
        <v>31</v>
      </c>
      <c r="K33" s="137">
        <f>'Large Use OLS Model'!$B$5</f>
        <v>-132518743.630743</v>
      </c>
      <c r="L33" s="137">
        <f ca="1">'Large Use OLS Model'!$B$6*D33</f>
        <v>4122564.9688399341</v>
      </c>
      <c r="M33" s="137">
        <f>'Large Use OLS Model'!$B$7*E33</f>
        <v>139080011.10052496</v>
      </c>
      <c r="N33" s="137">
        <f>'Large Use OLS Model'!$B$8*F33</f>
        <v>-3762563.3862803518</v>
      </c>
      <c r="O33" s="137">
        <f>'Large Use OLS Model'!$B$9*G33</f>
        <v>0</v>
      </c>
      <c r="P33" s="137">
        <f>'Large Use OLS Model'!$B$10*H33</f>
        <v>0</v>
      </c>
      <c r="Q33" s="137">
        <f>'Large Use OLS Model'!$B$11*I33</f>
        <v>21803935.270762961</v>
      </c>
      <c r="R33" s="137">
        <f t="shared" ca="1" si="2"/>
        <v>28725204.323104501</v>
      </c>
    </row>
    <row r="34" spans="1:18">
      <c r="A34" s="138">
        <f>'Monthly Data'!A34</f>
        <v>40422</v>
      </c>
      <c r="B34" s="137">
        <f t="shared" si="1"/>
        <v>2010</v>
      </c>
      <c r="C34" s="137">
        <f ca="1">'Monthly Data'!Z34</f>
        <v>25632165.922669999</v>
      </c>
      <c r="D34" s="137">
        <f t="shared" ca="1" si="3"/>
        <v>70.305488721804494</v>
      </c>
      <c r="E34" s="202">
        <f>'Monthly Data'!AZ34</f>
        <v>6556</v>
      </c>
      <c r="F34" s="137">
        <f>'Monthly Data'!BC34</f>
        <v>33</v>
      </c>
      <c r="G34" s="137">
        <f>'Monthly Data'!BJ34</f>
        <v>0</v>
      </c>
      <c r="H34" s="137">
        <f>'Monthly Data'!BO34</f>
        <v>0</v>
      </c>
      <c r="I34" s="137">
        <f>'Monthly Data'!BS34</f>
        <v>30</v>
      </c>
      <c r="K34" s="137">
        <f>'Large Use OLS Model'!$B$5</f>
        <v>-132518743.630743</v>
      </c>
      <c r="L34" s="137">
        <f ca="1">'Large Use OLS Model'!$B$6*D34</f>
        <v>1873820.8432253539</v>
      </c>
      <c r="M34" s="137">
        <f>'Large Use OLS Model'!$B$7*E34</f>
        <v>138806885.8979497</v>
      </c>
      <c r="N34" s="137">
        <f>'Large Use OLS Model'!$B$8*F34</f>
        <v>-3880143.492101613</v>
      </c>
      <c r="O34" s="137">
        <f>'Large Use OLS Model'!$B$9*G34</f>
        <v>0</v>
      </c>
      <c r="P34" s="137">
        <f>'Large Use OLS Model'!$B$10*H34</f>
        <v>0</v>
      </c>
      <c r="Q34" s="137">
        <f>'Large Use OLS Model'!$B$11*I34</f>
        <v>21100582.520093188</v>
      </c>
      <c r="R34" s="137">
        <f t="shared" ca="1" si="2"/>
        <v>25382402.138423633</v>
      </c>
    </row>
    <row r="35" spans="1:18">
      <c r="A35" s="138">
        <f>'Monthly Data'!A35</f>
        <v>40452</v>
      </c>
      <c r="B35" s="137">
        <f t="shared" si="1"/>
        <v>2010</v>
      </c>
      <c r="C35" s="137">
        <f ca="1">'Monthly Data'!Z35</f>
        <v>22852757.804852001</v>
      </c>
      <c r="D35" s="137">
        <f t="shared" ca="1" si="3"/>
        <v>14.777368421052643</v>
      </c>
      <c r="E35" s="202">
        <f>'Monthly Data'!AZ35</f>
        <v>6551.6</v>
      </c>
      <c r="F35" s="137">
        <f>'Monthly Data'!BC35</f>
        <v>34</v>
      </c>
      <c r="G35" s="137">
        <f>'Monthly Data'!BJ35</f>
        <v>0</v>
      </c>
      <c r="H35" s="137">
        <f>'Monthly Data'!BO35</f>
        <v>0</v>
      </c>
      <c r="I35" s="137">
        <f>'Monthly Data'!BS35</f>
        <v>31</v>
      </c>
      <c r="K35" s="137">
        <f>'Large Use OLS Model'!$B$5</f>
        <v>-132518743.630743</v>
      </c>
      <c r="L35" s="137">
        <f ca="1">'Large Use OLS Model'!$B$6*D35</f>
        <v>393854.61162153585</v>
      </c>
      <c r="M35" s="137">
        <f>'Large Use OLS Model'!$B$7*E35</f>
        <v>138713726.91412559</v>
      </c>
      <c r="N35" s="137">
        <f>'Large Use OLS Model'!$B$8*F35</f>
        <v>-3997723.5979228737</v>
      </c>
      <c r="O35" s="137">
        <f>'Large Use OLS Model'!$B$9*G35</f>
        <v>0</v>
      </c>
      <c r="P35" s="137">
        <f>'Large Use OLS Model'!$B$10*H35</f>
        <v>0</v>
      </c>
      <c r="Q35" s="137">
        <f>'Large Use OLS Model'!$B$11*I35</f>
        <v>21803935.270762961</v>
      </c>
      <c r="R35" s="137">
        <f t="shared" ca="1" si="2"/>
        <v>24395049.567844212</v>
      </c>
    </row>
    <row r="36" spans="1:18">
      <c r="A36" s="138">
        <f>'Monthly Data'!A36</f>
        <v>40483</v>
      </c>
      <c r="B36" s="137">
        <f t="shared" si="1"/>
        <v>2010</v>
      </c>
      <c r="C36" s="137">
        <f ca="1">'Monthly Data'!Z36</f>
        <v>23723679.543327</v>
      </c>
      <c r="D36" s="137">
        <f t="shared" ca="1" si="3"/>
        <v>9.5488721804512622E-2</v>
      </c>
      <c r="E36" s="202">
        <f>'Monthly Data'!AZ36</f>
        <v>6555.7</v>
      </c>
      <c r="F36" s="137">
        <f>'Monthly Data'!BC36</f>
        <v>35</v>
      </c>
      <c r="G36" s="137">
        <f>'Monthly Data'!BJ36</f>
        <v>0</v>
      </c>
      <c r="H36" s="137">
        <f>'Monthly Data'!BO36</f>
        <v>0</v>
      </c>
      <c r="I36" s="137">
        <f>'Monthly Data'!BS36</f>
        <v>30</v>
      </c>
      <c r="K36" s="137">
        <f>'Large Use OLS Model'!$B$5</f>
        <v>-132518743.630743</v>
      </c>
      <c r="L36" s="137">
        <f ca="1">'Large Use OLS Model'!$B$6*D36</f>
        <v>2545.018325926952</v>
      </c>
      <c r="M36" s="137">
        <f>'Large Use OLS Model'!$B$7*E36</f>
        <v>138800534.14905259</v>
      </c>
      <c r="N36" s="137">
        <f>'Large Use OLS Model'!$B$8*F36</f>
        <v>-4115303.7037441349</v>
      </c>
      <c r="O36" s="137">
        <f>'Large Use OLS Model'!$B$9*G36</f>
        <v>0</v>
      </c>
      <c r="P36" s="137">
        <f>'Large Use OLS Model'!$B$10*H36</f>
        <v>0</v>
      </c>
      <c r="Q36" s="137">
        <f>'Large Use OLS Model'!$B$11*I36</f>
        <v>21100582.520093188</v>
      </c>
      <c r="R36" s="137">
        <f t="shared" ca="1" si="2"/>
        <v>23269614.35298457</v>
      </c>
    </row>
    <row r="37" spans="1:18">
      <c r="A37" s="138">
        <f>'Monthly Data'!A37</f>
        <v>40513</v>
      </c>
      <c r="B37" s="137">
        <f t="shared" si="1"/>
        <v>2010</v>
      </c>
      <c r="C37" s="137">
        <f ca="1">'Monthly Data'!Z37</f>
        <v>22899884.576402999</v>
      </c>
      <c r="D37" s="137">
        <f t="shared" ca="1" si="3"/>
        <v>0</v>
      </c>
      <c r="E37" s="202">
        <f>'Monthly Data'!AZ37</f>
        <v>6578.3</v>
      </c>
      <c r="F37" s="137">
        <f>'Monthly Data'!BC37</f>
        <v>36</v>
      </c>
      <c r="G37" s="137">
        <f>'Monthly Data'!BJ37</f>
        <v>0</v>
      </c>
      <c r="H37" s="137">
        <f>'Monthly Data'!BO37</f>
        <v>1</v>
      </c>
      <c r="I37" s="137">
        <f>'Monthly Data'!BS37</f>
        <v>31</v>
      </c>
      <c r="K37" s="137">
        <f>'Large Use OLS Model'!$B$5</f>
        <v>-132518743.630743</v>
      </c>
      <c r="L37" s="137">
        <f ca="1">'Large Use OLS Model'!$B$6*D37</f>
        <v>0</v>
      </c>
      <c r="M37" s="137">
        <f>'Large Use OLS Model'!$B$7*E37</f>
        <v>139279032.56596744</v>
      </c>
      <c r="N37" s="137">
        <f>'Large Use OLS Model'!$B$8*F37</f>
        <v>-4232883.809565396</v>
      </c>
      <c r="O37" s="137">
        <f>'Large Use OLS Model'!$B$9*G37</f>
        <v>0</v>
      </c>
      <c r="P37" s="137">
        <f>'Large Use OLS Model'!$B$10*H37</f>
        <v>-2274931.99285133</v>
      </c>
      <c r="Q37" s="137">
        <f>'Large Use OLS Model'!$B$11*I37</f>
        <v>21803935.270762961</v>
      </c>
      <c r="R37" s="137">
        <f t="shared" ca="1" si="2"/>
        <v>22056408.403570678</v>
      </c>
    </row>
    <row r="38" spans="1:18">
      <c r="A38" s="138">
        <f>'Monthly Data'!A38</f>
        <v>40544</v>
      </c>
      <c r="B38" s="137">
        <f t="shared" si="1"/>
        <v>2011</v>
      </c>
      <c r="C38" s="137">
        <f ca="1">'Monthly Data'!Z38</f>
        <v>25034209.612390783</v>
      </c>
      <c r="D38" s="137">
        <f t="shared" ca="1" si="3"/>
        <v>0</v>
      </c>
      <c r="E38" s="202">
        <f>'Monthly Data'!AZ38</f>
        <v>6606.3</v>
      </c>
      <c r="F38" s="137">
        <f>'Monthly Data'!BC38</f>
        <v>37</v>
      </c>
      <c r="G38" s="137">
        <f>'Monthly Data'!BJ38</f>
        <v>0</v>
      </c>
      <c r="H38" s="137">
        <f>'Monthly Data'!BO38</f>
        <v>0</v>
      </c>
      <c r="I38" s="137">
        <f>'Monthly Data'!BS38</f>
        <v>31</v>
      </c>
      <c r="K38" s="137">
        <f>'Large Use OLS Model'!$B$5</f>
        <v>-132518743.630743</v>
      </c>
      <c r="L38" s="137">
        <f ca="1">'Large Use OLS Model'!$B$6*D38</f>
        <v>0</v>
      </c>
      <c r="M38" s="137">
        <f>'Large Use OLS Model'!$B$7*E38</f>
        <v>139871862.46303007</v>
      </c>
      <c r="N38" s="137">
        <f>'Large Use OLS Model'!$B$8*F38</f>
        <v>-4350463.9153866563</v>
      </c>
      <c r="O38" s="137">
        <f>'Large Use OLS Model'!$B$9*G38</f>
        <v>0</v>
      </c>
      <c r="P38" s="137">
        <f>'Large Use OLS Model'!$B$10*H38</f>
        <v>0</v>
      </c>
      <c r="Q38" s="137">
        <f>'Large Use OLS Model'!$B$11*I38</f>
        <v>21803935.270762961</v>
      </c>
      <c r="R38" s="137">
        <f t="shared" ca="1" si="2"/>
        <v>24806590.187663376</v>
      </c>
    </row>
    <row r="39" spans="1:18">
      <c r="A39" s="138">
        <f>'Monthly Data'!A39</f>
        <v>40575</v>
      </c>
      <c r="B39" s="137">
        <f t="shared" si="1"/>
        <v>2011</v>
      </c>
      <c r="C39" s="137">
        <f ca="1">'Monthly Data'!Z39</f>
        <v>23164195.346903782</v>
      </c>
      <c r="D39" s="137">
        <f t="shared" ca="1" si="3"/>
        <v>0</v>
      </c>
      <c r="E39" s="202">
        <f>'Monthly Data'!AZ39</f>
        <v>6619.5</v>
      </c>
      <c r="F39" s="137">
        <f>'Monthly Data'!BC39</f>
        <v>38</v>
      </c>
      <c r="G39" s="137">
        <f>'Monthly Data'!BJ39</f>
        <v>0</v>
      </c>
      <c r="H39" s="137">
        <f>'Monthly Data'!BO39</f>
        <v>0</v>
      </c>
      <c r="I39" s="137">
        <f>'Monthly Data'!BS39</f>
        <v>28</v>
      </c>
      <c r="K39" s="137">
        <f>'Large Use OLS Model'!$B$5</f>
        <v>-132518743.630743</v>
      </c>
      <c r="L39" s="137">
        <f ca="1">'Large Use OLS Model'!$B$6*D39</f>
        <v>0</v>
      </c>
      <c r="M39" s="137">
        <f>'Large Use OLS Model'!$B$7*E39</f>
        <v>140151339.41450244</v>
      </c>
      <c r="N39" s="137">
        <f>'Large Use OLS Model'!$B$8*F39</f>
        <v>-4468044.0212079175</v>
      </c>
      <c r="O39" s="137">
        <f>'Large Use OLS Model'!$B$9*G39</f>
        <v>0</v>
      </c>
      <c r="P39" s="137">
        <f>'Large Use OLS Model'!$B$10*H39</f>
        <v>0</v>
      </c>
      <c r="Q39" s="137">
        <f>'Large Use OLS Model'!$B$11*I39</f>
        <v>19693877.018753644</v>
      </c>
      <c r="R39" s="137">
        <f t="shared" ca="1" si="2"/>
        <v>22858428.781305172</v>
      </c>
    </row>
    <row r="40" spans="1:18">
      <c r="A40" s="138">
        <f>'Monthly Data'!A40</f>
        <v>40603</v>
      </c>
      <c r="B40" s="137">
        <f t="shared" si="1"/>
        <v>2011</v>
      </c>
      <c r="C40" s="137">
        <f ca="1">'Monthly Data'!Z40</f>
        <v>26459090.230250776</v>
      </c>
      <c r="D40" s="137">
        <f t="shared" ca="1" si="3"/>
        <v>0</v>
      </c>
      <c r="E40" s="202">
        <f>'Monthly Data'!AZ40</f>
        <v>6628.6</v>
      </c>
      <c r="F40" s="137">
        <f>'Monthly Data'!BC40</f>
        <v>39</v>
      </c>
      <c r="G40" s="137">
        <f>'Monthly Data'!BJ40</f>
        <v>0</v>
      </c>
      <c r="H40" s="137">
        <f>'Monthly Data'!BO40</f>
        <v>0</v>
      </c>
      <c r="I40" s="137">
        <f>'Monthly Data'!BS40</f>
        <v>31</v>
      </c>
      <c r="K40" s="137">
        <f>'Large Use OLS Model'!$B$5</f>
        <v>-132518743.630743</v>
      </c>
      <c r="L40" s="137">
        <f ca="1">'Large Use OLS Model'!$B$6*D40</f>
        <v>0</v>
      </c>
      <c r="M40" s="137">
        <f>'Large Use OLS Model'!$B$7*E40</f>
        <v>140344009.13104782</v>
      </c>
      <c r="N40" s="137">
        <f>'Large Use OLS Model'!$B$8*F40</f>
        <v>-4585624.1270291787</v>
      </c>
      <c r="O40" s="137">
        <f>'Large Use OLS Model'!$B$9*G40</f>
        <v>0</v>
      </c>
      <c r="P40" s="137">
        <f>'Large Use OLS Model'!$B$10*H40</f>
        <v>0</v>
      </c>
      <c r="Q40" s="137">
        <f>'Large Use OLS Model'!$B$11*I40</f>
        <v>21803935.270762961</v>
      </c>
      <c r="R40" s="137">
        <f t="shared" ca="1" si="2"/>
        <v>25043576.644038603</v>
      </c>
    </row>
    <row r="41" spans="1:18">
      <c r="A41" s="138">
        <f>'Monthly Data'!A41</f>
        <v>40634</v>
      </c>
      <c r="B41" s="137">
        <f t="shared" si="1"/>
        <v>2011</v>
      </c>
      <c r="C41" s="137">
        <f ca="1">'Monthly Data'!Z41</f>
        <v>25022567.66299478</v>
      </c>
      <c r="D41" s="137">
        <f t="shared" ca="1" si="3"/>
        <v>1.6822556390977184</v>
      </c>
      <c r="E41" s="202">
        <f>'Monthly Data'!AZ41</f>
        <v>6635.5</v>
      </c>
      <c r="F41" s="137">
        <f>'Monthly Data'!BC41</f>
        <v>40</v>
      </c>
      <c r="G41" s="137">
        <f>'Monthly Data'!BJ41</f>
        <v>0</v>
      </c>
      <c r="H41" s="137">
        <f>'Monthly Data'!BO41</f>
        <v>0</v>
      </c>
      <c r="I41" s="137">
        <f>'Monthly Data'!BS41</f>
        <v>30</v>
      </c>
      <c r="K41" s="137">
        <f>'Large Use OLS Model'!$B$5</f>
        <v>-132518743.630743</v>
      </c>
      <c r="L41" s="137">
        <f ca="1">'Large Use OLS Model'!$B$6*D41</f>
        <v>44836.40946794326</v>
      </c>
      <c r="M41" s="137">
        <f>'Large Use OLS Model'!$B$7*E41</f>
        <v>140490099.35568109</v>
      </c>
      <c r="N41" s="137">
        <f>'Large Use OLS Model'!$B$8*F41</f>
        <v>-4703204.2328504398</v>
      </c>
      <c r="O41" s="137">
        <f>'Large Use OLS Model'!$B$9*G41</f>
        <v>0</v>
      </c>
      <c r="P41" s="137">
        <f>'Large Use OLS Model'!$B$10*H41</f>
        <v>0</v>
      </c>
      <c r="Q41" s="137">
        <f>'Large Use OLS Model'!$B$11*I41</f>
        <v>21100582.520093188</v>
      </c>
      <c r="R41" s="137">
        <f t="shared" ca="1" si="2"/>
        <v>24413570.421648793</v>
      </c>
    </row>
    <row r="42" spans="1:18">
      <c r="A42" s="138">
        <f>'Monthly Data'!A42</f>
        <v>40664</v>
      </c>
      <c r="B42" s="137">
        <f t="shared" si="1"/>
        <v>2011</v>
      </c>
      <c r="C42" s="137">
        <f ca="1">'Monthly Data'!Z42</f>
        <v>26704085.36537778</v>
      </c>
      <c r="D42" s="137">
        <f t="shared" ca="1" si="3"/>
        <v>46.38781954887213</v>
      </c>
      <c r="E42" s="202">
        <f>'Monthly Data'!AZ42</f>
        <v>6645.8</v>
      </c>
      <c r="F42" s="137">
        <f>'Monthly Data'!BC42</f>
        <v>41</v>
      </c>
      <c r="G42" s="137">
        <f>'Monthly Data'!BJ42</f>
        <v>0</v>
      </c>
      <c r="H42" s="137">
        <f>'Monthly Data'!BO42</f>
        <v>0</v>
      </c>
      <c r="I42" s="137">
        <f>'Monthly Data'!BS42</f>
        <v>31</v>
      </c>
      <c r="K42" s="137">
        <f>'Large Use OLS Model'!$B$5</f>
        <v>-132518743.630743</v>
      </c>
      <c r="L42" s="137">
        <f ca="1">'Large Use OLS Model'!$B$6*D42</f>
        <v>1236353.8711237926</v>
      </c>
      <c r="M42" s="137">
        <f>'Large Use OLS Model'!$B$7*E42</f>
        <v>140708176.06781486</v>
      </c>
      <c r="N42" s="137">
        <f>'Large Use OLS Model'!$B$8*F42</f>
        <v>-4820784.338671701</v>
      </c>
      <c r="O42" s="137">
        <f>'Large Use OLS Model'!$B$9*G42</f>
        <v>0</v>
      </c>
      <c r="P42" s="137">
        <f>'Large Use OLS Model'!$B$10*H42</f>
        <v>0</v>
      </c>
      <c r="Q42" s="137">
        <f>'Large Use OLS Model'!$B$11*I42</f>
        <v>21803935.270762961</v>
      </c>
      <c r="R42" s="137">
        <f t="shared" ca="1" si="2"/>
        <v>26408937.240286909</v>
      </c>
    </row>
    <row r="43" spans="1:18">
      <c r="A43" s="138">
        <f>'Monthly Data'!A43</f>
        <v>40695</v>
      </c>
      <c r="B43" s="137">
        <f t="shared" si="1"/>
        <v>2011</v>
      </c>
      <c r="C43" s="137">
        <f ca="1">'Monthly Data'!Z43</f>
        <v>28111785.629975785</v>
      </c>
      <c r="D43" s="137">
        <f t="shared" ca="1" si="3"/>
        <v>113.76894736842098</v>
      </c>
      <c r="E43" s="202">
        <f>'Monthly Data'!AZ43</f>
        <v>6662</v>
      </c>
      <c r="F43" s="137">
        <f>'Monthly Data'!BC43</f>
        <v>42</v>
      </c>
      <c r="G43" s="137">
        <f>'Monthly Data'!BJ43</f>
        <v>0</v>
      </c>
      <c r="H43" s="137">
        <f>'Monthly Data'!BO43</f>
        <v>0</v>
      </c>
      <c r="I43" s="137">
        <f>'Monthly Data'!BS43</f>
        <v>30</v>
      </c>
      <c r="K43" s="137">
        <f>'Large Use OLS Model'!$B$5</f>
        <v>-132518743.630743</v>
      </c>
      <c r="L43" s="137">
        <f ca="1">'Large Use OLS Model'!$B$6*D43</f>
        <v>3032233.0271297749</v>
      </c>
      <c r="M43" s="137">
        <f>'Large Use OLS Model'!$B$7*E43</f>
        <v>141051170.50825822</v>
      </c>
      <c r="N43" s="137">
        <f>'Large Use OLS Model'!$B$8*F43</f>
        <v>-4938364.4444929613</v>
      </c>
      <c r="O43" s="137">
        <f>'Large Use OLS Model'!$B$9*G43</f>
        <v>0</v>
      </c>
      <c r="P43" s="137">
        <f>'Large Use OLS Model'!$B$10*H43</f>
        <v>0</v>
      </c>
      <c r="Q43" s="137">
        <f>'Large Use OLS Model'!$B$11*I43</f>
        <v>21100582.520093188</v>
      </c>
      <c r="R43" s="137">
        <f t="shared" ca="1" si="2"/>
        <v>27726877.980245221</v>
      </c>
    </row>
    <row r="44" spans="1:18">
      <c r="A44" s="138">
        <f>'Monthly Data'!A44</f>
        <v>40725</v>
      </c>
      <c r="B44" s="137">
        <f t="shared" si="1"/>
        <v>2011</v>
      </c>
      <c r="C44" s="137">
        <f ca="1">'Monthly Data'!Z44</f>
        <v>30190116.641824778</v>
      </c>
      <c r="D44" s="137">
        <f t="shared" ca="1" si="3"/>
        <v>182.37947368421052</v>
      </c>
      <c r="E44" s="202">
        <f>'Monthly Data'!AZ44</f>
        <v>6665.8</v>
      </c>
      <c r="F44" s="137">
        <f>'Monthly Data'!BC44</f>
        <v>43</v>
      </c>
      <c r="G44" s="137">
        <f>'Monthly Data'!BJ44</f>
        <v>1</v>
      </c>
      <c r="H44" s="137">
        <f>'Monthly Data'!BO44</f>
        <v>0</v>
      </c>
      <c r="I44" s="137">
        <f>'Monthly Data'!BS44</f>
        <v>31</v>
      </c>
      <c r="K44" s="137">
        <f>'Large Use OLS Model'!$B$5</f>
        <v>-132518743.630743</v>
      </c>
      <c r="L44" s="137">
        <f ca="1">'Large Use OLS Model'!$B$6*D44</f>
        <v>4860878.7930942094</v>
      </c>
      <c r="M44" s="137">
        <f>'Large Use OLS Model'!$B$7*E44</f>
        <v>141131625.99428815</v>
      </c>
      <c r="N44" s="137">
        <f>'Large Use OLS Model'!$B$8*F44</f>
        <v>-5055944.5503142225</v>
      </c>
      <c r="O44" s="137">
        <f>'Large Use OLS Model'!$B$9*G44</f>
        <v>-1709094.1435138399</v>
      </c>
      <c r="P44" s="137">
        <f>'Large Use OLS Model'!$B$10*H44</f>
        <v>0</v>
      </c>
      <c r="Q44" s="137">
        <f>'Large Use OLS Model'!$B$11*I44</f>
        <v>21803935.270762961</v>
      </c>
      <c r="R44" s="137">
        <f t="shared" ca="1" si="2"/>
        <v>28512657.733574253</v>
      </c>
    </row>
    <row r="45" spans="1:18">
      <c r="A45" s="138">
        <f>'Monthly Data'!A45</f>
        <v>40756</v>
      </c>
      <c r="B45" s="137">
        <f t="shared" si="1"/>
        <v>2011</v>
      </c>
      <c r="C45" s="137">
        <f ca="1">'Monthly Data'!Z45</f>
        <v>30861622.659266785</v>
      </c>
      <c r="D45" s="137">
        <f t="shared" ca="1" si="3"/>
        <v>154.67804511278189</v>
      </c>
      <c r="E45" s="202">
        <f>'Monthly Data'!AZ45</f>
        <v>6677.5</v>
      </c>
      <c r="F45" s="137">
        <f>'Monthly Data'!BC45</f>
        <v>44</v>
      </c>
      <c r="G45" s="137">
        <f>'Monthly Data'!BJ45</f>
        <v>0</v>
      </c>
      <c r="H45" s="137">
        <f>'Monthly Data'!BO45</f>
        <v>0</v>
      </c>
      <c r="I45" s="137">
        <f>'Monthly Data'!BS45</f>
        <v>31</v>
      </c>
      <c r="K45" s="137">
        <f>'Large Use OLS Model'!$B$5</f>
        <v>-132518743.630743</v>
      </c>
      <c r="L45" s="137">
        <f ca="1">'Large Use OLS Model'!$B$6*D45</f>
        <v>4122564.9688399341</v>
      </c>
      <c r="M45" s="137">
        <f>'Large Use OLS Model'!$B$7*E45</f>
        <v>141379344.20127502</v>
      </c>
      <c r="N45" s="137">
        <f>'Large Use OLS Model'!$B$8*F45</f>
        <v>-5173524.6561354836</v>
      </c>
      <c r="O45" s="137">
        <f>'Large Use OLS Model'!$B$9*G45</f>
        <v>0</v>
      </c>
      <c r="P45" s="137">
        <f>'Large Use OLS Model'!$B$10*H45</f>
        <v>0</v>
      </c>
      <c r="Q45" s="137">
        <f>'Large Use OLS Model'!$B$11*I45</f>
        <v>21803935.270762961</v>
      </c>
      <c r="R45" s="137">
        <f t="shared" ca="1" si="2"/>
        <v>29613576.153999429</v>
      </c>
    </row>
    <row r="46" spans="1:18">
      <c r="A46" s="138">
        <f>'Monthly Data'!A46</f>
        <v>40787</v>
      </c>
      <c r="B46" s="137">
        <f t="shared" si="1"/>
        <v>2011</v>
      </c>
      <c r="C46" s="137">
        <f ca="1">'Monthly Data'!Z46</f>
        <v>28060858.582085781</v>
      </c>
      <c r="D46" s="137">
        <f t="shared" ca="1" si="3"/>
        <v>70.305488721804494</v>
      </c>
      <c r="E46" s="202">
        <f>'Monthly Data'!AZ46</f>
        <v>6674.4</v>
      </c>
      <c r="F46" s="137">
        <f>'Monthly Data'!BC46</f>
        <v>45</v>
      </c>
      <c r="G46" s="137">
        <f>'Monthly Data'!BJ46</f>
        <v>0</v>
      </c>
      <c r="H46" s="137">
        <f>'Monthly Data'!BO46</f>
        <v>0</v>
      </c>
      <c r="I46" s="137">
        <f>'Monthly Data'!BS46</f>
        <v>30</v>
      </c>
      <c r="K46" s="137">
        <f>'Large Use OLS Model'!$B$5</f>
        <v>-132518743.630743</v>
      </c>
      <c r="L46" s="137">
        <f ca="1">'Large Use OLS Model'!$B$6*D46</f>
        <v>1873820.8432253539</v>
      </c>
      <c r="M46" s="137">
        <f>'Large Use OLS Model'!$B$7*E46</f>
        <v>141313709.46267167</v>
      </c>
      <c r="N46" s="137">
        <f>'Large Use OLS Model'!$B$8*F46</f>
        <v>-5291104.7619567448</v>
      </c>
      <c r="O46" s="137">
        <f>'Large Use OLS Model'!$B$9*G46</f>
        <v>0</v>
      </c>
      <c r="P46" s="137">
        <f>'Large Use OLS Model'!$B$10*H46</f>
        <v>0</v>
      </c>
      <c r="Q46" s="137">
        <f>'Large Use OLS Model'!$B$11*I46</f>
        <v>21100582.520093188</v>
      </c>
      <c r="R46" s="137">
        <f t="shared" ca="1" si="2"/>
        <v>26478264.433290474</v>
      </c>
    </row>
    <row r="47" spans="1:18">
      <c r="A47" s="138">
        <f>'Monthly Data'!A47</f>
        <v>40817</v>
      </c>
      <c r="B47" s="137">
        <f t="shared" si="1"/>
        <v>2011</v>
      </c>
      <c r="C47" s="137">
        <f ca="1">'Monthly Data'!Z47</f>
        <v>27577133.736433782</v>
      </c>
      <c r="D47" s="137">
        <f t="shared" ca="1" si="3"/>
        <v>14.777368421052643</v>
      </c>
      <c r="E47" s="202">
        <f>'Monthly Data'!AZ47</f>
        <v>6668.1</v>
      </c>
      <c r="F47" s="137">
        <f>'Monthly Data'!BC47</f>
        <v>46</v>
      </c>
      <c r="G47" s="137">
        <f>'Monthly Data'!BJ47</f>
        <v>0</v>
      </c>
      <c r="H47" s="137">
        <f>'Monthly Data'!BO47</f>
        <v>0</v>
      </c>
      <c r="I47" s="137">
        <f>'Monthly Data'!BS47</f>
        <v>31</v>
      </c>
      <c r="K47" s="137">
        <f>'Large Use OLS Model'!$B$5</f>
        <v>-132518743.630743</v>
      </c>
      <c r="L47" s="137">
        <f ca="1">'Large Use OLS Model'!$B$6*D47</f>
        <v>393854.61162153585</v>
      </c>
      <c r="M47" s="137">
        <f>'Large Use OLS Model'!$B$7*E47</f>
        <v>141180322.73583257</v>
      </c>
      <c r="N47" s="137">
        <f>'Large Use OLS Model'!$B$8*F47</f>
        <v>-5408684.867778006</v>
      </c>
      <c r="O47" s="137">
        <f>'Large Use OLS Model'!$B$9*G47</f>
        <v>0</v>
      </c>
      <c r="P47" s="137">
        <f>'Large Use OLS Model'!$B$10*H47</f>
        <v>0</v>
      </c>
      <c r="Q47" s="137">
        <f>'Large Use OLS Model'!$B$11*I47</f>
        <v>21803935.270762961</v>
      </c>
      <c r="R47" s="137">
        <f t="shared" ca="1" si="2"/>
        <v>25450684.119696058</v>
      </c>
    </row>
    <row r="48" spans="1:18">
      <c r="A48" s="138">
        <f>'Monthly Data'!A48</f>
        <v>40848</v>
      </c>
      <c r="B48" s="137">
        <f t="shared" si="1"/>
        <v>2011</v>
      </c>
      <c r="C48" s="137">
        <f ca="1">'Monthly Data'!Z48</f>
        <v>25509610.906105783</v>
      </c>
      <c r="D48" s="137">
        <f t="shared" ca="1" si="3"/>
        <v>9.5488721804512622E-2</v>
      </c>
      <c r="E48" s="202">
        <f>'Monthly Data'!AZ48</f>
        <v>6662.8</v>
      </c>
      <c r="F48" s="137">
        <f>'Monthly Data'!BC48</f>
        <v>47</v>
      </c>
      <c r="G48" s="137">
        <f>'Monthly Data'!BJ48</f>
        <v>0</v>
      </c>
      <c r="H48" s="137">
        <f>'Monthly Data'!BO48</f>
        <v>0</v>
      </c>
      <c r="I48" s="137">
        <f>'Monthly Data'!BS48</f>
        <v>30</v>
      </c>
      <c r="K48" s="137">
        <f>'Large Use OLS Model'!$B$5</f>
        <v>-132518743.630743</v>
      </c>
      <c r="L48" s="137">
        <f ca="1">'Large Use OLS Model'!$B$6*D48</f>
        <v>2545.018325926952</v>
      </c>
      <c r="M48" s="137">
        <f>'Large Use OLS Model'!$B$7*E48</f>
        <v>141068108.50531715</v>
      </c>
      <c r="N48" s="137">
        <f>'Large Use OLS Model'!$B$8*F48</f>
        <v>-5526264.9735992663</v>
      </c>
      <c r="O48" s="137">
        <f>'Large Use OLS Model'!$B$9*G48</f>
        <v>0</v>
      </c>
      <c r="P48" s="137">
        <f>'Large Use OLS Model'!$B$10*H48</f>
        <v>0</v>
      </c>
      <c r="Q48" s="137">
        <f>'Large Use OLS Model'!$B$11*I48</f>
        <v>21100582.520093188</v>
      </c>
      <c r="R48" s="137">
        <f t="shared" ca="1" si="2"/>
        <v>24126227.439394001</v>
      </c>
    </row>
    <row r="49" spans="1:18">
      <c r="A49" s="138">
        <f>'Monthly Data'!A49</f>
        <v>40878</v>
      </c>
      <c r="B49" s="137">
        <f t="shared" si="1"/>
        <v>2011</v>
      </c>
      <c r="C49" s="137">
        <f ca="1">'Monthly Data'!Z49</f>
        <v>24520015.174318783</v>
      </c>
      <c r="D49" s="137">
        <f t="shared" ca="1" si="3"/>
        <v>0</v>
      </c>
      <c r="E49" s="202">
        <f>'Monthly Data'!AZ49</f>
        <v>6667.5</v>
      </c>
      <c r="F49" s="137">
        <f>'Monthly Data'!BC49</f>
        <v>48</v>
      </c>
      <c r="G49" s="137">
        <f>'Monthly Data'!BJ49</f>
        <v>0</v>
      </c>
      <c r="H49" s="137">
        <f>'Monthly Data'!BO49</f>
        <v>1</v>
      </c>
      <c r="I49" s="137">
        <f>'Monthly Data'!BS49</f>
        <v>31</v>
      </c>
      <c r="K49" s="137">
        <f>'Large Use OLS Model'!$B$5</f>
        <v>-132518743.630743</v>
      </c>
      <c r="L49" s="137">
        <f ca="1">'Large Use OLS Model'!$B$6*D49</f>
        <v>0</v>
      </c>
      <c r="M49" s="137">
        <f>'Large Use OLS Model'!$B$7*E49</f>
        <v>141167619.23803839</v>
      </c>
      <c r="N49" s="137">
        <f>'Large Use OLS Model'!$B$8*F49</f>
        <v>-5643845.0794205274</v>
      </c>
      <c r="O49" s="137">
        <f>'Large Use OLS Model'!$B$9*G49</f>
        <v>0</v>
      </c>
      <c r="P49" s="137">
        <f>'Large Use OLS Model'!$B$10*H49</f>
        <v>-2274931.99285133</v>
      </c>
      <c r="Q49" s="137">
        <f>'Large Use OLS Model'!$B$11*I49</f>
        <v>21803935.270762961</v>
      </c>
      <c r="R49" s="137">
        <f t="shared" ca="1" si="2"/>
        <v>22534033.805786498</v>
      </c>
    </row>
    <row r="50" spans="1:18">
      <c r="A50" s="138">
        <f>'Monthly Data'!A50</f>
        <v>40909</v>
      </c>
      <c r="B50" s="137">
        <f t="shared" si="1"/>
        <v>2012</v>
      </c>
      <c r="C50" s="137">
        <f ca="1">'Monthly Data'!Z50</f>
        <v>24619746.910415377</v>
      </c>
      <c r="D50" s="137">
        <f t="shared" ca="1" si="3"/>
        <v>0</v>
      </c>
      <c r="E50" s="202">
        <f>'Monthly Data'!AZ50</f>
        <v>6673.6</v>
      </c>
      <c r="F50" s="137">
        <f>'Monthly Data'!BC50</f>
        <v>49</v>
      </c>
      <c r="G50" s="137">
        <f>'Monthly Data'!BJ50</f>
        <v>0</v>
      </c>
      <c r="H50" s="137">
        <f>'Monthly Data'!BO50</f>
        <v>0</v>
      </c>
      <c r="I50" s="137">
        <f>'Monthly Data'!BS50</f>
        <v>31</v>
      </c>
      <c r="K50" s="137">
        <f>'Large Use OLS Model'!$B$5</f>
        <v>-132518743.630743</v>
      </c>
      <c r="L50" s="137">
        <f ca="1">'Large Use OLS Model'!$B$6*D50</f>
        <v>0</v>
      </c>
      <c r="M50" s="137">
        <f>'Large Use OLS Model'!$B$7*E50</f>
        <v>141296771.46561274</v>
      </c>
      <c r="N50" s="137">
        <f>'Large Use OLS Model'!$B$8*F50</f>
        <v>-5761425.1852417886</v>
      </c>
      <c r="O50" s="137">
        <f>'Large Use OLS Model'!$B$9*G50</f>
        <v>0</v>
      </c>
      <c r="P50" s="137">
        <f>'Large Use OLS Model'!$B$10*H50</f>
        <v>0</v>
      </c>
      <c r="Q50" s="137">
        <f>'Large Use OLS Model'!$B$11*I50</f>
        <v>21803935.270762961</v>
      </c>
      <c r="R50" s="137">
        <f t="shared" ca="1" si="2"/>
        <v>24820537.920390915</v>
      </c>
    </row>
    <row r="51" spans="1:18">
      <c r="A51" s="138">
        <f>'Monthly Data'!A51</f>
        <v>40940</v>
      </c>
      <c r="B51" s="137">
        <f t="shared" si="1"/>
        <v>2012</v>
      </c>
      <c r="C51" s="137">
        <f ca="1">'Monthly Data'!Z51</f>
        <v>23358346.485932376</v>
      </c>
      <c r="D51" s="137">
        <f t="shared" ca="1" si="3"/>
        <v>0</v>
      </c>
      <c r="E51" s="202">
        <f>'Monthly Data'!AZ51</f>
        <v>6670.7</v>
      </c>
      <c r="F51" s="137">
        <f>'Monthly Data'!BC51</f>
        <v>50</v>
      </c>
      <c r="G51" s="137">
        <f>'Monthly Data'!BJ51</f>
        <v>0</v>
      </c>
      <c r="H51" s="137">
        <f>'Monthly Data'!BO51</f>
        <v>0</v>
      </c>
      <c r="I51" s="137">
        <f>'Monthly Data'!BS51</f>
        <v>29</v>
      </c>
      <c r="K51" s="137">
        <f>'Large Use OLS Model'!$B$5</f>
        <v>-132518743.630743</v>
      </c>
      <c r="L51" s="137">
        <f ca="1">'Large Use OLS Model'!$B$6*D51</f>
        <v>0</v>
      </c>
      <c r="M51" s="137">
        <f>'Large Use OLS Model'!$B$7*E51</f>
        <v>141235371.2262741</v>
      </c>
      <c r="N51" s="137">
        <f>'Large Use OLS Model'!$B$8*F51</f>
        <v>-5879005.2910630498</v>
      </c>
      <c r="O51" s="137">
        <f>'Large Use OLS Model'!$B$9*G51</f>
        <v>0</v>
      </c>
      <c r="P51" s="137">
        <f>'Large Use OLS Model'!$B$10*H51</f>
        <v>0</v>
      </c>
      <c r="Q51" s="137">
        <f>'Large Use OLS Model'!$B$11*I51</f>
        <v>20397229.769423418</v>
      </c>
      <c r="R51" s="137">
        <f t="shared" ca="1" si="2"/>
        <v>23234852.073891476</v>
      </c>
    </row>
    <row r="52" spans="1:18">
      <c r="A52" s="138">
        <f>'Monthly Data'!A52</f>
        <v>40969</v>
      </c>
      <c r="B52" s="137">
        <f t="shared" si="1"/>
        <v>2012</v>
      </c>
      <c r="C52" s="137">
        <f ca="1">'Monthly Data'!Z52</f>
        <v>25697582.403648376</v>
      </c>
      <c r="D52" s="137">
        <f t="shared" ca="1" si="3"/>
        <v>0</v>
      </c>
      <c r="E52" s="202">
        <f>'Monthly Data'!AZ52</f>
        <v>6674</v>
      </c>
      <c r="F52" s="137">
        <f>'Monthly Data'!BC52</f>
        <v>51</v>
      </c>
      <c r="G52" s="137">
        <f>'Monthly Data'!BJ52</f>
        <v>0</v>
      </c>
      <c r="H52" s="137">
        <f>'Monthly Data'!BO52</f>
        <v>0</v>
      </c>
      <c r="I52" s="137">
        <f>'Monthly Data'!BS52</f>
        <v>31</v>
      </c>
      <c r="K52" s="137">
        <f>'Large Use OLS Model'!$B$5</f>
        <v>-132518743.630743</v>
      </c>
      <c r="L52" s="137">
        <f ca="1">'Large Use OLS Model'!$B$6*D52</f>
        <v>0</v>
      </c>
      <c r="M52" s="137">
        <f>'Large Use OLS Model'!$B$7*E52</f>
        <v>141305240.4641422</v>
      </c>
      <c r="N52" s="137">
        <f>'Large Use OLS Model'!$B$8*F52</f>
        <v>-5996585.396884311</v>
      </c>
      <c r="O52" s="137">
        <f>'Large Use OLS Model'!$B$9*G52</f>
        <v>0</v>
      </c>
      <c r="P52" s="137">
        <f>'Large Use OLS Model'!$B$10*H52</f>
        <v>0</v>
      </c>
      <c r="Q52" s="137">
        <f>'Large Use OLS Model'!$B$11*I52</f>
        <v>21803935.270762961</v>
      </c>
      <c r="R52" s="137">
        <f t="shared" ca="1" si="2"/>
        <v>24593846.707277857</v>
      </c>
    </row>
    <row r="53" spans="1:18">
      <c r="A53" s="138">
        <f>'Monthly Data'!A53</f>
        <v>41000</v>
      </c>
      <c r="B53" s="137">
        <f t="shared" si="1"/>
        <v>2012</v>
      </c>
      <c r="C53" s="137">
        <f ca="1">'Monthly Data'!Z53</f>
        <v>22724090.569431376</v>
      </c>
      <c r="D53" s="137">
        <f t="shared" ca="1" si="3"/>
        <v>1.6822556390977184</v>
      </c>
      <c r="E53" s="202">
        <f>'Monthly Data'!AZ53</f>
        <v>6685.8</v>
      </c>
      <c r="F53" s="137">
        <f>'Monthly Data'!BC53</f>
        <v>52</v>
      </c>
      <c r="G53" s="137">
        <f>'Monthly Data'!BJ53</f>
        <v>0</v>
      </c>
      <c r="H53" s="137">
        <f>'Monthly Data'!BO53</f>
        <v>0</v>
      </c>
      <c r="I53" s="137">
        <f>'Monthly Data'!BS53</f>
        <v>30</v>
      </c>
      <c r="K53" s="137">
        <f>'Large Use OLS Model'!$B$5</f>
        <v>-132518743.630743</v>
      </c>
      <c r="L53" s="137">
        <f ca="1">'Large Use OLS Model'!$B$6*D53</f>
        <v>44836.40946794326</v>
      </c>
      <c r="M53" s="137">
        <f>'Large Use OLS Model'!$B$7*E53</f>
        <v>141555075.92076147</v>
      </c>
      <c r="N53" s="137">
        <f>'Large Use OLS Model'!$B$8*F53</f>
        <v>-6114165.5027055712</v>
      </c>
      <c r="O53" s="137">
        <f>'Large Use OLS Model'!$B$9*G53</f>
        <v>0</v>
      </c>
      <c r="P53" s="137">
        <f>'Large Use OLS Model'!$B$10*H53</f>
        <v>0</v>
      </c>
      <c r="Q53" s="137">
        <f>'Large Use OLS Model'!$B$11*I53</f>
        <v>21100582.520093188</v>
      </c>
      <c r="R53" s="137">
        <f t="shared" ca="1" si="2"/>
        <v>24067585.716874037</v>
      </c>
    </row>
    <row r="54" spans="1:18">
      <c r="A54" s="138">
        <f>'Monthly Data'!A54</f>
        <v>41030</v>
      </c>
      <c r="B54" s="137">
        <f t="shared" si="1"/>
        <v>2012</v>
      </c>
      <c r="C54" s="137">
        <f ca="1">'Monthly Data'!Z54</f>
        <v>26147718.708103377</v>
      </c>
      <c r="D54" s="137">
        <f t="shared" ca="1" si="3"/>
        <v>46.38781954887213</v>
      </c>
      <c r="E54" s="202">
        <f>'Monthly Data'!AZ54</f>
        <v>6690.1</v>
      </c>
      <c r="F54" s="137">
        <f>'Monthly Data'!BC54</f>
        <v>53</v>
      </c>
      <c r="G54" s="137">
        <f>'Monthly Data'!BJ54</f>
        <v>0</v>
      </c>
      <c r="H54" s="137">
        <f>'Monthly Data'!BO54</f>
        <v>0</v>
      </c>
      <c r="I54" s="137">
        <f>'Monthly Data'!BS54</f>
        <v>31</v>
      </c>
      <c r="K54" s="137">
        <f>'Large Use OLS Model'!$B$5</f>
        <v>-132518743.630743</v>
      </c>
      <c r="L54" s="137">
        <f ca="1">'Large Use OLS Model'!$B$6*D54</f>
        <v>1236353.8711237926</v>
      </c>
      <c r="M54" s="137">
        <f>'Large Use OLS Model'!$B$7*E54</f>
        <v>141646117.65495321</v>
      </c>
      <c r="N54" s="137">
        <f>'Large Use OLS Model'!$B$8*F54</f>
        <v>-6231745.6085268324</v>
      </c>
      <c r="O54" s="137">
        <f>'Large Use OLS Model'!$B$9*G54</f>
        <v>0</v>
      </c>
      <c r="P54" s="137">
        <f>'Large Use OLS Model'!$B$10*H54</f>
        <v>0</v>
      </c>
      <c r="Q54" s="137">
        <f>'Large Use OLS Model'!$B$11*I54</f>
        <v>21803935.270762961</v>
      </c>
      <c r="R54" s="137">
        <f t="shared" ca="1" si="2"/>
        <v>25935917.557570133</v>
      </c>
    </row>
    <row r="55" spans="1:18">
      <c r="A55" s="138">
        <f>'Monthly Data'!A55</f>
        <v>41061</v>
      </c>
      <c r="B55" s="137">
        <f t="shared" si="1"/>
        <v>2012</v>
      </c>
      <c r="C55" s="137">
        <f ca="1">'Monthly Data'!Z55</f>
        <v>27110911.66941338</v>
      </c>
      <c r="D55" s="137">
        <f t="shared" ca="1" si="3"/>
        <v>113.76894736842098</v>
      </c>
      <c r="E55" s="202">
        <f>'Monthly Data'!AZ55</f>
        <v>6693.3</v>
      </c>
      <c r="F55" s="137">
        <f>'Monthly Data'!BC55</f>
        <v>54</v>
      </c>
      <c r="G55" s="137">
        <f>'Monthly Data'!BJ55</f>
        <v>0</v>
      </c>
      <c r="H55" s="137">
        <f>'Monthly Data'!BO55</f>
        <v>0</v>
      </c>
      <c r="I55" s="137">
        <f>'Monthly Data'!BS55</f>
        <v>30</v>
      </c>
      <c r="K55" s="137">
        <f>'Large Use OLS Model'!$B$5</f>
        <v>-132518743.630743</v>
      </c>
      <c r="L55" s="137">
        <f ca="1">'Large Use OLS Model'!$B$6*D55</f>
        <v>3032233.0271297749</v>
      </c>
      <c r="M55" s="137">
        <f>'Large Use OLS Model'!$B$7*E55</f>
        <v>141713869.64318895</v>
      </c>
      <c r="N55" s="137">
        <f>'Large Use OLS Model'!$B$8*F55</f>
        <v>-6349325.7143480936</v>
      </c>
      <c r="O55" s="137">
        <f>'Large Use OLS Model'!$B$9*G55</f>
        <v>0</v>
      </c>
      <c r="P55" s="137">
        <f>'Large Use OLS Model'!$B$10*H55</f>
        <v>0</v>
      </c>
      <c r="Q55" s="137">
        <f>'Large Use OLS Model'!$B$11*I55</f>
        <v>21100582.520093188</v>
      </c>
      <c r="R55" s="137">
        <f t="shared" ca="1" si="2"/>
        <v>26978615.845320821</v>
      </c>
    </row>
    <row r="56" spans="1:18">
      <c r="A56" s="138">
        <f>'Monthly Data'!A56</f>
        <v>41091</v>
      </c>
      <c r="B56" s="137">
        <f t="shared" si="1"/>
        <v>2012</v>
      </c>
      <c r="C56" s="137">
        <f ca="1">'Monthly Data'!Z56</f>
        <v>28651532.946666375</v>
      </c>
      <c r="D56" s="137">
        <f t="shared" ca="1" si="3"/>
        <v>182.37947368421052</v>
      </c>
      <c r="E56" s="202">
        <f>'Monthly Data'!AZ56</f>
        <v>6694.6</v>
      </c>
      <c r="F56" s="137">
        <f>'Monthly Data'!BC56</f>
        <v>55</v>
      </c>
      <c r="G56" s="137">
        <f>'Monthly Data'!BJ56</f>
        <v>1</v>
      </c>
      <c r="H56" s="137">
        <f>'Monthly Data'!BO56</f>
        <v>0</v>
      </c>
      <c r="I56" s="137">
        <f>'Monthly Data'!BS56</f>
        <v>31</v>
      </c>
      <c r="K56" s="137">
        <f>'Large Use OLS Model'!$B$5</f>
        <v>-132518743.630743</v>
      </c>
      <c r="L56" s="137">
        <f ca="1">'Large Use OLS Model'!$B$6*D56</f>
        <v>4860878.7930942094</v>
      </c>
      <c r="M56" s="137">
        <f>'Large Use OLS Model'!$B$7*E56</f>
        <v>141741393.8884097</v>
      </c>
      <c r="N56" s="137">
        <f>'Large Use OLS Model'!$B$8*F56</f>
        <v>-6466905.8201693548</v>
      </c>
      <c r="O56" s="137">
        <f>'Large Use OLS Model'!$B$9*G56</f>
        <v>-1709094.1435138399</v>
      </c>
      <c r="P56" s="137">
        <f>'Large Use OLS Model'!$B$10*H56</f>
        <v>0</v>
      </c>
      <c r="Q56" s="137">
        <f>'Large Use OLS Model'!$B$11*I56</f>
        <v>21803935.270762961</v>
      </c>
      <c r="R56" s="137">
        <f t="shared" ca="1" si="2"/>
        <v>27711464.357840676</v>
      </c>
    </row>
    <row r="57" spans="1:18">
      <c r="A57" s="138">
        <f>'Monthly Data'!A57</f>
        <v>41122</v>
      </c>
      <c r="B57" s="137">
        <f t="shared" si="1"/>
        <v>2012</v>
      </c>
      <c r="C57" s="137">
        <f ca="1">'Monthly Data'!Z57</f>
        <v>29135996.964846376</v>
      </c>
      <c r="D57" s="137">
        <f t="shared" ca="1" si="3"/>
        <v>154.67804511278189</v>
      </c>
      <c r="E57" s="202">
        <f>'Monthly Data'!AZ57</f>
        <v>6703.3</v>
      </c>
      <c r="F57" s="137">
        <f>'Monthly Data'!BC57</f>
        <v>56</v>
      </c>
      <c r="G57" s="137">
        <f>'Monthly Data'!BJ57</f>
        <v>0</v>
      </c>
      <c r="H57" s="137">
        <f>'Monthly Data'!BO57</f>
        <v>0</v>
      </c>
      <c r="I57" s="137">
        <f>'Monthly Data'!BS57</f>
        <v>31</v>
      </c>
      <c r="K57" s="137">
        <f>'Large Use OLS Model'!$B$5</f>
        <v>-132518743.630743</v>
      </c>
      <c r="L57" s="137">
        <f ca="1">'Large Use OLS Model'!$B$6*D57</f>
        <v>4122564.9688399341</v>
      </c>
      <c r="M57" s="137">
        <f>'Large Use OLS Model'!$B$7*E57</f>
        <v>141925594.60642561</v>
      </c>
      <c r="N57" s="137">
        <f>'Large Use OLS Model'!$B$8*F57</f>
        <v>-6584485.925990616</v>
      </c>
      <c r="O57" s="137">
        <f>'Large Use OLS Model'!$B$9*G57</f>
        <v>0</v>
      </c>
      <c r="P57" s="137">
        <f>'Large Use OLS Model'!$B$10*H57</f>
        <v>0</v>
      </c>
      <c r="Q57" s="137">
        <f>'Large Use OLS Model'!$B$11*I57</f>
        <v>21803935.270762961</v>
      </c>
      <c r="R57" s="137">
        <f t="shared" ca="1" si="2"/>
        <v>28748865.289294891</v>
      </c>
    </row>
    <row r="58" spans="1:18">
      <c r="A58" s="138">
        <f>'Monthly Data'!A58</f>
        <v>41153</v>
      </c>
      <c r="B58" s="137">
        <f t="shared" si="1"/>
        <v>2012</v>
      </c>
      <c r="C58" s="137">
        <f ca="1">'Monthly Data'!Z58</f>
        <v>26827518.381083377</v>
      </c>
      <c r="D58" s="137">
        <f t="shared" ca="1" si="3"/>
        <v>70.305488721804494</v>
      </c>
      <c r="E58" s="202">
        <f>'Monthly Data'!AZ58</f>
        <v>6707.4</v>
      </c>
      <c r="F58" s="137">
        <f>'Monthly Data'!BC58</f>
        <v>57</v>
      </c>
      <c r="G58" s="137">
        <f>'Monthly Data'!BJ58</f>
        <v>0</v>
      </c>
      <c r="H58" s="137">
        <f>'Monthly Data'!BO58</f>
        <v>0</v>
      </c>
      <c r="I58" s="137">
        <f>'Monthly Data'!BS58</f>
        <v>30</v>
      </c>
      <c r="K58" s="137">
        <f>'Large Use OLS Model'!$B$5</f>
        <v>-132518743.630743</v>
      </c>
      <c r="L58" s="137">
        <f ca="1">'Large Use OLS Model'!$B$6*D58</f>
        <v>1873820.8432253539</v>
      </c>
      <c r="M58" s="137">
        <f>'Large Use OLS Model'!$B$7*E58</f>
        <v>142012401.84135261</v>
      </c>
      <c r="N58" s="137">
        <f>'Large Use OLS Model'!$B$8*F58</f>
        <v>-6702066.0318118762</v>
      </c>
      <c r="O58" s="137">
        <f>'Large Use OLS Model'!$B$9*G58</f>
        <v>0</v>
      </c>
      <c r="P58" s="137">
        <f>'Large Use OLS Model'!$B$10*H58</f>
        <v>0</v>
      </c>
      <c r="Q58" s="137">
        <f>'Large Use OLS Model'!$B$11*I58</f>
        <v>21100582.520093188</v>
      </c>
      <c r="R58" s="137">
        <f t="shared" ca="1" si="2"/>
        <v>25765995.542116284</v>
      </c>
    </row>
    <row r="59" spans="1:18">
      <c r="A59" s="138">
        <f>'Monthly Data'!A59</f>
        <v>41183</v>
      </c>
      <c r="B59" s="137">
        <f t="shared" si="1"/>
        <v>2012</v>
      </c>
      <c r="C59" s="137">
        <f ca="1">'Monthly Data'!Z59</f>
        <v>26040528.23985038</v>
      </c>
      <c r="D59" s="137">
        <f t="shared" ca="1" si="3"/>
        <v>14.777368421052643</v>
      </c>
      <c r="E59" s="202">
        <f>'Monthly Data'!AZ59</f>
        <v>6710</v>
      </c>
      <c r="F59" s="137">
        <f>'Monthly Data'!BC59</f>
        <v>58</v>
      </c>
      <c r="G59" s="137">
        <f>'Monthly Data'!BJ59</f>
        <v>0</v>
      </c>
      <c r="H59" s="137">
        <f>'Monthly Data'!BO59</f>
        <v>0</v>
      </c>
      <c r="I59" s="137">
        <f>'Monthly Data'!BS59</f>
        <v>31</v>
      </c>
      <c r="K59" s="137">
        <f>'Large Use OLS Model'!$B$5</f>
        <v>-132518743.630743</v>
      </c>
      <c r="L59" s="137">
        <f ca="1">'Large Use OLS Model'!$B$6*D59</f>
        <v>393854.61162153585</v>
      </c>
      <c r="M59" s="137">
        <f>'Large Use OLS Model'!$B$7*E59</f>
        <v>142067450.33179414</v>
      </c>
      <c r="N59" s="137">
        <f>'Large Use OLS Model'!$B$8*F59</f>
        <v>-6819646.1376331374</v>
      </c>
      <c r="O59" s="137">
        <f>'Large Use OLS Model'!$B$9*G59</f>
        <v>0</v>
      </c>
      <c r="P59" s="137">
        <f>'Large Use OLS Model'!$B$10*H59</f>
        <v>0</v>
      </c>
      <c r="Q59" s="137">
        <f>'Large Use OLS Model'!$B$11*I59</f>
        <v>21803935.270762961</v>
      </c>
      <c r="R59" s="137">
        <f t="shared" ca="1" si="2"/>
        <v>24926850.445802499</v>
      </c>
    </row>
    <row r="60" spans="1:18">
      <c r="A60" s="138">
        <f>'Monthly Data'!A60</f>
        <v>41214</v>
      </c>
      <c r="B60" s="137">
        <f t="shared" si="1"/>
        <v>2012</v>
      </c>
      <c r="C60" s="137">
        <f ca="1">'Monthly Data'!Z60</f>
        <v>24522347.921087377</v>
      </c>
      <c r="D60" s="137">
        <f t="shared" ca="1" si="3"/>
        <v>9.5488721804512622E-2</v>
      </c>
      <c r="E60" s="202">
        <f>'Monthly Data'!AZ60</f>
        <v>6722.4</v>
      </c>
      <c r="F60" s="137">
        <f>'Monthly Data'!BC60</f>
        <v>59</v>
      </c>
      <c r="G60" s="137">
        <f>'Monthly Data'!BJ60</f>
        <v>0</v>
      </c>
      <c r="H60" s="137">
        <f>'Monthly Data'!BO60</f>
        <v>0</v>
      </c>
      <c r="I60" s="137">
        <f>'Monthly Data'!BS60</f>
        <v>30</v>
      </c>
      <c r="K60" s="137">
        <f>'Large Use OLS Model'!$B$5</f>
        <v>-132518743.630743</v>
      </c>
      <c r="L60" s="137">
        <f ca="1">'Large Use OLS Model'!$B$6*D60</f>
        <v>2545.018325926952</v>
      </c>
      <c r="M60" s="137">
        <f>'Large Use OLS Model'!$B$7*E60</f>
        <v>142329989.28620759</v>
      </c>
      <c r="N60" s="137">
        <f>'Large Use OLS Model'!$B$8*F60</f>
        <v>-6937226.2434543986</v>
      </c>
      <c r="O60" s="137">
        <f>'Large Use OLS Model'!$B$9*G60</f>
        <v>0</v>
      </c>
      <c r="P60" s="137">
        <f>'Large Use OLS Model'!$B$10*H60</f>
        <v>0</v>
      </c>
      <c r="Q60" s="137">
        <f>'Large Use OLS Model'!$B$11*I60</f>
        <v>21100582.520093188</v>
      </c>
      <c r="R60" s="137">
        <f t="shared" ca="1" si="2"/>
        <v>23977146.950429305</v>
      </c>
    </row>
    <row r="61" spans="1:18">
      <c r="A61" s="138">
        <f>'Monthly Data'!A61</f>
        <v>41244</v>
      </c>
      <c r="B61" s="137">
        <f t="shared" si="1"/>
        <v>2012</v>
      </c>
      <c r="C61" s="137">
        <f ca="1">'Monthly Data'!Z61</f>
        <v>22515876.246065378</v>
      </c>
      <c r="D61" s="137">
        <f t="shared" ca="1" si="3"/>
        <v>0</v>
      </c>
      <c r="E61" s="202">
        <f>'Monthly Data'!AZ61</f>
        <v>6740.6</v>
      </c>
      <c r="F61" s="137">
        <f>'Monthly Data'!BC61</f>
        <v>60</v>
      </c>
      <c r="G61" s="137">
        <f>'Monthly Data'!BJ61</f>
        <v>0</v>
      </c>
      <c r="H61" s="137">
        <f>'Monthly Data'!BO61</f>
        <v>1</v>
      </c>
      <c r="I61" s="137">
        <f>'Monthly Data'!BS61</f>
        <v>31</v>
      </c>
      <c r="K61" s="137">
        <f>'Large Use OLS Model'!$B$5</f>
        <v>-132518743.630743</v>
      </c>
      <c r="L61" s="137">
        <f ca="1">'Large Use OLS Model'!$B$6*D61</f>
        <v>0</v>
      </c>
      <c r="M61" s="137">
        <f>'Large Use OLS Model'!$B$7*E61</f>
        <v>142715328.71929833</v>
      </c>
      <c r="N61" s="137">
        <f>'Large Use OLS Model'!$B$8*F61</f>
        <v>-7054806.3492756598</v>
      </c>
      <c r="O61" s="137">
        <f>'Large Use OLS Model'!$B$9*G61</f>
        <v>0</v>
      </c>
      <c r="P61" s="137">
        <f>'Large Use OLS Model'!$B$10*H61</f>
        <v>-2274931.99285133</v>
      </c>
      <c r="Q61" s="137">
        <f>'Large Use OLS Model'!$B$11*I61</f>
        <v>21803935.270762961</v>
      </c>
      <c r="R61" s="137">
        <f t="shared" ca="1" si="2"/>
        <v>22670782.017191306</v>
      </c>
    </row>
    <row r="62" spans="1:18">
      <c r="A62" s="138">
        <f>'Monthly Data'!A62</f>
        <v>41275</v>
      </c>
      <c r="B62" s="137">
        <f t="shared" si="1"/>
        <v>2013</v>
      </c>
      <c r="C62" s="137">
        <f ca="1">'Monthly Data'!Z62</f>
        <v>23925452.935251616</v>
      </c>
      <c r="D62" s="137">
        <f t="shared" ca="1" si="3"/>
        <v>0</v>
      </c>
      <c r="E62" s="202">
        <f>'Monthly Data'!AZ62</f>
        <v>6758.8</v>
      </c>
      <c r="F62" s="137">
        <f>'Monthly Data'!BC62</f>
        <v>61</v>
      </c>
      <c r="G62" s="137">
        <f>'Monthly Data'!BJ62</f>
        <v>0</v>
      </c>
      <c r="H62" s="137">
        <f>'Monthly Data'!BO62</f>
        <v>0</v>
      </c>
      <c r="I62" s="137">
        <f>'Monthly Data'!BS62</f>
        <v>31</v>
      </c>
      <c r="K62" s="137">
        <f>'Large Use OLS Model'!$B$5</f>
        <v>-132518743.630743</v>
      </c>
      <c r="L62" s="137">
        <f ca="1">'Large Use OLS Model'!$B$6*D62</f>
        <v>0</v>
      </c>
      <c r="M62" s="137">
        <f>'Large Use OLS Model'!$B$7*E62</f>
        <v>143100668.15238902</v>
      </c>
      <c r="N62" s="137">
        <f>'Large Use OLS Model'!$B$8*F62</f>
        <v>-7172386.455096921</v>
      </c>
      <c r="O62" s="137">
        <f>'Large Use OLS Model'!$B$9*G62</f>
        <v>0</v>
      </c>
      <c r="P62" s="137">
        <f>'Large Use OLS Model'!$B$10*H62</f>
        <v>0</v>
      </c>
      <c r="Q62" s="137">
        <f>'Large Use OLS Model'!$B$11*I62</f>
        <v>21803935.270762961</v>
      </c>
      <c r="R62" s="137">
        <f t="shared" ca="1" si="2"/>
        <v>25213473.337312065</v>
      </c>
    </row>
    <row r="63" spans="1:18">
      <c r="A63" s="138">
        <f>'Monthly Data'!A63</f>
        <v>41306</v>
      </c>
      <c r="B63" s="137">
        <f t="shared" si="1"/>
        <v>2013</v>
      </c>
      <c r="C63" s="137">
        <f ca="1">'Monthly Data'!Z63</f>
        <v>22074898.569297619</v>
      </c>
      <c r="D63" s="137">
        <f t="shared" ca="1" si="3"/>
        <v>0</v>
      </c>
      <c r="E63" s="202">
        <f>'Monthly Data'!AZ63</f>
        <v>6775.5</v>
      </c>
      <c r="F63" s="137">
        <f>'Monthly Data'!BC63</f>
        <v>62</v>
      </c>
      <c r="G63" s="137">
        <f>'Monthly Data'!BJ63</f>
        <v>0</v>
      </c>
      <c r="H63" s="137">
        <f>'Monthly Data'!BO63</f>
        <v>0</v>
      </c>
      <c r="I63" s="137">
        <f>'Monthly Data'!BS63</f>
        <v>28</v>
      </c>
      <c r="K63" s="137">
        <f>'Large Use OLS Model'!$B$5</f>
        <v>-132518743.630743</v>
      </c>
      <c r="L63" s="137">
        <f ca="1">'Large Use OLS Model'!$B$6*D63</f>
        <v>0</v>
      </c>
      <c r="M63" s="137">
        <f>'Large Use OLS Model'!$B$7*E63</f>
        <v>143454248.84099424</v>
      </c>
      <c r="N63" s="137">
        <f>'Large Use OLS Model'!$B$8*F63</f>
        <v>-7289966.5609181812</v>
      </c>
      <c r="O63" s="137">
        <f>'Large Use OLS Model'!$B$9*G63</f>
        <v>0</v>
      </c>
      <c r="P63" s="137">
        <f>'Large Use OLS Model'!$B$10*H63</f>
        <v>0</v>
      </c>
      <c r="Q63" s="137">
        <f>'Large Use OLS Model'!$B$11*I63</f>
        <v>19693877.018753644</v>
      </c>
      <c r="R63" s="137">
        <f t="shared" ca="1" si="2"/>
        <v>23339415.668086704</v>
      </c>
    </row>
    <row r="64" spans="1:18">
      <c r="A64" s="138">
        <f>'Monthly Data'!A64</f>
        <v>41334</v>
      </c>
      <c r="B64" s="137">
        <f t="shared" si="1"/>
        <v>2013</v>
      </c>
      <c r="C64" s="137">
        <f ca="1">'Monthly Data'!Z64</f>
        <v>25957172.465708617</v>
      </c>
      <c r="D64" s="137">
        <f t="shared" ca="1" si="3"/>
        <v>0</v>
      </c>
      <c r="E64" s="202">
        <f>'Monthly Data'!AZ64</f>
        <v>6781.1</v>
      </c>
      <c r="F64" s="137">
        <f>'Monthly Data'!BC64</f>
        <v>63</v>
      </c>
      <c r="G64" s="137">
        <f>'Monthly Data'!BJ64</f>
        <v>0</v>
      </c>
      <c r="H64" s="137">
        <f>'Monthly Data'!BO64</f>
        <v>0</v>
      </c>
      <c r="I64" s="137">
        <f>'Monthly Data'!BS64</f>
        <v>31</v>
      </c>
      <c r="K64" s="137">
        <f>'Large Use OLS Model'!$B$5</f>
        <v>-132518743.630743</v>
      </c>
      <c r="L64" s="137">
        <f ca="1">'Large Use OLS Model'!$B$6*D64</f>
        <v>0</v>
      </c>
      <c r="M64" s="137">
        <f>'Large Use OLS Model'!$B$7*E64</f>
        <v>143572814.82040676</v>
      </c>
      <c r="N64" s="137">
        <f>'Large Use OLS Model'!$B$8*F64</f>
        <v>-7407546.6667394424</v>
      </c>
      <c r="O64" s="137">
        <f>'Large Use OLS Model'!$B$9*G64</f>
        <v>0</v>
      </c>
      <c r="P64" s="137">
        <f>'Large Use OLS Model'!$B$10*H64</f>
        <v>0</v>
      </c>
      <c r="Q64" s="137">
        <f>'Large Use OLS Model'!$B$11*I64</f>
        <v>21803935.270762961</v>
      </c>
      <c r="R64" s="137">
        <f t="shared" ca="1" si="2"/>
        <v>25450459.793687288</v>
      </c>
    </row>
    <row r="65" spans="1:18">
      <c r="A65" s="138">
        <f>'Monthly Data'!A65</f>
        <v>41365</v>
      </c>
      <c r="B65" s="137">
        <f t="shared" si="1"/>
        <v>2013</v>
      </c>
      <c r="C65" s="137">
        <f ca="1">'Monthly Data'!Z65</f>
        <v>25334732.869080614</v>
      </c>
      <c r="D65" s="137">
        <f t="shared" ca="1" si="3"/>
        <v>1.6822556390977184</v>
      </c>
      <c r="E65" s="202">
        <f>'Monthly Data'!AZ65</f>
        <v>6788.9</v>
      </c>
      <c r="F65" s="137">
        <f>'Monthly Data'!BC65</f>
        <v>64</v>
      </c>
      <c r="G65" s="137">
        <f>'Monthly Data'!BJ65</f>
        <v>0</v>
      </c>
      <c r="H65" s="137">
        <f>'Monthly Data'!BO65</f>
        <v>0</v>
      </c>
      <c r="I65" s="137">
        <f>'Monthly Data'!BS65</f>
        <v>30</v>
      </c>
      <c r="K65" s="137">
        <f>'Large Use OLS Model'!$B$5</f>
        <v>-132518743.630743</v>
      </c>
      <c r="L65" s="137">
        <f ca="1">'Large Use OLS Model'!$B$6*D65</f>
        <v>44836.40946794326</v>
      </c>
      <c r="M65" s="137">
        <f>'Large Use OLS Model'!$B$7*E65</f>
        <v>143737960.29173133</v>
      </c>
      <c r="N65" s="137">
        <f>'Large Use OLS Model'!$B$8*F65</f>
        <v>-7525126.7725607036</v>
      </c>
      <c r="O65" s="137">
        <f>'Large Use OLS Model'!$B$9*G65</f>
        <v>0</v>
      </c>
      <c r="P65" s="137">
        <f>'Large Use OLS Model'!$B$10*H65</f>
        <v>0</v>
      </c>
      <c r="Q65" s="137">
        <f>'Large Use OLS Model'!$B$11*I65</f>
        <v>21100582.520093188</v>
      </c>
      <c r="R65" s="137">
        <f t="shared" ca="1" si="2"/>
        <v>24839508.817988764</v>
      </c>
    </row>
    <row r="66" spans="1:18">
      <c r="A66" s="138">
        <f>'Monthly Data'!A66</f>
        <v>41395</v>
      </c>
      <c r="B66" s="137">
        <f t="shared" ref="B66:B129" si="4">YEAR(A66)</f>
        <v>2013</v>
      </c>
      <c r="C66" s="137">
        <f ca="1">'Monthly Data'!Z66</f>
        <v>26406281.115671616</v>
      </c>
      <c r="D66" s="137">
        <f t="shared" ca="1" si="3"/>
        <v>46.38781954887213</v>
      </c>
      <c r="E66" s="202">
        <f>'Monthly Data'!AZ66</f>
        <v>6801.1</v>
      </c>
      <c r="F66" s="137">
        <f>'Monthly Data'!BC66</f>
        <v>65</v>
      </c>
      <c r="G66" s="137">
        <f>'Monthly Data'!BJ66</f>
        <v>0</v>
      </c>
      <c r="H66" s="137">
        <f>'Monthly Data'!BO66</f>
        <v>0</v>
      </c>
      <c r="I66" s="137">
        <f>'Monthly Data'!BS66</f>
        <v>31</v>
      </c>
      <c r="K66" s="137">
        <f>'Large Use OLS Model'!$B$5</f>
        <v>-132518743.630743</v>
      </c>
      <c r="L66" s="137">
        <f ca="1">'Large Use OLS Model'!$B$6*D66</f>
        <v>1236353.8711237926</v>
      </c>
      <c r="M66" s="137">
        <f>'Large Use OLS Model'!$B$7*E66</f>
        <v>143996264.74688005</v>
      </c>
      <c r="N66" s="137">
        <f>'Large Use OLS Model'!$B$8*F66</f>
        <v>-7642706.8783819648</v>
      </c>
      <c r="O66" s="137">
        <f>'Large Use OLS Model'!$B$9*G66</f>
        <v>0</v>
      </c>
      <c r="P66" s="137">
        <f>'Large Use OLS Model'!$B$10*H66</f>
        <v>0</v>
      </c>
      <c r="Q66" s="137">
        <f>'Large Use OLS Model'!$B$11*I66</f>
        <v>21803935.270762961</v>
      </c>
      <c r="R66" s="137">
        <f t="shared" ref="R66:R129" ca="1" si="5">SUM(K66:Q66)</f>
        <v>26875103.379641846</v>
      </c>
    </row>
    <row r="67" spans="1:18">
      <c r="A67" s="138">
        <f>'Monthly Data'!A67</f>
        <v>41426</v>
      </c>
      <c r="B67" s="137">
        <f t="shared" si="4"/>
        <v>2013</v>
      </c>
      <c r="C67" s="137">
        <f ca="1">'Monthly Data'!Z67</f>
        <v>26304525.374992616</v>
      </c>
      <c r="D67" s="137">
        <f t="shared" ca="1" si="3"/>
        <v>113.76894736842098</v>
      </c>
      <c r="E67" s="202">
        <f>'Monthly Data'!AZ67</f>
        <v>6815.2</v>
      </c>
      <c r="F67" s="137">
        <f>'Monthly Data'!BC67</f>
        <v>66</v>
      </c>
      <c r="G67" s="137">
        <f>'Monthly Data'!BJ67</f>
        <v>0</v>
      </c>
      <c r="H67" s="137">
        <f>'Monthly Data'!BO67</f>
        <v>0</v>
      </c>
      <c r="I67" s="137">
        <f>'Monthly Data'!BS67</f>
        <v>30</v>
      </c>
      <c r="K67" s="137">
        <f>'Large Use OLS Model'!$B$5</f>
        <v>-132518743.630743</v>
      </c>
      <c r="L67" s="137">
        <f ca="1">'Large Use OLS Model'!$B$6*D67</f>
        <v>3032233.0271297749</v>
      </c>
      <c r="M67" s="137">
        <f>'Large Use OLS Model'!$B$7*E67</f>
        <v>144294796.94504374</v>
      </c>
      <c r="N67" s="137">
        <f>'Large Use OLS Model'!$B$8*F67</f>
        <v>-7760286.9842032259</v>
      </c>
      <c r="O67" s="137">
        <f>'Large Use OLS Model'!$B$9*G67</f>
        <v>0</v>
      </c>
      <c r="P67" s="137">
        <f>'Large Use OLS Model'!$B$10*H67</f>
        <v>0</v>
      </c>
      <c r="Q67" s="137">
        <f>'Large Use OLS Model'!$B$11*I67</f>
        <v>21100582.520093188</v>
      </c>
      <c r="R67" s="137">
        <f t="shared" ca="1" si="5"/>
        <v>28148581.877320476</v>
      </c>
    </row>
    <row r="68" spans="1:18">
      <c r="A68" s="138">
        <f>'Monthly Data'!A68</f>
        <v>41456</v>
      </c>
      <c r="B68" s="137">
        <f t="shared" si="4"/>
        <v>2013</v>
      </c>
      <c r="C68" s="137">
        <f ca="1">'Monthly Data'!Z68</f>
        <v>25876608.308857616</v>
      </c>
      <c r="D68" s="137">
        <f t="shared" ca="1" si="3"/>
        <v>182.37947368421052</v>
      </c>
      <c r="E68" s="202">
        <f>'Monthly Data'!AZ68</f>
        <v>6826.2</v>
      </c>
      <c r="F68" s="137">
        <f>'Monthly Data'!BC68</f>
        <v>67</v>
      </c>
      <c r="G68" s="137">
        <f>'Monthly Data'!BJ68</f>
        <v>1</v>
      </c>
      <c r="H68" s="137">
        <f>'Monthly Data'!BO68</f>
        <v>0</v>
      </c>
      <c r="I68" s="137">
        <f>'Monthly Data'!BS68</f>
        <v>31</v>
      </c>
      <c r="K68" s="137">
        <f>'Large Use OLS Model'!$B$5</f>
        <v>-132518743.630743</v>
      </c>
      <c r="L68" s="137">
        <f ca="1">'Large Use OLS Model'!$B$6*D68</f>
        <v>4860878.7930942094</v>
      </c>
      <c r="M68" s="137">
        <f>'Large Use OLS Model'!$B$7*E68</f>
        <v>144527694.40460405</v>
      </c>
      <c r="N68" s="137">
        <f>'Large Use OLS Model'!$B$8*F68</f>
        <v>-7877867.0900244862</v>
      </c>
      <c r="O68" s="137">
        <f>'Large Use OLS Model'!$B$9*G68</f>
        <v>-1709094.1435138399</v>
      </c>
      <c r="P68" s="137">
        <f>'Large Use OLS Model'!$B$10*H68</f>
        <v>0</v>
      </c>
      <c r="Q68" s="137">
        <f>'Large Use OLS Model'!$B$11*I68</f>
        <v>21803935.270762961</v>
      </c>
      <c r="R68" s="137">
        <f t="shared" ca="1" si="5"/>
        <v>29086803.604179889</v>
      </c>
    </row>
    <row r="69" spans="1:18">
      <c r="A69" s="138">
        <f>'Monthly Data'!A69</f>
        <v>41487</v>
      </c>
      <c r="B69" s="137">
        <f t="shared" si="4"/>
        <v>2013</v>
      </c>
      <c r="C69" s="137">
        <f ca="1">'Monthly Data'!Z69</f>
        <v>27134287.862933617</v>
      </c>
      <c r="D69" s="137">
        <f t="shared" ca="1" si="3"/>
        <v>154.67804511278189</v>
      </c>
      <c r="E69" s="202">
        <f>'Monthly Data'!AZ69</f>
        <v>6833.9</v>
      </c>
      <c r="F69" s="137">
        <f>'Monthly Data'!BC69</f>
        <v>68</v>
      </c>
      <c r="G69" s="137">
        <f>'Monthly Data'!BJ69</f>
        <v>0</v>
      </c>
      <c r="H69" s="137">
        <f>'Monthly Data'!BO69</f>
        <v>0</v>
      </c>
      <c r="I69" s="137">
        <f>'Monthly Data'!BS69</f>
        <v>31</v>
      </c>
      <c r="K69" s="137">
        <f>'Large Use OLS Model'!$B$5</f>
        <v>-132518743.630743</v>
      </c>
      <c r="L69" s="137">
        <f ca="1">'Large Use OLS Model'!$B$6*D69</f>
        <v>4122564.9688399341</v>
      </c>
      <c r="M69" s="137">
        <f>'Large Use OLS Model'!$B$7*E69</f>
        <v>144690722.62629628</v>
      </c>
      <c r="N69" s="137">
        <f>'Large Use OLS Model'!$B$8*F69</f>
        <v>-7995447.1958457474</v>
      </c>
      <c r="O69" s="137">
        <f>'Large Use OLS Model'!$B$9*G69</f>
        <v>0</v>
      </c>
      <c r="P69" s="137">
        <f>'Large Use OLS Model'!$B$10*H69</f>
        <v>0</v>
      </c>
      <c r="Q69" s="137">
        <f>'Large Use OLS Model'!$B$11*I69</f>
        <v>21803935.270762961</v>
      </c>
      <c r="R69" s="137">
        <f t="shared" ca="1" si="5"/>
        <v>30103032.039310426</v>
      </c>
    </row>
    <row r="70" spans="1:18">
      <c r="A70" s="138">
        <f>'Monthly Data'!A70</f>
        <v>41518</v>
      </c>
      <c r="B70" s="137">
        <f t="shared" si="4"/>
        <v>2013</v>
      </c>
      <c r="C70" s="137">
        <f ca="1">'Monthly Data'!Z70</f>
        <v>24944209.616773617</v>
      </c>
      <c r="D70" s="137">
        <f t="shared" ca="1" si="3"/>
        <v>70.305488721804494</v>
      </c>
      <c r="E70" s="202">
        <f>'Monthly Data'!AZ70</f>
        <v>6843.3</v>
      </c>
      <c r="F70" s="137">
        <f>'Monthly Data'!BC70</f>
        <v>69</v>
      </c>
      <c r="G70" s="137">
        <f>'Monthly Data'!BJ70</f>
        <v>0</v>
      </c>
      <c r="H70" s="137">
        <f>'Monthly Data'!BO70</f>
        <v>0</v>
      </c>
      <c r="I70" s="137">
        <f>'Monthly Data'!BS70</f>
        <v>30</v>
      </c>
      <c r="K70" s="137">
        <f>'Large Use OLS Model'!$B$5</f>
        <v>-132518743.630743</v>
      </c>
      <c r="L70" s="137">
        <f ca="1">'Large Use OLS Model'!$B$6*D70</f>
        <v>1873820.8432253539</v>
      </c>
      <c r="M70" s="137">
        <f>'Large Use OLS Model'!$B$7*E70</f>
        <v>144889744.09173873</v>
      </c>
      <c r="N70" s="137">
        <f>'Large Use OLS Model'!$B$8*F70</f>
        <v>-8113027.3016670085</v>
      </c>
      <c r="O70" s="137">
        <f>'Large Use OLS Model'!$B$9*G70</f>
        <v>0</v>
      </c>
      <c r="P70" s="137">
        <f>'Large Use OLS Model'!$B$10*H70</f>
        <v>0</v>
      </c>
      <c r="Q70" s="137">
        <f>'Large Use OLS Model'!$B$11*I70</f>
        <v>21100582.520093188</v>
      </c>
      <c r="R70" s="137">
        <f t="shared" ca="1" si="5"/>
        <v>27232376.522647273</v>
      </c>
    </row>
    <row r="71" spans="1:18">
      <c r="A71" s="138">
        <f>'Monthly Data'!A71</f>
        <v>41548</v>
      </c>
      <c r="B71" s="137">
        <f t="shared" si="4"/>
        <v>2013</v>
      </c>
      <c r="C71" s="137">
        <f ca="1">'Monthly Data'!Z71</f>
        <v>25745628.725316614</v>
      </c>
      <c r="D71" s="137">
        <f t="shared" ca="1" si="3"/>
        <v>14.777368421052643</v>
      </c>
      <c r="E71" s="202">
        <f>'Monthly Data'!AZ71</f>
        <v>6850.3</v>
      </c>
      <c r="F71" s="137">
        <f>'Monthly Data'!BC71</f>
        <v>70</v>
      </c>
      <c r="G71" s="137">
        <f>'Monthly Data'!BJ71</f>
        <v>0</v>
      </c>
      <c r="H71" s="137">
        <f>'Monthly Data'!BO71</f>
        <v>0</v>
      </c>
      <c r="I71" s="137">
        <f>'Monthly Data'!BS71</f>
        <v>31</v>
      </c>
      <c r="K71" s="137">
        <f>'Large Use OLS Model'!$B$5</f>
        <v>-132518743.630743</v>
      </c>
      <c r="L71" s="137">
        <f ca="1">'Large Use OLS Model'!$B$6*D71</f>
        <v>393854.61162153585</v>
      </c>
      <c r="M71" s="137">
        <f>'Large Use OLS Model'!$B$7*E71</f>
        <v>145037951.5660044</v>
      </c>
      <c r="N71" s="137">
        <f>'Large Use OLS Model'!$B$8*F71</f>
        <v>-8230607.4074882697</v>
      </c>
      <c r="O71" s="137">
        <f>'Large Use OLS Model'!$B$9*G71</f>
        <v>0</v>
      </c>
      <c r="P71" s="137">
        <f>'Large Use OLS Model'!$B$10*H71</f>
        <v>0</v>
      </c>
      <c r="Q71" s="137">
        <f>'Large Use OLS Model'!$B$11*I71</f>
        <v>21803935.270762961</v>
      </c>
      <c r="R71" s="137">
        <f t="shared" ca="1" si="5"/>
        <v>26486390.410157621</v>
      </c>
    </row>
    <row r="72" spans="1:18">
      <c r="A72" s="138">
        <f>'Monthly Data'!A72</f>
        <v>41579</v>
      </c>
      <c r="B72" s="137">
        <f t="shared" si="4"/>
        <v>2013</v>
      </c>
      <c r="C72" s="137">
        <f ca="1">'Monthly Data'!Z72</f>
        <v>24932264.781123616</v>
      </c>
      <c r="D72" s="137">
        <f t="shared" ca="1" si="3"/>
        <v>9.5488721804512622E-2</v>
      </c>
      <c r="E72" s="202">
        <f>'Monthly Data'!AZ72</f>
        <v>6854</v>
      </c>
      <c r="F72" s="137">
        <f>'Monthly Data'!BC72</f>
        <v>71</v>
      </c>
      <c r="G72" s="137">
        <f>'Monthly Data'!BJ72</f>
        <v>0</v>
      </c>
      <c r="H72" s="137">
        <f>'Monthly Data'!BO72</f>
        <v>0</v>
      </c>
      <c r="I72" s="137">
        <f>'Monthly Data'!BS72</f>
        <v>30</v>
      </c>
      <c r="K72" s="137">
        <f>'Large Use OLS Model'!$B$5</f>
        <v>-132518743.630743</v>
      </c>
      <c r="L72" s="137">
        <f ca="1">'Large Use OLS Model'!$B$6*D72</f>
        <v>2545.018325926952</v>
      </c>
      <c r="M72" s="137">
        <f>'Large Use OLS Model'!$B$7*E72</f>
        <v>145116289.80240196</v>
      </c>
      <c r="N72" s="137">
        <f>'Large Use OLS Model'!$B$8*F72</f>
        <v>-8348187.5133095309</v>
      </c>
      <c r="O72" s="137">
        <f>'Large Use OLS Model'!$B$9*G72</f>
        <v>0</v>
      </c>
      <c r="P72" s="137">
        <f>'Large Use OLS Model'!$B$10*H72</f>
        <v>0</v>
      </c>
      <c r="Q72" s="137">
        <f>'Large Use OLS Model'!$B$11*I72</f>
        <v>21100582.520093188</v>
      </c>
      <c r="R72" s="137">
        <f t="shared" ca="1" si="5"/>
        <v>25352486.196768545</v>
      </c>
    </row>
    <row r="73" spans="1:18">
      <c r="A73" s="138">
        <f>'Monthly Data'!A73</f>
        <v>41609</v>
      </c>
      <c r="B73" s="137">
        <f t="shared" si="4"/>
        <v>2013</v>
      </c>
      <c r="C73" s="137">
        <f ca="1">'Monthly Data'!Z73</f>
        <v>22639929.518798616</v>
      </c>
      <c r="D73" s="137">
        <f t="shared" ca="1" si="3"/>
        <v>0</v>
      </c>
      <c r="E73" s="202">
        <f>'Monthly Data'!AZ73</f>
        <v>6850.4</v>
      </c>
      <c r="F73" s="137">
        <f>'Monthly Data'!BC73</f>
        <v>72</v>
      </c>
      <c r="G73" s="137">
        <f>'Monthly Data'!BJ73</f>
        <v>0</v>
      </c>
      <c r="H73" s="137">
        <f>'Monthly Data'!BO73</f>
        <v>1</v>
      </c>
      <c r="I73" s="137">
        <f>'Monthly Data'!BS73</f>
        <v>31</v>
      </c>
      <c r="K73" s="137">
        <f>'Large Use OLS Model'!$B$5</f>
        <v>-132518743.630743</v>
      </c>
      <c r="L73" s="137">
        <f ca="1">'Large Use OLS Model'!$B$6*D73</f>
        <v>0</v>
      </c>
      <c r="M73" s="137">
        <f>'Large Use OLS Model'!$B$7*E73</f>
        <v>145040068.81563675</v>
      </c>
      <c r="N73" s="137">
        <f>'Large Use OLS Model'!$B$8*F73</f>
        <v>-8465767.6191307921</v>
      </c>
      <c r="O73" s="137">
        <f>'Large Use OLS Model'!$B$9*G73</f>
        <v>0</v>
      </c>
      <c r="P73" s="137">
        <f>'Large Use OLS Model'!$B$10*H73</f>
        <v>-2274931.99285133</v>
      </c>
      <c r="Q73" s="137">
        <f>'Large Use OLS Model'!$B$11*I73</f>
        <v>21803935.270762961</v>
      </c>
      <c r="R73" s="137">
        <f t="shared" ca="1" si="5"/>
        <v>23584560.843674596</v>
      </c>
    </row>
    <row r="74" spans="1:18">
      <c r="A74" s="138">
        <f>'Monthly Data'!A74</f>
        <v>41640</v>
      </c>
      <c r="B74" s="137">
        <f t="shared" si="4"/>
        <v>2014</v>
      </c>
      <c r="C74" s="137">
        <f ca="1">'Monthly Data'!Z74</f>
        <v>26670683.232928887</v>
      </c>
      <c r="D74" s="137">
        <f t="shared" ca="1" si="3"/>
        <v>0</v>
      </c>
      <c r="E74" s="202">
        <f>'Monthly Data'!AZ74</f>
        <v>6848.3</v>
      </c>
      <c r="F74" s="137">
        <f>'Monthly Data'!BC74</f>
        <v>73</v>
      </c>
      <c r="G74" s="137">
        <f>'Monthly Data'!BJ74</f>
        <v>0</v>
      </c>
      <c r="H74" s="137">
        <f>'Monthly Data'!BO74</f>
        <v>0</v>
      </c>
      <c r="I74" s="137">
        <f>'Monthly Data'!BS74</f>
        <v>31</v>
      </c>
      <c r="K74" s="137">
        <f>'Large Use OLS Model'!$B$5</f>
        <v>-132518743.630743</v>
      </c>
      <c r="L74" s="137">
        <f ca="1">'Large Use OLS Model'!$B$6*D74</f>
        <v>0</v>
      </c>
      <c r="M74" s="137">
        <f>'Large Use OLS Model'!$B$7*E74</f>
        <v>144995606.57335708</v>
      </c>
      <c r="N74" s="137">
        <f>'Large Use OLS Model'!$B$8*F74</f>
        <v>-8583347.7249520533</v>
      </c>
      <c r="O74" s="137">
        <f>'Large Use OLS Model'!$B$9*G74</f>
        <v>0</v>
      </c>
      <c r="P74" s="137">
        <f>'Large Use OLS Model'!$B$10*H74</f>
        <v>0</v>
      </c>
      <c r="Q74" s="137">
        <f>'Large Use OLS Model'!$B$11*I74</f>
        <v>21803935.270762961</v>
      </c>
      <c r="R74" s="137">
        <f t="shared" ca="1" si="5"/>
        <v>25697450.488424987</v>
      </c>
    </row>
    <row r="75" spans="1:18">
      <c r="A75" s="138">
        <f>'Monthly Data'!A75</f>
        <v>41671</v>
      </c>
      <c r="B75" s="137">
        <f t="shared" si="4"/>
        <v>2014</v>
      </c>
      <c r="C75" s="137">
        <f ca="1">'Monthly Data'!Z75</f>
        <v>23471289.154199887</v>
      </c>
      <c r="D75" s="137">
        <f t="shared" ca="1" si="3"/>
        <v>0</v>
      </c>
      <c r="E75" s="202">
        <f>'Monthly Data'!AZ75</f>
        <v>6850</v>
      </c>
      <c r="F75" s="137">
        <f>'Monthly Data'!BC75</f>
        <v>74</v>
      </c>
      <c r="G75" s="137">
        <f>'Monthly Data'!BJ75</f>
        <v>0</v>
      </c>
      <c r="H75" s="137">
        <f>'Monthly Data'!BO75</f>
        <v>0</v>
      </c>
      <c r="I75" s="137">
        <f>'Monthly Data'!BS75</f>
        <v>28</v>
      </c>
      <c r="K75" s="137">
        <f>'Large Use OLS Model'!$B$5</f>
        <v>-132518743.630743</v>
      </c>
      <c r="L75" s="137">
        <f ca="1">'Large Use OLS Model'!$B$6*D75</f>
        <v>0</v>
      </c>
      <c r="M75" s="137">
        <f>'Large Use OLS Model'!$B$7*E75</f>
        <v>145031599.81710729</v>
      </c>
      <c r="N75" s="137">
        <f>'Large Use OLS Model'!$B$8*F75</f>
        <v>-8700927.8307733126</v>
      </c>
      <c r="O75" s="137">
        <f>'Large Use OLS Model'!$B$9*G75</f>
        <v>0</v>
      </c>
      <c r="P75" s="137">
        <f>'Large Use OLS Model'!$B$10*H75</f>
        <v>0</v>
      </c>
      <c r="Q75" s="137">
        <f>'Large Use OLS Model'!$B$11*I75</f>
        <v>19693877.018753644</v>
      </c>
      <c r="R75" s="137">
        <f t="shared" ca="1" si="5"/>
        <v>23505805.374344625</v>
      </c>
    </row>
    <row r="76" spans="1:18">
      <c r="A76" s="138">
        <f>'Monthly Data'!A76</f>
        <v>41699</v>
      </c>
      <c r="B76" s="137">
        <f t="shared" si="4"/>
        <v>2014</v>
      </c>
      <c r="C76" s="137">
        <f ca="1">'Monthly Data'!Z76</f>
        <v>25265167.314199887</v>
      </c>
      <c r="D76" s="137">
        <f t="shared" ca="1" si="3"/>
        <v>0</v>
      </c>
      <c r="E76" s="202">
        <f>'Monthly Data'!AZ76</f>
        <v>6856.4</v>
      </c>
      <c r="F76" s="137">
        <f>'Monthly Data'!BC76</f>
        <v>75</v>
      </c>
      <c r="G76" s="137">
        <f>'Monthly Data'!BJ76</f>
        <v>0</v>
      </c>
      <c r="H76" s="137">
        <f>'Monthly Data'!BO76</f>
        <v>0</v>
      </c>
      <c r="I76" s="137">
        <f>'Monthly Data'!BS76</f>
        <v>31</v>
      </c>
      <c r="K76" s="137">
        <f>'Large Use OLS Model'!$B$5</f>
        <v>-132518743.630743</v>
      </c>
      <c r="L76" s="137">
        <f ca="1">'Large Use OLS Model'!$B$6*D76</f>
        <v>0</v>
      </c>
      <c r="M76" s="137">
        <f>'Large Use OLS Model'!$B$7*E76</f>
        <v>145167103.79357874</v>
      </c>
      <c r="N76" s="137">
        <f>'Large Use OLS Model'!$B$8*F76</f>
        <v>-8818507.9365945738</v>
      </c>
      <c r="O76" s="137">
        <f>'Large Use OLS Model'!$B$9*G76</f>
        <v>0</v>
      </c>
      <c r="P76" s="137">
        <f>'Large Use OLS Model'!$B$10*H76</f>
        <v>0</v>
      </c>
      <c r="Q76" s="137">
        <f>'Large Use OLS Model'!$B$11*I76</f>
        <v>21803935.270762961</v>
      </c>
      <c r="R76" s="137">
        <f t="shared" ca="1" si="5"/>
        <v>25633787.497004136</v>
      </c>
    </row>
    <row r="77" spans="1:18">
      <c r="A77" s="138">
        <f>'Monthly Data'!A77</f>
        <v>41730</v>
      </c>
      <c r="B77" s="137">
        <f t="shared" si="4"/>
        <v>2014</v>
      </c>
      <c r="C77" s="137">
        <f ca="1">'Monthly Data'!Z77</f>
        <v>22877973.494199887</v>
      </c>
      <c r="D77" s="137">
        <f t="shared" ca="1" si="3"/>
        <v>1.6822556390977184</v>
      </c>
      <c r="E77" s="202">
        <f>'Monthly Data'!AZ77</f>
        <v>6869.6</v>
      </c>
      <c r="F77" s="137">
        <f>'Monthly Data'!BC77</f>
        <v>76</v>
      </c>
      <c r="G77" s="137">
        <f>'Monthly Data'!BJ77</f>
        <v>0</v>
      </c>
      <c r="H77" s="137">
        <f>'Monthly Data'!BO77</f>
        <v>0</v>
      </c>
      <c r="I77" s="137">
        <f>'Monthly Data'!BS77</f>
        <v>30</v>
      </c>
      <c r="K77" s="137">
        <f>'Large Use OLS Model'!$B$5</f>
        <v>-132518743.630743</v>
      </c>
      <c r="L77" s="137">
        <f ca="1">'Large Use OLS Model'!$B$6*D77</f>
        <v>44836.40946794326</v>
      </c>
      <c r="M77" s="137">
        <f>'Large Use OLS Model'!$B$7*E77</f>
        <v>145446580.74505115</v>
      </c>
      <c r="N77" s="137">
        <f>'Large Use OLS Model'!$B$8*F77</f>
        <v>-8936088.042415835</v>
      </c>
      <c r="O77" s="137">
        <f>'Large Use OLS Model'!$B$9*G77</f>
        <v>0</v>
      </c>
      <c r="P77" s="137">
        <f>'Large Use OLS Model'!$B$10*H77</f>
        <v>0</v>
      </c>
      <c r="Q77" s="137">
        <f>'Large Use OLS Model'!$B$11*I77</f>
        <v>21100582.520093188</v>
      </c>
      <c r="R77" s="137">
        <f t="shared" ca="1" si="5"/>
        <v>25137168.001453452</v>
      </c>
    </row>
    <row r="78" spans="1:18">
      <c r="A78" s="138">
        <f>'Monthly Data'!A78</f>
        <v>41760</v>
      </c>
      <c r="B78" s="137">
        <f t="shared" si="4"/>
        <v>2014</v>
      </c>
      <c r="C78" s="137">
        <f ca="1">'Monthly Data'!Z78</f>
        <v>28623709.664199885</v>
      </c>
      <c r="D78" s="137">
        <f t="shared" ref="D78:D141" ca="1" si="6">D66</f>
        <v>46.38781954887213</v>
      </c>
      <c r="E78" s="202">
        <f>'Monthly Data'!AZ78</f>
        <v>6870.6</v>
      </c>
      <c r="F78" s="137">
        <f>'Monthly Data'!BC78</f>
        <v>77</v>
      </c>
      <c r="G78" s="137">
        <f>'Monthly Data'!BJ78</f>
        <v>0</v>
      </c>
      <c r="H78" s="137">
        <f>'Monthly Data'!BO78</f>
        <v>0</v>
      </c>
      <c r="I78" s="137">
        <f>'Monthly Data'!BS78</f>
        <v>31</v>
      </c>
      <c r="K78" s="137">
        <f>'Large Use OLS Model'!$B$5</f>
        <v>-132518743.630743</v>
      </c>
      <c r="L78" s="137">
        <f ca="1">'Large Use OLS Model'!$B$6*D78</f>
        <v>1236353.8711237926</v>
      </c>
      <c r="M78" s="137">
        <f>'Large Use OLS Model'!$B$7*E78</f>
        <v>145467753.24137482</v>
      </c>
      <c r="N78" s="137">
        <f>'Large Use OLS Model'!$B$8*F78</f>
        <v>-9053668.1482370961</v>
      </c>
      <c r="O78" s="137">
        <f>'Large Use OLS Model'!$B$9*G78</f>
        <v>0</v>
      </c>
      <c r="P78" s="137">
        <f>'Large Use OLS Model'!$B$10*H78</f>
        <v>0</v>
      </c>
      <c r="Q78" s="137">
        <f>'Large Use OLS Model'!$B$11*I78</f>
        <v>21803935.270762961</v>
      </c>
      <c r="R78" s="137">
        <f t="shared" ca="1" si="5"/>
        <v>26935630.604281478</v>
      </c>
    </row>
    <row r="79" spans="1:18">
      <c r="A79" s="138">
        <f>'Monthly Data'!A79</f>
        <v>41791</v>
      </c>
      <c r="B79" s="137">
        <f t="shared" si="4"/>
        <v>2014</v>
      </c>
      <c r="C79" s="137">
        <f ca="1">'Monthly Data'!Z79</f>
        <v>30426752.654199883</v>
      </c>
      <c r="D79" s="137">
        <f t="shared" ca="1" si="6"/>
        <v>113.76894736842098</v>
      </c>
      <c r="E79" s="202">
        <f>'Monthly Data'!AZ79</f>
        <v>6865.4</v>
      </c>
      <c r="F79" s="137">
        <f>'Monthly Data'!BC79</f>
        <v>78</v>
      </c>
      <c r="G79" s="137">
        <f>'Monthly Data'!BJ79</f>
        <v>0</v>
      </c>
      <c r="H79" s="137">
        <f>'Monthly Data'!BO79</f>
        <v>0</v>
      </c>
      <c r="I79" s="137">
        <f>'Monthly Data'!BS79</f>
        <v>30</v>
      </c>
      <c r="K79" s="137">
        <f>'Large Use OLS Model'!$B$5</f>
        <v>-132518743.630743</v>
      </c>
      <c r="L79" s="137">
        <f ca="1">'Large Use OLS Model'!$B$6*D79</f>
        <v>3032233.0271297749</v>
      </c>
      <c r="M79" s="137">
        <f>'Large Use OLS Model'!$B$7*E79</f>
        <v>145357656.26049173</v>
      </c>
      <c r="N79" s="137">
        <f>'Large Use OLS Model'!$B$8*F79</f>
        <v>-9171248.2540583573</v>
      </c>
      <c r="O79" s="137">
        <f>'Large Use OLS Model'!$B$9*G79</f>
        <v>0</v>
      </c>
      <c r="P79" s="137">
        <f>'Large Use OLS Model'!$B$10*H79</f>
        <v>0</v>
      </c>
      <c r="Q79" s="137">
        <f>'Large Use OLS Model'!$B$11*I79</f>
        <v>21100582.520093188</v>
      </c>
      <c r="R79" s="137">
        <f t="shared" ca="1" si="5"/>
        <v>27800479.922913332</v>
      </c>
    </row>
    <row r="80" spans="1:18">
      <c r="A80" s="138">
        <f>'Monthly Data'!A80</f>
        <v>41821</v>
      </c>
      <c r="B80" s="137">
        <f t="shared" si="4"/>
        <v>2014</v>
      </c>
      <c r="C80" s="137">
        <f ca="1">'Monthly Data'!Z80</f>
        <v>28757284.464199886</v>
      </c>
      <c r="D80" s="137">
        <f t="shared" ca="1" si="6"/>
        <v>182.37947368421052</v>
      </c>
      <c r="E80" s="202">
        <f>'Monthly Data'!AZ80</f>
        <v>6864.4</v>
      </c>
      <c r="F80" s="137">
        <f>'Monthly Data'!BC80</f>
        <v>79</v>
      </c>
      <c r="G80" s="137">
        <f>'Monthly Data'!BJ80</f>
        <v>1</v>
      </c>
      <c r="H80" s="137">
        <f>'Monthly Data'!BO80</f>
        <v>0</v>
      </c>
      <c r="I80" s="137">
        <f>'Monthly Data'!BS80</f>
        <v>31</v>
      </c>
      <c r="K80" s="137">
        <f>'Large Use OLS Model'!$B$5</f>
        <v>-132518743.630743</v>
      </c>
      <c r="L80" s="137">
        <f ca="1">'Large Use OLS Model'!$B$6*D80</f>
        <v>4860878.7930942094</v>
      </c>
      <c r="M80" s="137">
        <f>'Large Use OLS Model'!$B$7*E80</f>
        <v>145336483.76416805</v>
      </c>
      <c r="N80" s="137">
        <f>'Large Use OLS Model'!$B$8*F80</f>
        <v>-9288828.3598796185</v>
      </c>
      <c r="O80" s="137">
        <f>'Large Use OLS Model'!$B$9*G80</f>
        <v>-1709094.1435138399</v>
      </c>
      <c r="P80" s="137">
        <f>'Large Use OLS Model'!$B$10*H80</f>
        <v>0</v>
      </c>
      <c r="Q80" s="137">
        <f>'Large Use OLS Model'!$B$11*I80</f>
        <v>21803935.270762961</v>
      </c>
      <c r="R80" s="137">
        <f t="shared" ca="1" si="5"/>
        <v>28484631.693888761</v>
      </c>
    </row>
    <row r="81" spans="1:18">
      <c r="A81" s="138">
        <f>'Monthly Data'!A81</f>
        <v>41852</v>
      </c>
      <c r="B81" s="137">
        <f t="shared" si="4"/>
        <v>2014</v>
      </c>
      <c r="C81" s="137">
        <f ca="1">'Monthly Data'!Z81</f>
        <v>29410529.954199888</v>
      </c>
      <c r="D81" s="137">
        <f t="shared" ca="1" si="6"/>
        <v>154.67804511278189</v>
      </c>
      <c r="E81" s="202">
        <f>'Monthly Data'!AZ81</f>
        <v>6869.9</v>
      </c>
      <c r="F81" s="137">
        <f>'Monthly Data'!BC81</f>
        <v>80</v>
      </c>
      <c r="G81" s="137">
        <f>'Monthly Data'!BJ81</f>
        <v>0</v>
      </c>
      <c r="H81" s="137">
        <f>'Monthly Data'!BO81</f>
        <v>0</v>
      </c>
      <c r="I81" s="137">
        <f>'Monthly Data'!BS81</f>
        <v>31</v>
      </c>
      <c r="K81" s="137">
        <f>'Large Use OLS Model'!$B$5</f>
        <v>-132518743.630743</v>
      </c>
      <c r="L81" s="137">
        <f ca="1">'Large Use OLS Model'!$B$6*D81</f>
        <v>4122564.9688399341</v>
      </c>
      <c r="M81" s="137">
        <f>'Large Use OLS Model'!$B$7*E81</f>
        <v>145452932.49394822</v>
      </c>
      <c r="N81" s="137">
        <f>'Large Use OLS Model'!$B$8*F81</f>
        <v>-9406408.4657008797</v>
      </c>
      <c r="O81" s="137">
        <f>'Large Use OLS Model'!$B$9*G81</f>
        <v>0</v>
      </c>
      <c r="P81" s="137">
        <f>'Large Use OLS Model'!$B$10*H81</f>
        <v>0</v>
      </c>
      <c r="Q81" s="137">
        <f>'Large Use OLS Model'!$B$11*I81</f>
        <v>21803935.270762961</v>
      </c>
      <c r="R81" s="137">
        <f t="shared" ca="1" si="5"/>
        <v>29454280.637107234</v>
      </c>
    </row>
    <row r="82" spans="1:18">
      <c r="A82" s="138">
        <f>'Monthly Data'!A82</f>
        <v>41883</v>
      </c>
      <c r="B82" s="137">
        <f t="shared" si="4"/>
        <v>2014</v>
      </c>
      <c r="C82" s="137">
        <f ca="1">'Monthly Data'!Z82</f>
        <v>23959161.474199884</v>
      </c>
      <c r="D82" s="137">
        <f t="shared" ca="1" si="6"/>
        <v>70.305488721804494</v>
      </c>
      <c r="E82" s="202">
        <f>'Monthly Data'!AZ82</f>
        <v>6884.5</v>
      </c>
      <c r="F82" s="137">
        <f>'Monthly Data'!BC82</f>
        <v>81</v>
      </c>
      <c r="G82" s="137">
        <f>'Monthly Data'!BJ82</f>
        <v>0</v>
      </c>
      <c r="H82" s="137">
        <f>'Monthly Data'!BO82</f>
        <v>0</v>
      </c>
      <c r="I82" s="137">
        <f>'Monthly Data'!BS82</f>
        <v>30</v>
      </c>
      <c r="K82" s="137">
        <f>'Large Use OLS Model'!$B$5</f>
        <v>-132518743.630743</v>
      </c>
      <c r="L82" s="137">
        <f ca="1">'Large Use OLS Model'!$B$6*D82</f>
        <v>1873820.8432253539</v>
      </c>
      <c r="M82" s="137">
        <f>'Large Use OLS Model'!$B$7*E82</f>
        <v>145762050.94027376</v>
      </c>
      <c r="N82" s="137">
        <f>'Large Use OLS Model'!$B$8*F82</f>
        <v>-9523988.5715221409</v>
      </c>
      <c r="O82" s="137">
        <f>'Large Use OLS Model'!$B$9*G82</f>
        <v>0</v>
      </c>
      <c r="P82" s="137">
        <f>'Large Use OLS Model'!$B$10*H82</f>
        <v>0</v>
      </c>
      <c r="Q82" s="137">
        <f>'Large Use OLS Model'!$B$11*I82</f>
        <v>21100582.520093188</v>
      </c>
      <c r="R82" s="137">
        <f t="shared" ca="1" si="5"/>
        <v>26693722.101327173</v>
      </c>
    </row>
    <row r="83" spans="1:18">
      <c r="A83" s="138">
        <f>'Monthly Data'!A83</f>
        <v>41913</v>
      </c>
      <c r="B83" s="137">
        <f t="shared" si="4"/>
        <v>2014</v>
      </c>
      <c r="C83" s="137">
        <f ca="1">'Monthly Data'!Z83</f>
        <v>25930142.964199886</v>
      </c>
      <c r="D83" s="137">
        <f t="shared" ca="1" si="6"/>
        <v>14.777368421052643</v>
      </c>
      <c r="E83" s="202">
        <f>'Monthly Data'!AZ83</f>
        <v>6901.5</v>
      </c>
      <c r="F83" s="137">
        <f>'Monthly Data'!BC83</f>
        <v>82</v>
      </c>
      <c r="G83" s="137">
        <f>'Monthly Data'!BJ83</f>
        <v>0</v>
      </c>
      <c r="H83" s="137">
        <f>'Monthly Data'!BO83</f>
        <v>0</v>
      </c>
      <c r="I83" s="137">
        <f>'Monthly Data'!BS83</f>
        <v>31</v>
      </c>
      <c r="K83" s="137">
        <f>'Large Use OLS Model'!$B$5</f>
        <v>-132518743.630743</v>
      </c>
      <c r="L83" s="137">
        <f ca="1">'Large Use OLS Model'!$B$6*D83</f>
        <v>393854.61162153585</v>
      </c>
      <c r="M83" s="137">
        <f>'Large Use OLS Model'!$B$7*E83</f>
        <v>146121983.37777606</v>
      </c>
      <c r="N83" s="137">
        <f>'Large Use OLS Model'!$B$8*F83</f>
        <v>-9641568.6773434021</v>
      </c>
      <c r="O83" s="137">
        <f>'Large Use OLS Model'!$B$9*G83</f>
        <v>0</v>
      </c>
      <c r="P83" s="137">
        <f>'Large Use OLS Model'!$B$10*H83</f>
        <v>0</v>
      </c>
      <c r="Q83" s="137">
        <f>'Large Use OLS Model'!$B$11*I83</f>
        <v>21803935.270762961</v>
      </c>
      <c r="R83" s="137">
        <f t="shared" ca="1" si="5"/>
        <v>26159460.952074148</v>
      </c>
    </row>
    <row r="84" spans="1:18">
      <c r="A84" s="138">
        <f>'Monthly Data'!A84</f>
        <v>41944</v>
      </c>
      <c r="B84" s="137">
        <f t="shared" si="4"/>
        <v>2014</v>
      </c>
      <c r="C84" s="137">
        <f ca="1">'Monthly Data'!Z84</f>
        <v>24626116.624199886</v>
      </c>
      <c r="D84" s="137">
        <f t="shared" ca="1" si="6"/>
        <v>9.5488721804512622E-2</v>
      </c>
      <c r="E84" s="202">
        <f>'Monthly Data'!AZ84</f>
        <v>6907.5</v>
      </c>
      <c r="F84" s="137">
        <f>'Monthly Data'!BC84</f>
        <v>83</v>
      </c>
      <c r="G84" s="137">
        <f>'Monthly Data'!BJ84</f>
        <v>0</v>
      </c>
      <c r="H84" s="137">
        <f>'Monthly Data'!BO84</f>
        <v>0</v>
      </c>
      <c r="I84" s="137">
        <f>'Monthly Data'!BS84</f>
        <v>30</v>
      </c>
      <c r="K84" s="137">
        <f>'Large Use OLS Model'!$B$5</f>
        <v>-132518743.630743</v>
      </c>
      <c r="L84" s="137">
        <f ca="1">'Large Use OLS Model'!$B$6*D84</f>
        <v>2545.018325926952</v>
      </c>
      <c r="M84" s="137">
        <f>'Large Use OLS Model'!$B$7*E84</f>
        <v>146249018.35571805</v>
      </c>
      <c r="N84" s="137">
        <f>'Large Use OLS Model'!$B$8*F84</f>
        <v>-9759148.7831646632</v>
      </c>
      <c r="O84" s="137">
        <f>'Large Use OLS Model'!$B$9*G84</f>
        <v>0</v>
      </c>
      <c r="P84" s="137">
        <f>'Large Use OLS Model'!$B$10*H84</f>
        <v>0</v>
      </c>
      <c r="Q84" s="137">
        <f>'Large Use OLS Model'!$B$11*I84</f>
        <v>21100582.520093188</v>
      </c>
      <c r="R84" s="137">
        <f t="shared" ca="1" si="5"/>
        <v>25074253.480229497</v>
      </c>
    </row>
    <row r="85" spans="1:18">
      <c r="A85" s="138">
        <f>'Monthly Data'!A85</f>
        <v>41974</v>
      </c>
      <c r="B85" s="137">
        <f t="shared" si="4"/>
        <v>2014</v>
      </c>
      <c r="C85" s="137">
        <f ca="1">'Monthly Data'!Z85</f>
        <v>22876540.304199886</v>
      </c>
      <c r="D85" s="137">
        <f t="shared" ca="1" si="6"/>
        <v>0</v>
      </c>
      <c r="E85" s="202">
        <f>'Monthly Data'!AZ85</f>
        <v>6903.1</v>
      </c>
      <c r="F85" s="137">
        <f>'Monthly Data'!BC85</f>
        <v>84</v>
      </c>
      <c r="G85" s="137">
        <f>'Monthly Data'!BJ85</f>
        <v>0</v>
      </c>
      <c r="H85" s="137">
        <f>'Monthly Data'!BO85</f>
        <v>1</v>
      </c>
      <c r="I85" s="137">
        <f>'Monthly Data'!BS85</f>
        <v>31</v>
      </c>
      <c r="K85" s="137">
        <f>'Large Use OLS Model'!$B$5</f>
        <v>-132518743.630743</v>
      </c>
      <c r="L85" s="137">
        <f ca="1">'Large Use OLS Model'!$B$6*D85</f>
        <v>0</v>
      </c>
      <c r="M85" s="137">
        <f>'Large Use OLS Model'!$B$7*E85</f>
        <v>146155859.37189394</v>
      </c>
      <c r="N85" s="137">
        <f>'Large Use OLS Model'!$B$8*F85</f>
        <v>-9876728.8889859226</v>
      </c>
      <c r="O85" s="137">
        <f>'Large Use OLS Model'!$B$9*G85</f>
        <v>0</v>
      </c>
      <c r="P85" s="137">
        <f>'Large Use OLS Model'!$B$10*H85</f>
        <v>-2274931.99285133</v>
      </c>
      <c r="Q85" s="137">
        <f>'Large Use OLS Model'!$B$11*I85</f>
        <v>21803935.270762961</v>
      </c>
      <c r="R85" s="137">
        <f t="shared" ca="1" si="5"/>
        <v>23289390.130076654</v>
      </c>
    </row>
    <row r="86" spans="1:18">
      <c r="A86" s="138">
        <f>'Monthly Data'!A86</f>
        <v>42005</v>
      </c>
      <c r="B86" s="137">
        <f t="shared" si="4"/>
        <v>2015</v>
      </c>
      <c r="C86" s="137">
        <f ca="1">'Monthly Data'!Z86</f>
        <v>23987700.533313058</v>
      </c>
      <c r="D86" s="137">
        <f t="shared" ca="1" si="6"/>
        <v>0</v>
      </c>
      <c r="E86" s="202">
        <f>'Monthly Data'!AZ86</f>
        <v>6885.7</v>
      </c>
      <c r="F86" s="137">
        <f>'Monthly Data'!BC86</f>
        <v>85</v>
      </c>
      <c r="G86" s="137">
        <f>'Monthly Data'!BJ86</f>
        <v>0</v>
      </c>
      <c r="H86" s="137">
        <f>'Monthly Data'!BO86</f>
        <v>0</v>
      </c>
      <c r="I86" s="137">
        <f>'Monthly Data'!BS86</f>
        <v>31</v>
      </c>
      <c r="K86" s="137">
        <f>'Large Use OLS Model'!$B$5</f>
        <v>-132518743.630743</v>
      </c>
      <c r="L86" s="137">
        <f ca="1">'Large Use OLS Model'!$B$6*D86</f>
        <v>0</v>
      </c>
      <c r="M86" s="137">
        <f>'Large Use OLS Model'!$B$7*E86</f>
        <v>145787457.93586215</v>
      </c>
      <c r="N86" s="137">
        <f>'Large Use OLS Model'!$B$8*F86</f>
        <v>-9994308.9948071837</v>
      </c>
      <c r="O86" s="137">
        <f>'Large Use OLS Model'!$B$9*G86</f>
        <v>0</v>
      </c>
      <c r="P86" s="137">
        <f>'Large Use OLS Model'!$B$10*H86</f>
        <v>0</v>
      </c>
      <c r="Q86" s="137">
        <f>'Large Use OLS Model'!$B$11*I86</f>
        <v>21803935.270762961</v>
      </c>
      <c r="R86" s="137">
        <f t="shared" ca="1" si="5"/>
        <v>25078340.581074934</v>
      </c>
    </row>
    <row r="87" spans="1:18">
      <c r="A87" s="138">
        <f>'Monthly Data'!A87</f>
        <v>42036</v>
      </c>
      <c r="B87" s="137">
        <f t="shared" si="4"/>
        <v>2015</v>
      </c>
      <c r="C87" s="137">
        <f ca="1">'Monthly Data'!Z87</f>
        <v>23738766.70331306</v>
      </c>
      <c r="D87" s="137">
        <f t="shared" ca="1" si="6"/>
        <v>0</v>
      </c>
      <c r="E87" s="202">
        <f>'Monthly Data'!AZ87</f>
        <v>6885.3</v>
      </c>
      <c r="F87" s="137">
        <f>'Monthly Data'!BC87</f>
        <v>86</v>
      </c>
      <c r="G87" s="137">
        <f>'Monthly Data'!BJ87</f>
        <v>0</v>
      </c>
      <c r="H87" s="137">
        <f>'Monthly Data'!BO87</f>
        <v>0</v>
      </c>
      <c r="I87" s="137">
        <f>'Monthly Data'!BS87</f>
        <v>28</v>
      </c>
      <c r="K87" s="137">
        <f>'Large Use OLS Model'!$B$5</f>
        <v>-132518743.630743</v>
      </c>
      <c r="L87" s="137">
        <f ca="1">'Large Use OLS Model'!$B$6*D87</f>
        <v>0</v>
      </c>
      <c r="M87" s="137">
        <f>'Large Use OLS Model'!$B$7*E87</f>
        <v>145778988.93733269</v>
      </c>
      <c r="N87" s="137">
        <f>'Large Use OLS Model'!$B$8*F87</f>
        <v>-10111889.100628445</v>
      </c>
      <c r="O87" s="137">
        <f>'Large Use OLS Model'!$B$9*G87</f>
        <v>0</v>
      </c>
      <c r="P87" s="137">
        <f>'Large Use OLS Model'!$B$10*H87</f>
        <v>0</v>
      </c>
      <c r="Q87" s="137">
        <f>'Large Use OLS Model'!$B$11*I87</f>
        <v>19693877.018753644</v>
      </c>
      <c r="R87" s="137">
        <f t="shared" ca="1" si="5"/>
        <v>22842233.22471489</v>
      </c>
    </row>
    <row r="88" spans="1:18">
      <c r="A88" s="138">
        <f>'Monthly Data'!A88</f>
        <v>42064</v>
      </c>
      <c r="B88" s="137">
        <f t="shared" si="4"/>
        <v>2015</v>
      </c>
      <c r="C88" s="137">
        <f ca="1">'Monthly Data'!Z88</f>
        <v>25313211.343313061</v>
      </c>
      <c r="D88" s="137">
        <f t="shared" ca="1" si="6"/>
        <v>0</v>
      </c>
      <c r="E88" s="202">
        <f>'Monthly Data'!AZ88</f>
        <v>6892.1</v>
      </c>
      <c r="F88" s="137">
        <f>'Monthly Data'!BC88</f>
        <v>87</v>
      </c>
      <c r="G88" s="137">
        <f>'Monthly Data'!BJ88</f>
        <v>0</v>
      </c>
      <c r="H88" s="137">
        <f>'Monthly Data'!BO88</f>
        <v>0</v>
      </c>
      <c r="I88" s="137">
        <f>'Monthly Data'!BS88</f>
        <v>31</v>
      </c>
      <c r="K88" s="137">
        <f>'Large Use OLS Model'!$B$5</f>
        <v>-132518743.630743</v>
      </c>
      <c r="L88" s="137">
        <f ca="1">'Large Use OLS Model'!$B$6*D88</f>
        <v>0</v>
      </c>
      <c r="M88" s="137">
        <f>'Large Use OLS Model'!$B$7*E88</f>
        <v>145922961.91233361</v>
      </c>
      <c r="N88" s="137">
        <f>'Large Use OLS Model'!$B$8*F88</f>
        <v>-10229469.206449706</v>
      </c>
      <c r="O88" s="137">
        <f>'Large Use OLS Model'!$B$9*G88</f>
        <v>0</v>
      </c>
      <c r="P88" s="137">
        <f>'Large Use OLS Model'!$B$10*H88</f>
        <v>0</v>
      </c>
      <c r="Q88" s="137">
        <f>'Large Use OLS Model'!$B$11*I88</f>
        <v>21803935.270762961</v>
      </c>
      <c r="R88" s="137">
        <f t="shared" ca="1" si="5"/>
        <v>24978684.345903866</v>
      </c>
    </row>
    <row r="89" spans="1:18">
      <c r="A89" s="138">
        <f>'Monthly Data'!A89</f>
        <v>42095</v>
      </c>
      <c r="B89" s="137">
        <f t="shared" si="4"/>
        <v>2015</v>
      </c>
      <c r="C89" s="137">
        <f ca="1">'Monthly Data'!Z89</f>
        <v>24471161.113313057</v>
      </c>
      <c r="D89" s="137">
        <f t="shared" ca="1" si="6"/>
        <v>1.6822556390977184</v>
      </c>
      <c r="E89" s="202">
        <f>'Monthly Data'!AZ89</f>
        <v>6897.3</v>
      </c>
      <c r="F89" s="137">
        <f>'Monthly Data'!BC89</f>
        <v>88</v>
      </c>
      <c r="G89" s="137">
        <f>'Monthly Data'!BJ89</f>
        <v>0</v>
      </c>
      <c r="H89" s="137">
        <f>'Monthly Data'!BO89</f>
        <v>0</v>
      </c>
      <c r="I89" s="137">
        <f>'Monthly Data'!BS89</f>
        <v>30</v>
      </c>
      <c r="K89" s="137">
        <f>'Large Use OLS Model'!$B$5</f>
        <v>-132518743.630743</v>
      </c>
      <c r="L89" s="137">
        <f ca="1">'Large Use OLS Model'!$B$6*D89</f>
        <v>44836.40946794326</v>
      </c>
      <c r="M89" s="137">
        <f>'Large Use OLS Model'!$B$7*E89</f>
        <v>146033058.89321667</v>
      </c>
      <c r="N89" s="137">
        <f>'Large Use OLS Model'!$B$8*F89</f>
        <v>-10347049.312270967</v>
      </c>
      <c r="O89" s="137">
        <f>'Large Use OLS Model'!$B$9*G89</f>
        <v>0</v>
      </c>
      <c r="P89" s="137">
        <f>'Large Use OLS Model'!$B$10*H89</f>
        <v>0</v>
      </c>
      <c r="Q89" s="137">
        <f>'Large Use OLS Model'!$B$11*I89</f>
        <v>21100582.520093188</v>
      </c>
      <c r="R89" s="137">
        <f t="shared" ca="1" si="5"/>
        <v>24312684.879763842</v>
      </c>
    </row>
    <row r="90" spans="1:18">
      <c r="A90" s="138">
        <f>'Monthly Data'!A90</f>
        <v>42125</v>
      </c>
      <c r="B90" s="137">
        <f t="shared" si="4"/>
        <v>2015</v>
      </c>
      <c r="C90" s="137">
        <f ca="1">'Monthly Data'!Z90</f>
        <v>27691400.053313062</v>
      </c>
      <c r="D90" s="137">
        <f t="shared" ca="1" si="6"/>
        <v>46.38781954887213</v>
      </c>
      <c r="E90" s="202">
        <f>'Monthly Data'!AZ90</f>
        <v>6906.5</v>
      </c>
      <c r="F90" s="137">
        <f>'Monthly Data'!BC90</f>
        <v>89</v>
      </c>
      <c r="G90" s="137">
        <f>'Monthly Data'!BJ90</f>
        <v>0</v>
      </c>
      <c r="H90" s="137">
        <f>'Monthly Data'!BO90</f>
        <v>0</v>
      </c>
      <c r="I90" s="137">
        <f>'Monthly Data'!BS90</f>
        <v>31</v>
      </c>
      <c r="K90" s="137">
        <f>'Large Use OLS Model'!$B$5</f>
        <v>-132518743.630743</v>
      </c>
      <c r="L90" s="137">
        <f ca="1">'Large Use OLS Model'!$B$6*D90</f>
        <v>1236353.8711237926</v>
      </c>
      <c r="M90" s="137">
        <f>'Large Use OLS Model'!$B$7*E90</f>
        <v>146227845.85939437</v>
      </c>
      <c r="N90" s="137">
        <f>'Large Use OLS Model'!$B$8*F90</f>
        <v>-10464629.418092228</v>
      </c>
      <c r="O90" s="137">
        <f>'Large Use OLS Model'!$B$9*G90</f>
        <v>0</v>
      </c>
      <c r="P90" s="137">
        <f>'Large Use OLS Model'!$B$10*H90</f>
        <v>0</v>
      </c>
      <c r="Q90" s="137">
        <f>'Large Use OLS Model'!$B$11*I90</f>
        <v>21803935.270762961</v>
      </c>
      <c r="R90" s="137">
        <f t="shared" ca="1" si="5"/>
        <v>26284761.952445898</v>
      </c>
    </row>
    <row r="91" spans="1:18">
      <c r="A91" s="138">
        <f>'Monthly Data'!A91</f>
        <v>42156</v>
      </c>
      <c r="B91" s="137">
        <f t="shared" si="4"/>
        <v>2015</v>
      </c>
      <c r="C91" s="137">
        <f ca="1">'Monthly Data'!Z91</f>
        <v>28284245.943313062</v>
      </c>
      <c r="D91" s="137">
        <f t="shared" ca="1" si="6"/>
        <v>113.76894736842098</v>
      </c>
      <c r="E91" s="202">
        <f>'Monthly Data'!AZ91</f>
        <v>6921.3</v>
      </c>
      <c r="F91" s="137">
        <f>'Monthly Data'!BC91</f>
        <v>90</v>
      </c>
      <c r="G91" s="137">
        <f>'Monthly Data'!BJ91</f>
        <v>0</v>
      </c>
      <c r="H91" s="137">
        <f>'Monthly Data'!BO91</f>
        <v>0</v>
      </c>
      <c r="I91" s="137">
        <f>'Monthly Data'!BS91</f>
        <v>30</v>
      </c>
      <c r="K91" s="137">
        <f>'Large Use OLS Model'!$B$5</f>
        <v>-132518743.630743</v>
      </c>
      <c r="L91" s="137">
        <f ca="1">'Large Use OLS Model'!$B$6*D91</f>
        <v>3032233.0271297749</v>
      </c>
      <c r="M91" s="137">
        <f>'Large Use OLS Model'!$B$7*E91</f>
        <v>146541198.80498463</v>
      </c>
      <c r="N91" s="137">
        <f>'Large Use OLS Model'!$B$8*F91</f>
        <v>-10582209.52391349</v>
      </c>
      <c r="O91" s="137">
        <f>'Large Use OLS Model'!$B$9*G91</f>
        <v>0</v>
      </c>
      <c r="P91" s="137">
        <f>'Large Use OLS Model'!$B$10*H91</f>
        <v>0</v>
      </c>
      <c r="Q91" s="137">
        <f>'Large Use OLS Model'!$B$11*I91</f>
        <v>21100582.520093188</v>
      </c>
      <c r="R91" s="137">
        <f t="shared" ca="1" si="5"/>
        <v>27573061.197551101</v>
      </c>
    </row>
    <row r="92" spans="1:18">
      <c r="A92" s="138">
        <f>'Monthly Data'!A92</f>
        <v>42186</v>
      </c>
      <c r="B92" s="137">
        <f t="shared" si="4"/>
        <v>2015</v>
      </c>
      <c r="C92" s="137">
        <f ca="1">'Monthly Data'!Z92</f>
        <v>28027417.573313057</v>
      </c>
      <c r="D92" s="137">
        <f t="shared" ca="1" si="6"/>
        <v>182.37947368421052</v>
      </c>
      <c r="E92" s="202">
        <f>'Monthly Data'!AZ92</f>
        <v>6941.2</v>
      </c>
      <c r="F92" s="137">
        <f>'Monthly Data'!BC92</f>
        <v>91</v>
      </c>
      <c r="G92" s="137">
        <f>'Monthly Data'!BJ92</f>
        <v>1</v>
      </c>
      <c r="H92" s="137">
        <f>'Monthly Data'!BO92</f>
        <v>0</v>
      </c>
      <c r="I92" s="137">
        <f>'Monthly Data'!BS92</f>
        <v>31</v>
      </c>
      <c r="K92" s="137">
        <f>'Large Use OLS Model'!$B$5</f>
        <v>-132518743.630743</v>
      </c>
      <c r="L92" s="137">
        <f ca="1">'Large Use OLS Model'!$B$6*D92</f>
        <v>4860878.7930942094</v>
      </c>
      <c r="M92" s="137">
        <f>'Large Use OLS Model'!$B$7*E92</f>
        <v>146962531.48182556</v>
      </c>
      <c r="N92" s="137">
        <f>'Large Use OLS Model'!$B$8*F92</f>
        <v>-10699789.629734751</v>
      </c>
      <c r="O92" s="137">
        <f>'Large Use OLS Model'!$B$9*G92</f>
        <v>-1709094.1435138399</v>
      </c>
      <c r="P92" s="137">
        <f>'Large Use OLS Model'!$B$10*H92</f>
        <v>0</v>
      </c>
      <c r="Q92" s="137">
        <f>'Large Use OLS Model'!$B$11*I92</f>
        <v>21803935.270762961</v>
      </c>
      <c r="R92" s="137">
        <f t="shared" ca="1" si="5"/>
        <v>28699718.141691137</v>
      </c>
    </row>
    <row r="93" spans="1:18">
      <c r="A93" s="138">
        <f>'Monthly Data'!A93</f>
        <v>42217</v>
      </c>
      <c r="B93" s="137">
        <f t="shared" si="4"/>
        <v>2015</v>
      </c>
      <c r="C93" s="137">
        <f ca="1">'Monthly Data'!Z93</f>
        <v>29750781.553313062</v>
      </c>
      <c r="D93" s="137">
        <f t="shared" ca="1" si="6"/>
        <v>154.67804511278189</v>
      </c>
      <c r="E93" s="202">
        <f>'Monthly Data'!AZ93</f>
        <v>6949.2</v>
      </c>
      <c r="F93" s="137">
        <f>'Monthly Data'!BC93</f>
        <v>92</v>
      </c>
      <c r="G93" s="137">
        <f>'Monthly Data'!BJ93</f>
        <v>0</v>
      </c>
      <c r="H93" s="137">
        <f>'Monthly Data'!BO93</f>
        <v>0</v>
      </c>
      <c r="I93" s="137">
        <f>'Monthly Data'!BS93</f>
        <v>31</v>
      </c>
      <c r="K93" s="137">
        <f>'Large Use OLS Model'!$B$5</f>
        <v>-132518743.630743</v>
      </c>
      <c r="L93" s="137">
        <f ca="1">'Large Use OLS Model'!$B$6*D93</f>
        <v>4122564.9688399341</v>
      </c>
      <c r="M93" s="137">
        <f>'Large Use OLS Model'!$B$7*E93</f>
        <v>147131911.4524149</v>
      </c>
      <c r="N93" s="137">
        <f>'Large Use OLS Model'!$B$8*F93</f>
        <v>-10817369.735556012</v>
      </c>
      <c r="O93" s="137">
        <f>'Large Use OLS Model'!$B$9*G93</f>
        <v>0</v>
      </c>
      <c r="P93" s="137">
        <f>'Large Use OLS Model'!$B$10*H93</f>
        <v>0</v>
      </c>
      <c r="Q93" s="137">
        <f>'Large Use OLS Model'!$B$11*I93</f>
        <v>21803935.270762961</v>
      </c>
      <c r="R93" s="137">
        <f t="shared" ca="1" si="5"/>
        <v>29722298.325718783</v>
      </c>
    </row>
    <row r="94" spans="1:18">
      <c r="A94" s="138">
        <f>'Monthly Data'!A94</f>
        <v>42248</v>
      </c>
      <c r="B94" s="137">
        <f t="shared" si="4"/>
        <v>2015</v>
      </c>
      <c r="C94" s="137">
        <f ca="1">'Monthly Data'!Z94</f>
        <v>26713798.003313057</v>
      </c>
      <c r="D94" s="137">
        <f t="shared" ca="1" si="6"/>
        <v>70.305488721804494</v>
      </c>
      <c r="E94" s="202">
        <f>'Monthly Data'!AZ94</f>
        <v>6941.1</v>
      </c>
      <c r="F94" s="137">
        <f>'Monthly Data'!BC94</f>
        <v>93</v>
      </c>
      <c r="G94" s="137">
        <f>'Monthly Data'!BJ94</f>
        <v>0</v>
      </c>
      <c r="H94" s="137">
        <f>'Monthly Data'!BO94</f>
        <v>0</v>
      </c>
      <c r="I94" s="137">
        <f>'Monthly Data'!BS94</f>
        <v>30</v>
      </c>
      <c r="K94" s="137">
        <f>'Large Use OLS Model'!$B$5</f>
        <v>-132518743.630743</v>
      </c>
      <c r="L94" s="137">
        <f ca="1">'Large Use OLS Model'!$B$6*D94</f>
        <v>1873820.8432253539</v>
      </c>
      <c r="M94" s="137">
        <f>'Large Use OLS Model'!$B$7*E94</f>
        <v>146960414.2321932</v>
      </c>
      <c r="N94" s="137">
        <f>'Large Use OLS Model'!$B$8*F94</f>
        <v>-10934949.841377273</v>
      </c>
      <c r="O94" s="137">
        <f>'Large Use OLS Model'!$B$9*G94</f>
        <v>0</v>
      </c>
      <c r="P94" s="137">
        <f>'Large Use OLS Model'!$B$10*H94</f>
        <v>0</v>
      </c>
      <c r="Q94" s="137">
        <f>'Large Use OLS Model'!$B$11*I94</f>
        <v>21100582.520093188</v>
      </c>
      <c r="R94" s="137">
        <f t="shared" ca="1" si="5"/>
        <v>26481124.123391479</v>
      </c>
    </row>
    <row r="95" spans="1:18">
      <c r="A95" s="138">
        <f>'Monthly Data'!A95</f>
        <v>42278</v>
      </c>
      <c r="B95" s="137">
        <f t="shared" si="4"/>
        <v>2015</v>
      </c>
      <c r="C95" s="137">
        <f ca="1">'Monthly Data'!Z95</f>
        <v>25441621.893313058</v>
      </c>
      <c r="D95" s="137">
        <f t="shared" ca="1" si="6"/>
        <v>14.777368421052643</v>
      </c>
      <c r="E95" s="202">
        <f>'Monthly Data'!AZ95</f>
        <v>6934.8</v>
      </c>
      <c r="F95" s="137">
        <f>'Monthly Data'!BC95</f>
        <v>94</v>
      </c>
      <c r="G95" s="137">
        <f>'Monthly Data'!BJ95</f>
        <v>0</v>
      </c>
      <c r="H95" s="137">
        <f>'Monthly Data'!BO95</f>
        <v>0</v>
      </c>
      <c r="I95" s="137">
        <f>'Monthly Data'!BS95</f>
        <v>31</v>
      </c>
      <c r="K95" s="137">
        <f>'Large Use OLS Model'!$B$5</f>
        <v>-132518743.630743</v>
      </c>
      <c r="L95" s="137">
        <f ca="1">'Large Use OLS Model'!$B$6*D95</f>
        <v>393854.61162153585</v>
      </c>
      <c r="M95" s="137">
        <f>'Large Use OLS Model'!$B$7*E95</f>
        <v>146827027.50535411</v>
      </c>
      <c r="N95" s="137">
        <f>'Large Use OLS Model'!$B$8*F95</f>
        <v>-11052529.947198533</v>
      </c>
      <c r="O95" s="137">
        <f>'Large Use OLS Model'!$B$9*G95</f>
        <v>0</v>
      </c>
      <c r="P95" s="137">
        <f>'Large Use OLS Model'!$B$10*H95</f>
        <v>0</v>
      </c>
      <c r="Q95" s="137">
        <f>'Large Use OLS Model'!$B$11*I95</f>
        <v>21803935.270762961</v>
      </c>
      <c r="R95" s="137">
        <f t="shared" ca="1" si="5"/>
        <v>25453543.809797067</v>
      </c>
    </row>
    <row r="96" spans="1:18">
      <c r="A96" s="138">
        <f>'Monthly Data'!A96</f>
        <v>42309</v>
      </c>
      <c r="B96" s="137">
        <f t="shared" si="4"/>
        <v>2015</v>
      </c>
      <c r="C96" s="137">
        <f ca="1">'Monthly Data'!Z96</f>
        <v>24220410.913313061</v>
      </c>
      <c r="D96" s="137">
        <f t="shared" ca="1" si="6"/>
        <v>9.5488721804512622E-2</v>
      </c>
      <c r="E96" s="202">
        <f>'Monthly Data'!AZ96</f>
        <v>6928.3</v>
      </c>
      <c r="F96" s="137">
        <f>'Monthly Data'!BC96</f>
        <v>95</v>
      </c>
      <c r="G96" s="137">
        <f>'Monthly Data'!BJ96</f>
        <v>0</v>
      </c>
      <c r="H96" s="137">
        <f>'Monthly Data'!BO96</f>
        <v>0</v>
      </c>
      <c r="I96" s="137">
        <f>'Monthly Data'!BS96</f>
        <v>30</v>
      </c>
      <c r="K96" s="137">
        <f>'Large Use OLS Model'!$B$5</f>
        <v>-132518743.630743</v>
      </c>
      <c r="L96" s="137">
        <f ca="1">'Large Use OLS Model'!$B$6*D96</f>
        <v>2545.018325926952</v>
      </c>
      <c r="M96" s="137">
        <f>'Large Use OLS Model'!$B$7*E96</f>
        <v>146689406.27925029</v>
      </c>
      <c r="N96" s="137">
        <f>'Large Use OLS Model'!$B$8*F96</f>
        <v>-11170110.053019794</v>
      </c>
      <c r="O96" s="137">
        <f>'Large Use OLS Model'!$B$9*G96</f>
        <v>0</v>
      </c>
      <c r="P96" s="137">
        <f>'Large Use OLS Model'!$B$10*H96</f>
        <v>0</v>
      </c>
      <c r="Q96" s="137">
        <f>'Large Use OLS Model'!$B$11*I96</f>
        <v>21100582.520093188</v>
      </c>
      <c r="R96" s="137">
        <f t="shared" ca="1" si="5"/>
        <v>24103680.133906618</v>
      </c>
    </row>
    <row r="97" spans="1:18">
      <c r="A97" s="138">
        <f>'Monthly Data'!A97</f>
        <v>42339</v>
      </c>
      <c r="B97" s="137">
        <f t="shared" si="4"/>
        <v>2015</v>
      </c>
      <c r="C97" s="137">
        <f ca="1">'Monthly Data'!Z97</f>
        <v>23661661.963313058</v>
      </c>
      <c r="D97" s="137">
        <f t="shared" ca="1" si="6"/>
        <v>0</v>
      </c>
      <c r="E97" s="202">
        <f>'Monthly Data'!AZ97</f>
        <v>6942.8</v>
      </c>
      <c r="F97" s="137">
        <f>'Monthly Data'!BC97</f>
        <v>96</v>
      </c>
      <c r="G97" s="137">
        <f>'Monthly Data'!BJ97</f>
        <v>0</v>
      </c>
      <c r="H97" s="137">
        <f>'Monthly Data'!BO97</f>
        <v>1</v>
      </c>
      <c r="I97" s="137">
        <f>'Monthly Data'!BS97</f>
        <v>31</v>
      </c>
      <c r="K97" s="137">
        <f>'Large Use OLS Model'!$B$5</f>
        <v>-132518743.630743</v>
      </c>
      <c r="L97" s="137">
        <f ca="1">'Large Use OLS Model'!$B$6*D97</f>
        <v>0</v>
      </c>
      <c r="M97" s="137">
        <f>'Large Use OLS Model'!$B$7*E97</f>
        <v>146996407.47594345</v>
      </c>
      <c r="N97" s="137">
        <f>'Large Use OLS Model'!$B$8*F97</f>
        <v>-11287690.158841055</v>
      </c>
      <c r="O97" s="137">
        <f>'Large Use OLS Model'!$B$9*G97</f>
        <v>0</v>
      </c>
      <c r="P97" s="137">
        <f>'Large Use OLS Model'!$B$10*H97</f>
        <v>-2274931.99285133</v>
      </c>
      <c r="Q97" s="137">
        <f>'Large Use OLS Model'!$B$11*I97</f>
        <v>21803935.270762961</v>
      </c>
      <c r="R97" s="137">
        <f t="shared" ca="1" si="5"/>
        <v>22718976.964271024</v>
      </c>
    </row>
    <row r="98" spans="1:18">
      <c r="A98" s="138">
        <f>'Monthly Data'!A98</f>
        <v>42370</v>
      </c>
      <c r="B98" s="137">
        <f t="shared" si="4"/>
        <v>2016</v>
      </c>
      <c r="C98" s="137">
        <f ca="1">'Monthly Data'!Z98</f>
        <v>25090154.590573408</v>
      </c>
      <c r="D98" s="137">
        <f t="shared" ca="1" si="6"/>
        <v>0</v>
      </c>
      <c r="E98" s="202">
        <f>'Monthly Data'!AZ98</f>
        <v>6956.6</v>
      </c>
      <c r="F98" s="137">
        <f>'Monthly Data'!BC98</f>
        <v>97</v>
      </c>
      <c r="G98" s="137">
        <f>'Monthly Data'!BJ98</f>
        <v>0</v>
      </c>
      <c r="H98" s="137">
        <f>'Monthly Data'!BO98</f>
        <v>0</v>
      </c>
      <c r="I98" s="137">
        <f>'Monthly Data'!BS98</f>
        <v>31</v>
      </c>
      <c r="K98" s="137">
        <f>'Large Use OLS Model'!$B$5</f>
        <v>-132518743.630743</v>
      </c>
      <c r="L98" s="137">
        <f ca="1">'Large Use OLS Model'!$B$6*D98</f>
        <v>0</v>
      </c>
      <c r="M98" s="137">
        <f>'Large Use OLS Model'!$B$7*E98</f>
        <v>147288587.92521003</v>
      </c>
      <c r="N98" s="137">
        <f>'Large Use OLS Model'!$B$8*F98</f>
        <v>-11405270.264662316</v>
      </c>
      <c r="O98" s="137">
        <f>'Large Use OLS Model'!$B$9*G98</f>
        <v>0</v>
      </c>
      <c r="P98" s="137">
        <f>'Large Use OLS Model'!$B$10*H98</f>
        <v>0</v>
      </c>
      <c r="Q98" s="137">
        <f>'Large Use OLS Model'!$B$11*I98</f>
        <v>21803935.270762961</v>
      </c>
      <c r="R98" s="137">
        <f t="shared" ca="1" si="5"/>
        <v>25168509.300567679</v>
      </c>
    </row>
    <row r="99" spans="1:18">
      <c r="A99" s="138">
        <f>'Monthly Data'!A99</f>
        <v>42401</v>
      </c>
      <c r="B99" s="137">
        <f t="shared" si="4"/>
        <v>2016</v>
      </c>
      <c r="C99" s="137">
        <f ca="1">'Monthly Data'!Z99</f>
        <v>24396990.330573406</v>
      </c>
      <c r="D99" s="137">
        <f t="shared" ca="1" si="6"/>
        <v>0</v>
      </c>
      <c r="E99" s="202">
        <f>'Monthly Data'!AZ99</f>
        <v>6968.5</v>
      </c>
      <c r="F99" s="137">
        <f>'Monthly Data'!BC99</f>
        <v>98</v>
      </c>
      <c r="G99" s="137">
        <f>'Monthly Data'!BJ99</f>
        <v>0</v>
      </c>
      <c r="H99" s="137">
        <f>'Monthly Data'!BO99</f>
        <v>0</v>
      </c>
      <c r="I99" s="137">
        <f>'Monthly Data'!BS99</f>
        <v>29</v>
      </c>
      <c r="K99" s="137">
        <f>'Large Use OLS Model'!$B$5</f>
        <v>-132518743.630743</v>
      </c>
      <c r="L99" s="137">
        <f ca="1">'Large Use OLS Model'!$B$6*D99</f>
        <v>0</v>
      </c>
      <c r="M99" s="137">
        <f>'Large Use OLS Model'!$B$7*E99</f>
        <v>147540540.63146162</v>
      </c>
      <c r="N99" s="137">
        <f>'Large Use OLS Model'!$B$8*F99</f>
        <v>-11522850.370483577</v>
      </c>
      <c r="O99" s="137">
        <f>'Large Use OLS Model'!$B$9*G99</f>
        <v>0</v>
      </c>
      <c r="P99" s="137">
        <f>'Large Use OLS Model'!$B$10*H99</f>
        <v>0</v>
      </c>
      <c r="Q99" s="137">
        <f>'Large Use OLS Model'!$B$11*I99</f>
        <v>20397229.769423418</v>
      </c>
      <c r="R99" s="137">
        <f t="shared" ca="1" si="5"/>
        <v>23896176.399658464</v>
      </c>
    </row>
    <row r="100" spans="1:18">
      <c r="A100" s="138">
        <f>'Monthly Data'!A100</f>
        <v>42430</v>
      </c>
      <c r="B100" s="137">
        <f t="shared" si="4"/>
        <v>2016</v>
      </c>
      <c r="C100" s="137">
        <f ca="1">'Monthly Data'!Z100</f>
        <v>27149345.800573409</v>
      </c>
      <c r="D100" s="137">
        <f t="shared" ca="1" si="6"/>
        <v>0</v>
      </c>
      <c r="E100" s="202">
        <f>'Monthly Data'!AZ100</f>
        <v>6975.7</v>
      </c>
      <c r="F100" s="137">
        <f>'Monthly Data'!BC100</f>
        <v>99</v>
      </c>
      <c r="G100" s="137">
        <f>'Monthly Data'!BJ100</f>
        <v>0</v>
      </c>
      <c r="H100" s="137">
        <f>'Monthly Data'!BO100</f>
        <v>0</v>
      </c>
      <c r="I100" s="137">
        <f>'Monthly Data'!BS100</f>
        <v>31</v>
      </c>
      <c r="K100" s="137">
        <f>'Large Use OLS Model'!$B$5</f>
        <v>-132518743.630743</v>
      </c>
      <c r="L100" s="137">
        <f ca="1">'Large Use OLS Model'!$B$6*D100</f>
        <v>0</v>
      </c>
      <c r="M100" s="137">
        <f>'Large Use OLS Model'!$B$7*E100</f>
        <v>147692982.60499203</v>
      </c>
      <c r="N100" s="137">
        <f>'Large Use OLS Model'!$B$8*F100</f>
        <v>-11640430.476304838</v>
      </c>
      <c r="O100" s="137">
        <f>'Large Use OLS Model'!$B$9*G100</f>
        <v>0</v>
      </c>
      <c r="P100" s="137">
        <f>'Large Use OLS Model'!$B$10*H100</f>
        <v>0</v>
      </c>
      <c r="Q100" s="137">
        <f>'Large Use OLS Model'!$B$11*I100</f>
        <v>21803935.270762961</v>
      </c>
      <c r="R100" s="137">
        <f t="shared" ca="1" si="5"/>
        <v>25337743.768707156</v>
      </c>
    </row>
    <row r="101" spans="1:18">
      <c r="A101" s="138">
        <f>'Monthly Data'!A101</f>
        <v>42461</v>
      </c>
      <c r="B101" s="137">
        <f t="shared" si="4"/>
        <v>2016</v>
      </c>
      <c r="C101" s="137">
        <f ca="1">'Monthly Data'!Z101</f>
        <v>27647505.130573407</v>
      </c>
      <c r="D101" s="137">
        <f t="shared" ca="1" si="6"/>
        <v>1.6822556390977184</v>
      </c>
      <c r="E101" s="202">
        <f>'Monthly Data'!AZ101</f>
        <v>6979.7</v>
      </c>
      <c r="F101" s="137">
        <f>'Monthly Data'!BC101</f>
        <v>100</v>
      </c>
      <c r="G101" s="137">
        <f>'Monthly Data'!BJ101</f>
        <v>0</v>
      </c>
      <c r="H101" s="137">
        <f>'Monthly Data'!BO101</f>
        <v>0</v>
      </c>
      <c r="I101" s="137">
        <f>'Monthly Data'!BS101</f>
        <v>30</v>
      </c>
      <c r="K101" s="137">
        <f>'Large Use OLS Model'!$B$5</f>
        <v>-132518743.630743</v>
      </c>
      <c r="L101" s="137">
        <f ca="1">'Large Use OLS Model'!$B$6*D101</f>
        <v>44836.40946794326</v>
      </c>
      <c r="M101" s="137">
        <f>'Large Use OLS Model'!$B$7*E101</f>
        <v>147777672.59028667</v>
      </c>
      <c r="N101" s="137">
        <f>'Large Use OLS Model'!$B$8*F101</f>
        <v>-11758010.5821261</v>
      </c>
      <c r="O101" s="137">
        <f>'Large Use OLS Model'!$B$9*G101</f>
        <v>0</v>
      </c>
      <c r="P101" s="137">
        <f>'Large Use OLS Model'!$B$10*H101</f>
        <v>0</v>
      </c>
      <c r="Q101" s="137">
        <f>'Large Use OLS Model'!$B$11*I101</f>
        <v>21100582.520093188</v>
      </c>
      <c r="R101" s="137">
        <f t="shared" ca="1" si="5"/>
        <v>24646337.306978714</v>
      </c>
    </row>
    <row r="102" spans="1:18">
      <c r="A102" s="138">
        <f>'Monthly Data'!A102</f>
        <v>42491</v>
      </c>
      <c r="B102" s="137">
        <f t="shared" si="4"/>
        <v>2016</v>
      </c>
      <c r="C102" s="137">
        <f ca="1">'Monthly Data'!Z102</f>
        <v>28570914.350573409</v>
      </c>
      <c r="D102" s="137">
        <f t="shared" ca="1" si="6"/>
        <v>46.38781954887213</v>
      </c>
      <c r="E102" s="202">
        <f>'Monthly Data'!AZ102</f>
        <v>6990.5</v>
      </c>
      <c r="F102" s="137">
        <f>'Monthly Data'!BC102</f>
        <v>101</v>
      </c>
      <c r="G102" s="137">
        <f>'Monthly Data'!BJ102</f>
        <v>0</v>
      </c>
      <c r="H102" s="137">
        <f>'Monthly Data'!BO102</f>
        <v>0</v>
      </c>
      <c r="I102" s="137">
        <f>'Monthly Data'!BS102</f>
        <v>31</v>
      </c>
      <c r="K102" s="137">
        <f>'Large Use OLS Model'!$B$5</f>
        <v>-132518743.630743</v>
      </c>
      <c r="L102" s="137">
        <f ca="1">'Large Use OLS Model'!$B$6*D102</f>
        <v>1236353.8711237926</v>
      </c>
      <c r="M102" s="137">
        <f>'Large Use OLS Model'!$B$7*E102</f>
        <v>148006335.55058226</v>
      </c>
      <c r="N102" s="137">
        <f>'Large Use OLS Model'!$B$8*F102</f>
        <v>-11875590.687947361</v>
      </c>
      <c r="O102" s="137">
        <f>'Large Use OLS Model'!$B$9*G102</f>
        <v>0</v>
      </c>
      <c r="P102" s="137">
        <f>'Large Use OLS Model'!$B$10*H102</f>
        <v>0</v>
      </c>
      <c r="Q102" s="137">
        <f>'Large Use OLS Model'!$B$11*I102</f>
        <v>21803935.270762961</v>
      </c>
      <c r="R102" s="137">
        <f t="shared" ca="1" si="5"/>
        <v>26652290.373778656</v>
      </c>
    </row>
    <row r="103" spans="1:18">
      <c r="A103" s="138">
        <f>'Monthly Data'!A103</f>
        <v>42522</v>
      </c>
      <c r="B103" s="137">
        <f t="shared" si="4"/>
        <v>2016</v>
      </c>
      <c r="C103" s="137">
        <f ca="1">'Monthly Data'!Z103</f>
        <v>29314407.180573408</v>
      </c>
      <c r="D103" s="137">
        <f t="shared" ca="1" si="6"/>
        <v>113.76894736842098</v>
      </c>
      <c r="E103" s="202">
        <f>'Monthly Data'!AZ103</f>
        <v>6998.8</v>
      </c>
      <c r="F103" s="137">
        <f>'Monthly Data'!BC103</f>
        <v>102</v>
      </c>
      <c r="G103" s="137">
        <f>'Monthly Data'!BJ103</f>
        <v>0</v>
      </c>
      <c r="H103" s="137">
        <f>'Monthly Data'!BO103</f>
        <v>0</v>
      </c>
      <c r="I103" s="137">
        <f>'Monthly Data'!BS103</f>
        <v>30</v>
      </c>
      <c r="K103" s="137">
        <f>'Large Use OLS Model'!$B$5</f>
        <v>-132518743.630743</v>
      </c>
      <c r="L103" s="137">
        <f ca="1">'Large Use OLS Model'!$B$6*D103</f>
        <v>3032233.0271297749</v>
      </c>
      <c r="M103" s="137">
        <f>'Large Use OLS Model'!$B$7*E103</f>
        <v>148182067.27006871</v>
      </c>
      <c r="N103" s="137">
        <f>'Large Use OLS Model'!$B$8*F103</f>
        <v>-11993170.793768622</v>
      </c>
      <c r="O103" s="137">
        <f>'Large Use OLS Model'!$B$9*G103</f>
        <v>0</v>
      </c>
      <c r="P103" s="137">
        <f>'Large Use OLS Model'!$B$10*H103</f>
        <v>0</v>
      </c>
      <c r="Q103" s="137">
        <f>'Large Use OLS Model'!$B$11*I103</f>
        <v>21100582.520093188</v>
      </c>
      <c r="R103" s="137">
        <f t="shared" ca="1" si="5"/>
        <v>27802968.392780043</v>
      </c>
    </row>
    <row r="104" spans="1:18">
      <c r="A104" s="138">
        <f>'Monthly Data'!A104</f>
        <v>42552</v>
      </c>
      <c r="B104" s="137">
        <f t="shared" si="4"/>
        <v>2016</v>
      </c>
      <c r="C104" s="137">
        <f ca="1">'Monthly Data'!Z104</f>
        <v>30213662.17057341</v>
      </c>
      <c r="D104" s="137">
        <f t="shared" ca="1" si="6"/>
        <v>182.37947368421052</v>
      </c>
      <c r="E104" s="202">
        <f>'Monthly Data'!AZ104</f>
        <v>6995</v>
      </c>
      <c r="F104" s="137">
        <f>'Monthly Data'!BC104</f>
        <v>103</v>
      </c>
      <c r="G104" s="137">
        <f>'Monthly Data'!BJ104</f>
        <v>1</v>
      </c>
      <c r="H104" s="137">
        <f>'Monthly Data'!BO104</f>
        <v>0</v>
      </c>
      <c r="I104" s="137">
        <f>'Monthly Data'!BS104</f>
        <v>31</v>
      </c>
      <c r="K104" s="137">
        <f>'Large Use OLS Model'!$B$5</f>
        <v>-132518743.630743</v>
      </c>
      <c r="L104" s="137">
        <f ca="1">'Large Use OLS Model'!$B$6*D104</f>
        <v>4860878.7930942094</v>
      </c>
      <c r="M104" s="137">
        <f>'Large Use OLS Model'!$B$7*E104</f>
        <v>148101611.78403875</v>
      </c>
      <c r="N104" s="137">
        <f>'Large Use OLS Model'!$B$8*F104</f>
        <v>-12110750.899589883</v>
      </c>
      <c r="O104" s="137">
        <f>'Large Use OLS Model'!$B$9*G104</f>
        <v>-1709094.1435138399</v>
      </c>
      <c r="P104" s="137">
        <f>'Large Use OLS Model'!$B$10*H104</f>
        <v>0</v>
      </c>
      <c r="Q104" s="137">
        <f>'Large Use OLS Model'!$B$11*I104</f>
        <v>21803935.270762961</v>
      </c>
      <c r="R104" s="137">
        <f t="shared" ca="1" si="5"/>
        <v>28427837.174049199</v>
      </c>
    </row>
    <row r="105" spans="1:18">
      <c r="A105" s="138">
        <f>'Monthly Data'!A105</f>
        <v>42583</v>
      </c>
      <c r="B105" s="137">
        <f t="shared" si="4"/>
        <v>2016</v>
      </c>
      <c r="C105" s="137">
        <f ca="1">'Monthly Data'!Z105</f>
        <v>31803691.650573406</v>
      </c>
      <c r="D105" s="137">
        <f t="shared" ca="1" si="6"/>
        <v>154.67804511278189</v>
      </c>
      <c r="E105" s="202">
        <f>'Monthly Data'!AZ105</f>
        <v>6991</v>
      </c>
      <c r="F105" s="137">
        <f>'Monthly Data'!BC105</f>
        <v>104</v>
      </c>
      <c r="G105" s="137">
        <f>'Monthly Data'!BJ105</f>
        <v>0</v>
      </c>
      <c r="H105" s="137">
        <f>'Monthly Data'!BO105</f>
        <v>0</v>
      </c>
      <c r="I105" s="137">
        <f>'Monthly Data'!BS105</f>
        <v>31</v>
      </c>
      <c r="K105" s="137">
        <f>'Large Use OLS Model'!$B$5</f>
        <v>-132518743.630743</v>
      </c>
      <c r="L105" s="137">
        <f ca="1">'Large Use OLS Model'!$B$6*D105</f>
        <v>4122564.9688399341</v>
      </c>
      <c r="M105" s="137">
        <f>'Large Use OLS Model'!$B$7*E105</f>
        <v>148016921.79874411</v>
      </c>
      <c r="N105" s="137">
        <f>'Large Use OLS Model'!$B$8*F105</f>
        <v>-12228331.005411142</v>
      </c>
      <c r="O105" s="137">
        <f>'Large Use OLS Model'!$B$9*G105</f>
        <v>0</v>
      </c>
      <c r="P105" s="137">
        <f>'Large Use OLS Model'!$B$10*H105</f>
        <v>0</v>
      </c>
      <c r="Q105" s="137">
        <f>'Large Use OLS Model'!$B$11*I105</f>
        <v>21803935.270762961</v>
      </c>
      <c r="R105" s="137">
        <f t="shared" ca="1" si="5"/>
        <v>29196347.402192861</v>
      </c>
    </row>
    <row r="106" spans="1:18">
      <c r="A106" s="138">
        <f>'Monthly Data'!A106</f>
        <v>42614</v>
      </c>
      <c r="B106" s="137">
        <f t="shared" si="4"/>
        <v>2016</v>
      </c>
      <c r="C106" s="137">
        <f ca="1">'Monthly Data'!Z106</f>
        <v>28562406.850573409</v>
      </c>
      <c r="D106" s="137">
        <f t="shared" ca="1" si="6"/>
        <v>70.305488721804494</v>
      </c>
      <c r="E106" s="202">
        <f>'Monthly Data'!AZ106</f>
        <v>6989.1</v>
      </c>
      <c r="F106" s="137">
        <f>'Monthly Data'!BC106</f>
        <v>105</v>
      </c>
      <c r="G106" s="137">
        <f>'Monthly Data'!BJ106</f>
        <v>0</v>
      </c>
      <c r="H106" s="137">
        <f>'Monthly Data'!BO106</f>
        <v>0</v>
      </c>
      <c r="I106" s="137">
        <f>'Monthly Data'!BS106</f>
        <v>30</v>
      </c>
      <c r="K106" s="137">
        <f>'Large Use OLS Model'!$B$5</f>
        <v>-132518743.630743</v>
      </c>
      <c r="L106" s="137">
        <f ca="1">'Large Use OLS Model'!$B$6*D106</f>
        <v>1873820.8432253539</v>
      </c>
      <c r="M106" s="137">
        <f>'Large Use OLS Model'!$B$7*E106</f>
        <v>147976694.05572915</v>
      </c>
      <c r="N106" s="137">
        <f>'Large Use OLS Model'!$B$8*F106</f>
        <v>-12345911.111232404</v>
      </c>
      <c r="O106" s="137">
        <f>'Large Use OLS Model'!$B$9*G106</f>
        <v>0</v>
      </c>
      <c r="P106" s="137">
        <f>'Large Use OLS Model'!$B$10*H106</f>
        <v>0</v>
      </c>
      <c r="Q106" s="137">
        <f>'Large Use OLS Model'!$B$11*I106</f>
        <v>21100582.520093188</v>
      </c>
      <c r="R106" s="137">
        <f t="shared" ca="1" si="5"/>
        <v>26086442.677072298</v>
      </c>
    </row>
    <row r="107" spans="1:18">
      <c r="A107" s="138">
        <f>'Monthly Data'!A107</f>
        <v>42644</v>
      </c>
      <c r="B107" s="137">
        <f t="shared" si="4"/>
        <v>2016</v>
      </c>
      <c r="C107" s="137">
        <f ca="1">'Monthly Data'!Z107</f>
        <v>27098824.600573409</v>
      </c>
      <c r="D107" s="137">
        <f t="shared" ca="1" si="6"/>
        <v>14.777368421052643</v>
      </c>
      <c r="E107" s="202">
        <f>'Monthly Data'!AZ107</f>
        <v>7005.5</v>
      </c>
      <c r="F107" s="137">
        <f>'Monthly Data'!BC107</f>
        <v>106</v>
      </c>
      <c r="G107" s="137">
        <f>'Monthly Data'!BJ107</f>
        <v>0</v>
      </c>
      <c r="H107" s="137">
        <f>'Monthly Data'!BO107</f>
        <v>0</v>
      </c>
      <c r="I107" s="137">
        <f>'Monthly Data'!BS107</f>
        <v>31</v>
      </c>
      <c r="K107" s="137">
        <f>'Large Use OLS Model'!$B$5</f>
        <v>-132518743.630743</v>
      </c>
      <c r="L107" s="137">
        <f ca="1">'Large Use OLS Model'!$B$6*D107</f>
        <v>393854.61162153585</v>
      </c>
      <c r="M107" s="137">
        <f>'Large Use OLS Model'!$B$7*E107</f>
        <v>148323922.99543723</v>
      </c>
      <c r="N107" s="137">
        <f>'Large Use OLS Model'!$B$8*F107</f>
        <v>-12463491.217053665</v>
      </c>
      <c r="O107" s="137">
        <f>'Large Use OLS Model'!$B$9*G107</f>
        <v>0</v>
      </c>
      <c r="P107" s="137">
        <f>'Large Use OLS Model'!$B$10*H107</f>
        <v>0</v>
      </c>
      <c r="Q107" s="137">
        <f>'Large Use OLS Model'!$B$11*I107</f>
        <v>21803935.270762961</v>
      </c>
      <c r="R107" s="137">
        <f t="shared" ca="1" si="5"/>
        <v>25539478.030025065</v>
      </c>
    </row>
    <row r="108" spans="1:18">
      <c r="A108" s="138">
        <f>'Monthly Data'!A108</f>
        <v>42675</v>
      </c>
      <c r="B108" s="137">
        <f t="shared" si="4"/>
        <v>2016</v>
      </c>
      <c r="C108" s="137">
        <f ca="1">'Monthly Data'!Z108</f>
        <v>25594458.180573408</v>
      </c>
      <c r="D108" s="137">
        <f t="shared" ca="1" si="6"/>
        <v>9.5488721804512622E-2</v>
      </c>
      <c r="E108" s="202">
        <f>'Monthly Data'!AZ108</f>
        <v>7021.6</v>
      </c>
      <c r="F108" s="137">
        <f>'Monthly Data'!BC108</f>
        <v>107</v>
      </c>
      <c r="G108" s="137">
        <f>'Monthly Data'!BJ108</f>
        <v>0</v>
      </c>
      <c r="H108" s="137">
        <f>'Monthly Data'!BO108</f>
        <v>0</v>
      </c>
      <c r="I108" s="137">
        <f>'Monthly Data'!BS108</f>
        <v>30</v>
      </c>
      <c r="K108" s="137">
        <f>'Large Use OLS Model'!$B$5</f>
        <v>-132518743.630743</v>
      </c>
      <c r="L108" s="137">
        <f ca="1">'Large Use OLS Model'!$B$6*D108</f>
        <v>2545.018325926952</v>
      </c>
      <c r="M108" s="137">
        <f>'Large Use OLS Model'!$B$7*E108</f>
        <v>148664800.18624827</v>
      </c>
      <c r="N108" s="137">
        <f>'Large Use OLS Model'!$B$8*F108</f>
        <v>-12581071.322874926</v>
      </c>
      <c r="O108" s="137">
        <f>'Large Use OLS Model'!$B$9*G108</f>
        <v>0</v>
      </c>
      <c r="P108" s="137">
        <f>'Large Use OLS Model'!$B$10*H108</f>
        <v>0</v>
      </c>
      <c r="Q108" s="137">
        <f>'Large Use OLS Model'!$B$11*I108</f>
        <v>21100582.520093188</v>
      </c>
      <c r="R108" s="137">
        <f t="shared" ca="1" si="5"/>
        <v>24668112.771049462</v>
      </c>
    </row>
    <row r="109" spans="1:18">
      <c r="A109" s="138">
        <f>'Monthly Data'!A109</f>
        <v>42705</v>
      </c>
      <c r="B109" s="137">
        <f t="shared" si="4"/>
        <v>2016</v>
      </c>
      <c r="C109" s="137">
        <f ca="1">'Monthly Data'!Z109</f>
        <v>23271647.370573409</v>
      </c>
      <c r="D109" s="137">
        <f t="shared" ca="1" si="6"/>
        <v>0</v>
      </c>
      <c r="E109" s="202">
        <f>'Monthly Data'!AZ109</f>
        <v>7035.1</v>
      </c>
      <c r="F109" s="137">
        <f>'Monthly Data'!BC109</f>
        <v>108</v>
      </c>
      <c r="G109" s="137">
        <f>'Monthly Data'!BJ109</f>
        <v>0</v>
      </c>
      <c r="H109" s="137">
        <f>'Monthly Data'!BO109</f>
        <v>1</v>
      </c>
      <c r="I109" s="137">
        <f>'Monthly Data'!BS109</f>
        <v>31</v>
      </c>
      <c r="K109" s="137">
        <f>'Large Use OLS Model'!$B$5</f>
        <v>-132518743.630743</v>
      </c>
      <c r="L109" s="137">
        <f ca="1">'Large Use OLS Model'!$B$6*D109</f>
        <v>0</v>
      </c>
      <c r="M109" s="137">
        <f>'Large Use OLS Model'!$B$7*E109</f>
        <v>148950628.88661775</v>
      </c>
      <c r="N109" s="137">
        <f>'Large Use OLS Model'!$B$8*F109</f>
        <v>-12698651.428696187</v>
      </c>
      <c r="O109" s="137">
        <f>'Large Use OLS Model'!$B$9*G109</f>
        <v>0</v>
      </c>
      <c r="P109" s="137">
        <f>'Large Use OLS Model'!$B$10*H109</f>
        <v>-2274931.99285133</v>
      </c>
      <c r="Q109" s="137">
        <f>'Large Use OLS Model'!$B$11*I109</f>
        <v>21803935.270762961</v>
      </c>
      <c r="R109" s="137">
        <f t="shared" ca="1" si="5"/>
        <v>23262237.105090197</v>
      </c>
    </row>
    <row r="110" spans="1:18">
      <c r="A110" s="138">
        <v>42736</v>
      </c>
      <c r="B110" s="137">
        <f t="shared" si="4"/>
        <v>2017</v>
      </c>
      <c r="C110" s="137">
        <f ca="1">'Monthly Data'!Z110</f>
        <v>24541033.237536147</v>
      </c>
      <c r="D110" s="137">
        <f t="shared" ca="1" si="6"/>
        <v>0</v>
      </c>
      <c r="E110" s="202">
        <f>'Monthly Data'!AZ110</f>
        <v>7049.2</v>
      </c>
      <c r="F110" s="137">
        <f>F109+1</f>
        <v>109</v>
      </c>
      <c r="G110" s="137">
        <f>G98</f>
        <v>0</v>
      </c>
      <c r="H110" s="137">
        <f>'Monthly Data'!BO110</f>
        <v>0</v>
      </c>
      <c r="I110" s="137">
        <f t="shared" ref="I110" si="7">I98</f>
        <v>31</v>
      </c>
      <c r="K110" s="137">
        <f>'Large Use OLS Model'!$B$5</f>
        <v>-132518743.630743</v>
      </c>
      <c r="L110" s="137">
        <f ca="1">'Large Use OLS Model'!$B$6*D110</f>
        <v>0</v>
      </c>
      <c r="M110" s="137">
        <f>'Large Use OLS Model'!$B$7*E110</f>
        <v>149249161.08478141</v>
      </c>
      <c r="N110" s="137">
        <f>'Large Use OLS Model'!$B$8*F110</f>
        <v>-12816231.534517448</v>
      </c>
      <c r="O110" s="137">
        <f>'Large Use OLS Model'!$B$9*G110</f>
        <v>0</v>
      </c>
      <c r="P110" s="137">
        <f>'Large Use OLS Model'!$B$10*H110</f>
        <v>0</v>
      </c>
      <c r="Q110" s="137">
        <f>'Large Use OLS Model'!$B$11*I110</f>
        <v>21803935.270762961</v>
      </c>
      <c r="R110" s="137">
        <f t="shared" ca="1" si="5"/>
        <v>25718121.190283924</v>
      </c>
    </row>
    <row r="111" spans="1:18">
      <c r="A111" s="138">
        <v>42767</v>
      </c>
      <c r="B111" s="137">
        <f t="shared" si="4"/>
        <v>2017</v>
      </c>
      <c r="C111" s="137">
        <f ca="1">'Monthly Data'!Z111</f>
        <v>22499336.237536147</v>
      </c>
      <c r="D111" s="137">
        <f t="shared" ca="1" si="6"/>
        <v>0</v>
      </c>
      <c r="E111" s="202">
        <f>'Monthly Data'!AZ111</f>
        <v>7062.5</v>
      </c>
      <c r="F111" s="137">
        <f t="shared" ref="F111:F157" si="8">F110+1</f>
        <v>110</v>
      </c>
      <c r="G111" s="137">
        <f t="shared" ref="G111:I126" si="9">G99</f>
        <v>0</v>
      </c>
      <c r="H111" s="137">
        <f>'Monthly Data'!BO111</f>
        <v>0</v>
      </c>
      <c r="I111" s="137">
        <f t="shared" si="9"/>
        <v>29</v>
      </c>
      <c r="K111" s="137">
        <f>'Large Use OLS Model'!$B$5</f>
        <v>-132518743.630743</v>
      </c>
      <c r="L111" s="137">
        <f ca="1">'Large Use OLS Model'!$B$6*D111</f>
        <v>0</v>
      </c>
      <c r="M111" s="137">
        <f>'Large Use OLS Model'!$B$7*E111</f>
        <v>149530755.28588617</v>
      </c>
      <c r="N111" s="137">
        <f>'Large Use OLS Model'!$B$8*F111</f>
        <v>-12933811.64033871</v>
      </c>
      <c r="O111" s="137">
        <f>'Large Use OLS Model'!$B$9*G111</f>
        <v>0</v>
      </c>
      <c r="P111" s="137">
        <f>'Large Use OLS Model'!$B$10*H111</f>
        <v>0</v>
      </c>
      <c r="Q111" s="137">
        <f>'Large Use OLS Model'!$B$11*I111</f>
        <v>20397229.769423418</v>
      </c>
      <c r="R111" s="137">
        <f t="shared" ca="1" si="5"/>
        <v>24475429.784227878</v>
      </c>
    </row>
    <row r="112" spans="1:18">
      <c r="A112" s="138">
        <v>42795</v>
      </c>
      <c r="B112" s="137">
        <f t="shared" si="4"/>
        <v>2017</v>
      </c>
      <c r="C112" s="137">
        <f ca="1">'Monthly Data'!Z112</f>
        <v>24743226.817536149</v>
      </c>
      <c r="D112" s="137">
        <f t="shared" ca="1" si="6"/>
        <v>0</v>
      </c>
      <c r="E112" s="202">
        <f>'Monthly Data'!AZ112</f>
        <v>7071</v>
      </c>
      <c r="F112" s="137">
        <f t="shared" si="8"/>
        <v>111</v>
      </c>
      <c r="G112" s="137">
        <f t="shared" si="9"/>
        <v>0</v>
      </c>
      <c r="H112" s="137">
        <f>'Monthly Data'!BO112</f>
        <v>0</v>
      </c>
      <c r="I112" s="137">
        <f t="shared" si="9"/>
        <v>31</v>
      </c>
      <c r="K112" s="137">
        <f>'Large Use OLS Model'!$B$5</f>
        <v>-132518743.630743</v>
      </c>
      <c r="L112" s="137">
        <f ca="1">'Large Use OLS Model'!$B$6*D112</f>
        <v>0</v>
      </c>
      <c r="M112" s="137">
        <f>'Large Use OLS Model'!$B$7*E112</f>
        <v>149710721.50463733</v>
      </c>
      <c r="N112" s="137">
        <f>'Large Use OLS Model'!$B$8*F112</f>
        <v>-13051391.746159971</v>
      </c>
      <c r="O112" s="137">
        <f>'Large Use OLS Model'!$B$9*G112</f>
        <v>0</v>
      </c>
      <c r="P112" s="137">
        <f>'Large Use OLS Model'!$B$10*H112</f>
        <v>0</v>
      </c>
      <c r="Q112" s="137">
        <f>'Large Use OLS Model'!$B$11*I112</f>
        <v>21803935.270762961</v>
      </c>
      <c r="R112" s="137">
        <f t="shared" ca="1" si="5"/>
        <v>25944521.398497324</v>
      </c>
    </row>
    <row r="113" spans="1:18">
      <c r="A113" s="138">
        <v>42826</v>
      </c>
      <c r="B113" s="137">
        <f t="shared" si="4"/>
        <v>2017</v>
      </c>
      <c r="C113" s="137">
        <f ca="1">'Monthly Data'!Z113</f>
        <v>23949395.767536148</v>
      </c>
      <c r="D113" s="137">
        <f t="shared" ca="1" si="6"/>
        <v>1.6822556390977184</v>
      </c>
      <c r="E113" s="202">
        <f>'Monthly Data'!AZ113</f>
        <v>7073.2</v>
      </c>
      <c r="F113" s="137">
        <f t="shared" si="8"/>
        <v>112</v>
      </c>
      <c r="G113" s="137">
        <f t="shared" si="9"/>
        <v>0</v>
      </c>
      <c r="H113" s="137">
        <f>'Monthly Data'!BO113</f>
        <v>0</v>
      </c>
      <c r="I113" s="137">
        <f t="shared" si="9"/>
        <v>30</v>
      </c>
      <c r="K113" s="137">
        <f>'Large Use OLS Model'!$B$5</f>
        <v>-132518743.630743</v>
      </c>
      <c r="L113" s="137">
        <f ca="1">'Large Use OLS Model'!$B$6*D113</f>
        <v>44836.40946794326</v>
      </c>
      <c r="M113" s="137">
        <f>'Large Use OLS Model'!$B$7*E113</f>
        <v>149757300.9965494</v>
      </c>
      <c r="N113" s="137">
        <f>'Large Use OLS Model'!$B$8*F113</f>
        <v>-13168971.851981232</v>
      </c>
      <c r="O113" s="137">
        <f>'Large Use OLS Model'!$B$9*G113</f>
        <v>0</v>
      </c>
      <c r="P113" s="137">
        <f>'Large Use OLS Model'!$B$10*H113</f>
        <v>0</v>
      </c>
      <c r="Q113" s="137">
        <f>'Large Use OLS Model'!$B$11*I113</f>
        <v>21100582.520093188</v>
      </c>
      <c r="R113" s="137">
        <f t="shared" ca="1" si="5"/>
        <v>25215004.443386309</v>
      </c>
    </row>
    <row r="114" spans="1:18">
      <c r="A114" s="138">
        <v>42856</v>
      </c>
      <c r="B114" s="137">
        <f t="shared" si="4"/>
        <v>2017</v>
      </c>
      <c r="C114" s="137">
        <f ca="1">'Monthly Data'!Z114</f>
        <v>25751167.427536149</v>
      </c>
      <c r="D114" s="137">
        <f t="shared" ca="1" si="6"/>
        <v>46.38781954887213</v>
      </c>
      <c r="E114" s="202">
        <f>'Monthly Data'!AZ114</f>
        <v>7076.2</v>
      </c>
      <c r="F114" s="137">
        <f t="shared" si="8"/>
        <v>113</v>
      </c>
      <c r="G114" s="137">
        <f t="shared" si="9"/>
        <v>0</v>
      </c>
      <c r="H114" s="137">
        <f>'Monthly Data'!BO114</f>
        <v>0</v>
      </c>
      <c r="I114" s="137">
        <f t="shared" si="9"/>
        <v>31</v>
      </c>
      <c r="K114" s="137">
        <f>'Large Use OLS Model'!$B$5</f>
        <v>-132518743.630743</v>
      </c>
      <c r="L114" s="137">
        <f ca="1">'Large Use OLS Model'!$B$6*D114</f>
        <v>1236353.8711237926</v>
      </c>
      <c r="M114" s="137">
        <f>'Large Use OLS Model'!$B$7*E114</f>
        <v>149820818.48552039</v>
      </c>
      <c r="N114" s="137">
        <f>'Large Use OLS Model'!$B$8*F114</f>
        <v>-13286551.957802493</v>
      </c>
      <c r="O114" s="137">
        <f>'Large Use OLS Model'!$B$9*G114</f>
        <v>0</v>
      </c>
      <c r="P114" s="137">
        <f>'Large Use OLS Model'!$B$10*H114</f>
        <v>0</v>
      </c>
      <c r="Q114" s="137">
        <f>'Large Use OLS Model'!$B$11*I114</f>
        <v>21803935.270762961</v>
      </c>
      <c r="R114" s="137">
        <f t="shared" ca="1" si="5"/>
        <v>27055812.038861655</v>
      </c>
    </row>
    <row r="115" spans="1:18">
      <c r="A115" s="138">
        <v>42887</v>
      </c>
      <c r="B115" s="137">
        <f t="shared" si="4"/>
        <v>2017</v>
      </c>
      <c r="C115" s="137">
        <f ca="1">'Monthly Data'!Z115</f>
        <v>28230853.497536149</v>
      </c>
      <c r="D115" s="137">
        <f t="shared" ca="1" si="6"/>
        <v>113.76894736842098</v>
      </c>
      <c r="E115" s="202">
        <f>'Monthly Data'!AZ115</f>
        <v>7082.2</v>
      </c>
      <c r="F115" s="137">
        <f t="shared" si="8"/>
        <v>114</v>
      </c>
      <c r="G115" s="137">
        <f t="shared" si="9"/>
        <v>0</v>
      </c>
      <c r="H115" s="137">
        <f>'Monthly Data'!BO115</f>
        <v>0</v>
      </c>
      <c r="I115" s="137">
        <f t="shared" si="9"/>
        <v>30</v>
      </c>
      <c r="K115" s="137">
        <f>'Large Use OLS Model'!$B$5</f>
        <v>-132518743.630743</v>
      </c>
      <c r="L115" s="137">
        <f ca="1">'Large Use OLS Model'!$B$6*D115</f>
        <v>3032233.0271297749</v>
      </c>
      <c r="M115" s="137">
        <f>'Large Use OLS Model'!$B$7*E115</f>
        <v>149947853.46346238</v>
      </c>
      <c r="N115" s="137">
        <f>'Large Use OLS Model'!$B$8*F115</f>
        <v>-13404132.063623752</v>
      </c>
      <c r="O115" s="137">
        <f>'Large Use OLS Model'!$B$9*G115</f>
        <v>0</v>
      </c>
      <c r="P115" s="137">
        <f>'Large Use OLS Model'!$B$10*H115</f>
        <v>0</v>
      </c>
      <c r="Q115" s="137">
        <f>'Large Use OLS Model'!$B$11*I115</f>
        <v>21100582.520093188</v>
      </c>
      <c r="R115" s="137">
        <f t="shared" ca="1" si="5"/>
        <v>28157793.31631859</v>
      </c>
    </row>
    <row r="116" spans="1:18">
      <c r="A116" s="138">
        <v>42917</v>
      </c>
      <c r="B116" s="137">
        <f t="shared" si="4"/>
        <v>2017</v>
      </c>
      <c r="C116" s="137">
        <f ca="1">'Monthly Data'!Z116</f>
        <v>29806897.697536148</v>
      </c>
      <c r="D116" s="137">
        <f t="shared" ca="1" si="6"/>
        <v>182.37947368421052</v>
      </c>
      <c r="E116" s="202">
        <f>'Monthly Data'!AZ116</f>
        <v>7098</v>
      </c>
      <c r="F116" s="137">
        <f t="shared" si="8"/>
        <v>115</v>
      </c>
      <c r="G116" s="137">
        <f t="shared" si="9"/>
        <v>1</v>
      </c>
      <c r="H116" s="137">
        <f>'Monthly Data'!BO116</f>
        <v>0</v>
      </c>
      <c r="I116" s="137">
        <f t="shared" si="9"/>
        <v>31</v>
      </c>
      <c r="K116" s="137">
        <f>'Large Use OLS Model'!$B$5</f>
        <v>-132518743.630743</v>
      </c>
      <c r="L116" s="137">
        <f ca="1">'Large Use OLS Model'!$B$6*D116</f>
        <v>4860878.7930942094</v>
      </c>
      <c r="M116" s="137">
        <f>'Large Use OLS Model'!$B$7*E116</f>
        <v>150282378.90537629</v>
      </c>
      <c r="N116" s="137">
        <f>'Large Use OLS Model'!$B$8*F116</f>
        <v>-13521712.169445014</v>
      </c>
      <c r="O116" s="137">
        <f>'Large Use OLS Model'!$B$9*G116</f>
        <v>-1709094.1435138399</v>
      </c>
      <c r="P116" s="137">
        <f>'Large Use OLS Model'!$B$10*H116</f>
        <v>0</v>
      </c>
      <c r="Q116" s="137">
        <f>'Large Use OLS Model'!$B$11*I116</f>
        <v>21803935.270762961</v>
      </c>
      <c r="R116" s="137">
        <f t="shared" ca="1" si="5"/>
        <v>29197643.025531597</v>
      </c>
    </row>
    <row r="117" spans="1:18">
      <c r="A117" s="138">
        <v>42948</v>
      </c>
      <c r="B117" s="137">
        <f t="shared" si="4"/>
        <v>2017</v>
      </c>
      <c r="C117" s="137">
        <f ca="1">'Monthly Data'!Z117</f>
        <v>28084142.757536147</v>
      </c>
      <c r="D117" s="137">
        <f t="shared" ca="1" si="6"/>
        <v>154.67804511278189</v>
      </c>
      <c r="E117" s="202">
        <f>'Monthly Data'!AZ117</f>
        <v>7118.8</v>
      </c>
      <c r="F117" s="137">
        <f t="shared" si="8"/>
        <v>116</v>
      </c>
      <c r="G117" s="137">
        <f t="shared" si="9"/>
        <v>0</v>
      </c>
      <c r="H117" s="137">
        <f>'Monthly Data'!BO117</f>
        <v>0</v>
      </c>
      <c r="I117" s="137">
        <f t="shared" si="9"/>
        <v>31</v>
      </c>
      <c r="K117" s="137">
        <f>'Large Use OLS Model'!$B$5</f>
        <v>-132518743.630743</v>
      </c>
      <c r="L117" s="137">
        <f ca="1">'Large Use OLS Model'!$B$6*D117</f>
        <v>4122564.9688399341</v>
      </c>
      <c r="M117" s="137">
        <f>'Large Use OLS Model'!$B$7*E117</f>
        <v>150722766.82890853</v>
      </c>
      <c r="N117" s="137">
        <f>'Large Use OLS Model'!$B$8*F117</f>
        <v>-13639292.275266275</v>
      </c>
      <c r="O117" s="137">
        <f>'Large Use OLS Model'!$B$9*G117</f>
        <v>0</v>
      </c>
      <c r="P117" s="137">
        <f>'Large Use OLS Model'!$B$10*H117</f>
        <v>0</v>
      </c>
      <c r="Q117" s="137">
        <f>'Large Use OLS Model'!$B$11*I117</f>
        <v>21803935.270762961</v>
      </c>
      <c r="R117" s="137">
        <f t="shared" ca="1" si="5"/>
        <v>30491231.162502151</v>
      </c>
    </row>
    <row r="118" spans="1:18">
      <c r="A118" s="138">
        <v>42979</v>
      </c>
      <c r="B118" s="137">
        <f t="shared" si="4"/>
        <v>2017</v>
      </c>
      <c r="C118" s="137">
        <f ca="1">'Monthly Data'!Z118</f>
        <v>27096573.647536147</v>
      </c>
      <c r="D118" s="137">
        <f t="shared" ca="1" si="6"/>
        <v>70.305488721804494</v>
      </c>
      <c r="E118" s="202">
        <f>'Monthly Data'!AZ118</f>
        <v>7148.9</v>
      </c>
      <c r="F118" s="137">
        <f t="shared" si="8"/>
        <v>117</v>
      </c>
      <c r="G118" s="137">
        <f t="shared" si="9"/>
        <v>0</v>
      </c>
      <c r="H118" s="137">
        <f>'Monthly Data'!BO118</f>
        <v>0</v>
      </c>
      <c r="I118" s="137">
        <f t="shared" si="9"/>
        <v>30</v>
      </c>
      <c r="K118" s="137">
        <f>'Large Use OLS Model'!$B$5</f>
        <v>-132518743.630743</v>
      </c>
      <c r="L118" s="137">
        <f ca="1">'Large Use OLS Model'!$B$6*D118</f>
        <v>1873820.8432253539</v>
      </c>
      <c r="M118" s="137">
        <f>'Large Use OLS Model'!$B$7*E118</f>
        <v>151360058.96825084</v>
      </c>
      <c r="N118" s="137">
        <f>'Large Use OLS Model'!$B$8*F118</f>
        <v>-13756872.381087536</v>
      </c>
      <c r="O118" s="137">
        <f>'Large Use OLS Model'!$B$9*G118</f>
        <v>0</v>
      </c>
      <c r="P118" s="137">
        <f>'Large Use OLS Model'!$B$10*H118</f>
        <v>0</v>
      </c>
      <c r="Q118" s="137">
        <f>'Large Use OLS Model'!$B$11*I118</f>
        <v>21100582.520093188</v>
      </c>
      <c r="R118" s="137">
        <f t="shared" ca="1" si="5"/>
        <v>28058846.319738857</v>
      </c>
    </row>
    <row r="119" spans="1:18">
      <c r="A119" s="138">
        <v>43009</v>
      </c>
      <c r="B119" s="137">
        <f t="shared" si="4"/>
        <v>2017</v>
      </c>
      <c r="C119" s="137">
        <f ca="1">'Monthly Data'!Z119</f>
        <v>26885972.587536149</v>
      </c>
      <c r="D119" s="137">
        <f t="shared" ca="1" si="6"/>
        <v>14.777368421052643</v>
      </c>
      <c r="E119" s="202">
        <f>'Monthly Data'!AZ119</f>
        <v>7168.4</v>
      </c>
      <c r="F119" s="137">
        <f t="shared" si="8"/>
        <v>118</v>
      </c>
      <c r="G119" s="137">
        <f t="shared" si="9"/>
        <v>0</v>
      </c>
      <c r="H119" s="137">
        <f>'Monthly Data'!BO119</f>
        <v>0</v>
      </c>
      <c r="I119" s="137">
        <f t="shared" si="9"/>
        <v>31</v>
      </c>
      <c r="K119" s="137">
        <f>'Large Use OLS Model'!$B$5</f>
        <v>-132518743.630743</v>
      </c>
      <c r="L119" s="137">
        <f ca="1">'Large Use OLS Model'!$B$6*D119</f>
        <v>393854.61162153585</v>
      </c>
      <c r="M119" s="137">
        <f>'Large Use OLS Model'!$B$7*E119</f>
        <v>151772922.64656231</v>
      </c>
      <c r="N119" s="137">
        <f>'Large Use OLS Model'!$B$8*F119</f>
        <v>-13874452.486908797</v>
      </c>
      <c r="O119" s="137">
        <f>'Large Use OLS Model'!$B$9*G119</f>
        <v>0</v>
      </c>
      <c r="P119" s="137">
        <f>'Large Use OLS Model'!$B$10*H119</f>
        <v>0</v>
      </c>
      <c r="Q119" s="137">
        <f>'Large Use OLS Model'!$B$11*I119</f>
        <v>21803935.270762961</v>
      </c>
      <c r="R119" s="137">
        <f t="shared" ca="1" si="5"/>
        <v>27577516.411295004</v>
      </c>
    </row>
    <row r="120" spans="1:18">
      <c r="A120" s="138">
        <v>43040</v>
      </c>
      <c r="B120" s="137">
        <f t="shared" si="4"/>
        <v>2017</v>
      </c>
      <c r="C120" s="137">
        <f ca="1">'Monthly Data'!Z120</f>
        <v>24700471.057536148</v>
      </c>
      <c r="D120" s="137">
        <f t="shared" ca="1" si="6"/>
        <v>9.5488721804512622E-2</v>
      </c>
      <c r="E120" s="202">
        <f>'Monthly Data'!AZ120</f>
        <v>7192.2</v>
      </c>
      <c r="F120" s="137">
        <f t="shared" si="8"/>
        <v>119</v>
      </c>
      <c r="G120" s="137">
        <f t="shared" si="9"/>
        <v>0</v>
      </c>
      <c r="H120" s="137">
        <f>'Monthly Data'!BO120</f>
        <v>0</v>
      </c>
      <c r="I120" s="137">
        <f t="shared" si="9"/>
        <v>30</v>
      </c>
      <c r="K120" s="137">
        <f>'Large Use OLS Model'!$B$5</f>
        <v>-132518743.630743</v>
      </c>
      <c r="L120" s="137">
        <f ca="1">'Large Use OLS Model'!$B$6*D120</f>
        <v>2545.018325926952</v>
      </c>
      <c r="M120" s="137">
        <f>'Large Use OLS Model'!$B$7*E120</f>
        <v>152276828.05906555</v>
      </c>
      <c r="N120" s="137">
        <f>'Large Use OLS Model'!$B$8*F120</f>
        <v>-13992032.592730058</v>
      </c>
      <c r="O120" s="137">
        <f>'Large Use OLS Model'!$B$9*G120</f>
        <v>0</v>
      </c>
      <c r="P120" s="137">
        <f>'Large Use OLS Model'!$B$10*H120</f>
        <v>0</v>
      </c>
      <c r="Q120" s="137">
        <f>'Large Use OLS Model'!$B$11*I120</f>
        <v>21100582.520093188</v>
      </c>
      <c r="R120" s="137">
        <f t="shared" ca="1" si="5"/>
        <v>26869179.374011606</v>
      </c>
    </row>
    <row r="121" spans="1:18">
      <c r="A121" s="138">
        <v>43070</v>
      </c>
      <c r="B121" s="137">
        <f t="shared" si="4"/>
        <v>2017</v>
      </c>
      <c r="C121" s="137">
        <f ca="1">'Monthly Data'!Z121</f>
        <v>23760465.877536148</v>
      </c>
      <c r="D121" s="137">
        <f t="shared" ca="1" si="6"/>
        <v>0</v>
      </c>
      <c r="E121" s="202">
        <f>'Monthly Data'!AZ121</f>
        <v>7207.4</v>
      </c>
      <c r="F121" s="137">
        <f t="shared" si="8"/>
        <v>120</v>
      </c>
      <c r="G121" s="137">
        <f t="shared" si="9"/>
        <v>0</v>
      </c>
      <c r="H121" s="137">
        <f>'Monthly Data'!BO121</f>
        <v>1</v>
      </c>
      <c r="I121" s="137">
        <f t="shared" si="9"/>
        <v>31</v>
      </c>
      <c r="K121" s="137">
        <f>'Large Use OLS Model'!$B$5</f>
        <v>-132518743.630743</v>
      </c>
      <c r="L121" s="137">
        <f ca="1">'Large Use OLS Model'!$B$6*D121</f>
        <v>0</v>
      </c>
      <c r="M121" s="137">
        <f>'Large Use OLS Model'!$B$7*E121</f>
        <v>152598650.00318527</v>
      </c>
      <c r="N121" s="137">
        <f>'Large Use OLS Model'!$B$8*F121</f>
        <v>-14109612.69855132</v>
      </c>
      <c r="O121" s="137">
        <f>'Large Use OLS Model'!$B$9*G121</f>
        <v>0</v>
      </c>
      <c r="P121" s="137">
        <f>'Large Use OLS Model'!$B$10*H121</f>
        <v>-2274931.99285133</v>
      </c>
      <c r="Q121" s="137">
        <f>'Large Use OLS Model'!$B$11*I121</f>
        <v>21803935.270762961</v>
      </c>
      <c r="R121" s="137">
        <f t="shared" ca="1" si="5"/>
        <v>25499296.951802589</v>
      </c>
    </row>
    <row r="122" spans="1:18">
      <c r="A122" s="138">
        <v>43101</v>
      </c>
      <c r="B122" s="137">
        <f t="shared" si="4"/>
        <v>2018</v>
      </c>
      <c r="D122" s="137">
        <f t="shared" ca="1" si="6"/>
        <v>0</v>
      </c>
      <c r="E122" s="202">
        <f>E110*(1+Employment!$K$3)</f>
        <v>7149.6511</v>
      </c>
      <c r="F122" s="137">
        <f t="shared" si="8"/>
        <v>121</v>
      </c>
      <c r="G122" s="137">
        <f t="shared" si="9"/>
        <v>0</v>
      </c>
      <c r="H122" s="137">
        <f t="shared" si="9"/>
        <v>0</v>
      </c>
      <c r="I122" s="137">
        <f t="shared" si="9"/>
        <v>31</v>
      </c>
      <c r="K122" s="137">
        <f>'Large Use OLS Model'!$B$5</f>
        <v>-132518743.630743</v>
      </c>
      <c r="L122" s="137">
        <f ca="1">'Large Use OLS Model'!$B$6*D122</f>
        <v>0</v>
      </c>
      <c r="M122" s="137">
        <f>'Large Use OLS Model'!$B$7*E122</f>
        <v>151375961.63023955</v>
      </c>
      <c r="N122" s="137">
        <f>'Large Use OLS Model'!$B$8*F122</f>
        <v>-14227192.804372581</v>
      </c>
      <c r="O122" s="137">
        <f>'Large Use OLS Model'!$B$9*G122</f>
        <v>0</v>
      </c>
      <c r="P122" s="137">
        <f>'Large Use OLS Model'!$B$10*H122</f>
        <v>0</v>
      </c>
      <c r="Q122" s="137">
        <f>'Large Use OLS Model'!$B$11*I122</f>
        <v>21803935.270762961</v>
      </c>
      <c r="R122" s="137">
        <f t="shared" ca="1" si="5"/>
        <v>26433960.465886928</v>
      </c>
    </row>
    <row r="123" spans="1:18">
      <c r="A123" s="138">
        <v>43132</v>
      </c>
      <c r="B123" s="137">
        <f t="shared" si="4"/>
        <v>2018</v>
      </c>
      <c r="D123" s="137">
        <f t="shared" ca="1" si="6"/>
        <v>0</v>
      </c>
      <c r="E123" s="202">
        <f>E111*(1+Employment!$K$3)</f>
        <v>7163.1406250000009</v>
      </c>
      <c r="F123" s="137">
        <f t="shared" si="8"/>
        <v>122</v>
      </c>
      <c r="G123" s="137">
        <f t="shared" si="9"/>
        <v>0</v>
      </c>
      <c r="H123" s="137">
        <f t="shared" ref="H123" si="10">H111</f>
        <v>0</v>
      </c>
      <c r="I123" s="137">
        <f t="shared" si="9"/>
        <v>29</v>
      </c>
      <c r="K123" s="137">
        <f>'Large Use OLS Model'!$B$5</f>
        <v>-132518743.630743</v>
      </c>
      <c r="L123" s="137">
        <f ca="1">'Large Use OLS Model'!$B$6*D123</f>
        <v>0</v>
      </c>
      <c r="M123" s="137">
        <f>'Large Use OLS Model'!$B$7*E123</f>
        <v>151661568.54871008</v>
      </c>
      <c r="N123" s="137">
        <f>'Large Use OLS Model'!$B$8*F123</f>
        <v>-14344772.910193842</v>
      </c>
      <c r="O123" s="137">
        <f>'Large Use OLS Model'!$B$9*G123</f>
        <v>0</v>
      </c>
      <c r="P123" s="137">
        <f>'Large Use OLS Model'!$B$10*H123</f>
        <v>0</v>
      </c>
      <c r="Q123" s="137">
        <f>'Large Use OLS Model'!$B$11*I123</f>
        <v>20397229.769423418</v>
      </c>
      <c r="R123" s="137">
        <f t="shared" ca="1" si="5"/>
        <v>25195281.777196657</v>
      </c>
    </row>
    <row r="124" spans="1:18">
      <c r="A124" s="138">
        <v>43160</v>
      </c>
      <c r="B124" s="137">
        <f t="shared" si="4"/>
        <v>2018</v>
      </c>
      <c r="D124" s="137">
        <f t="shared" ca="1" si="6"/>
        <v>0</v>
      </c>
      <c r="E124" s="202">
        <f>E112*(1+Employment!$K$3)</f>
        <v>7171.7617500000006</v>
      </c>
      <c r="F124" s="137">
        <f t="shared" si="8"/>
        <v>123</v>
      </c>
      <c r="G124" s="137">
        <f t="shared" si="9"/>
        <v>0</v>
      </c>
      <c r="H124" s="137">
        <f t="shared" ref="H124" si="11">H112</f>
        <v>0</v>
      </c>
      <c r="I124" s="137">
        <f t="shared" si="9"/>
        <v>31</v>
      </c>
      <c r="K124" s="137">
        <f>'Large Use OLS Model'!$B$5</f>
        <v>-132518743.630743</v>
      </c>
      <c r="L124" s="137">
        <f ca="1">'Large Use OLS Model'!$B$6*D124</f>
        <v>0</v>
      </c>
      <c r="M124" s="137">
        <f>'Large Use OLS Model'!$B$7*E124</f>
        <v>151844099.28607842</v>
      </c>
      <c r="N124" s="137">
        <f>'Large Use OLS Model'!$B$8*F124</f>
        <v>-14462353.016015103</v>
      </c>
      <c r="O124" s="137">
        <f>'Large Use OLS Model'!$B$9*G124</f>
        <v>0</v>
      </c>
      <c r="P124" s="137">
        <f>'Large Use OLS Model'!$B$10*H124</f>
        <v>0</v>
      </c>
      <c r="Q124" s="137">
        <f>'Large Use OLS Model'!$B$11*I124</f>
        <v>21803935.270762961</v>
      </c>
      <c r="R124" s="137">
        <f t="shared" ca="1" si="5"/>
        <v>26666937.910083286</v>
      </c>
    </row>
    <row r="125" spans="1:18">
      <c r="A125" s="138">
        <v>43191</v>
      </c>
      <c r="B125" s="137">
        <f t="shared" si="4"/>
        <v>2018</v>
      </c>
      <c r="D125" s="137">
        <f t="shared" ca="1" si="6"/>
        <v>1.6822556390977184</v>
      </c>
      <c r="E125" s="202">
        <f>E113*(1+Employment!$K$3)</f>
        <v>7173.9931000000006</v>
      </c>
      <c r="F125" s="137">
        <f t="shared" si="8"/>
        <v>124</v>
      </c>
      <c r="G125" s="137">
        <f t="shared" si="9"/>
        <v>0</v>
      </c>
      <c r="H125" s="137">
        <f t="shared" ref="H125" si="12">H113</f>
        <v>0</v>
      </c>
      <c r="I125" s="137">
        <f t="shared" si="9"/>
        <v>30</v>
      </c>
      <c r="K125" s="137">
        <f>'Large Use OLS Model'!$B$5</f>
        <v>-132518743.630743</v>
      </c>
      <c r="L125" s="137">
        <f ca="1">'Large Use OLS Model'!$B$6*D125</f>
        <v>44836.40946794326</v>
      </c>
      <c r="M125" s="137">
        <f>'Large Use OLS Model'!$B$7*E125</f>
        <v>151891342.53575024</v>
      </c>
      <c r="N125" s="137">
        <f>'Large Use OLS Model'!$B$8*F125</f>
        <v>-14579933.121836362</v>
      </c>
      <c r="O125" s="137">
        <f>'Large Use OLS Model'!$B$9*G125</f>
        <v>0</v>
      </c>
      <c r="P125" s="137">
        <f>'Large Use OLS Model'!$B$10*H125</f>
        <v>0</v>
      </c>
      <c r="Q125" s="137">
        <f>'Large Use OLS Model'!$B$11*I125</f>
        <v>21100582.520093188</v>
      </c>
      <c r="R125" s="137">
        <f t="shared" ca="1" si="5"/>
        <v>25938084.712732017</v>
      </c>
    </row>
    <row r="126" spans="1:18">
      <c r="A126" s="138">
        <v>43221</v>
      </c>
      <c r="B126" s="137">
        <f t="shared" si="4"/>
        <v>2018</v>
      </c>
      <c r="D126" s="137">
        <f t="shared" ca="1" si="6"/>
        <v>46.38781954887213</v>
      </c>
      <c r="E126" s="202">
        <f>E114*(1+Employment!$K$3)</f>
        <v>7177.0358500000002</v>
      </c>
      <c r="F126" s="137">
        <f t="shared" si="8"/>
        <v>125</v>
      </c>
      <c r="G126" s="137">
        <f t="shared" si="9"/>
        <v>0</v>
      </c>
      <c r="H126" s="137">
        <f t="shared" ref="H126" si="13">H114</f>
        <v>0</v>
      </c>
      <c r="I126" s="137">
        <f t="shared" si="9"/>
        <v>31</v>
      </c>
      <c r="K126" s="137">
        <f>'Large Use OLS Model'!$B$5</f>
        <v>-132518743.630743</v>
      </c>
      <c r="L126" s="137">
        <f ca="1">'Large Use OLS Model'!$B$6*D126</f>
        <v>1236353.8711237926</v>
      </c>
      <c r="M126" s="137">
        <f>'Large Use OLS Model'!$B$7*E126</f>
        <v>151955765.14893904</v>
      </c>
      <c r="N126" s="137">
        <f>'Large Use OLS Model'!$B$8*F126</f>
        <v>-14697513.227657624</v>
      </c>
      <c r="O126" s="137">
        <f>'Large Use OLS Model'!$B$9*G126</f>
        <v>0</v>
      </c>
      <c r="P126" s="137">
        <f>'Large Use OLS Model'!$B$10*H126</f>
        <v>0</v>
      </c>
      <c r="Q126" s="137">
        <f>'Large Use OLS Model'!$B$11*I126</f>
        <v>21803935.270762961</v>
      </c>
      <c r="R126" s="137">
        <f t="shared" ca="1" si="5"/>
        <v>27779797.432425175</v>
      </c>
    </row>
    <row r="127" spans="1:18">
      <c r="A127" s="138">
        <v>43252</v>
      </c>
      <c r="B127" s="137">
        <f t="shared" si="4"/>
        <v>2018</v>
      </c>
      <c r="D127" s="137">
        <f t="shared" ca="1" si="6"/>
        <v>113.76894736842098</v>
      </c>
      <c r="E127" s="202">
        <f>E115*(1+Employment!$K$3)</f>
        <v>7183.1213500000003</v>
      </c>
      <c r="F127" s="137">
        <f t="shared" si="8"/>
        <v>126</v>
      </c>
      <c r="G127" s="137">
        <f t="shared" ref="G127:I142" si="14">G115</f>
        <v>0</v>
      </c>
      <c r="H127" s="137">
        <f t="shared" si="14"/>
        <v>0</v>
      </c>
      <c r="I127" s="137">
        <f t="shared" si="14"/>
        <v>30</v>
      </c>
      <c r="K127" s="137">
        <f>'Large Use OLS Model'!$B$5</f>
        <v>-132518743.630743</v>
      </c>
      <c r="L127" s="137">
        <f ca="1">'Large Use OLS Model'!$B$6*D127</f>
        <v>3032233.0271297749</v>
      </c>
      <c r="M127" s="137">
        <f>'Large Use OLS Model'!$B$7*E127</f>
        <v>152084610.37531671</v>
      </c>
      <c r="N127" s="137">
        <f>'Large Use OLS Model'!$B$8*F127</f>
        <v>-14815093.333478885</v>
      </c>
      <c r="O127" s="137">
        <f>'Large Use OLS Model'!$B$9*G127</f>
        <v>0</v>
      </c>
      <c r="P127" s="137">
        <f>'Large Use OLS Model'!$B$10*H127</f>
        <v>0</v>
      </c>
      <c r="Q127" s="137">
        <f>'Large Use OLS Model'!$B$11*I127</f>
        <v>21100582.520093188</v>
      </c>
      <c r="R127" s="137">
        <f t="shared" ca="1" si="5"/>
        <v>28883588.958317786</v>
      </c>
    </row>
    <row r="128" spans="1:18">
      <c r="A128" s="138">
        <v>43282</v>
      </c>
      <c r="B128" s="137">
        <f t="shared" si="4"/>
        <v>2018</v>
      </c>
      <c r="D128" s="137">
        <f t="shared" ca="1" si="6"/>
        <v>182.37947368421052</v>
      </c>
      <c r="E128" s="202">
        <f>E116*(1+Employment!$K$3)</f>
        <v>7199.1465000000007</v>
      </c>
      <c r="F128" s="137">
        <f t="shared" si="8"/>
        <v>127</v>
      </c>
      <c r="G128" s="137">
        <f t="shared" si="14"/>
        <v>1</v>
      </c>
      <c r="H128" s="137">
        <f t="shared" si="14"/>
        <v>0</v>
      </c>
      <c r="I128" s="137">
        <f t="shared" si="14"/>
        <v>31</v>
      </c>
      <c r="K128" s="137">
        <f>'Large Use OLS Model'!$B$5</f>
        <v>-132518743.630743</v>
      </c>
      <c r="L128" s="137">
        <f ca="1">'Large Use OLS Model'!$B$6*D128</f>
        <v>4860878.7930942094</v>
      </c>
      <c r="M128" s="137">
        <f>'Large Use OLS Model'!$B$7*E128</f>
        <v>152423902.80477792</v>
      </c>
      <c r="N128" s="137">
        <f>'Large Use OLS Model'!$B$8*F128</f>
        <v>-14932673.439300146</v>
      </c>
      <c r="O128" s="137">
        <f>'Large Use OLS Model'!$B$9*G128</f>
        <v>-1709094.1435138399</v>
      </c>
      <c r="P128" s="137">
        <f>'Large Use OLS Model'!$B$10*H128</f>
        <v>0</v>
      </c>
      <c r="Q128" s="137">
        <f>'Large Use OLS Model'!$B$11*I128</f>
        <v>21803935.270762961</v>
      </c>
      <c r="R128" s="137">
        <f t="shared" ca="1" si="5"/>
        <v>29928205.655078102</v>
      </c>
    </row>
    <row r="129" spans="1:18">
      <c r="A129" s="138">
        <v>43313</v>
      </c>
      <c r="B129" s="137">
        <f t="shared" si="4"/>
        <v>2018</v>
      </c>
      <c r="D129" s="137">
        <f t="shared" ca="1" si="6"/>
        <v>154.67804511278189</v>
      </c>
      <c r="E129" s="202">
        <f>E117*(1+Employment!$K$3)</f>
        <v>7220.2429000000011</v>
      </c>
      <c r="F129" s="137">
        <f t="shared" si="8"/>
        <v>128</v>
      </c>
      <c r="G129" s="137">
        <f t="shared" si="14"/>
        <v>0</v>
      </c>
      <c r="H129" s="137">
        <f t="shared" si="14"/>
        <v>0</v>
      </c>
      <c r="I129" s="137">
        <f t="shared" si="14"/>
        <v>31</v>
      </c>
      <c r="K129" s="137">
        <f>'Large Use OLS Model'!$B$5</f>
        <v>-132518743.630743</v>
      </c>
      <c r="L129" s="137">
        <f ca="1">'Large Use OLS Model'!$B$6*D129</f>
        <v>4122564.9688399341</v>
      </c>
      <c r="M129" s="137">
        <f>'Large Use OLS Model'!$B$7*E129</f>
        <v>152870566.25622049</v>
      </c>
      <c r="N129" s="137">
        <f>'Large Use OLS Model'!$B$8*F129</f>
        <v>-15050253.545121407</v>
      </c>
      <c r="O129" s="137">
        <f>'Large Use OLS Model'!$B$9*G129</f>
        <v>0</v>
      </c>
      <c r="P129" s="137">
        <f>'Large Use OLS Model'!$B$10*H129</f>
        <v>0</v>
      </c>
      <c r="Q129" s="137">
        <f>'Large Use OLS Model'!$B$11*I129</f>
        <v>21803935.270762961</v>
      </c>
      <c r="R129" s="137">
        <f t="shared" ca="1" si="5"/>
        <v>31228069.319958977</v>
      </c>
    </row>
    <row r="130" spans="1:18">
      <c r="A130" s="138">
        <v>43344</v>
      </c>
      <c r="B130" s="137">
        <f t="shared" ref="B130:B157" si="15">YEAR(A130)</f>
        <v>2018</v>
      </c>
      <c r="D130" s="137">
        <f t="shared" ca="1" si="6"/>
        <v>70.305488721804494</v>
      </c>
      <c r="E130" s="202">
        <f>E118*(1+Employment!$K$3)</f>
        <v>7250.7718250000007</v>
      </c>
      <c r="F130" s="137">
        <f t="shared" si="8"/>
        <v>129</v>
      </c>
      <c r="G130" s="137">
        <f t="shared" si="14"/>
        <v>0</v>
      </c>
      <c r="H130" s="137">
        <f t="shared" si="14"/>
        <v>0</v>
      </c>
      <c r="I130" s="137">
        <f t="shared" si="14"/>
        <v>30</v>
      </c>
      <c r="K130" s="137">
        <f>'Large Use OLS Model'!$B$5</f>
        <v>-132518743.630743</v>
      </c>
      <c r="L130" s="137">
        <f ca="1">'Large Use OLS Model'!$B$6*D130</f>
        <v>1873820.8432253539</v>
      </c>
      <c r="M130" s="137">
        <f>'Large Use OLS Model'!$B$7*E130</f>
        <v>153516939.80854845</v>
      </c>
      <c r="N130" s="137">
        <f>'Large Use OLS Model'!$B$8*F130</f>
        <v>-15167833.650942668</v>
      </c>
      <c r="O130" s="137">
        <f>'Large Use OLS Model'!$B$9*G130</f>
        <v>0</v>
      </c>
      <c r="P130" s="137">
        <f>'Large Use OLS Model'!$B$10*H130</f>
        <v>0</v>
      </c>
      <c r="Q130" s="137">
        <f>'Large Use OLS Model'!$B$11*I130</f>
        <v>21100582.520093188</v>
      </c>
      <c r="R130" s="137">
        <f t="shared" ref="R130:R157" ca="1" si="16">SUM(K130:Q130)</f>
        <v>28804765.890181333</v>
      </c>
    </row>
    <row r="131" spans="1:18">
      <c r="A131" s="138">
        <v>43374</v>
      </c>
      <c r="B131" s="137">
        <f t="shared" si="15"/>
        <v>2018</v>
      </c>
      <c r="D131" s="137">
        <f t="shared" ca="1" si="6"/>
        <v>14.777368421052643</v>
      </c>
      <c r="E131" s="202">
        <f>E119*(1+Employment!$K$3)</f>
        <v>7270.5497000000005</v>
      </c>
      <c r="F131" s="137">
        <f t="shared" si="8"/>
        <v>130</v>
      </c>
      <c r="G131" s="137">
        <f t="shared" si="14"/>
        <v>0</v>
      </c>
      <c r="H131" s="137">
        <f t="shared" si="14"/>
        <v>0</v>
      </c>
      <c r="I131" s="137">
        <f t="shared" si="14"/>
        <v>31</v>
      </c>
      <c r="K131" s="137">
        <f>'Large Use OLS Model'!$B$5</f>
        <v>-132518743.630743</v>
      </c>
      <c r="L131" s="137">
        <f ca="1">'Large Use OLS Model'!$B$6*D131</f>
        <v>393854.61162153585</v>
      </c>
      <c r="M131" s="137">
        <f>'Large Use OLS Model'!$B$7*E131</f>
        <v>153935686.79427585</v>
      </c>
      <c r="N131" s="137">
        <f>'Large Use OLS Model'!$B$8*F131</f>
        <v>-15285413.75676393</v>
      </c>
      <c r="O131" s="137">
        <f>'Large Use OLS Model'!$B$9*G131</f>
        <v>0</v>
      </c>
      <c r="P131" s="137">
        <f>'Large Use OLS Model'!$B$10*H131</f>
        <v>0</v>
      </c>
      <c r="Q131" s="137">
        <f>'Large Use OLS Model'!$B$11*I131</f>
        <v>21803935.270762961</v>
      </c>
      <c r="R131" s="137">
        <f t="shared" ca="1" si="16"/>
        <v>28329319.289153412</v>
      </c>
    </row>
    <row r="132" spans="1:18">
      <c r="A132" s="138">
        <v>43405</v>
      </c>
      <c r="B132" s="137">
        <f t="shared" si="15"/>
        <v>2018</v>
      </c>
      <c r="D132" s="137">
        <f t="shared" ca="1" si="6"/>
        <v>9.5488721804512622E-2</v>
      </c>
      <c r="E132" s="202">
        <f>E120*(1+Employment!$K$3)</f>
        <v>7294.6888500000005</v>
      </c>
      <c r="F132" s="137">
        <f t="shared" si="8"/>
        <v>131</v>
      </c>
      <c r="G132" s="137">
        <f t="shared" si="14"/>
        <v>0</v>
      </c>
      <c r="H132" s="137">
        <f t="shared" si="14"/>
        <v>0</v>
      </c>
      <c r="I132" s="137">
        <f t="shared" si="14"/>
        <v>30</v>
      </c>
      <c r="K132" s="137">
        <f>'Large Use OLS Model'!$B$5</f>
        <v>-132518743.630743</v>
      </c>
      <c r="L132" s="137">
        <f ca="1">'Large Use OLS Model'!$B$6*D132</f>
        <v>2545.018325926952</v>
      </c>
      <c r="M132" s="137">
        <f>'Large Use OLS Model'!$B$7*E132</f>
        <v>154446772.85890725</v>
      </c>
      <c r="N132" s="137">
        <f>'Large Use OLS Model'!$B$8*F132</f>
        <v>-15402993.862585191</v>
      </c>
      <c r="O132" s="137">
        <f>'Large Use OLS Model'!$B$9*G132</f>
        <v>0</v>
      </c>
      <c r="P132" s="137">
        <f>'Large Use OLS Model'!$B$10*H132</f>
        <v>0</v>
      </c>
      <c r="Q132" s="137">
        <f>'Large Use OLS Model'!$B$11*I132</f>
        <v>21100582.520093188</v>
      </c>
      <c r="R132" s="137">
        <f t="shared" ca="1" si="16"/>
        <v>27628162.903998177</v>
      </c>
    </row>
    <row r="133" spans="1:18">
      <c r="A133" s="138">
        <v>43435</v>
      </c>
      <c r="B133" s="137">
        <f t="shared" si="15"/>
        <v>2018</v>
      </c>
      <c r="D133" s="137">
        <f t="shared" ca="1" si="6"/>
        <v>0</v>
      </c>
      <c r="E133" s="202">
        <f>E121*(1+Employment!$K$3)</f>
        <v>7310.10545</v>
      </c>
      <c r="F133" s="137">
        <f t="shared" si="8"/>
        <v>132</v>
      </c>
      <c r="G133" s="137">
        <f t="shared" si="14"/>
        <v>0</v>
      </c>
      <c r="H133" s="137">
        <f t="shared" si="14"/>
        <v>1</v>
      </c>
      <c r="I133" s="137">
        <f t="shared" si="14"/>
        <v>31</v>
      </c>
      <c r="K133" s="137">
        <f>'Large Use OLS Model'!$B$5</f>
        <v>-132518743.630743</v>
      </c>
      <c r="L133" s="137">
        <f ca="1">'Large Use OLS Model'!$B$6*D133</f>
        <v>0</v>
      </c>
      <c r="M133" s="137">
        <f>'Large Use OLS Model'!$B$7*E133</f>
        <v>154773180.76573065</v>
      </c>
      <c r="N133" s="137">
        <f>'Large Use OLS Model'!$B$8*F133</f>
        <v>-15520573.968406452</v>
      </c>
      <c r="O133" s="137">
        <f>'Large Use OLS Model'!$B$9*G133</f>
        <v>0</v>
      </c>
      <c r="P133" s="137">
        <f>'Large Use OLS Model'!$B$10*H133</f>
        <v>-2274931.99285133</v>
      </c>
      <c r="Q133" s="137">
        <f>'Large Use OLS Model'!$B$11*I133</f>
        <v>21803935.270762961</v>
      </c>
      <c r="R133" s="137">
        <f t="shared" ca="1" si="16"/>
        <v>26262866.444492832</v>
      </c>
    </row>
    <row r="134" spans="1:18">
      <c r="A134" s="138">
        <v>43466</v>
      </c>
      <c r="B134" s="137">
        <f t="shared" si="15"/>
        <v>2019</v>
      </c>
      <c r="D134" s="137">
        <f t="shared" ca="1" si="6"/>
        <v>0</v>
      </c>
      <c r="E134" s="202">
        <f>E122*(1+Employment!$K$4)</f>
        <v>7213.9979598999989</v>
      </c>
      <c r="F134" s="137">
        <f t="shared" si="8"/>
        <v>133</v>
      </c>
      <c r="G134" s="137">
        <f t="shared" si="14"/>
        <v>0</v>
      </c>
      <c r="H134" s="137">
        <f t="shared" si="14"/>
        <v>0</v>
      </c>
      <c r="I134" s="137">
        <f t="shared" si="14"/>
        <v>31</v>
      </c>
      <c r="K134" s="137">
        <f>'Large Use OLS Model'!$B$5</f>
        <v>-132518743.630743</v>
      </c>
      <c r="L134" s="137">
        <f ca="1">'Large Use OLS Model'!$B$6*D134</f>
        <v>0</v>
      </c>
      <c r="M134" s="137">
        <f>'Large Use OLS Model'!$B$7*E134</f>
        <v>152738345.28491169</v>
      </c>
      <c r="N134" s="137">
        <f>'Large Use OLS Model'!$B$8*F134</f>
        <v>-15638154.074227711</v>
      </c>
      <c r="O134" s="137">
        <f>'Large Use OLS Model'!$B$9*G134</f>
        <v>0</v>
      </c>
      <c r="P134" s="137">
        <f>'Large Use OLS Model'!$B$10*H134</f>
        <v>0</v>
      </c>
      <c r="Q134" s="137">
        <f>'Large Use OLS Model'!$B$11*I134</f>
        <v>21803935.270762961</v>
      </c>
      <c r="R134" s="137">
        <f t="shared" ca="1" si="16"/>
        <v>26385382.850703947</v>
      </c>
    </row>
    <row r="135" spans="1:18">
      <c r="A135" s="138">
        <v>43497</v>
      </c>
      <c r="B135" s="137">
        <f t="shared" si="15"/>
        <v>2019</v>
      </c>
      <c r="D135" s="137">
        <f t="shared" ca="1" si="6"/>
        <v>0</v>
      </c>
      <c r="E135" s="202">
        <f>E123*(1+Employment!$K$4)</f>
        <v>7227.6088906249997</v>
      </c>
      <c r="F135" s="137">
        <f t="shared" si="8"/>
        <v>134</v>
      </c>
      <c r="G135" s="137">
        <f t="shared" si="14"/>
        <v>0</v>
      </c>
      <c r="H135" s="137">
        <f t="shared" si="14"/>
        <v>0</v>
      </c>
      <c r="I135" s="137">
        <f t="shared" si="14"/>
        <v>29</v>
      </c>
      <c r="K135" s="137">
        <f>'Large Use OLS Model'!$B$5</f>
        <v>-132518743.630743</v>
      </c>
      <c r="L135" s="137">
        <f ca="1">'Large Use OLS Model'!$B$6*D135</f>
        <v>0</v>
      </c>
      <c r="M135" s="137">
        <f>'Large Use OLS Model'!$B$7*E135</f>
        <v>153026522.66564843</v>
      </c>
      <c r="N135" s="137">
        <f>'Large Use OLS Model'!$B$8*F135</f>
        <v>-15755734.180048972</v>
      </c>
      <c r="O135" s="137">
        <f>'Large Use OLS Model'!$B$9*G135</f>
        <v>0</v>
      </c>
      <c r="P135" s="137">
        <f>'Large Use OLS Model'!$B$10*H135</f>
        <v>0</v>
      </c>
      <c r="Q135" s="137">
        <f>'Large Use OLS Model'!$B$11*I135</f>
        <v>20397229.769423418</v>
      </c>
      <c r="R135" s="137">
        <f t="shared" ca="1" si="16"/>
        <v>25149274.624279879</v>
      </c>
    </row>
    <row r="136" spans="1:18">
      <c r="A136" s="138">
        <v>43525</v>
      </c>
      <c r="B136" s="137">
        <f t="shared" si="15"/>
        <v>2019</v>
      </c>
      <c r="D136" s="137">
        <f t="shared" ca="1" si="6"/>
        <v>0</v>
      </c>
      <c r="E136" s="202">
        <f>E124*(1+Employment!$K$4)</f>
        <v>7236.3076057500002</v>
      </c>
      <c r="F136" s="137">
        <f t="shared" si="8"/>
        <v>135</v>
      </c>
      <c r="G136" s="137">
        <f t="shared" si="14"/>
        <v>0</v>
      </c>
      <c r="H136" s="137">
        <f t="shared" si="14"/>
        <v>0</v>
      </c>
      <c r="I136" s="137">
        <f t="shared" si="14"/>
        <v>31</v>
      </c>
      <c r="K136" s="137">
        <f>'Large Use OLS Model'!$B$5</f>
        <v>-132518743.630743</v>
      </c>
      <c r="L136" s="137">
        <f ca="1">'Large Use OLS Model'!$B$6*D136</f>
        <v>0</v>
      </c>
      <c r="M136" s="137">
        <f>'Large Use OLS Model'!$B$7*E136</f>
        <v>153210696.17965311</v>
      </c>
      <c r="N136" s="137">
        <f>'Large Use OLS Model'!$B$8*F136</f>
        <v>-15873314.285870234</v>
      </c>
      <c r="O136" s="137">
        <f>'Large Use OLS Model'!$B$9*G136</f>
        <v>0</v>
      </c>
      <c r="P136" s="137">
        <f>'Large Use OLS Model'!$B$10*H136</f>
        <v>0</v>
      </c>
      <c r="Q136" s="137">
        <f>'Large Use OLS Model'!$B$11*I136</f>
        <v>21803935.270762961</v>
      </c>
      <c r="R136" s="137">
        <f t="shared" ca="1" si="16"/>
        <v>26622573.533802837</v>
      </c>
    </row>
    <row r="137" spans="1:18">
      <c r="A137" s="138">
        <v>43556</v>
      </c>
      <c r="B137" s="137">
        <f t="shared" si="15"/>
        <v>2019</v>
      </c>
      <c r="D137" s="137">
        <f t="shared" ca="1" si="6"/>
        <v>1.6822556390977184</v>
      </c>
      <c r="E137" s="202">
        <f>E125*(1+Employment!$K$4)</f>
        <v>7238.5590378999996</v>
      </c>
      <c r="F137" s="137">
        <f t="shared" si="8"/>
        <v>136</v>
      </c>
      <c r="G137" s="137">
        <f t="shared" si="14"/>
        <v>0</v>
      </c>
      <c r="H137" s="137">
        <f t="shared" si="14"/>
        <v>0</v>
      </c>
      <c r="I137" s="137">
        <f t="shared" si="14"/>
        <v>30</v>
      </c>
      <c r="K137" s="137">
        <f>'Large Use OLS Model'!$B$5</f>
        <v>-132518743.630743</v>
      </c>
      <c r="L137" s="137">
        <f ca="1">'Large Use OLS Model'!$B$6*D137</f>
        <v>44836.40946794326</v>
      </c>
      <c r="M137" s="137">
        <f>'Large Use OLS Model'!$B$7*E137</f>
        <v>153258364.61857197</v>
      </c>
      <c r="N137" s="137">
        <f>'Large Use OLS Model'!$B$8*F137</f>
        <v>-15990894.391691495</v>
      </c>
      <c r="O137" s="137">
        <f>'Large Use OLS Model'!$B$9*G137</f>
        <v>0</v>
      </c>
      <c r="P137" s="137">
        <f>'Large Use OLS Model'!$B$10*H137</f>
        <v>0</v>
      </c>
      <c r="Q137" s="137">
        <f>'Large Use OLS Model'!$B$11*I137</f>
        <v>21100582.520093188</v>
      </c>
      <c r="R137" s="137">
        <f t="shared" ca="1" si="16"/>
        <v>25894145.525698613</v>
      </c>
    </row>
    <row r="138" spans="1:18">
      <c r="A138" s="138">
        <v>43586</v>
      </c>
      <c r="B138" s="137">
        <f t="shared" si="15"/>
        <v>2019</v>
      </c>
      <c r="D138" s="137">
        <f t="shared" ca="1" si="6"/>
        <v>46.38781954887213</v>
      </c>
      <c r="E138" s="202">
        <f>E126*(1+Employment!$K$4)</f>
        <v>7241.6291726499994</v>
      </c>
      <c r="F138" s="137">
        <f t="shared" si="8"/>
        <v>137</v>
      </c>
      <c r="G138" s="137">
        <f t="shared" si="14"/>
        <v>0</v>
      </c>
      <c r="H138" s="137">
        <f t="shared" si="14"/>
        <v>0</v>
      </c>
      <c r="I138" s="137">
        <f t="shared" si="14"/>
        <v>31</v>
      </c>
      <c r="K138" s="137">
        <f>'Large Use OLS Model'!$B$5</f>
        <v>-132518743.630743</v>
      </c>
      <c r="L138" s="137">
        <f ca="1">'Large Use OLS Model'!$B$6*D138</f>
        <v>1236353.8711237926</v>
      </c>
      <c r="M138" s="137">
        <f>'Large Use OLS Model'!$B$7*E138</f>
        <v>153323367.03527948</v>
      </c>
      <c r="N138" s="137">
        <f>'Large Use OLS Model'!$B$8*F138</f>
        <v>-16108474.497512756</v>
      </c>
      <c r="O138" s="137">
        <f>'Large Use OLS Model'!$B$9*G138</f>
        <v>0</v>
      </c>
      <c r="P138" s="137">
        <f>'Large Use OLS Model'!$B$10*H138</f>
        <v>0</v>
      </c>
      <c r="Q138" s="137">
        <f>'Large Use OLS Model'!$B$11*I138</f>
        <v>21803935.270762961</v>
      </c>
      <c r="R138" s="137">
        <f t="shared" ca="1" si="16"/>
        <v>27736438.048910484</v>
      </c>
    </row>
    <row r="139" spans="1:18">
      <c r="A139" s="138">
        <v>43617</v>
      </c>
      <c r="B139" s="137">
        <f t="shared" si="15"/>
        <v>2019</v>
      </c>
      <c r="D139" s="137">
        <f t="shared" ca="1" si="6"/>
        <v>113.76894736842098</v>
      </c>
      <c r="E139" s="202">
        <f>E127*(1+Employment!$K$4)</f>
        <v>7247.76944215</v>
      </c>
      <c r="F139" s="137">
        <f t="shared" si="8"/>
        <v>138</v>
      </c>
      <c r="G139" s="137">
        <f t="shared" si="14"/>
        <v>0</v>
      </c>
      <c r="H139" s="137">
        <f t="shared" si="14"/>
        <v>0</v>
      </c>
      <c r="I139" s="137">
        <f t="shared" si="14"/>
        <v>30</v>
      </c>
      <c r="K139" s="137">
        <f>'Large Use OLS Model'!$B$5</f>
        <v>-132518743.630743</v>
      </c>
      <c r="L139" s="137">
        <f ca="1">'Large Use OLS Model'!$B$6*D139</f>
        <v>3032233.0271297749</v>
      </c>
      <c r="M139" s="137">
        <f>'Large Use OLS Model'!$B$7*E139</f>
        <v>153453371.86869457</v>
      </c>
      <c r="N139" s="137">
        <f>'Large Use OLS Model'!$B$8*F139</f>
        <v>-16226054.603334017</v>
      </c>
      <c r="O139" s="137">
        <f>'Large Use OLS Model'!$B$9*G139</f>
        <v>0</v>
      </c>
      <c r="P139" s="137">
        <f>'Large Use OLS Model'!$B$10*H139</f>
        <v>0</v>
      </c>
      <c r="Q139" s="137">
        <f>'Large Use OLS Model'!$B$11*I139</f>
        <v>21100582.520093188</v>
      </c>
      <c r="R139" s="137">
        <f t="shared" ca="1" si="16"/>
        <v>28841389.181840517</v>
      </c>
    </row>
    <row r="140" spans="1:18">
      <c r="A140" s="138">
        <v>43647</v>
      </c>
      <c r="B140" s="137">
        <f t="shared" si="15"/>
        <v>2019</v>
      </c>
      <c r="D140" s="137">
        <f t="shared" ca="1" si="6"/>
        <v>182.37947368421052</v>
      </c>
      <c r="E140" s="202">
        <f>E128*(1+Employment!$K$4)</f>
        <v>7263.9388184999998</v>
      </c>
      <c r="F140" s="137">
        <f t="shared" si="8"/>
        <v>139</v>
      </c>
      <c r="G140" s="137">
        <f t="shared" si="14"/>
        <v>1</v>
      </c>
      <c r="H140" s="137">
        <f t="shared" si="14"/>
        <v>0</v>
      </c>
      <c r="I140" s="137">
        <f t="shared" si="14"/>
        <v>31</v>
      </c>
      <c r="K140" s="137">
        <f>'Large Use OLS Model'!$B$5</f>
        <v>-132518743.630743</v>
      </c>
      <c r="L140" s="137">
        <f ca="1">'Large Use OLS Model'!$B$6*D140</f>
        <v>4860878.7930942094</v>
      </c>
      <c r="M140" s="137">
        <f>'Large Use OLS Model'!$B$7*E140</f>
        <v>153795717.9300209</v>
      </c>
      <c r="N140" s="137">
        <f>'Large Use OLS Model'!$B$8*F140</f>
        <v>-16343634.709155278</v>
      </c>
      <c r="O140" s="137">
        <f>'Large Use OLS Model'!$B$9*G140</f>
        <v>-1709094.1435138399</v>
      </c>
      <c r="P140" s="137">
        <f>'Large Use OLS Model'!$B$10*H140</f>
        <v>0</v>
      </c>
      <c r="Q140" s="137">
        <f>'Large Use OLS Model'!$B$11*I140</f>
        <v>21803935.270762961</v>
      </c>
      <c r="R140" s="137">
        <f t="shared" ca="1" si="16"/>
        <v>29889059.51046595</v>
      </c>
    </row>
    <row r="141" spans="1:18">
      <c r="A141" s="138">
        <v>43678</v>
      </c>
      <c r="B141" s="137">
        <f t="shared" si="15"/>
        <v>2019</v>
      </c>
      <c r="D141" s="137">
        <f t="shared" ca="1" si="6"/>
        <v>154.67804511278189</v>
      </c>
      <c r="E141" s="202">
        <f>E129*(1+Employment!$K$4)</f>
        <v>7285.2250861000002</v>
      </c>
      <c r="F141" s="137">
        <f t="shared" si="8"/>
        <v>140</v>
      </c>
      <c r="G141" s="137">
        <f t="shared" si="14"/>
        <v>0</v>
      </c>
      <c r="H141" s="137">
        <f t="shared" si="14"/>
        <v>0</v>
      </c>
      <c r="I141" s="137">
        <f t="shared" si="14"/>
        <v>31</v>
      </c>
      <c r="K141" s="137">
        <f>'Large Use OLS Model'!$B$5</f>
        <v>-132518743.630743</v>
      </c>
      <c r="L141" s="137">
        <f ca="1">'Large Use OLS Model'!$B$6*D141</f>
        <v>4122564.9688399341</v>
      </c>
      <c r="M141" s="137">
        <f>'Large Use OLS Model'!$B$7*E141</f>
        <v>154246401.35252646</v>
      </c>
      <c r="N141" s="137">
        <f>'Large Use OLS Model'!$B$8*F141</f>
        <v>-16461214.814976539</v>
      </c>
      <c r="O141" s="137">
        <f>'Large Use OLS Model'!$B$9*G141</f>
        <v>0</v>
      </c>
      <c r="P141" s="137">
        <f>'Large Use OLS Model'!$B$10*H141</f>
        <v>0</v>
      </c>
      <c r="Q141" s="137">
        <f>'Large Use OLS Model'!$B$11*I141</f>
        <v>21803935.270762961</v>
      </c>
      <c r="R141" s="137">
        <f t="shared" ca="1" si="16"/>
        <v>31192943.14640981</v>
      </c>
    </row>
    <row r="142" spans="1:18">
      <c r="A142" s="138">
        <v>43709</v>
      </c>
      <c r="B142" s="137">
        <f t="shared" si="15"/>
        <v>2019</v>
      </c>
      <c r="D142" s="137">
        <f t="shared" ref="D142:D157" ca="1" si="17">D130</f>
        <v>70.305488721804494</v>
      </c>
      <c r="E142" s="202">
        <f>E130*(1+Employment!$K$4)</f>
        <v>7316.0287714249998</v>
      </c>
      <c r="F142" s="137">
        <f t="shared" si="8"/>
        <v>141</v>
      </c>
      <c r="G142" s="137">
        <f t="shared" si="14"/>
        <v>0</v>
      </c>
      <c r="H142" s="137">
        <f t="shared" si="14"/>
        <v>0</v>
      </c>
      <c r="I142" s="137">
        <f t="shared" si="14"/>
        <v>30</v>
      </c>
      <c r="K142" s="137">
        <f>'Large Use OLS Model'!$B$5</f>
        <v>-132518743.630743</v>
      </c>
      <c r="L142" s="137">
        <f ca="1">'Large Use OLS Model'!$B$6*D142</f>
        <v>1873820.8432253539</v>
      </c>
      <c r="M142" s="137">
        <f>'Large Use OLS Model'!$B$7*E142</f>
        <v>154898592.26682535</v>
      </c>
      <c r="N142" s="137">
        <f>'Large Use OLS Model'!$B$8*F142</f>
        <v>-16578794.920797801</v>
      </c>
      <c r="O142" s="137">
        <f>'Large Use OLS Model'!$B$9*G142</f>
        <v>0</v>
      </c>
      <c r="P142" s="137">
        <f>'Large Use OLS Model'!$B$10*H142</f>
        <v>0</v>
      </c>
      <c r="Q142" s="137">
        <f>'Large Use OLS Model'!$B$11*I142</f>
        <v>21100582.520093188</v>
      </c>
      <c r="R142" s="137">
        <f t="shared" ca="1" si="16"/>
        <v>28775457.078603096</v>
      </c>
    </row>
    <row r="143" spans="1:18">
      <c r="A143" s="138">
        <v>43739</v>
      </c>
      <c r="B143" s="137">
        <f t="shared" si="15"/>
        <v>2019</v>
      </c>
      <c r="D143" s="137">
        <f t="shared" ca="1" si="17"/>
        <v>14.777368421052643</v>
      </c>
      <c r="E143" s="202">
        <f>E131*(1+Employment!$K$4)</f>
        <v>7335.9846472999998</v>
      </c>
      <c r="F143" s="137">
        <f t="shared" si="8"/>
        <v>142</v>
      </c>
      <c r="G143" s="137">
        <f t="shared" ref="G143:I157" si="18">G131</f>
        <v>0</v>
      </c>
      <c r="H143" s="137">
        <f t="shared" si="18"/>
        <v>0</v>
      </c>
      <c r="I143" s="137">
        <f t="shared" si="18"/>
        <v>31</v>
      </c>
      <c r="K143" s="137">
        <f>'Large Use OLS Model'!$B$5</f>
        <v>-132518743.630743</v>
      </c>
      <c r="L143" s="137">
        <f ca="1">'Large Use OLS Model'!$B$6*D143</f>
        <v>393854.61162153585</v>
      </c>
      <c r="M143" s="137">
        <f>'Large Use OLS Model'!$B$7*E143</f>
        <v>155321107.97542432</v>
      </c>
      <c r="N143" s="137">
        <f>'Large Use OLS Model'!$B$8*F143</f>
        <v>-16696375.026619062</v>
      </c>
      <c r="O143" s="137">
        <f>'Large Use OLS Model'!$B$9*G143</f>
        <v>0</v>
      </c>
      <c r="P143" s="137">
        <f>'Large Use OLS Model'!$B$10*H143</f>
        <v>0</v>
      </c>
      <c r="Q143" s="137">
        <f>'Large Use OLS Model'!$B$11*I143</f>
        <v>21803935.270762961</v>
      </c>
      <c r="R143" s="137">
        <f t="shared" ca="1" si="16"/>
        <v>28303779.200446751</v>
      </c>
    </row>
    <row r="144" spans="1:18">
      <c r="A144" s="138">
        <v>43770</v>
      </c>
      <c r="B144" s="137">
        <f t="shared" si="15"/>
        <v>2019</v>
      </c>
      <c r="D144" s="137">
        <f t="shared" ca="1" si="17"/>
        <v>9.5488721804512622E-2</v>
      </c>
      <c r="E144" s="202">
        <f>E132*(1+Employment!$K$4)</f>
        <v>7360.3410496500001</v>
      </c>
      <c r="F144" s="137">
        <f t="shared" si="8"/>
        <v>143</v>
      </c>
      <c r="G144" s="137">
        <f t="shared" si="18"/>
        <v>0</v>
      </c>
      <c r="H144" s="137">
        <f t="shared" si="18"/>
        <v>0</v>
      </c>
      <c r="I144" s="137">
        <f t="shared" si="18"/>
        <v>30</v>
      </c>
      <c r="K144" s="137">
        <f>'Large Use OLS Model'!$B$5</f>
        <v>-132518743.630743</v>
      </c>
      <c r="L144" s="137">
        <f ca="1">'Large Use OLS Model'!$B$6*D144</f>
        <v>2545.018325926952</v>
      </c>
      <c r="M144" s="137">
        <f>'Large Use OLS Model'!$B$7*E144</f>
        <v>155836793.81463742</v>
      </c>
      <c r="N144" s="137">
        <f>'Large Use OLS Model'!$B$8*F144</f>
        <v>-16813955.132440321</v>
      </c>
      <c r="O144" s="137">
        <f>'Large Use OLS Model'!$B$9*G144</f>
        <v>0</v>
      </c>
      <c r="P144" s="137">
        <f>'Large Use OLS Model'!$B$10*H144</f>
        <v>0</v>
      </c>
      <c r="Q144" s="137">
        <f>'Large Use OLS Model'!$B$11*I144</f>
        <v>21100582.520093188</v>
      </c>
      <c r="R144" s="137">
        <f t="shared" ca="1" si="16"/>
        <v>27607222.589873217</v>
      </c>
    </row>
    <row r="145" spans="1:18">
      <c r="A145" s="138">
        <v>43800</v>
      </c>
      <c r="B145" s="137">
        <f t="shared" si="15"/>
        <v>2019</v>
      </c>
      <c r="D145" s="137">
        <f t="shared" ca="1" si="17"/>
        <v>0</v>
      </c>
      <c r="E145" s="202">
        <f>E133*(1+Employment!$K$4)</f>
        <v>7375.8963990499997</v>
      </c>
      <c r="F145" s="137">
        <f t="shared" si="8"/>
        <v>144</v>
      </c>
      <c r="G145" s="137">
        <f t="shared" si="18"/>
        <v>0</v>
      </c>
      <c r="H145" s="137">
        <f t="shared" si="18"/>
        <v>1</v>
      </c>
      <c r="I145" s="137">
        <f t="shared" si="18"/>
        <v>31</v>
      </c>
      <c r="K145" s="137">
        <f>'Large Use OLS Model'!$B$5</f>
        <v>-132518743.630743</v>
      </c>
      <c r="L145" s="137">
        <f ca="1">'Large Use OLS Model'!$B$6*D145</f>
        <v>0</v>
      </c>
      <c r="M145" s="137">
        <f>'Large Use OLS Model'!$B$7*E145</f>
        <v>156166139.39262223</v>
      </c>
      <c r="N145" s="137">
        <f>'Large Use OLS Model'!$B$8*F145</f>
        <v>-16931535.238261584</v>
      </c>
      <c r="O145" s="137">
        <f>'Large Use OLS Model'!$B$9*G145</f>
        <v>0</v>
      </c>
      <c r="P145" s="137">
        <f>'Large Use OLS Model'!$B$10*H145</f>
        <v>-2274931.99285133</v>
      </c>
      <c r="Q145" s="137">
        <f>'Large Use OLS Model'!$B$11*I145</f>
        <v>21803935.270762961</v>
      </c>
      <c r="R145" s="137">
        <f t="shared" ca="1" si="16"/>
        <v>26244863.801529281</v>
      </c>
    </row>
    <row r="146" spans="1:18">
      <c r="A146" s="138">
        <v>43831</v>
      </c>
      <c r="B146" s="137">
        <f t="shared" si="15"/>
        <v>2020</v>
      </c>
      <c r="D146" s="137">
        <f t="shared" ca="1" si="17"/>
        <v>0</v>
      </c>
      <c r="E146" s="202">
        <f>E134*(1+Employment!$K$5)</f>
        <v>7264.4959456192983</v>
      </c>
      <c r="F146" s="137">
        <f t="shared" si="8"/>
        <v>145</v>
      </c>
      <c r="G146" s="137">
        <f t="shared" si="18"/>
        <v>0</v>
      </c>
      <c r="H146" s="137">
        <f t="shared" si="18"/>
        <v>0</v>
      </c>
      <c r="I146" s="137">
        <f t="shared" si="18"/>
        <v>31</v>
      </c>
      <c r="K146" s="137">
        <f>'Large Use OLS Model'!$B$5</f>
        <v>-132518743.630743</v>
      </c>
      <c r="L146" s="137">
        <f ca="1">'Large Use OLS Model'!$B$6*D146</f>
        <v>0</v>
      </c>
      <c r="M146" s="137">
        <f>'Large Use OLS Model'!$B$7*E146</f>
        <v>153807513.70190606</v>
      </c>
      <c r="N146" s="137">
        <f>'Large Use OLS Model'!$B$8*F146</f>
        <v>-17049115.344082844</v>
      </c>
      <c r="O146" s="137">
        <f>'Large Use OLS Model'!$B$9*G146</f>
        <v>0</v>
      </c>
      <c r="P146" s="137">
        <f>'Large Use OLS Model'!$B$10*H146</f>
        <v>0</v>
      </c>
      <c r="Q146" s="137">
        <f>'Large Use OLS Model'!$B$11*I146</f>
        <v>21803935.270762961</v>
      </c>
      <c r="R146" s="137">
        <f t="shared" ca="1" si="16"/>
        <v>26043589.997843176</v>
      </c>
    </row>
    <row r="147" spans="1:18">
      <c r="A147" s="138">
        <v>43862</v>
      </c>
      <c r="B147" s="137">
        <f t="shared" si="15"/>
        <v>2020</v>
      </c>
      <c r="D147" s="137">
        <f t="shared" ca="1" si="17"/>
        <v>0</v>
      </c>
      <c r="E147" s="202">
        <f>E135*(1+Employment!$K$5)</f>
        <v>7278.2021528593741</v>
      </c>
      <c r="F147" s="137">
        <f t="shared" si="8"/>
        <v>146</v>
      </c>
      <c r="G147" s="137">
        <f t="shared" si="18"/>
        <v>0</v>
      </c>
      <c r="H147" s="137">
        <f t="shared" si="18"/>
        <v>0</v>
      </c>
      <c r="I147" s="137">
        <f t="shared" si="18"/>
        <v>29</v>
      </c>
      <c r="K147" s="137">
        <f>'Large Use OLS Model'!$B$5</f>
        <v>-132518743.630743</v>
      </c>
      <c r="L147" s="137">
        <f ca="1">'Large Use OLS Model'!$B$6*D147</f>
        <v>0</v>
      </c>
      <c r="M147" s="137">
        <f>'Large Use OLS Model'!$B$7*E147</f>
        <v>154097708.32430795</v>
      </c>
      <c r="N147" s="137">
        <f>'Large Use OLS Model'!$B$8*F147</f>
        <v>-17166695.449904107</v>
      </c>
      <c r="O147" s="137">
        <f>'Large Use OLS Model'!$B$9*G147</f>
        <v>0</v>
      </c>
      <c r="P147" s="137">
        <f>'Large Use OLS Model'!$B$10*H147</f>
        <v>0</v>
      </c>
      <c r="Q147" s="137">
        <f>'Large Use OLS Model'!$B$11*I147</f>
        <v>20397229.769423418</v>
      </c>
      <c r="R147" s="137">
        <f t="shared" ca="1" si="16"/>
        <v>24809499.013084263</v>
      </c>
    </row>
    <row r="148" spans="1:18">
      <c r="A148" s="138">
        <v>43891</v>
      </c>
      <c r="B148" s="137">
        <f t="shared" si="15"/>
        <v>2020</v>
      </c>
      <c r="D148" s="137">
        <f t="shared" ca="1" si="17"/>
        <v>0</v>
      </c>
      <c r="E148" s="202">
        <f>E136*(1+Employment!$K$5)</f>
        <v>7286.9617589902491</v>
      </c>
      <c r="F148" s="137">
        <f t="shared" si="8"/>
        <v>147</v>
      </c>
      <c r="G148" s="137">
        <f t="shared" si="18"/>
        <v>0</v>
      </c>
      <c r="H148" s="137">
        <f t="shared" si="18"/>
        <v>0</v>
      </c>
      <c r="I148" s="137">
        <f t="shared" si="18"/>
        <v>31</v>
      </c>
      <c r="K148" s="137">
        <f>'Large Use OLS Model'!$B$5</f>
        <v>-132518743.630743</v>
      </c>
      <c r="L148" s="137">
        <f ca="1">'Large Use OLS Model'!$B$6*D148</f>
        <v>0</v>
      </c>
      <c r="M148" s="137">
        <f>'Large Use OLS Model'!$B$7*E148</f>
        <v>154283171.05291066</v>
      </c>
      <c r="N148" s="137">
        <f>'Large Use OLS Model'!$B$8*F148</f>
        <v>-17284275.555725366</v>
      </c>
      <c r="O148" s="137">
        <f>'Large Use OLS Model'!$B$9*G148</f>
        <v>0</v>
      </c>
      <c r="P148" s="137">
        <f>'Large Use OLS Model'!$B$10*H148</f>
        <v>0</v>
      </c>
      <c r="Q148" s="137">
        <f>'Large Use OLS Model'!$B$11*I148</f>
        <v>21803935.270762961</v>
      </c>
      <c r="R148" s="137">
        <f t="shared" ca="1" si="16"/>
        <v>26284087.137205254</v>
      </c>
    </row>
    <row r="149" spans="1:18">
      <c r="A149" s="138">
        <v>43922</v>
      </c>
      <c r="B149" s="137">
        <f t="shared" si="15"/>
        <v>2020</v>
      </c>
      <c r="D149" s="137">
        <f t="shared" ca="1" si="17"/>
        <v>1.6822556390977184</v>
      </c>
      <c r="E149" s="202">
        <f>E137*(1+Employment!$K$5)</f>
        <v>7289.2289511652989</v>
      </c>
      <c r="F149" s="137">
        <f t="shared" si="8"/>
        <v>148</v>
      </c>
      <c r="G149" s="137">
        <f t="shared" si="18"/>
        <v>0</v>
      </c>
      <c r="H149" s="137">
        <f t="shared" si="18"/>
        <v>0</v>
      </c>
      <c r="I149" s="137">
        <f t="shared" si="18"/>
        <v>30</v>
      </c>
      <c r="K149" s="137">
        <f>'Large Use OLS Model'!$B$5</f>
        <v>-132518743.630743</v>
      </c>
      <c r="L149" s="137">
        <f ca="1">'Large Use OLS Model'!$B$6*D149</f>
        <v>44836.40946794326</v>
      </c>
      <c r="M149" s="137">
        <f>'Large Use OLS Model'!$B$7*E149</f>
        <v>154331173.17090195</v>
      </c>
      <c r="N149" s="137">
        <f>'Large Use OLS Model'!$B$8*F149</f>
        <v>-17401855.661546625</v>
      </c>
      <c r="O149" s="137">
        <f>'Large Use OLS Model'!$B$9*G149</f>
        <v>0</v>
      </c>
      <c r="P149" s="137">
        <f>'Large Use OLS Model'!$B$10*H149</f>
        <v>0</v>
      </c>
      <c r="Q149" s="137">
        <f>'Large Use OLS Model'!$B$11*I149</f>
        <v>21100582.520093188</v>
      </c>
      <c r="R149" s="137">
        <f t="shared" ca="1" si="16"/>
        <v>25555992.80817347</v>
      </c>
    </row>
    <row r="150" spans="1:18">
      <c r="A150" s="138">
        <v>43952</v>
      </c>
      <c r="B150" s="137">
        <f t="shared" si="15"/>
        <v>2020</v>
      </c>
      <c r="D150" s="137">
        <f t="shared" ca="1" si="17"/>
        <v>46.38781954887213</v>
      </c>
      <c r="E150" s="202">
        <f>E138*(1+Employment!$K$5)</f>
        <v>7292.3205768585485</v>
      </c>
      <c r="F150" s="137">
        <f t="shared" si="8"/>
        <v>149</v>
      </c>
      <c r="G150" s="137">
        <f t="shared" si="18"/>
        <v>0</v>
      </c>
      <c r="H150" s="137">
        <f t="shared" si="18"/>
        <v>0</v>
      </c>
      <c r="I150" s="137">
        <f t="shared" si="18"/>
        <v>31</v>
      </c>
      <c r="K150" s="137">
        <f>'Large Use OLS Model'!$B$5</f>
        <v>-132518743.630743</v>
      </c>
      <c r="L150" s="137">
        <f ca="1">'Large Use OLS Model'!$B$6*D150</f>
        <v>1236353.8711237926</v>
      </c>
      <c r="M150" s="137">
        <f>'Large Use OLS Model'!$B$7*E150</f>
        <v>154396630.60452643</v>
      </c>
      <c r="N150" s="137">
        <f>'Large Use OLS Model'!$B$8*F150</f>
        <v>-17519435.767367888</v>
      </c>
      <c r="O150" s="137">
        <f>'Large Use OLS Model'!$B$9*G150</f>
        <v>0</v>
      </c>
      <c r="P150" s="137">
        <f>'Large Use OLS Model'!$B$10*H150</f>
        <v>0</v>
      </c>
      <c r="Q150" s="137">
        <f>'Large Use OLS Model'!$B$11*I150</f>
        <v>21803935.270762961</v>
      </c>
      <c r="R150" s="137">
        <f t="shared" ca="1" si="16"/>
        <v>27398740.348302297</v>
      </c>
    </row>
    <row r="151" spans="1:18">
      <c r="A151" s="138">
        <v>43983</v>
      </c>
      <c r="B151" s="137">
        <f t="shared" si="15"/>
        <v>2020</v>
      </c>
      <c r="D151" s="137">
        <f t="shared" ca="1" si="17"/>
        <v>113.76894736842098</v>
      </c>
      <c r="E151" s="202">
        <f>E139*(1+Employment!$K$5)</f>
        <v>7298.5038282450496</v>
      </c>
      <c r="F151" s="137">
        <f t="shared" si="8"/>
        <v>150</v>
      </c>
      <c r="G151" s="137">
        <f t="shared" si="18"/>
        <v>0</v>
      </c>
      <c r="H151" s="137">
        <f t="shared" si="18"/>
        <v>0</v>
      </c>
      <c r="I151" s="137">
        <f t="shared" si="18"/>
        <v>30</v>
      </c>
      <c r="K151" s="137">
        <f>'Large Use OLS Model'!$B$5</f>
        <v>-132518743.630743</v>
      </c>
      <c r="L151" s="137">
        <f ca="1">'Large Use OLS Model'!$B$6*D151</f>
        <v>3032233.0271297749</v>
      </c>
      <c r="M151" s="137">
        <f>'Large Use OLS Model'!$B$7*E151</f>
        <v>154527545.47177541</v>
      </c>
      <c r="N151" s="137">
        <f>'Large Use OLS Model'!$B$8*F151</f>
        <v>-17637015.873189148</v>
      </c>
      <c r="O151" s="137">
        <f>'Large Use OLS Model'!$B$9*G151</f>
        <v>0</v>
      </c>
      <c r="P151" s="137">
        <f>'Large Use OLS Model'!$B$10*H151</f>
        <v>0</v>
      </c>
      <c r="Q151" s="137">
        <f>'Large Use OLS Model'!$B$11*I151</f>
        <v>21100582.520093188</v>
      </c>
      <c r="R151" s="137">
        <f t="shared" ca="1" si="16"/>
        <v>28504601.515066225</v>
      </c>
    </row>
    <row r="152" spans="1:18">
      <c r="A152" s="138">
        <v>44013</v>
      </c>
      <c r="B152" s="137">
        <f t="shared" si="15"/>
        <v>2020</v>
      </c>
      <c r="D152" s="137">
        <f t="shared" ca="1" si="17"/>
        <v>182.37947368421052</v>
      </c>
      <c r="E152" s="202">
        <f>E140*(1+Employment!$K$5)</f>
        <v>7314.7863902294994</v>
      </c>
      <c r="F152" s="137">
        <f t="shared" si="8"/>
        <v>151</v>
      </c>
      <c r="G152" s="137">
        <f t="shared" si="18"/>
        <v>1</v>
      </c>
      <c r="H152" s="137">
        <f t="shared" si="18"/>
        <v>0</v>
      </c>
      <c r="I152" s="137">
        <f t="shared" si="18"/>
        <v>31</v>
      </c>
      <c r="K152" s="137">
        <f>'Large Use OLS Model'!$B$5</f>
        <v>-132518743.630743</v>
      </c>
      <c r="L152" s="137">
        <f ca="1">'Large Use OLS Model'!$B$6*D152</f>
        <v>4860878.7930942094</v>
      </c>
      <c r="M152" s="137">
        <f>'Large Use OLS Model'!$B$7*E152</f>
        <v>154872287.95553103</v>
      </c>
      <c r="N152" s="137">
        <f>'Large Use OLS Model'!$B$8*F152</f>
        <v>-17754595.979010411</v>
      </c>
      <c r="O152" s="137">
        <f>'Large Use OLS Model'!$B$9*G152</f>
        <v>-1709094.1435138399</v>
      </c>
      <c r="P152" s="137">
        <f>'Large Use OLS Model'!$B$10*H152</f>
        <v>0</v>
      </c>
      <c r="Q152" s="137">
        <f>'Large Use OLS Model'!$B$11*I152</f>
        <v>21803935.270762961</v>
      </c>
      <c r="R152" s="137">
        <f t="shared" ca="1" si="16"/>
        <v>29554668.266120948</v>
      </c>
    </row>
    <row r="153" spans="1:18">
      <c r="A153" s="138">
        <v>44044</v>
      </c>
      <c r="B153" s="137">
        <f t="shared" si="15"/>
        <v>2020</v>
      </c>
      <c r="D153" s="137">
        <f t="shared" ca="1" si="17"/>
        <v>154.67804511278189</v>
      </c>
      <c r="E153" s="202">
        <f>E141*(1+Employment!$K$5)</f>
        <v>7336.2216617026997</v>
      </c>
      <c r="F153" s="137">
        <f t="shared" si="8"/>
        <v>152</v>
      </c>
      <c r="G153" s="137">
        <f t="shared" si="18"/>
        <v>0</v>
      </c>
      <c r="H153" s="137">
        <f t="shared" si="18"/>
        <v>0</v>
      </c>
      <c r="I153" s="137">
        <f t="shared" si="18"/>
        <v>31</v>
      </c>
      <c r="K153" s="137">
        <f>'Large Use OLS Model'!$B$5</f>
        <v>-132518743.630743</v>
      </c>
      <c r="L153" s="137">
        <f ca="1">'Large Use OLS Model'!$B$6*D153</f>
        <v>4122564.9688399341</v>
      </c>
      <c r="M153" s="137">
        <f>'Large Use OLS Model'!$B$7*E153</f>
        <v>155326126.16199413</v>
      </c>
      <c r="N153" s="137">
        <f>'Large Use OLS Model'!$B$8*F153</f>
        <v>-17872176.08483167</v>
      </c>
      <c r="O153" s="137">
        <f>'Large Use OLS Model'!$B$9*G153</f>
        <v>0</v>
      </c>
      <c r="P153" s="137">
        <f>'Large Use OLS Model'!$B$10*H153</f>
        <v>0</v>
      </c>
      <c r="Q153" s="137">
        <f>'Large Use OLS Model'!$B$11*I153</f>
        <v>21803935.270762961</v>
      </c>
      <c r="R153" s="137">
        <f t="shared" ca="1" si="16"/>
        <v>30861706.686022352</v>
      </c>
    </row>
    <row r="154" spans="1:18">
      <c r="A154" s="138">
        <v>44075</v>
      </c>
      <c r="B154" s="137">
        <f t="shared" si="15"/>
        <v>2020</v>
      </c>
      <c r="D154" s="137">
        <f t="shared" ca="1" si="17"/>
        <v>70.305488721804494</v>
      </c>
      <c r="E154" s="202">
        <f>E142*(1+Employment!$K$5)</f>
        <v>7367.2409728249741</v>
      </c>
      <c r="F154" s="137">
        <f t="shared" si="8"/>
        <v>153</v>
      </c>
      <c r="G154" s="137">
        <f t="shared" si="18"/>
        <v>0</v>
      </c>
      <c r="H154" s="137">
        <f t="shared" si="18"/>
        <v>0</v>
      </c>
      <c r="I154" s="137">
        <f t="shared" si="18"/>
        <v>30</v>
      </c>
      <c r="K154" s="137">
        <f>'Large Use OLS Model'!$B$5</f>
        <v>-132518743.630743</v>
      </c>
      <c r="L154" s="137">
        <f ca="1">'Large Use OLS Model'!$B$6*D154</f>
        <v>1873820.8432253539</v>
      </c>
      <c r="M154" s="137">
        <f>'Large Use OLS Model'!$B$7*E154</f>
        <v>155982882.41269311</v>
      </c>
      <c r="N154" s="137">
        <f>'Large Use OLS Model'!$B$8*F154</f>
        <v>-17989756.190652933</v>
      </c>
      <c r="O154" s="137">
        <f>'Large Use OLS Model'!$B$9*G154</f>
        <v>0</v>
      </c>
      <c r="P154" s="137">
        <f>'Large Use OLS Model'!$B$10*H154</f>
        <v>0</v>
      </c>
      <c r="Q154" s="137">
        <f>'Large Use OLS Model'!$B$11*I154</f>
        <v>21100582.520093188</v>
      </c>
      <c r="R154" s="137">
        <f t="shared" ca="1" si="16"/>
        <v>28448785.954615731</v>
      </c>
    </row>
    <row r="155" spans="1:18">
      <c r="A155" s="138">
        <v>44105</v>
      </c>
      <c r="B155" s="137">
        <f t="shared" si="15"/>
        <v>2020</v>
      </c>
      <c r="D155" s="137">
        <f t="shared" ca="1" si="17"/>
        <v>14.777368421052643</v>
      </c>
      <c r="E155" s="202">
        <f>E143*(1+Employment!$K$5)</f>
        <v>7387.3365398310989</v>
      </c>
      <c r="F155" s="137">
        <f t="shared" si="8"/>
        <v>154</v>
      </c>
      <c r="G155" s="137">
        <f t="shared" si="18"/>
        <v>0</v>
      </c>
      <c r="H155" s="137">
        <f t="shared" si="18"/>
        <v>0</v>
      </c>
      <c r="I155" s="137">
        <f t="shared" si="18"/>
        <v>31</v>
      </c>
      <c r="K155" s="137">
        <f>'Large Use OLS Model'!$B$5</f>
        <v>-132518743.630743</v>
      </c>
      <c r="L155" s="137">
        <f ca="1">'Large Use OLS Model'!$B$6*D155</f>
        <v>393854.61162153585</v>
      </c>
      <c r="M155" s="137">
        <f>'Large Use OLS Model'!$B$7*E155</f>
        <v>156408355.73125225</v>
      </c>
      <c r="N155" s="137">
        <f>'Large Use OLS Model'!$B$8*F155</f>
        <v>-18107336.296474192</v>
      </c>
      <c r="O155" s="137">
        <f>'Large Use OLS Model'!$B$9*G155</f>
        <v>0</v>
      </c>
      <c r="P155" s="137">
        <f>'Large Use OLS Model'!$B$10*H155</f>
        <v>0</v>
      </c>
      <c r="Q155" s="137">
        <f>'Large Use OLS Model'!$B$11*I155</f>
        <v>21803935.270762961</v>
      </c>
      <c r="R155" s="137">
        <f t="shared" ca="1" si="16"/>
        <v>27980065.686419554</v>
      </c>
    </row>
    <row r="156" spans="1:18">
      <c r="A156" s="138">
        <v>44136</v>
      </c>
      <c r="B156" s="137">
        <f t="shared" si="15"/>
        <v>2020</v>
      </c>
      <c r="D156" s="137">
        <f t="shared" ca="1" si="17"/>
        <v>9.5488721804512622E-2</v>
      </c>
      <c r="E156" s="202">
        <f>E144*(1+Employment!$K$5)</f>
        <v>7411.8634369975489</v>
      </c>
      <c r="F156" s="137">
        <f t="shared" si="8"/>
        <v>155</v>
      </c>
      <c r="G156" s="137">
        <f t="shared" si="18"/>
        <v>0</v>
      </c>
      <c r="H156" s="137">
        <f t="shared" si="18"/>
        <v>0</v>
      </c>
      <c r="I156" s="137">
        <f t="shared" si="18"/>
        <v>30</v>
      </c>
      <c r="K156" s="137">
        <f>'Large Use OLS Model'!$B$5</f>
        <v>-132518743.630743</v>
      </c>
      <c r="L156" s="137">
        <f ca="1">'Large Use OLS Model'!$B$6*D156</f>
        <v>2545.018325926952</v>
      </c>
      <c r="M156" s="137">
        <f>'Large Use OLS Model'!$B$7*E156</f>
        <v>156927651.37133986</v>
      </c>
      <c r="N156" s="137">
        <f>'Large Use OLS Model'!$B$8*F156</f>
        <v>-18224916.402295455</v>
      </c>
      <c r="O156" s="137">
        <f>'Large Use OLS Model'!$B$9*G156</f>
        <v>0</v>
      </c>
      <c r="P156" s="137">
        <f>'Large Use OLS Model'!$B$10*H156</f>
        <v>0</v>
      </c>
      <c r="Q156" s="137">
        <f>'Large Use OLS Model'!$B$11*I156</f>
        <v>21100582.520093188</v>
      </c>
      <c r="R156" s="137">
        <f t="shared" ca="1" si="16"/>
        <v>27287118.876720518</v>
      </c>
    </row>
    <row r="157" spans="1:18">
      <c r="A157" s="138">
        <v>44166</v>
      </c>
      <c r="B157" s="137">
        <f t="shared" si="15"/>
        <v>2020</v>
      </c>
      <c r="D157" s="137">
        <f t="shared" ca="1" si="17"/>
        <v>0</v>
      </c>
      <c r="E157" s="202">
        <f>E145*(1+Employment!$K$5)</f>
        <v>7427.5276738433486</v>
      </c>
      <c r="F157" s="137">
        <f t="shared" si="8"/>
        <v>156</v>
      </c>
      <c r="G157" s="137">
        <f t="shared" si="18"/>
        <v>0</v>
      </c>
      <c r="H157" s="137">
        <f t="shared" si="18"/>
        <v>1</v>
      </c>
      <c r="I157" s="137">
        <f t="shared" si="18"/>
        <v>31</v>
      </c>
      <c r="K157" s="137">
        <f>'Large Use OLS Model'!$B$5</f>
        <v>-132518743.630743</v>
      </c>
      <c r="L157" s="137">
        <f ca="1">'Large Use OLS Model'!$B$6*D157</f>
        <v>0</v>
      </c>
      <c r="M157" s="137">
        <f>'Large Use OLS Model'!$B$7*E157</f>
        <v>157259302.36837056</v>
      </c>
      <c r="N157" s="137">
        <f>'Large Use OLS Model'!$B$8*F157</f>
        <v>-18342496.508116715</v>
      </c>
      <c r="O157" s="137">
        <f>'Large Use OLS Model'!$B$9*G157</f>
        <v>0</v>
      </c>
      <c r="P157" s="137">
        <f>'Large Use OLS Model'!$B$10*H157</f>
        <v>-2274931.99285133</v>
      </c>
      <c r="Q157" s="137">
        <f>'Large Use OLS Model'!$B$11*I157</f>
        <v>21803935.270762961</v>
      </c>
      <c r="R157" s="137">
        <f t="shared" ca="1" si="16"/>
        <v>25927065.507422484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7317-9EB8-4E04-802B-8E60B3CBA5CD}">
  <dimension ref="A1:CC50"/>
  <sheetViews>
    <sheetView topLeftCell="BG1" workbookViewId="0">
      <selection activeCell="AQ15" sqref="AQ15"/>
    </sheetView>
  </sheetViews>
  <sheetFormatPr defaultColWidth="9.1640625" defaultRowHeight="12.75"/>
  <cols>
    <col min="1" max="1" width="17" style="45" bestFit="1" customWidth="1"/>
    <col min="2" max="2" width="5.83203125" style="45" bestFit="1" customWidth="1"/>
    <col min="3" max="3" width="13" style="45" customWidth="1"/>
    <col min="4" max="4" width="19.6640625" style="45" customWidth="1"/>
    <col min="5" max="5" width="16.33203125" style="45" bestFit="1" customWidth="1"/>
    <col min="6" max="6" width="1.6640625" style="45" customWidth="1"/>
    <col min="7" max="7" width="15.5" style="45" customWidth="1"/>
    <col min="8" max="8" width="11.83203125" style="45" customWidth="1"/>
    <col min="9" max="9" width="13.83203125" style="45" bestFit="1" customWidth="1"/>
    <col min="10" max="10" width="3.83203125" style="45" customWidth="1"/>
    <col min="11" max="11" width="9" style="45" customWidth="1"/>
    <col min="12" max="14" width="16.5" style="45" customWidth="1"/>
    <col min="15" max="15" width="2.6640625" style="45" customWidth="1"/>
    <col min="16" max="18" width="13" style="45" customWidth="1"/>
    <col min="19" max="19" width="3.83203125" style="45" customWidth="1"/>
    <col min="20" max="20" width="5.83203125" style="45" bestFit="1" customWidth="1"/>
    <col min="21" max="23" width="17" style="45" customWidth="1"/>
    <col min="24" max="24" width="1.5" style="45" customWidth="1"/>
    <col min="25" max="25" width="15.1640625" style="45" customWidth="1"/>
    <col min="26" max="27" width="14.33203125" style="45" customWidth="1"/>
    <col min="28" max="28" width="6.5" style="45" customWidth="1"/>
    <col min="29" max="29" width="5.83203125" style="45" bestFit="1" customWidth="1"/>
    <col min="30" max="32" width="17" style="45" customWidth="1"/>
    <col min="33" max="33" width="1.5" style="45" customWidth="1"/>
    <col min="34" max="36" width="13.33203125" style="45" customWidth="1"/>
    <col min="37" max="37" width="3.83203125" style="45" customWidth="1"/>
    <col min="38" max="38" width="5.83203125" style="45" bestFit="1" customWidth="1"/>
    <col min="39" max="41" width="15.6640625" style="45" customWidth="1"/>
    <col min="42" max="42" width="1.5" style="45" customWidth="1"/>
    <col min="43" max="45" width="16.6640625" style="45" customWidth="1"/>
    <col min="46" max="46" width="3.83203125" style="45" customWidth="1"/>
    <col min="47" max="47" width="5.83203125" style="45" bestFit="1" customWidth="1"/>
    <col min="48" max="50" width="16.6640625" style="45" customWidth="1"/>
    <col min="51" max="51" width="3.83203125" style="45" customWidth="1"/>
    <col min="52" max="53" width="21.6640625" style="45" customWidth="1"/>
    <col min="54" max="54" width="13" style="45" bestFit="1" customWidth="1"/>
    <col min="55" max="55" width="3.83203125" style="45" customWidth="1"/>
    <col min="56" max="56" width="5.83203125" style="45" bestFit="1" customWidth="1"/>
    <col min="57" max="59" width="18.1640625" style="45" customWidth="1"/>
    <col min="60" max="60" width="3.83203125" style="45" customWidth="1"/>
    <col min="61" max="63" width="19.5" style="45" customWidth="1"/>
    <col min="64" max="64" width="3.83203125" style="45" customWidth="1"/>
    <col min="65" max="65" width="5.83203125" style="45" bestFit="1" customWidth="1"/>
    <col min="66" max="66" width="11.83203125" style="45" bestFit="1" customWidth="1"/>
    <col min="67" max="67" width="17.5" style="45" bestFit="1" customWidth="1"/>
    <col min="68" max="68" width="23" style="45" bestFit="1" customWidth="1"/>
    <col min="69" max="69" width="17.5" style="45" bestFit="1" customWidth="1"/>
    <col min="70" max="70" width="3.83203125" style="45" customWidth="1"/>
    <col min="71" max="71" width="5.83203125" style="45" bestFit="1" customWidth="1"/>
    <col min="72" max="72" width="10.6640625" style="45" bestFit="1" customWidth="1"/>
    <col min="73" max="73" width="13.33203125" style="45" bestFit="1" customWidth="1"/>
    <col min="74" max="74" width="23" style="45" bestFit="1" customWidth="1"/>
    <col min="75" max="75" width="17.5" style="45" bestFit="1" customWidth="1"/>
    <col min="76" max="76" width="3.6640625" style="45" customWidth="1"/>
    <col min="77" max="77" width="5.83203125" style="45" bestFit="1" customWidth="1"/>
    <col min="78" max="78" width="10.6640625" style="45" bestFit="1" customWidth="1"/>
    <col min="79" max="79" width="13.33203125" style="45" bestFit="1" customWidth="1"/>
    <col min="80" max="80" width="23" style="45" bestFit="1" customWidth="1"/>
    <col min="81" max="81" width="17.5" style="45" bestFit="1" customWidth="1"/>
    <col min="82" max="82" width="4.1640625" style="45" customWidth="1"/>
    <col min="83" max="16384" width="9.1640625" style="45"/>
  </cols>
  <sheetData>
    <row r="1" spans="1:81">
      <c r="A1" s="65" t="s">
        <v>150</v>
      </c>
    </row>
    <row r="2" spans="1:81" ht="12.75" customHeight="1">
      <c r="B2" s="227" t="s">
        <v>194</v>
      </c>
      <c r="C2" s="227"/>
      <c r="D2" s="227"/>
      <c r="E2" s="227"/>
      <c r="F2" s="227"/>
      <c r="G2" s="227"/>
      <c r="H2" s="227"/>
      <c r="I2" s="227"/>
      <c r="K2" s="227" t="s">
        <v>132</v>
      </c>
      <c r="L2" s="227"/>
      <c r="M2" s="227"/>
      <c r="N2" s="227"/>
      <c r="O2" s="227"/>
      <c r="P2" s="227"/>
      <c r="Q2" s="227"/>
      <c r="R2" s="227"/>
      <c r="U2" s="227" t="s">
        <v>133</v>
      </c>
      <c r="V2" s="227"/>
      <c r="W2" s="227"/>
      <c r="X2" s="227"/>
      <c r="Y2" s="227"/>
      <c r="Z2" s="227"/>
      <c r="AA2" s="227"/>
      <c r="AB2" s="66"/>
      <c r="AD2" s="227" t="s">
        <v>142</v>
      </c>
      <c r="AE2" s="227"/>
      <c r="AF2" s="227"/>
      <c r="AG2" s="227"/>
      <c r="AH2" s="227"/>
      <c r="AI2" s="227"/>
      <c r="AJ2" s="227"/>
      <c r="AM2" s="227" t="s">
        <v>143</v>
      </c>
      <c r="AN2" s="227"/>
      <c r="AO2" s="227"/>
      <c r="AP2" s="227"/>
      <c r="AQ2" s="227"/>
      <c r="AR2" s="227"/>
      <c r="AS2" s="227"/>
      <c r="AV2" s="227" t="s">
        <v>188</v>
      </c>
      <c r="AW2" s="227"/>
      <c r="AX2" s="227"/>
      <c r="AY2" s="227"/>
      <c r="AZ2" s="227"/>
      <c r="BA2" s="227"/>
      <c r="BB2" s="227"/>
      <c r="BE2" s="227" t="s">
        <v>189</v>
      </c>
      <c r="BF2" s="227"/>
      <c r="BG2" s="227"/>
      <c r="BH2" s="227"/>
      <c r="BI2" s="227"/>
      <c r="BJ2" s="227"/>
      <c r="BK2" s="227"/>
      <c r="BL2" s="156"/>
      <c r="BM2" s="227" t="s">
        <v>146</v>
      </c>
      <c r="BN2" s="227"/>
      <c r="BO2" s="227"/>
      <c r="BP2" s="227"/>
      <c r="BQ2" s="227"/>
      <c r="BS2" s="227" t="s">
        <v>151</v>
      </c>
      <c r="BT2" s="227"/>
      <c r="BU2" s="227"/>
      <c r="BV2" s="227"/>
      <c r="BW2" s="227"/>
      <c r="BY2" s="227" t="s">
        <v>144</v>
      </c>
      <c r="BZ2" s="227"/>
      <c r="CA2" s="227"/>
      <c r="CB2" s="227"/>
      <c r="CC2" s="227"/>
    </row>
    <row r="3" spans="1:81">
      <c r="B3" s="66" t="s">
        <v>126</v>
      </c>
      <c r="C3" s="66" t="s">
        <v>152</v>
      </c>
      <c r="D3" s="66" t="s">
        <v>153</v>
      </c>
      <c r="E3" s="66" t="s">
        <v>154</v>
      </c>
      <c r="F3" s="66"/>
      <c r="G3" s="68" t="s">
        <v>155</v>
      </c>
      <c r="H3" s="66" t="s">
        <v>153</v>
      </c>
      <c r="I3" s="68" t="s">
        <v>156</v>
      </c>
      <c r="K3" s="66" t="s">
        <v>126</v>
      </c>
      <c r="L3" s="66" t="s">
        <v>152</v>
      </c>
      <c r="M3" s="66" t="s">
        <v>153</v>
      </c>
      <c r="N3" s="66" t="s">
        <v>154</v>
      </c>
      <c r="O3" s="66"/>
      <c r="P3" s="68" t="s">
        <v>155</v>
      </c>
      <c r="Q3" s="66" t="s">
        <v>153</v>
      </c>
      <c r="R3" s="68" t="s">
        <v>156</v>
      </c>
      <c r="T3" s="66" t="s">
        <v>126</v>
      </c>
      <c r="U3" s="66" t="s">
        <v>152</v>
      </c>
      <c r="V3" s="66" t="s">
        <v>153</v>
      </c>
      <c r="W3" s="66" t="s">
        <v>154</v>
      </c>
      <c r="X3" s="66"/>
      <c r="Y3" s="68" t="s">
        <v>155</v>
      </c>
      <c r="Z3" s="66" t="s">
        <v>153</v>
      </c>
      <c r="AA3" s="68" t="s">
        <v>156</v>
      </c>
      <c r="AB3" s="66"/>
      <c r="AC3" s="66" t="s">
        <v>126</v>
      </c>
      <c r="AD3" s="66" t="s">
        <v>152</v>
      </c>
      <c r="AE3" s="66" t="s">
        <v>153</v>
      </c>
      <c r="AF3" s="66" t="s">
        <v>154</v>
      </c>
      <c r="AG3" s="66"/>
      <c r="AH3" s="68" t="s">
        <v>155</v>
      </c>
      <c r="AI3" s="66" t="s">
        <v>153</v>
      </c>
      <c r="AJ3" s="68" t="s">
        <v>156</v>
      </c>
      <c r="AL3" s="66" t="s">
        <v>126</v>
      </c>
      <c r="AM3" s="66" t="s">
        <v>152</v>
      </c>
      <c r="AN3" s="66" t="s">
        <v>153</v>
      </c>
      <c r="AO3" s="66" t="s">
        <v>154</v>
      </c>
      <c r="AP3" s="66"/>
      <c r="AQ3" s="68" t="s">
        <v>155</v>
      </c>
      <c r="AR3" s="66" t="s">
        <v>153</v>
      </c>
      <c r="AS3" s="68" t="s">
        <v>156</v>
      </c>
      <c r="AU3" s="66" t="s">
        <v>126</v>
      </c>
      <c r="AV3" s="66" t="s">
        <v>190</v>
      </c>
      <c r="AW3" s="66" t="s">
        <v>153</v>
      </c>
      <c r="AX3" s="66" t="s">
        <v>154</v>
      </c>
      <c r="AY3" s="66"/>
      <c r="AZ3" s="68" t="s">
        <v>155</v>
      </c>
      <c r="BA3" s="66" t="s">
        <v>153</v>
      </c>
      <c r="BB3" s="68" t="s">
        <v>156</v>
      </c>
      <c r="BD3" s="66" t="s">
        <v>126</v>
      </c>
      <c r="BE3" s="66" t="s">
        <v>190</v>
      </c>
      <c r="BF3" s="66" t="s">
        <v>153</v>
      </c>
      <c r="BG3" s="66" t="s">
        <v>154</v>
      </c>
      <c r="BH3" s="66"/>
      <c r="BI3" s="68" t="s">
        <v>155</v>
      </c>
      <c r="BJ3" s="66" t="s">
        <v>153</v>
      </c>
      <c r="BK3" s="68" t="s">
        <v>156</v>
      </c>
      <c r="BL3" s="68"/>
      <c r="BM3" s="66" t="s">
        <v>126</v>
      </c>
      <c r="BN3" s="66" t="s">
        <v>152</v>
      </c>
      <c r="BO3" s="66" t="s">
        <v>147</v>
      </c>
      <c r="BP3" s="66" t="s">
        <v>157</v>
      </c>
      <c r="BQ3" s="66" t="s">
        <v>158</v>
      </c>
      <c r="BS3" s="66" t="s">
        <v>126</v>
      </c>
      <c r="BT3" s="66" t="s">
        <v>152</v>
      </c>
      <c r="BU3" s="66" t="s">
        <v>149</v>
      </c>
      <c r="BV3" s="66" t="s">
        <v>157</v>
      </c>
      <c r="BW3" s="66" t="s">
        <v>158</v>
      </c>
      <c r="BY3" s="66" t="s">
        <v>126</v>
      </c>
      <c r="BZ3" s="66" t="s">
        <v>152</v>
      </c>
      <c r="CA3" s="66" t="s">
        <v>149</v>
      </c>
      <c r="CB3" s="66" t="s">
        <v>157</v>
      </c>
      <c r="CC3" s="66" t="s">
        <v>158</v>
      </c>
    </row>
    <row r="4" spans="1:81">
      <c r="B4" s="66"/>
      <c r="C4" s="66" t="s">
        <v>159</v>
      </c>
      <c r="D4" s="66" t="s">
        <v>160</v>
      </c>
      <c r="E4" s="66" t="s">
        <v>161</v>
      </c>
      <c r="F4" s="66"/>
      <c r="G4" s="68" t="s">
        <v>162</v>
      </c>
      <c r="H4" s="68" t="s">
        <v>163</v>
      </c>
      <c r="I4" s="68" t="s">
        <v>164</v>
      </c>
      <c r="K4" s="66"/>
      <c r="L4" s="66" t="s">
        <v>159</v>
      </c>
      <c r="M4" s="66" t="s">
        <v>160</v>
      </c>
      <c r="N4" s="66" t="s">
        <v>161</v>
      </c>
      <c r="O4" s="66"/>
      <c r="P4" s="68" t="s">
        <v>162</v>
      </c>
      <c r="Q4" s="68" t="s">
        <v>163</v>
      </c>
      <c r="R4" s="68" t="s">
        <v>164</v>
      </c>
      <c r="T4" s="66"/>
      <c r="U4" s="66" t="s">
        <v>159</v>
      </c>
      <c r="V4" s="66" t="s">
        <v>160</v>
      </c>
      <c r="W4" s="66" t="s">
        <v>161</v>
      </c>
      <c r="X4" s="66"/>
      <c r="Y4" s="68" t="s">
        <v>162</v>
      </c>
      <c r="Z4" s="68" t="s">
        <v>163</v>
      </c>
      <c r="AA4" s="68" t="s">
        <v>164</v>
      </c>
      <c r="AB4" s="66"/>
      <c r="AC4" s="66"/>
      <c r="AD4" s="66" t="s">
        <v>159</v>
      </c>
      <c r="AE4" s="66" t="s">
        <v>160</v>
      </c>
      <c r="AF4" s="66" t="s">
        <v>161</v>
      </c>
      <c r="AG4" s="66"/>
      <c r="AH4" s="68" t="s">
        <v>162</v>
      </c>
      <c r="AI4" s="68" t="s">
        <v>163</v>
      </c>
      <c r="AJ4" s="68" t="s">
        <v>164</v>
      </c>
      <c r="AL4" s="66"/>
      <c r="AM4" s="66" t="s">
        <v>159</v>
      </c>
      <c r="AN4" s="66" t="s">
        <v>160</v>
      </c>
      <c r="AO4" s="66" t="s">
        <v>161</v>
      </c>
      <c r="AP4" s="66"/>
      <c r="AQ4" s="68" t="s">
        <v>162</v>
      </c>
      <c r="AR4" s="68" t="s">
        <v>163</v>
      </c>
      <c r="AS4" s="68" t="s">
        <v>164</v>
      </c>
      <c r="AU4" s="66"/>
      <c r="AV4" s="66" t="s">
        <v>159</v>
      </c>
      <c r="AW4" s="66" t="s">
        <v>160</v>
      </c>
      <c r="AX4" s="66" t="s">
        <v>161</v>
      </c>
      <c r="AY4" s="66"/>
      <c r="AZ4" s="68" t="s">
        <v>162</v>
      </c>
      <c r="BA4" s="68" t="s">
        <v>163</v>
      </c>
      <c r="BB4" s="68" t="s">
        <v>164</v>
      </c>
      <c r="BD4" s="66"/>
      <c r="BE4" s="66" t="s">
        <v>159</v>
      </c>
      <c r="BF4" s="66" t="s">
        <v>160</v>
      </c>
      <c r="BG4" s="66" t="s">
        <v>161</v>
      </c>
      <c r="BH4" s="66"/>
      <c r="BI4" s="68" t="s">
        <v>162</v>
      </c>
      <c r="BJ4" s="68" t="s">
        <v>163</v>
      </c>
      <c r="BK4" s="68" t="s">
        <v>164</v>
      </c>
      <c r="BL4" s="68"/>
      <c r="BM4" s="66"/>
      <c r="BN4" s="66"/>
      <c r="BO4" s="66"/>
      <c r="BP4" s="66"/>
      <c r="BQ4" s="66"/>
      <c r="BS4" s="66"/>
      <c r="BT4" s="66"/>
      <c r="BU4" s="66"/>
      <c r="BV4" s="66"/>
      <c r="BW4" s="66"/>
      <c r="BY4" s="66"/>
      <c r="BZ4" s="66"/>
      <c r="CA4" s="66"/>
      <c r="CB4" s="66"/>
      <c r="CC4" s="66"/>
    </row>
    <row r="5" spans="1:81">
      <c r="B5" s="45">
        <v>2008</v>
      </c>
      <c r="C5" s="69">
        <f>SUMIF('Monthly Data'!$B:$B,B5,'Monthly Data'!C:C)</f>
        <v>639846723.4310348</v>
      </c>
      <c r="D5" s="69">
        <f ca="1">SUMIF('Monthly Data'!$B:$B,B5,'Monthly Data'!E:E)</f>
        <v>11178233.764235809</v>
      </c>
      <c r="E5" s="69">
        <f ca="1">SUMIF('Res NM 20yr Trend'!$B$2:$B$121,B5,'Res NM 20yr Trend'!C$2:C$121)</f>
        <v>651024957.19527078</v>
      </c>
      <c r="F5" s="69"/>
      <c r="G5" s="69">
        <f ca="1">SUMIF('Res NM 20yr Trend'!$B:$B,B5,'Res NM 20yr Trend'!$T:$T)</f>
        <v>654388179.05643177</v>
      </c>
      <c r="H5" s="69">
        <f t="shared" ref="H5:H14" ca="1" si="0">D5</f>
        <v>11178233.764235809</v>
      </c>
      <c r="I5" s="69">
        <f t="shared" ref="I5:I14" ca="1" si="1">G5-H5</f>
        <v>643209945.29219592</v>
      </c>
      <c r="K5" s="45">
        <f t="shared" ref="K5:K17" si="2">B5</f>
        <v>2008</v>
      </c>
      <c r="L5" s="69">
        <f>SUMIF('Monthly Data'!$B:$B,K5,'Monthly Data'!G:G)</f>
        <v>234974860.79217997</v>
      </c>
      <c r="M5" s="69">
        <f ca="1">SUMIF('Monthly Data'!$B:$B,K5,'Monthly Data'!I:I)</f>
        <v>166366.87858978784</v>
      </c>
      <c r="N5" s="69">
        <f ca="1">SUMIF('GS &lt; 50 NM 20yr Trend'!$B:$B,K5,'GS &lt; 50 NM 20yr Trend'!C:C)</f>
        <v>235141227.67076981</v>
      </c>
      <c r="O5" s="70"/>
      <c r="P5" s="69">
        <f ca="1">SUMIF('GS &lt; 50 NM 20yr Trend'!$B:$B,K5,'GS &lt; 50 NM 20yr Trend'!V:V)</f>
        <v>236380439.96893054</v>
      </c>
      <c r="Q5" s="69">
        <f t="shared" ref="Q5:Q14" ca="1" si="3">M5</f>
        <v>166366.87858978784</v>
      </c>
      <c r="R5" s="69">
        <f t="shared" ref="R5:R17" ca="1" si="4">P5-Q5</f>
        <v>236214073.09034076</v>
      </c>
      <c r="T5" s="45">
        <f t="shared" ref="T5:T17" si="5">K5</f>
        <v>2008</v>
      </c>
      <c r="U5" s="69">
        <f ca="1">SUMIF('Monthly Data'!$B:$B,T5,'Monthly Data'!O:O)-SUMIF('Monthly Data'!$B:$B,T5,'Monthly Data'!N:N)</f>
        <v>1004355679.8107362</v>
      </c>
      <c r="V5" s="69">
        <f ca="1">SUMIF('Monthly Data'!$B:$B,T5,'Monthly Data'!N:N)</f>
        <v>379503.71771495783</v>
      </c>
      <c r="W5" s="69">
        <f ca="1">SUMIF('GS &gt; 50 NM 20yr Trend'!$B:$B,T5,'GS &gt; 50 NM 20yr Trend'!C:C)</f>
        <v>1004735183.5284511</v>
      </c>
      <c r="X5" s="70"/>
      <c r="Y5" s="69">
        <f ca="1">SUMIF('GS &gt; 50 NM 20yr Trend'!$B:$B,T5,'GS &gt; 50 NM 20yr Trend'!AB:AB)</f>
        <v>998312378.27862322</v>
      </c>
      <c r="Z5" s="69">
        <f t="shared" ref="Z5:Z14" ca="1" si="6">V5</f>
        <v>379503.71771495783</v>
      </c>
      <c r="AA5" s="69">
        <f t="shared" ref="AA5:AA17" ca="1" si="7">Y5-Z5</f>
        <v>997932874.56090832</v>
      </c>
      <c r="AB5" s="69"/>
      <c r="AC5" s="45">
        <f t="shared" ref="AC5:AC17" si="8">T5</f>
        <v>2008</v>
      </c>
      <c r="AD5" s="69">
        <f>SUMIF('Monthly Data'!$B:$B,AC5,'Monthly Data'!Q:Q)</f>
        <v>53824580.470650002</v>
      </c>
      <c r="AE5" s="69">
        <f ca="1">SUMIF('Monthly Data'!$B:$B,AC5,'Monthly Data'!T:T)</f>
        <v>0</v>
      </c>
      <c r="AF5" s="69">
        <f ca="1">SUMIF('Intermediate NM 20yr Trend'!$B:$B,AC5,'Intermediate NM 20yr Trend'!C:C)</f>
        <v>53824580.470650002</v>
      </c>
      <c r="AG5" s="70"/>
      <c r="AH5" s="69">
        <f>SUMIF('Intermediate NM 20yr Trend'!$B:$B,AC5,'Intermediate NM 20yr Trend'!R:R)</f>
        <v>54134477.740705281</v>
      </c>
      <c r="AI5" s="69">
        <f t="shared" ref="AI5:AI14" ca="1" si="9">AE5</f>
        <v>0</v>
      </c>
      <c r="AJ5" s="69">
        <f t="shared" ref="AJ5:AJ17" ca="1" si="10">AH5-AI5</f>
        <v>54134477.740705281</v>
      </c>
      <c r="AL5" s="45">
        <f t="shared" ref="AL5:AL17" si="11">AC5</f>
        <v>2008</v>
      </c>
      <c r="AM5" s="69">
        <f>SUMIF('Monthly Data'!$B:$B,AL5,'Monthly Data'!V:V)</f>
        <v>352691145.91210705</v>
      </c>
      <c r="AN5" s="69">
        <f ca="1">SUMIF('Monthly Data'!$B:$B,AL5,'Monthly Data'!Y:Y)</f>
        <v>0</v>
      </c>
      <c r="AO5" s="69">
        <f ca="1">SUMIF('Large Use NM 20yr Trend'!$B:$B,AL5,'Large Use NM 20yr Trend'!C:C)</f>
        <v>352691145.91210705</v>
      </c>
      <c r="AP5" s="70"/>
      <c r="AQ5" s="69">
        <f ca="1">SUMIF('Large Use NM 20yr Trend'!$B:$B,AL5,'Large Use NM 20yr Trend'!R:R)</f>
        <v>348838555.75263858</v>
      </c>
      <c r="AR5" s="69">
        <f t="shared" ref="AR5:AR14" ca="1" si="12">AN5</f>
        <v>0</v>
      </c>
      <c r="AS5" s="69">
        <f t="shared" ref="AS5:AS17" ca="1" si="13">AQ5-AR5</f>
        <v>348838555.75263858</v>
      </c>
      <c r="AU5" s="45">
        <f t="shared" ref="AU5:AU17" si="14">AL5</f>
        <v>2008</v>
      </c>
      <c r="AV5" s="69">
        <f ca="1">SUMIF('Monthly Data'!$B:$B,AU5,'Monthly Data'!AE:AE)-AW5</f>
        <v>264386628.5461286</v>
      </c>
      <c r="AW5" s="69">
        <f ca="1">SUMIF('Monthly Data'!$B:$B,AU5,'Monthly Data'!AD:AD)</f>
        <v>0</v>
      </c>
      <c r="AX5" s="69">
        <f ca="1">SUMIF('Monthly Data'!$B:$B,AU5,'Monthly Data'!AE:AE)</f>
        <v>264386628.5461286</v>
      </c>
      <c r="AY5" s="70"/>
      <c r="AZ5" s="69">
        <f ca="1">AVERAGE(AX6:AX14)</f>
        <v>273040564.84647483</v>
      </c>
      <c r="BA5" s="69">
        <f t="shared" ref="BA5:BA14" ca="1" si="15">AW5</f>
        <v>0</v>
      </c>
      <c r="BB5" s="69">
        <f t="shared" ref="BB5:BB17" ca="1" si="16">AZ5-BA5</f>
        <v>273040564.84647483</v>
      </c>
      <c r="BD5" s="45">
        <f t="shared" ref="BD5:BD17" si="17">AU5</f>
        <v>2008</v>
      </c>
      <c r="BE5" s="69">
        <f>SUMIF('Monthly Data'!$B:$B,BD5,'Monthly Data'!AI:AI)</f>
        <v>55619546.631240994</v>
      </c>
      <c r="BF5" s="69">
        <f ca="1">SUMIF('Monthly Data'!$B:$B,BD5,'Monthly Data'!AL:AL)</f>
        <v>0</v>
      </c>
      <c r="BG5" s="69">
        <f t="shared" ref="BG5:BG14" ca="1" si="18">BE5+BF5</f>
        <v>55619546.631240994</v>
      </c>
      <c r="BH5" s="70"/>
      <c r="BI5" s="69">
        <f ca="1">TREND($BG$5:$BG$14,$BD$5:$BD$14,BD5)</f>
        <v>52524925.553184509</v>
      </c>
      <c r="BJ5" s="69">
        <f t="shared" ref="BJ5:BJ14" ca="1" si="19">BF5</f>
        <v>0</v>
      </c>
      <c r="BK5" s="69">
        <f t="shared" ref="BK5:BK17" ca="1" si="20">BI5-BJ5</f>
        <v>52524925.553184509</v>
      </c>
      <c r="BL5" s="69"/>
      <c r="BM5" s="45">
        <f t="shared" ref="BM5:BM17" si="21">AL5</f>
        <v>2008</v>
      </c>
      <c r="BN5" s="71">
        <f>SUMIF('Monthly Data'!$B:$B,BM5,'Monthly Data'!AN:AN)</f>
        <v>17016319.552000001</v>
      </c>
      <c r="BO5" s="71">
        <f>'Connection count '!AE5</f>
        <v>23402.5</v>
      </c>
      <c r="BP5" s="71">
        <f t="shared" ref="BP5:BP10" si="22">BN5/BO5</f>
        <v>727.11545997222527</v>
      </c>
      <c r="BQ5" s="72"/>
      <c r="BR5" s="65"/>
      <c r="BS5" s="65">
        <f t="shared" ref="BS5:BS17" si="23">BM5</f>
        <v>2008</v>
      </c>
      <c r="BT5" s="71">
        <f>SUMIF('Monthly Data'!$B:$B,BS5,'Monthly Data'!AS:AS)</f>
        <v>1037845.2824159999</v>
      </c>
      <c r="BU5" s="71">
        <f>'Connection count '!AI5</f>
        <v>703</v>
      </c>
      <c r="BV5" s="71">
        <f t="shared" ref="BV5:BV14" si="24">BT5/BU5</f>
        <v>1476.3090788278803</v>
      </c>
      <c r="BW5" s="71">
        <f t="shared" ref="BW5:BW10" si="25">BV5*BU5</f>
        <v>1037845.2824159998</v>
      </c>
      <c r="BX5" s="72"/>
      <c r="BY5" s="65">
        <f t="shared" ref="BY5:BY14" si="26">BM5</f>
        <v>2008</v>
      </c>
      <c r="BZ5" s="71">
        <f>SUMIF('Monthly Data'!$B:$B,BY5,'Monthly Data'!AV:AV)</f>
        <v>4241921.2693840005</v>
      </c>
      <c r="CA5" s="71">
        <f>'Connection count '!AM5</f>
        <v>756.5</v>
      </c>
      <c r="CB5" s="71">
        <f t="shared" ref="CB5:CB14" si="27">BZ5/CA5</f>
        <v>5607.2984393707875</v>
      </c>
      <c r="CC5" s="71">
        <f t="shared" ref="CC5:CC12" si="28">CB5*CA5</f>
        <v>4241921.2693840005</v>
      </c>
    </row>
    <row r="6" spans="1:81">
      <c r="B6" s="45">
        <f t="shared" ref="B6:B17" si="29">B5+1</f>
        <v>2009</v>
      </c>
      <c r="C6" s="69">
        <f>SUMIF('Monthly Data'!$B:$B,B6,'Monthly Data'!C:C)</f>
        <v>604635108.51263404</v>
      </c>
      <c r="D6" s="69">
        <f ca="1">SUMIF('Monthly Data'!$B:$B,B6,'Monthly Data'!E:E)</f>
        <v>12905395.295118952</v>
      </c>
      <c r="E6" s="69">
        <f ca="1">SUMIF('Res NM 20yr Trend'!$B$2:$B$121,B6,'Res NM 20yr Trend'!C$2:C$121)</f>
        <v>617540503.80775297</v>
      </c>
      <c r="F6" s="69"/>
      <c r="G6" s="69">
        <f ca="1">SUMIF('Res NM 20yr Trend'!$B:$B,B6,'Res NM 20yr Trend'!$T:$T)</f>
        <v>648620229.61843872</v>
      </c>
      <c r="H6" s="69">
        <f t="shared" ca="1" si="0"/>
        <v>12905395.295118952</v>
      </c>
      <c r="I6" s="69">
        <f t="shared" ca="1" si="1"/>
        <v>635714834.32331979</v>
      </c>
      <c r="K6" s="45">
        <f t="shared" si="2"/>
        <v>2009</v>
      </c>
      <c r="L6" s="69">
        <f>SUMIF('Monthly Data'!$B:$B,K6,'Monthly Data'!G:G)</f>
        <v>220940436.27633598</v>
      </c>
      <c r="M6" s="69">
        <f ca="1">SUMIF('Monthly Data'!$B:$B,K6,'Monthly Data'!I:I)</f>
        <v>3004854.8414025153</v>
      </c>
      <c r="N6" s="69">
        <f ca="1">SUMIF('GS &lt; 50 NM 20yr Trend'!$B:$B,K6,'GS &lt; 50 NM 20yr Trend'!C:C)</f>
        <v>223945291.11773852</v>
      </c>
      <c r="O6" s="70"/>
      <c r="P6" s="69">
        <f ca="1">SUMIF('GS &lt; 50 NM 20yr Trend'!$B:$B,K6,'GS &lt; 50 NM 20yr Trend'!V:V)</f>
        <v>231059405.91566566</v>
      </c>
      <c r="Q6" s="69">
        <f t="shared" ca="1" si="3"/>
        <v>3004854.8414025153</v>
      </c>
      <c r="R6" s="69">
        <f t="shared" ca="1" si="4"/>
        <v>228054551.07426316</v>
      </c>
      <c r="T6" s="45">
        <f t="shared" si="5"/>
        <v>2009</v>
      </c>
      <c r="U6" s="69">
        <f ca="1">SUMIF('Monthly Data'!$B:$B,T6,'Monthly Data'!O:O)-SUMIF('Monthly Data'!$B:$B,T6,'Monthly Data'!N:N)</f>
        <v>906614904.72799385</v>
      </c>
      <c r="V6" s="69">
        <f ca="1">SUMIF('Monthly Data'!$B:$B,T6,'Monthly Data'!N:N)</f>
        <v>3326785.3266341123</v>
      </c>
      <c r="W6" s="69">
        <f ca="1">SUMIF('GS &gt; 50 NM 20yr Trend'!$B:$B,T6,'GS &gt; 50 NM 20yr Trend'!C:C)</f>
        <v>909941690.05462801</v>
      </c>
      <c r="X6" s="70"/>
      <c r="Y6" s="69">
        <f ca="1">SUMIF('GS &gt; 50 NM 20yr Trend'!$B:$B,T6,'GS &gt; 50 NM 20yr Trend'!AB:AB)</f>
        <v>932284410.85512578</v>
      </c>
      <c r="Z6" s="69">
        <f t="shared" ca="1" si="6"/>
        <v>3326785.3266341123</v>
      </c>
      <c r="AA6" s="69">
        <f t="shared" ca="1" si="7"/>
        <v>928957625.52849162</v>
      </c>
      <c r="AB6" s="69"/>
      <c r="AC6" s="45">
        <f t="shared" si="8"/>
        <v>2009</v>
      </c>
      <c r="AD6" s="69">
        <f>SUMIF('Monthly Data'!$B:$B,AC6,'Monthly Data'!Q:Q)</f>
        <v>51306801.944982</v>
      </c>
      <c r="AE6" s="69">
        <f ca="1">SUMIF('Monthly Data'!$B:$B,AC6,'Monthly Data'!T:T)</f>
        <v>0</v>
      </c>
      <c r="AF6" s="69">
        <f ca="1">SUMIF('Intermediate NM 20yr Trend'!$B:$B,AC6,'Intermediate NM 20yr Trend'!C:C)</f>
        <v>51306801.944982</v>
      </c>
      <c r="AG6" s="70"/>
      <c r="AH6" s="69">
        <f>SUMIF('Intermediate NM 20yr Trend'!$B:$B,AC6,'Intermediate NM 20yr Trend'!R:R)</f>
        <v>49635531.295942813</v>
      </c>
      <c r="AI6" s="69">
        <f t="shared" ca="1" si="9"/>
        <v>0</v>
      </c>
      <c r="AJ6" s="69">
        <f t="shared" ca="1" si="10"/>
        <v>49635531.295942813</v>
      </c>
      <c r="AL6" s="45">
        <f t="shared" si="11"/>
        <v>2009</v>
      </c>
      <c r="AM6" s="69">
        <f>SUMIF('Monthly Data'!$B:$B,AL6,'Monthly Data'!V:V)</f>
        <v>271865804.30218202</v>
      </c>
      <c r="AN6" s="69">
        <f ca="1">SUMIF('Monthly Data'!$B:$B,AL6,'Monthly Data'!Y:Y)</f>
        <v>0</v>
      </c>
      <c r="AO6" s="69">
        <f ca="1">SUMIF('Large Use NM 20yr Trend'!$B:$B,AL6,'Large Use NM 20yr Trend'!C:C)</f>
        <v>271865804.30218202</v>
      </c>
      <c r="AP6" s="70"/>
      <c r="AQ6" s="69">
        <f ca="1">SUMIF('Large Use NM 20yr Trend'!$B:$B,AL6,'Large Use NM 20yr Trend'!R:R)</f>
        <v>289385870.27483588</v>
      </c>
      <c r="AR6" s="69">
        <f t="shared" ca="1" si="12"/>
        <v>0</v>
      </c>
      <c r="AS6" s="69">
        <f t="shared" ca="1" si="13"/>
        <v>289385870.27483588</v>
      </c>
      <c r="AU6" s="45">
        <f t="shared" si="14"/>
        <v>2009</v>
      </c>
      <c r="AV6" s="69">
        <f ca="1">SUMIF('Monthly Data'!$B:$B,AU6,'Monthly Data'!AE:AE)-AW6</f>
        <v>253823156.07115111</v>
      </c>
      <c r="AW6" s="69">
        <f ca="1">SUMIF('Monthly Data'!$B:$B,AU6,'Monthly Data'!AD:AD)</f>
        <v>0</v>
      </c>
      <c r="AX6" s="69">
        <f ca="1">SUMIF('Monthly Data'!$B:$B,AU6,'Monthly Data'!AE:AE)</f>
        <v>253823156.07115111</v>
      </c>
      <c r="AY6" s="70"/>
      <c r="AZ6" s="69">
        <f t="shared" ref="AZ6:AZ17" ca="1" si="30">AZ5</f>
        <v>273040564.84647483</v>
      </c>
      <c r="BA6" s="69">
        <f t="shared" ca="1" si="15"/>
        <v>0</v>
      </c>
      <c r="BB6" s="69">
        <f t="shared" ca="1" si="16"/>
        <v>273040564.84647483</v>
      </c>
      <c r="BD6" s="45">
        <f t="shared" si="17"/>
        <v>2009</v>
      </c>
      <c r="BE6" s="69">
        <f>SUMIF('Monthly Data'!$B:$B,BD6,'Monthly Data'!AI:AI)</f>
        <v>50208448.727770001</v>
      </c>
      <c r="BF6" s="69">
        <f ca="1">SUMIF('Monthly Data'!$B:$B,BD6,'Monthly Data'!AL:AL)</f>
        <v>0</v>
      </c>
      <c r="BG6" s="69">
        <f t="shared" ca="1" si="18"/>
        <v>50208448.727770001</v>
      </c>
      <c r="BH6" s="70"/>
      <c r="BI6" s="69">
        <f t="shared" ref="BI6:BI17" ca="1" si="31">TREND($BG$5:$BG$14,$BD$5:$BD$14,BD6)</f>
        <v>51475877.419443369</v>
      </c>
      <c r="BJ6" s="69">
        <f t="shared" ca="1" si="19"/>
        <v>0</v>
      </c>
      <c r="BK6" s="69">
        <f t="shared" ca="1" si="20"/>
        <v>51475877.419443369</v>
      </c>
      <c r="BL6" s="69"/>
      <c r="BM6" s="45">
        <f t="shared" si="21"/>
        <v>2009</v>
      </c>
      <c r="BN6" s="71">
        <f>SUMIF('Monthly Data'!$B:$B,BM6,'Monthly Data'!AN:AN)</f>
        <v>16930327.966194</v>
      </c>
      <c r="BO6" s="71">
        <f>'Connection count '!AE6</f>
        <v>23421</v>
      </c>
      <c r="BP6" s="71">
        <f t="shared" si="22"/>
        <v>722.86956006122716</v>
      </c>
      <c r="BQ6" s="72"/>
      <c r="BR6" s="65"/>
      <c r="BS6" s="65">
        <f t="shared" si="23"/>
        <v>2009</v>
      </c>
      <c r="BT6" s="71">
        <f>SUMIF('Monthly Data'!$B:$B,BS6,'Monthly Data'!AS:AS)</f>
        <v>992473.34792500013</v>
      </c>
      <c r="BU6" s="71">
        <f>'Connection count '!AI6</f>
        <v>668.5</v>
      </c>
      <c r="BV6" s="71">
        <f t="shared" si="24"/>
        <v>1484.6272968212418</v>
      </c>
      <c r="BW6" s="71">
        <f t="shared" si="25"/>
        <v>992473.34792500013</v>
      </c>
      <c r="BX6" s="72"/>
      <c r="BY6" s="65">
        <f t="shared" si="26"/>
        <v>2009</v>
      </c>
      <c r="BZ6" s="71">
        <f>SUMIF('Monthly Data'!$B:$B,BY6,'Monthly Data'!AV:AV)</f>
        <v>4214866.844428001</v>
      </c>
      <c r="CA6" s="71">
        <f>'Connection count '!AM6</f>
        <v>762.5</v>
      </c>
      <c r="CB6" s="71">
        <f t="shared" si="27"/>
        <v>5527.6942222006574</v>
      </c>
      <c r="CC6" s="71">
        <f t="shared" si="28"/>
        <v>4214866.844428001</v>
      </c>
    </row>
    <row r="7" spans="1:81">
      <c r="B7" s="45">
        <f t="shared" si="29"/>
        <v>2010</v>
      </c>
      <c r="C7" s="69">
        <f>SUMIF('Monthly Data'!$B:$B,B7,'Monthly Data'!C:C)</f>
        <v>647490324.95962501</v>
      </c>
      <c r="D7" s="69">
        <f ca="1">SUMIF('Monthly Data'!$B:$B,B7,'Monthly Data'!E:E)</f>
        <v>9466437.9703478534</v>
      </c>
      <c r="E7" s="69">
        <f ca="1">SUMIF('Res NM 20yr Trend'!$B$2:$B$121,B7,'Res NM 20yr Trend'!C$2:C$121)</f>
        <v>656956762.92997289</v>
      </c>
      <c r="F7" s="69"/>
      <c r="G7" s="69">
        <f ca="1">SUMIF('Res NM 20yr Trend'!$B:$B,B7,'Res NM 20yr Trend'!$T:$T)</f>
        <v>644821235.79374838</v>
      </c>
      <c r="H7" s="69">
        <f t="shared" ca="1" si="0"/>
        <v>9466437.9703478534</v>
      </c>
      <c r="I7" s="69">
        <f t="shared" ca="1" si="1"/>
        <v>635354797.8234005</v>
      </c>
      <c r="K7" s="45">
        <f t="shared" si="2"/>
        <v>2010</v>
      </c>
      <c r="L7" s="69">
        <f>SUMIF('Monthly Data'!$B:$B,K7,'Monthly Data'!G:G)</f>
        <v>223232845.52965501</v>
      </c>
      <c r="M7" s="69">
        <f ca="1">SUMIF('Monthly Data'!$B:$B,K7,'Monthly Data'!I:I)</f>
        <v>6912591.4427464642</v>
      </c>
      <c r="N7" s="69">
        <f ca="1">SUMIF('GS &lt; 50 NM 20yr Trend'!$B:$B,K7,'GS &lt; 50 NM 20yr Trend'!C:C)</f>
        <v>230145436.9724015</v>
      </c>
      <c r="O7" s="70"/>
      <c r="P7" s="69">
        <f ca="1">SUMIF('GS &lt; 50 NM 20yr Trend'!$B:$B,K7,'GS &lt; 50 NM 20yr Trend'!V:V)</f>
        <v>229056051.90234756</v>
      </c>
      <c r="Q7" s="69">
        <f t="shared" ca="1" si="3"/>
        <v>6912591.4427464642</v>
      </c>
      <c r="R7" s="69">
        <f t="shared" ca="1" si="4"/>
        <v>222143460.4596011</v>
      </c>
      <c r="T7" s="45">
        <f t="shared" si="5"/>
        <v>2010</v>
      </c>
      <c r="U7" s="69">
        <f ca="1">SUMIF('Monthly Data'!$B:$B,T7,'Monthly Data'!O:O)-SUMIF('Monthly Data'!$B:$B,T7,'Monthly Data'!N:N)</f>
        <v>943095058.82937098</v>
      </c>
      <c r="V7" s="69">
        <f ca="1">SUMIF('Monthly Data'!$B:$B,T7,'Monthly Data'!N:N)</f>
        <v>6845739.41142279</v>
      </c>
      <c r="W7" s="69">
        <f ca="1">SUMIF('GS &gt; 50 NM 20yr Trend'!$B:$B,T7,'GS &gt; 50 NM 20yr Trend'!C:C)</f>
        <v>949940798.24079382</v>
      </c>
      <c r="X7" s="70"/>
      <c r="Y7" s="69">
        <f ca="1">SUMIF('GS &gt; 50 NM 20yr Trend'!$B:$B,T7,'GS &gt; 50 NM 20yr Trend'!AB:AB)</f>
        <v>948509338.16552031</v>
      </c>
      <c r="Z7" s="69">
        <f t="shared" ca="1" si="6"/>
        <v>6845739.41142279</v>
      </c>
      <c r="AA7" s="69">
        <f t="shared" ca="1" si="7"/>
        <v>941663598.75409746</v>
      </c>
      <c r="AB7" s="69"/>
      <c r="AC7" s="45">
        <f t="shared" si="8"/>
        <v>2010</v>
      </c>
      <c r="AD7" s="69">
        <f>SUMIF('Monthly Data'!$B:$B,AC7,'Monthly Data'!Q:Q)</f>
        <v>49071887.882886</v>
      </c>
      <c r="AE7" s="69">
        <f ca="1">SUMIF('Monthly Data'!$B:$B,AC7,'Monthly Data'!T:T)</f>
        <v>0</v>
      </c>
      <c r="AF7" s="69">
        <f ca="1">SUMIF('Intermediate NM 20yr Trend'!$B:$B,AC7,'Intermediate NM 20yr Trend'!C:C)</f>
        <v>49071887.882886</v>
      </c>
      <c r="AG7" s="70"/>
      <c r="AH7" s="69">
        <f>SUMIF('Intermediate NM 20yr Trend'!$B:$B,AC7,'Intermediate NM 20yr Trend'!R:R)</f>
        <v>48902496.559475213</v>
      </c>
      <c r="AI7" s="69">
        <f t="shared" ca="1" si="9"/>
        <v>0</v>
      </c>
      <c r="AJ7" s="69">
        <f t="shared" ca="1" si="10"/>
        <v>48902496.559475213</v>
      </c>
      <c r="AL7" s="45">
        <f t="shared" si="11"/>
        <v>2010</v>
      </c>
      <c r="AM7" s="69">
        <f>SUMIF('Monthly Data'!$B:$B,AL7,'Monthly Data'!V:V)</f>
        <v>295089951.25607103</v>
      </c>
      <c r="AN7" s="69">
        <f ca="1">SUMIF('Monthly Data'!$B:$B,AL7,'Monthly Data'!Y:Y)</f>
        <v>0</v>
      </c>
      <c r="AO7" s="69">
        <f ca="1">SUMIF('Large Use NM 20yr Trend'!$B:$B,AL7,'Large Use NM 20yr Trend'!C:C)</f>
        <v>295089951.25607103</v>
      </c>
      <c r="AP7" s="70"/>
      <c r="AQ7" s="69">
        <f ca="1">SUMIF('Large Use NM 20yr Trend'!$B:$B,AL7,'Large Use NM 20yr Trend'!R:R)</f>
        <v>293266898.92273718</v>
      </c>
      <c r="AR7" s="69">
        <f t="shared" ca="1" si="12"/>
        <v>0</v>
      </c>
      <c r="AS7" s="69">
        <f t="shared" ca="1" si="13"/>
        <v>293266898.92273718</v>
      </c>
      <c r="AU7" s="45">
        <f t="shared" si="14"/>
        <v>2010</v>
      </c>
      <c r="AV7" s="69">
        <f ca="1">SUMIF('Monthly Data'!$B:$B,AU7,'Monthly Data'!AE:AE)-AW7</f>
        <v>287197655.7575056</v>
      </c>
      <c r="AW7" s="69">
        <f ca="1">SUMIF('Monthly Data'!$B:$B,AU7,'Monthly Data'!AD:AD)</f>
        <v>0</v>
      </c>
      <c r="AX7" s="69">
        <f ca="1">SUMIF('Monthly Data'!$B:$B,AU7,'Monthly Data'!AE:AE)</f>
        <v>287197655.7575056</v>
      </c>
      <c r="AY7" s="70"/>
      <c r="AZ7" s="69">
        <f t="shared" ca="1" si="30"/>
        <v>273040564.84647483</v>
      </c>
      <c r="BA7" s="69">
        <f t="shared" ca="1" si="15"/>
        <v>0</v>
      </c>
      <c r="BB7" s="69">
        <f t="shared" ca="1" si="16"/>
        <v>273040564.84647483</v>
      </c>
      <c r="BD7" s="45">
        <f t="shared" si="17"/>
        <v>2010</v>
      </c>
      <c r="BE7" s="69">
        <f>SUMIF('Monthly Data'!$B:$B,BD7,'Monthly Data'!AI:AI)</f>
        <v>54756020.297367997</v>
      </c>
      <c r="BF7" s="69">
        <f ca="1">SUMIF('Monthly Data'!$B:$B,BD7,'Monthly Data'!AL:AL)</f>
        <v>0</v>
      </c>
      <c r="BG7" s="69">
        <f t="shared" ca="1" si="18"/>
        <v>54756020.297367997</v>
      </c>
      <c r="BH7" s="70"/>
      <c r="BI7" s="69">
        <f t="shared" ca="1" si="31"/>
        <v>50426829.285702229</v>
      </c>
      <c r="BJ7" s="69">
        <f t="shared" ca="1" si="19"/>
        <v>0</v>
      </c>
      <c r="BK7" s="69">
        <f t="shared" ca="1" si="20"/>
        <v>50426829.285702229</v>
      </c>
      <c r="BL7" s="69"/>
      <c r="BM7" s="45">
        <f t="shared" si="21"/>
        <v>2010</v>
      </c>
      <c r="BN7" s="71">
        <f>SUMIF('Monthly Data'!$B:$B,BM7,'Monthly Data'!AN:AN)</f>
        <v>16997068.557570998</v>
      </c>
      <c r="BO7" s="71">
        <f>'Connection count '!AE7</f>
        <v>23436.25</v>
      </c>
      <c r="BP7" s="71">
        <f t="shared" si="22"/>
        <v>725.24693829307148</v>
      </c>
      <c r="BQ7" s="72"/>
      <c r="BR7" s="65"/>
      <c r="BS7" s="65">
        <f t="shared" si="23"/>
        <v>2010</v>
      </c>
      <c r="BT7" s="71">
        <f>SUMIF('Monthly Data'!$B:$B,BS7,'Monthly Data'!AS:AS)</f>
        <v>953516.90303800011</v>
      </c>
      <c r="BU7" s="71">
        <f>'Connection count '!AI7</f>
        <v>666.5</v>
      </c>
      <c r="BV7" s="71">
        <f t="shared" si="24"/>
        <v>1430.6330128102027</v>
      </c>
      <c r="BW7" s="71">
        <f t="shared" si="25"/>
        <v>953516.90303800011</v>
      </c>
      <c r="BX7" s="72"/>
      <c r="BY7" s="65">
        <f t="shared" si="26"/>
        <v>2010</v>
      </c>
      <c r="BZ7" s="71">
        <f>SUMIF('Monthly Data'!$B:$B,BY7,'Monthly Data'!AV:AV)</f>
        <v>3980559.6164759998</v>
      </c>
      <c r="CA7" s="71">
        <f>'Connection count '!AM7</f>
        <v>769.75</v>
      </c>
      <c r="CB7" s="71">
        <f t="shared" si="27"/>
        <v>5171.2369165001619</v>
      </c>
      <c r="CC7" s="71">
        <f t="shared" si="28"/>
        <v>3980559.6164759998</v>
      </c>
    </row>
    <row r="8" spans="1:81">
      <c r="B8" s="45">
        <f t="shared" si="29"/>
        <v>2011</v>
      </c>
      <c r="C8" s="69">
        <f>SUMIF('Monthly Data'!$B:$B,B8,'Monthly Data'!C:C)</f>
        <v>636991610.62298107</v>
      </c>
      <c r="D8" s="69">
        <f ca="1">SUMIF('Monthly Data'!$B:$B,B8,'Monthly Data'!E:E)</f>
        <v>11272332.848857639</v>
      </c>
      <c r="E8" s="69">
        <f ca="1">SUMIF('Res NM 20yr Trend'!$B$2:$B$121,B8,'Res NM 20yr Trend'!C$2:C$121)</f>
        <v>648263943.47183859</v>
      </c>
      <c r="F8" s="69"/>
      <c r="G8" s="69">
        <f ca="1">SUMIF('Res NM 20yr Trend'!$B:$B,B8,'Res NM 20yr Trend'!$T:$T)</f>
        <v>641022241.96905839</v>
      </c>
      <c r="H8" s="69">
        <f t="shared" ca="1" si="0"/>
        <v>11272332.848857639</v>
      </c>
      <c r="I8" s="69">
        <f t="shared" ca="1" si="1"/>
        <v>629749909.12020075</v>
      </c>
      <c r="K8" s="45">
        <f t="shared" si="2"/>
        <v>2011</v>
      </c>
      <c r="L8" s="69">
        <f>SUMIF('Monthly Data'!$B:$B,K8,'Monthly Data'!G:G)</f>
        <v>218915071.69101101</v>
      </c>
      <c r="M8" s="69">
        <f ca="1">SUMIF('Monthly Data'!$B:$B,K8,'Monthly Data'!I:I)</f>
        <v>9242550.5800662991</v>
      </c>
      <c r="N8" s="69">
        <f ca="1">SUMIF('GS &lt; 50 NM 20yr Trend'!$B:$B,K8,'GS &lt; 50 NM 20yr Trend'!C:C)</f>
        <v>228157622.27107728</v>
      </c>
      <c r="O8" s="70"/>
      <c r="P8" s="69">
        <f ca="1">SUMIF('GS &lt; 50 NM 20yr Trend'!$B:$B,K8,'GS &lt; 50 NM 20yr Trend'!V:V)</f>
        <v>226869940.25611946</v>
      </c>
      <c r="Q8" s="69">
        <f t="shared" ca="1" si="3"/>
        <v>9242550.5800662991</v>
      </c>
      <c r="R8" s="69">
        <f t="shared" ca="1" si="4"/>
        <v>217627389.67605317</v>
      </c>
      <c r="T8" s="45">
        <f t="shared" si="5"/>
        <v>2011</v>
      </c>
      <c r="U8" s="69">
        <f ca="1">SUMIF('Monthly Data'!$B:$B,T8,'Monthly Data'!O:O)-SUMIF('Monthly Data'!$B:$B,T8,'Monthly Data'!N:N)</f>
        <v>946489083.05338824</v>
      </c>
      <c r="V8" s="69">
        <f ca="1">SUMIF('Monthly Data'!$B:$B,T8,'Monthly Data'!N:N)</f>
        <v>8227293.3484753771</v>
      </c>
      <c r="W8" s="69">
        <f ca="1">SUMIF('GS &gt; 50 NM 20yr Trend'!$B:$B,T8,'GS &gt; 50 NM 20yr Trend'!C:C)</f>
        <v>954716376.40186357</v>
      </c>
      <c r="X8" s="70"/>
      <c r="Y8" s="69">
        <f ca="1">SUMIF('GS &gt; 50 NM 20yr Trend'!$B:$B,T8,'GS &gt; 50 NM 20yr Trend'!AB:AB)</f>
        <v>959972563.72153008</v>
      </c>
      <c r="Z8" s="69">
        <f t="shared" ca="1" si="6"/>
        <v>8227293.3484753771</v>
      </c>
      <c r="AA8" s="69">
        <f t="shared" ca="1" si="7"/>
        <v>951745270.37305474</v>
      </c>
      <c r="AB8" s="69"/>
      <c r="AC8" s="45">
        <f t="shared" si="8"/>
        <v>2011</v>
      </c>
      <c r="AD8" s="69">
        <f>SUMIF('Monthly Data'!$B:$B,AC8,'Monthly Data'!Q:Q)</f>
        <v>48794571.150462002</v>
      </c>
      <c r="AE8" s="69">
        <f ca="1">SUMIF('Monthly Data'!$B:$B,AC8,'Monthly Data'!T:T)</f>
        <v>0</v>
      </c>
      <c r="AF8" s="69">
        <f ca="1">SUMIF('Intermediate NM 20yr Trend'!$B:$B,AC8,'Intermediate NM 20yr Trend'!C:C)</f>
        <v>48794571.150462002</v>
      </c>
      <c r="AG8" s="70"/>
      <c r="AH8" s="69">
        <f>SUMIF('Intermediate NM 20yr Trend'!$B:$B,AC8,'Intermediate NM 20yr Trend'!R:R)</f>
        <v>48794179.59107995</v>
      </c>
      <c r="AI8" s="69">
        <f t="shared" ca="1" si="9"/>
        <v>0</v>
      </c>
      <c r="AJ8" s="69">
        <f t="shared" ca="1" si="10"/>
        <v>48794179.59107995</v>
      </c>
      <c r="AL8" s="45">
        <f t="shared" si="11"/>
        <v>2011</v>
      </c>
      <c r="AM8" s="69">
        <f>SUMIF('Monthly Data'!$B:$B,AL8,'Monthly Data'!V:V)</f>
        <v>320621511.326684</v>
      </c>
      <c r="AN8" s="69">
        <f ca="1">SUMIF('Monthly Data'!$B:$B,AL8,'Monthly Data'!Y:Y)</f>
        <v>593780.2212453949</v>
      </c>
      <c r="AO8" s="69">
        <f ca="1">SUMIF('Large Use NM 20yr Trend'!$B:$B,AL8,'Large Use NM 20yr Trend'!C:C)</f>
        <v>321215291.54792941</v>
      </c>
      <c r="AP8" s="70"/>
      <c r="AQ8" s="69">
        <f ca="1">SUMIF('Large Use NM 20yr Trend'!$B:$B,AL8,'Large Use NM 20yr Trend'!R:R)</f>
        <v>307973424.94092882</v>
      </c>
      <c r="AR8" s="69">
        <f t="shared" ca="1" si="12"/>
        <v>593780.2212453949</v>
      </c>
      <c r="AS8" s="69">
        <f t="shared" ca="1" si="13"/>
        <v>307379644.71968341</v>
      </c>
      <c r="AU8" s="45">
        <f t="shared" si="14"/>
        <v>2011</v>
      </c>
      <c r="AV8" s="69">
        <f ca="1">SUMIF('Monthly Data'!$B:$B,AU8,'Monthly Data'!AE:AE)-AW8</f>
        <v>265542337.9138996</v>
      </c>
      <c r="AW8" s="69">
        <f ca="1">SUMIF('Monthly Data'!$B:$B,AU8,'Monthly Data'!AD:AD)</f>
        <v>0</v>
      </c>
      <c r="AX8" s="69">
        <f ca="1">SUMIF('Monthly Data'!$B:$B,AU8,'Monthly Data'!AE:AE)</f>
        <v>265542337.9138996</v>
      </c>
      <c r="AY8" s="70"/>
      <c r="AZ8" s="69">
        <f t="shared" ca="1" si="30"/>
        <v>273040564.84647483</v>
      </c>
      <c r="BA8" s="69">
        <f t="shared" ca="1" si="15"/>
        <v>0</v>
      </c>
      <c r="BB8" s="69">
        <f t="shared" ca="1" si="16"/>
        <v>273040564.84647483</v>
      </c>
      <c r="BD8" s="45">
        <f t="shared" si="17"/>
        <v>2011</v>
      </c>
      <c r="BE8" s="69">
        <f>SUMIF('Monthly Data'!$B:$B,BD8,'Monthly Data'!AI:AI)</f>
        <v>41936988.305069</v>
      </c>
      <c r="BF8" s="69">
        <f ca="1">SUMIF('Monthly Data'!$B:$B,BD8,'Monthly Data'!AL:AL)</f>
        <v>0</v>
      </c>
      <c r="BG8" s="69">
        <f t="shared" ca="1" si="18"/>
        <v>41936988.305069</v>
      </c>
      <c r="BH8" s="70"/>
      <c r="BI8" s="69">
        <f t="shared" ca="1" si="31"/>
        <v>49377781.151961088</v>
      </c>
      <c r="BJ8" s="69">
        <f t="shared" ca="1" si="19"/>
        <v>0</v>
      </c>
      <c r="BK8" s="69">
        <f t="shared" ca="1" si="20"/>
        <v>49377781.151961088</v>
      </c>
      <c r="BL8" s="69"/>
      <c r="BM8" s="45">
        <f t="shared" si="21"/>
        <v>2011</v>
      </c>
      <c r="BN8" s="71">
        <f>SUMIF('Monthly Data'!$B:$B,BM8,'Monthly Data'!AN:AN)</f>
        <v>17061700.853792001</v>
      </c>
      <c r="BO8" s="71">
        <f>'Connection count '!AE8</f>
        <v>23411</v>
      </c>
      <c r="BP8" s="71">
        <f t="shared" si="22"/>
        <v>728.78992156644313</v>
      </c>
      <c r="BQ8" s="72"/>
      <c r="BR8" s="65"/>
      <c r="BS8" s="65">
        <f t="shared" si="23"/>
        <v>2011</v>
      </c>
      <c r="BT8" s="71">
        <f>SUMIF('Monthly Data'!$B:$B,BS8,'Monthly Data'!AS:AS)</f>
        <v>908472.8439770001</v>
      </c>
      <c r="BU8" s="71">
        <f>'Connection count '!AI8</f>
        <v>662</v>
      </c>
      <c r="BV8" s="71">
        <f t="shared" si="24"/>
        <v>1372.3154742854986</v>
      </c>
      <c r="BW8" s="71">
        <f t="shared" si="25"/>
        <v>908472.8439770001</v>
      </c>
      <c r="BX8" s="72"/>
      <c r="BY8" s="65">
        <f t="shared" si="26"/>
        <v>2011</v>
      </c>
      <c r="BZ8" s="71">
        <f>SUMIF('Monthly Data'!$B:$B,BY8,'Monthly Data'!AV:AV)</f>
        <v>3657260.1133329999</v>
      </c>
      <c r="CA8" s="71">
        <f>'Connection count '!AM8</f>
        <v>792.75</v>
      </c>
      <c r="CB8" s="71">
        <f t="shared" si="27"/>
        <v>4613.3839335641751</v>
      </c>
      <c r="CC8" s="71">
        <f t="shared" si="28"/>
        <v>3657260.1133329999</v>
      </c>
    </row>
    <row r="9" spans="1:81" s="73" customFormat="1">
      <c r="B9" s="45">
        <f t="shared" si="29"/>
        <v>2012</v>
      </c>
      <c r="C9" s="69">
        <f>SUMIF('Monthly Data'!$B:$B,B9,'Monthly Data'!C:C)</f>
        <v>631309635.844643</v>
      </c>
      <c r="D9" s="69">
        <f ca="1">SUMIF('Monthly Data'!$B:$B,B9,'Monthly Data'!E:E)</f>
        <v>12864635.435795741</v>
      </c>
      <c r="E9" s="69">
        <f ca="1">SUMIF('Res NM 20yr Trend'!$B$2:$B$121,B9,'Res NM 20yr Trend'!C$2:C$121)</f>
        <v>644174271.28043866</v>
      </c>
      <c r="F9" s="69"/>
      <c r="G9" s="69">
        <f ca="1">SUMIF('Res NM 20yr Trend'!$B:$B,B9,'Res NM 20yr Trend'!$T:$T)</f>
        <v>639192203.75767124</v>
      </c>
      <c r="H9" s="69">
        <f t="shared" ca="1" si="0"/>
        <v>12864635.435795741</v>
      </c>
      <c r="I9" s="69">
        <f t="shared" ca="1" si="1"/>
        <v>626327568.32187545</v>
      </c>
      <c r="K9" s="45">
        <f t="shared" si="2"/>
        <v>2012</v>
      </c>
      <c r="L9" s="69">
        <f>SUMIF('Monthly Data'!$B:$B,K9,'Monthly Data'!G:G)</f>
        <v>216236228.69367602</v>
      </c>
      <c r="M9" s="69">
        <f ca="1">SUMIF('Monthly Data'!$B:$B,K9,'Monthly Data'!I:I)</f>
        <v>10824912.927849324</v>
      </c>
      <c r="N9" s="69">
        <f ca="1">SUMIF('GS &lt; 50 NM 20yr Trend'!$B:$B,K9,'GS &lt; 50 NM 20yr Trend'!C:C)</f>
        <v>227061141.62152532</v>
      </c>
      <c r="O9" s="74"/>
      <c r="P9" s="69">
        <f ca="1">SUMIF('GS &lt; 50 NM 20yr Trend'!$B:$B,K9,'GS &lt; 50 NM 20yr Trend'!V:V)</f>
        <v>226827022.0971666</v>
      </c>
      <c r="Q9" s="69">
        <f t="shared" ca="1" si="3"/>
        <v>10824912.927849324</v>
      </c>
      <c r="R9" s="69">
        <f t="shared" ca="1" si="4"/>
        <v>216002109.16931728</v>
      </c>
      <c r="T9" s="45">
        <f t="shared" si="5"/>
        <v>2012</v>
      </c>
      <c r="U9" s="69">
        <f ca="1">SUMIF('Monthly Data'!$B:$B,T9,'Monthly Data'!O:O)-SUMIF('Monthly Data'!$B:$B,T9,'Monthly Data'!N:N)</f>
        <v>934809261.29243946</v>
      </c>
      <c r="V9" s="69">
        <f ca="1">SUMIF('Monthly Data'!$B:$B,T9,'Monthly Data'!N:N)</f>
        <v>12792018.920942092</v>
      </c>
      <c r="W9" s="69">
        <f ca="1">SUMIF('GS &gt; 50 NM 20yr Trend'!$B:$B,T9,'GS &gt; 50 NM 20yr Trend'!C:C)</f>
        <v>947601280.21338153</v>
      </c>
      <c r="X9" s="74"/>
      <c r="Y9" s="69">
        <f ca="1">SUMIF('GS &gt; 50 NM 20yr Trend'!$B:$B,T9,'GS &gt; 50 NM 20yr Trend'!AB:AB)</f>
        <v>958667311.14393497</v>
      </c>
      <c r="Z9" s="69">
        <f t="shared" ca="1" si="6"/>
        <v>12792018.920942092</v>
      </c>
      <c r="AA9" s="69">
        <f t="shared" ca="1" si="7"/>
        <v>945875292.2229929</v>
      </c>
      <c r="AB9" s="69"/>
      <c r="AC9" s="45">
        <f t="shared" si="8"/>
        <v>2012</v>
      </c>
      <c r="AD9" s="69">
        <f>SUMIF('Monthly Data'!$B:$B,AC9,'Monthly Data'!Q:Q)</f>
        <v>45768539.737902999</v>
      </c>
      <c r="AE9" s="69">
        <f ca="1">SUMIF('Monthly Data'!$B:$B,AC9,'Monthly Data'!T:T)</f>
        <v>28064.582636199</v>
      </c>
      <c r="AF9" s="69">
        <f ca="1">SUMIF('Intermediate NM 20yr Trend'!$B:$B,AC9,'Intermediate NM 20yr Trend'!C:C)</f>
        <v>45796604.320539199</v>
      </c>
      <c r="AG9" s="74"/>
      <c r="AH9" s="69">
        <f>SUMIF('Intermediate NM 20yr Trend'!$B:$B,AC9,'Intermediate NM 20yr Trend'!R:R)</f>
        <v>47686178.433093019</v>
      </c>
      <c r="AI9" s="69">
        <f t="shared" ca="1" si="9"/>
        <v>28064.582636199</v>
      </c>
      <c r="AJ9" s="69">
        <f t="shared" ca="1" si="10"/>
        <v>47658113.850456819</v>
      </c>
      <c r="AL9" s="45">
        <f t="shared" si="11"/>
        <v>2012</v>
      </c>
      <c r="AM9" s="69">
        <f>SUMIF('Monthly Data'!$B:$B,AL9,'Monthly Data'!V:V)</f>
        <v>304746367.45815498</v>
      </c>
      <c r="AN9" s="69">
        <f ca="1">SUMIF('Monthly Data'!$B:$B,AL9,'Monthly Data'!Y:Y)</f>
        <v>2605829.9883885211</v>
      </c>
      <c r="AO9" s="69">
        <f ca="1">SUMIF('Large Use NM 20yr Trend'!$B:$B,AL9,'Large Use NM 20yr Trend'!C:C)</f>
        <v>307352197.44654351</v>
      </c>
      <c r="AP9" s="74"/>
      <c r="AQ9" s="69">
        <f ca="1">SUMIF('Large Use NM 20yr Trend'!$B:$B,AL9,'Large Use NM 20yr Trend'!R:R)</f>
        <v>303432460.4240002</v>
      </c>
      <c r="AR9" s="69">
        <f t="shared" ca="1" si="12"/>
        <v>2605829.9883885211</v>
      </c>
      <c r="AS9" s="69">
        <f t="shared" ca="1" si="13"/>
        <v>300826630.43561167</v>
      </c>
      <c r="AU9" s="45">
        <f t="shared" si="14"/>
        <v>2012</v>
      </c>
      <c r="AV9" s="69">
        <f ca="1">SUMIF('Monthly Data'!$B:$B,AU9,'Monthly Data'!AE:AE)-AW9</f>
        <v>280858035.097938</v>
      </c>
      <c r="AW9" s="69">
        <f ca="1">SUMIF('Monthly Data'!$B:$B,AU9,'Monthly Data'!AD:AD)</f>
        <v>3232821.7271581362</v>
      </c>
      <c r="AX9" s="69">
        <f ca="1">SUMIF('Monthly Data'!$B:$B,AU9,'Monthly Data'!AE:AE)</f>
        <v>284090856.82509613</v>
      </c>
      <c r="AY9" s="74"/>
      <c r="AZ9" s="69">
        <f t="shared" ca="1" si="30"/>
        <v>273040564.84647483</v>
      </c>
      <c r="BA9" s="69">
        <f t="shared" ca="1" si="15"/>
        <v>3232821.7271581362</v>
      </c>
      <c r="BB9" s="69">
        <f t="shared" ca="1" si="16"/>
        <v>269807743.1193167</v>
      </c>
      <c r="BD9" s="45">
        <f t="shared" si="17"/>
        <v>2012</v>
      </c>
      <c r="BE9" s="69">
        <f>SUMIF('Monthly Data'!$B:$B,BD9,'Monthly Data'!AI:AI)</f>
        <v>45336838.931562997</v>
      </c>
      <c r="BF9" s="69">
        <f ca="1">SUMIF('Monthly Data'!$B:$B,BD9,'Monthly Data'!AL:AL)</f>
        <v>27493.911545233146</v>
      </c>
      <c r="BG9" s="69">
        <f t="shared" ca="1" si="18"/>
        <v>45364332.843108229</v>
      </c>
      <c r="BH9" s="74"/>
      <c r="BI9" s="69">
        <f t="shared" ca="1" si="31"/>
        <v>48328733.018219948</v>
      </c>
      <c r="BJ9" s="69">
        <f t="shared" ca="1" si="19"/>
        <v>27493.911545233146</v>
      </c>
      <c r="BK9" s="69">
        <f t="shared" ca="1" si="20"/>
        <v>48301239.106674716</v>
      </c>
      <c r="BL9" s="69"/>
      <c r="BM9" s="45">
        <f t="shared" si="21"/>
        <v>2012</v>
      </c>
      <c r="BN9" s="71">
        <f>SUMIF('Monthly Data'!$B:$B,BM9,'Monthly Data'!AN:AN)</f>
        <v>17377866.278999001</v>
      </c>
      <c r="BO9" s="71">
        <f>'Connection count '!AE9</f>
        <v>23358</v>
      </c>
      <c r="BP9" s="71">
        <f t="shared" si="22"/>
        <v>743.97920536856759</v>
      </c>
      <c r="BQ9" s="106"/>
      <c r="BR9" s="65"/>
      <c r="BS9" s="65">
        <f t="shared" si="23"/>
        <v>2012</v>
      </c>
      <c r="BT9" s="71">
        <f>SUMIF('Monthly Data'!$B:$B,BS9,'Monthly Data'!AS:AS)</f>
        <v>908923.37890999997</v>
      </c>
      <c r="BU9" s="71">
        <f>'Connection count '!AI9</f>
        <v>660.5</v>
      </c>
      <c r="BV9" s="71">
        <f t="shared" si="24"/>
        <v>1376.1141240121119</v>
      </c>
      <c r="BW9" s="71">
        <f t="shared" si="25"/>
        <v>908923.37890999997</v>
      </c>
      <c r="BX9" s="106"/>
      <c r="BY9" s="65">
        <f t="shared" si="26"/>
        <v>2012</v>
      </c>
      <c r="BZ9" s="71">
        <f>SUMIF('Monthly Data'!$B:$B,BY9,'Monthly Data'!AV:AV)</f>
        <v>3485917.9890729999</v>
      </c>
      <c r="CA9" s="71">
        <f>'Connection count '!AM9</f>
        <v>794</v>
      </c>
      <c r="CB9" s="71">
        <f t="shared" si="27"/>
        <v>4390.3249232657427</v>
      </c>
      <c r="CC9" s="71">
        <f t="shared" si="28"/>
        <v>3485917.9890729995</v>
      </c>
    </row>
    <row r="10" spans="1:81" s="73" customFormat="1">
      <c r="B10" s="45">
        <f t="shared" si="29"/>
        <v>2013</v>
      </c>
      <c r="C10" s="69">
        <f>SUMIF('Monthly Data'!$B:$B,B10,'Monthly Data'!C:C)</f>
        <v>617011740.79367626</v>
      </c>
      <c r="D10" s="69">
        <f ca="1">SUMIF('Monthly Data'!$B:$B,B10,'Monthly Data'!E:E)</f>
        <v>15101481.340567015</v>
      </c>
      <c r="E10" s="69">
        <f ca="1">SUMIF('Res NM 20yr Trend'!$B$2:$B$121,B10,'Res NM 20yr Trend'!C$2:C$121)</f>
        <v>632113222.13424337</v>
      </c>
      <c r="F10" s="69"/>
      <c r="G10" s="69">
        <f ca="1">SUMIF('Res NM 20yr Trend'!$B:$B,B10,'Res NM 20yr Trend'!$T:$T)</f>
        <v>633424254.31967819</v>
      </c>
      <c r="H10" s="69">
        <f t="shared" ca="1" si="0"/>
        <v>15101481.340567015</v>
      </c>
      <c r="I10" s="69">
        <f t="shared" ca="1" si="1"/>
        <v>618322772.97911119</v>
      </c>
      <c r="K10" s="45">
        <f t="shared" si="2"/>
        <v>2013</v>
      </c>
      <c r="L10" s="69">
        <f>SUMIF('Monthly Data'!$B:$B,K10,'Monthly Data'!G:G)</f>
        <v>217023476.48367095</v>
      </c>
      <c r="M10" s="69">
        <f ca="1">SUMIF('Monthly Data'!$B:$B,K10,'Monthly Data'!I:I)</f>
        <v>11711624.383561887</v>
      </c>
      <c r="N10" s="69">
        <f ca="1">SUMIF('GS &lt; 50 NM 20yr Trend'!$B:$B,K10,'GS &lt; 50 NM 20yr Trend'!C:C)</f>
        <v>228735100.86723283</v>
      </c>
      <c r="O10" s="74"/>
      <c r="P10" s="69">
        <f ca="1">SUMIF('GS &lt; 50 NM 20yr Trend'!$B:$B,K10,'GS &lt; 50 NM 20yr Trend'!V:V)</f>
        <v>224720372.29331863</v>
      </c>
      <c r="Q10" s="69">
        <f t="shared" ca="1" si="3"/>
        <v>11711624.383561887</v>
      </c>
      <c r="R10" s="69">
        <f t="shared" ca="1" si="4"/>
        <v>213008747.90975675</v>
      </c>
      <c r="T10" s="45">
        <f t="shared" si="5"/>
        <v>2013</v>
      </c>
      <c r="U10" s="69">
        <f ca="1">SUMIF('Monthly Data'!$B:$B,T10,'Monthly Data'!O:O)-SUMIF('Monthly Data'!$B:$B,T10,'Monthly Data'!N:N)</f>
        <v>940634724.18571424</v>
      </c>
      <c r="V10" s="69">
        <f ca="1">SUMIF('Monthly Data'!$B:$B,T10,'Monthly Data'!N:N)</f>
        <v>20212082.105938684</v>
      </c>
      <c r="W10" s="69">
        <f ca="1">SUMIF('GS &gt; 50 NM 20yr Trend'!$B:$B,T10,'GS &gt; 50 NM 20yr Trend'!C:C)</f>
        <v>960846806.29165292</v>
      </c>
      <c r="X10" s="74"/>
      <c r="Y10" s="69">
        <f ca="1">SUMIF('GS &gt; 50 NM 20yr Trend'!$B:$B,T10,'GS &gt; 50 NM 20yr Trend'!AB:AB)</f>
        <v>954423468.28525305</v>
      </c>
      <c r="Z10" s="69">
        <f t="shared" ca="1" si="6"/>
        <v>20212082.105938684</v>
      </c>
      <c r="AA10" s="69">
        <f t="shared" ca="1" si="7"/>
        <v>934211386.17931437</v>
      </c>
      <c r="AB10" s="69"/>
      <c r="AC10" s="45">
        <f t="shared" si="8"/>
        <v>2013</v>
      </c>
      <c r="AD10" s="69">
        <f>SUMIF('Monthly Data'!$B:$B,AC10,'Monthly Data'!Q:Q)</f>
        <v>45666584.426196001</v>
      </c>
      <c r="AE10" s="69">
        <f ca="1">SUMIF('Monthly Data'!$B:$B,AC10,'Monthly Data'!T:T)</f>
        <v>63564.250358752011</v>
      </c>
      <c r="AF10" s="69">
        <f ca="1">SUMIF('Intermediate NM 20yr Trend'!$B:$B,AC10,'Intermediate NM 20yr Trend'!C:C)</f>
        <v>45730148.676554747</v>
      </c>
      <c r="AG10" s="74"/>
      <c r="AH10" s="69">
        <f>SUMIF('Intermediate NM 20yr Trend'!$B:$B,AC10,'Intermediate NM 20yr Trend'!R:R)</f>
        <v>47326766.113558643</v>
      </c>
      <c r="AI10" s="69">
        <f t="shared" ca="1" si="9"/>
        <v>63564.250358752011</v>
      </c>
      <c r="AJ10" s="69">
        <f t="shared" ca="1" si="10"/>
        <v>47263201.86319989</v>
      </c>
      <c r="AL10" s="45">
        <f t="shared" si="11"/>
        <v>2013</v>
      </c>
      <c r="AM10" s="69">
        <f>SUMIF('Monthly Data'!$B:$B,AL10,'Monthly Data'!V:V)</f>
        <v>295185913.80554301</v>
      </c>
      <c r="AN10" s="69">
        <f ca="1">SUMIF('Monthly Data'!$B:$B,AL10,'Monthly Data'!Y:Y)</f>
        <v>6090078.338263412</v>
      </c>
      <c r="AO10" s="69">
        <f ca="1">SUMIF('Large Use NM 20yr Trend'!$B:$B,AL10,'Large Use NM 20yr Trend'!C:C)</f>
        <v>301275992.14380634</v>
      </c>
      <c r="AP10" s="74"/>
      <c r="AQ10" s="69">
        <f ca="1">SUMIF('Large Use NM 20yr Trend'!$B:$B,AL10,'Large Use NM 20yr Trend'!R:R)</f>
        <v>315712192.49077547</v>
      </c>
      <c r="AR10" s="69">
        <f t="shared" ca="1" si="12"/>
        <v>6090078.338263412</v>
      </c>
      <c r="AS10" s="69">
        <f t="shared" ca="1" si="13"/>
        <v>309622114.15251207</v>
      </c>
      <c r="AU10" s="45">
        <f t="shared" si="14"/>
        <v>2013</v>
      </c>
      <c r="AV10" s="69">
        <f ca="1">SUMIF('Monthly Data'!$B:$B,AU10,'Monthly Data'!AE:AE)-AW10</f>
        <v>265541554.24181503</v>
      </c>
      <c r="AW10" s="69">
        <f ca="1">SUMIF('Monthly Data'!$B:$B,AU10,'Monthly Data'!AD:AD)</f>
        <v>9075528.6572482064</v>
      </c>
      <c r="AX10" s="69">
        <f ca="1">SUMIF('Monthly Data'!$B:$B,AU10,'Monthly Data'!AE:AE)</f>
        <v>274617082.89906323</v>
      </c>
      <c r="AY10" s="74"/>
      <c r="AZ10" s="69">
        <f t="shared" ca="1" si="30"/>
        <v>273040564.84647483</v>
      </c>
      <c r="BA10" s="69">
        <f t="shared" ca="1" si="15"/>
        <v>9075528.6572482064</v>
      </c>
      <c r="BB10" s="69">
        <f t="shared" ca="1" si="16"/>
        <v>263965036.18922663</v>
      </c>
      <c r="BD10" s="45">
        <f t="shared" si="17"/>
        <v>2013</v>
      </c>
      <c r="BE10" s="69">
        <f>SUMIF('Monthly Data'!$B:$B,BD10,'Monthly Data'!AI:AI)</f>
        <v>48126674.812411003</v>
      </c>
      <c r="BF10" s="69">
        <f ca="1">SUMIF('Monthly Data'!$B:$B,BD10,'Monthly Data'!AL:AL)</f>
        <v>54694.946895987603</v>
      </c>
      <c r="BG10" s="69">
        <f t="shared" ca="1" si="18"/>
        <v>48181369.75930699</v>
      </c>
      <c r="BH10" s="74"/>
      <c r="BI10" s="69">
        <f t="shared" ca="1" si="31"/>
        <v>47279684.884478569</v>
      </c>
      <c r="BJ10" s="69">
        <f t="shared" ca="1" si="19"/>
        <v>54694.946895987603</v>
      </c>
      <c r="BK10" s="69">
        <f t="shared" ca="1" si="20"/>
        <v>47224989.937582582</v>
      </c>
      <c r="BL10" s="69"/>
      <c r="BM10" s="45">
        <f t="shared" si="21"/>
        <v>2013</v>
      </c>
      <c r="BN10" s="71">
        <f>SUMIF('Monthly Data'!$B:$B,BM10,'Monthly Data'!AN:AN)</f>
        <v>17283102.442827001</v>
      </c>
      <c r="BO10" s="71">
        <f>'Connection count '!AE10</f>
        <v>23385.5</v>
      </c>
      <c r="BP10" s="71">
        <f t="shared" si="22"/>
        <v>739.05208111124421</v>
      </c>
      <c r="BQ10" s="76"/>
      <c r="BR10" s="65"/>
      <c r="BS10" s="65">
        <f t="shared" si="23"/>
        <v>2013</v>
      </c>
      <c r="BT10" s="71">
        <f>SUMIF('Monthly Data'!$B:$B,BS10,'Monthly Data'!AS:AS)</f>
        <v>887747.77032600006</v>
      </c>
      <c r="BU10" s="71">
        <f>'Connection count '!AI10</f>
        <v>641.25</v>
      </c>
      <c r="BV10" s="71">
        <f t="shared" si="24"/>
        <v>1384.4019810152047</v>
      </c>
      <c r="BW10" s="71">
        <f t="shared" si="25"/>
        <v>887747.77032600006</v>
      </c>
      <c r="BX10" s="65"/>
      <c r="BY10" s="65">
        <f t="shared" si="26"/>
        <v>2013</v>
      </c>
      <c r="BZ10" s="71">
        <f>SUMIF('Monthly Data'!$B:$B,BY10,'Monthly Data'!AV:AV)</f>
        <v>3254726.4492000006</v>
      </c>
      <c r="CA10" s="71">
        <f>'Connection count '!AM10</f>
        <v>789.5</v>
      </c>
      <c r="CB10" s="71">
        <f t="shared" si="27"/>
        <v>4122.5160851171631</v>
      </c>
      <c r="CC10" s="71">
        <f t="shared" si="28"/>
        <v>3254726.4492000001</v>
      </c>
    </row>
    <row r="11" spans="1:81" s="73" customFormat="1">
      <c r="B11" s="45">
        <f t="shared" si="29"/>
        <v>2014</v>
      </c>
      <c r="C11" s="69">
        <f>SUMIF('Monthly Data'!$B:$B,B11,'Monthly Data'!C:C)</f>
        <v>598157531.45016491</v>
      </c>
      <c r="D11" s="69">
        <f ca="1">SUMIF('Monthly Data'!$B:$B,B11,'Monthly Data'!E:E)</f>
        <v>17402895.305016827</v>
      </c>
      <c r="E11" s="69">
        <f ca="1">SUMIF('Res NM 20yr Trend'!$B$2:$B$121,B11,'Res NM 20yr Trend'!C$2:C$121)</f>
        <v>615560426.75518167</v>
      </c>
      <c r="F11" s="69"/>
      <c r="G11" s="69">
        <f ca="1">SUMIF('Res NM 20yr Trend'!$B:$B,B11,'Res NM 20yr Trend'!$T:$T)</f>
        <v>629625260.49498808</v>
      </c>
      <c r="H11" s="69">
        <f t="shared" ca="1" si="0"/>
        <v>17402895.305016827</v>
      </c>
      <c r="I11" s="69">
        <f t="shared" ca="1" si="1"/>
        <v>612222365.18997121</v>
      </c>
      <c r="K11" s="45">
        <f t="shared" si="2"/>
        <v>2014</v>
      </c>
      <c r="L11" s="69">
        <f>SUMIF('Monthly Data'!$B:$B,K11,'Monthly Data'!G:G)</f>
        <v>212401261.73789737</v>
      </c>
      <c r="M11" s="69">
        <f ca="1">SUMIF('Monthly Data'!$B:$B,K11,'Monthly Data'!I:I)</f>
        <v>12126168.622544304</v>
      </c>
      <c r="N11" s="69">
        <f ca="1">SUMIF('GS &lt; 50 NM 20yr Trend'!$B:$B,K11,'GS &lt; 50 NM 20yr Trend'!C:C)</f>
        <v>224527430.36044165</v>
      </c>
      <c r="O11" s="74"/>
      <c r="P11" s="69">
        <f ca="1">SUMIF('GS &lt; 50 NM 20yr Trend'!$B:$B,K11,'GS &lt; 50 NM 20yr Trend'!V:V)</f>
        <v>222719705.8922492</v>
      </c>
      <c r="Q11" s="69">
        <f t="shared" ca="1" si="3"/>
        <v>12126168.622544304</v>
      </c>
      <c r="R11" s="69">
        <f t="shared" ca="1" si="4"/>
        <v>210593537.26970488</v>
      </c>
      <c r="T11" s="45">
        <f t="shared" si="5"/>
        <v>2014</v>
      </c>
      <c r="U11" s="69">
        <f ca="1">SUMIF('Monthly Data'!$B:$B,T11,'Monthly Data'!O:O)-SUMIF('Monthly Data'!$B:$B,T11,'Monthly Data'!N:N)</f>
        <v>966794317.96808374</v>
      </c>
      <c r="V11" s="69">
        <f ca="1">SUMIF('Monthly Data'!$B:$B,T11,'Monthly Data'!N:N)</f>
        <v>29688916.712998506</v>
      </c>
      <c r="W11" s="69">
        <f ca="1">SUMIF('GS &gt; 50 NM 20yr Trend'!$B:$B,T11,'GS &gt; 50 NM 20yr Trend'!C:C)</f>
        <v>996483234.68108225</v>
      </c>
      <c r="X11" s="74"/>
      <c r="Y11" s="69">
        <f ca="1">SUMIF('GS &gt; 50 NM 20yr Trend'!$B:$B,T11,'GS &gt; 50 NM 20yr Trend'!AB:AB)</f>
        <v>966461313.71459234</v>
      </c>
      <c r="Z11" s="69">
        <f t="shared" ca="1" si="6"/>
        <v>29688916.712998506</v>
      </c>
      <c r="AA11" s="69">
        <f t="shared" ca="1" si="7"/>
        <v>936772397.00159383</v>
      </c>
      <c r="AB11" s="69"/>
      <c r="AC11" s="45">
        <f t="shared" si="8"/>
        <v>2014</v>
      </c>
      <c r="AD11" s="69">
        <f>SUMIF('Monthly Data'!$B:$B,AC11,'Monthly Data'!Q:Q)</f>
        <v>47519841.509630993</v>
      </c>
      <c r="AE11" s="69">
        <f ca="1">SUMIF('Monthly Data'!$B:$B,AC11,'Monthly Data'!T:T)</f>
        <v>77119.321237298413</v>
      </c>
      <c r="AF11" s="69">
        <f ca="1">SUMIF('Intermediate NM 20yr Trend'!$B:$B,AC11,'Intermediate NM 20yr Trend'!C:C)</f>
        <v>47596960.830868289</v>
      </c>
      <c r="AG11" s="74"/>
      <c r="AH11" s="69">
        <f>SUMIF('Intermediate NM 20yr Trend'!$B:$B,AC11,'Intermediate NM 20yr Trend'!R:R)</f>
        <v>46263228.43114233</v>
      </c>
      <c r="AI11" s="69">
        <f t="shared" ca="1" si="9"/>
        <v>77119.321237298413</v>
      </c>
      <c r="AJ11" s="69">
        <f t="shared" ca="1" si="10"/>
        <v>46186109.109905034</v>
      </c>
      <c r="AL11" s="45">
        <f t="shared" si="11"/>
        <v>2014</v>
      </c>
      <c r="AM11" s="69">
        <f>SUMIF('Monthly Data'!$B:$B,AL11,'Monthly Data'!V:V)</f>
        <v>304014292.368729</v>
      </c>
      <c r="AN11" s="69">
        <f ca="1">SUMIF('Monthly Data'!$B:$B,AL11,'Monthly Data'!Y:Y)</f>
        <v>8881058.9303986393</v>
      </c>
      <c r="AO11" s="69">
        <f ca="1">SUMIF('Large Use NM 20yr Trend'!$B:$B,AL11,'Large Use NM 20yr Trend'!C:C)</f>
        <v>312895351.29912758</v>
      </c>
      <c r="AP11" s="74"/>
      <c r="AQ11" s="69">
        <f ca="1">SUMIF('Large Use NM 20yr Trend'!$B:$B,AL11,'Large Use NM 20yr Trend'!R:R)</f>
        <v>313866060.88312548</v>
      </c>
      <c r="AR11" s="69">
        <f t="shared" ca="1" si="12"/>
        <v>8881058.9303986393</v>
      </c>
      <c r="AS11" s="69">
        <f t="shared" ca="1" si="13"/>
        <v>304985001.95272684</v>
      </c>
      <c r="AU11" s="45">
        <f t="shared" si="14"/>
        <v>2014</v>
      </c>
      <c r="AV11" s="69">
        <f ca="1">SUMIF('Monthly Data'!$B:$B,AU11,'Monthly Data'!AE:AE)-AW11</f>
        <v>266219489.74002093</v>
      </c>
      <c r="AW11" s="69">
        <f ca="1">SUMIF('Monthly Data'!$B:$B,AU11,'Monthly Data'!AD:AD)</f>
        <v>13403463.64678734</v>
      </c>
      <c r="AX11" s="69">
        <f ca="1">SUMIF('Monthly Data'!$B:$B,AU11,'Monthly Data'!AE:AE)</f>
        <v>279622953.38680828</v>
      </c>
      <c r="AY11" s="74"/>
      <c r="AZ11" s="69">
        <f t="shared" ca="1" si="30"/>
        <v>273040564.84647483</v>
      </c>
      <c r="BA11" s="69">
        <f t="shared" ca="1" si="15"/>
        <v>13403463.64678734</v>
      </c>
      <c r="BB11" s="69">
        <f t="shared" ca="1" si="16"/>
        <v>259637101.19968748</v>
      </c>
      <c r="BD11" s="45">
        <f t="shared" si="17"/>
        <v>2014</v>
      </c>
      <c r="BE11" s="69">
        <f>SUMIF('Monthly Data'!$B:$B,BD11,'Monthly Data'!AI:AI)</f>
        <v>47308908.679020993</v>
      </c>
      <c r="BF11" s="69">
        <f ca="1">SUMIF('Monthly Data'!$B:$B,BD11,'Monthly Data'!AL:AL)</f>
        <v>54654.663674103103</v>
      </c>
      <c r="BG11" s="69">
        <f t="shared" ca="1" si="18"/>
        <v>47363563.342695095</v>
      </c>
      <c r="BH11" s="74"/>
      <c r="BI11" s="69">
        <f t="shared" ca="1" si="31"/>
        <v>46230636.750737429</v>
      </c>
      <c r="BJ11" s="69">
        <f t="shared" ca="1" si="19"/>
        <v>54654.663674103103</v>
      </c>
      <c r="BK11" s="69">
        <f t="shared" ca="1" si="20"/>
        <v>46175982.087063327</v>
      </c>
      <c r="BL11" s="69"/>
      <c r="BM11" s="45">
        <f t="shared" si="21"/>
        <v>2014</v>
      </c>
      <c r="BN11" s="71">
        <f>SUMIF('Monthly Data'!$B:$B,BM11,'Monthly Data'!AN:AN)</f>
        <v>17360921.051590003</v>
      </c>
      <c r="BO11" s="71">
        <f>'Connection count '!AE11</f>
        <v>23459.5</v>
      </c>
      <c r="BP11" s="71">
        <f>BN11/BO11</f>
        <v>740.03798254822152</v>
      </c>
      <c r="BQ11" s="76"/>
      <c r="BR11" s="65"/>
      <c r="BS11" s="65">
        <f t="shared" si="23"/>
        <v>2014</v>
      </c>
      <c r="BT11" s="71">
        <f>SUMIF('Monthly Data'!$B:$B,BS11,'Monthly Data'!AS:AS)</f>
        <v>924204.18281011167</v>
      </c>
      <c r="BU11" s="71">
        <f>'Connection count '!AI11</f>
        <v>631.25</v>
      </c>
      <c r="BV11" s="71">
        <f t="shared" si="24"/>
        <v>1464.0858341546323</v>
      </c>
      <c r="BW11" s="71">
        <f>BV11*BU11</f>
        <v>924204.18281011167</v>
      </c>
      <c r="BX11" s="65"/>
      <c r="BY11" s="65">
        <f t="shared" si="26"/>
        <v>2014</v>
      </c>
      <c r="BZ11" s="71">
        <f>SUMIF('Monthly Data'!$B:$B,BY11,'Monthly Data'!AV:AV)</f>
        <v>2436824.926873663</v>
      </c>
      <c r="CA11" s="71">
        <f>'Connection count '!AM11</f>
        <v>783</v>
      </c>
      <c r="CB11" s="71">
        <f t="shared" si="27"/>
        <v>3112.1646575653422</v>
      </c>
      <c r="CC11" s="71">
        <f t="shared" si="28"/>
        <v>2436824.926873663</v>
      </c>
    </row>
    <row r="12" spans="1:81" s="73" customFormat="1">
      <c r="B12" s="45">
        <f t="shared" si="29"/>
        <v>2015</v>
      </c>
      <c r="C12" s="69">
        <f>SUMIF('Monthly Data'!$B:$B,B12,'Monthly Data'!C:C)</f>
        <v>593984431.47600019</v>
      </c>
      <c r="D12" s="69">
        <f ca="1">SUMIF('Monthly Data'!$B:$B,B12,'Monthly Data'!E:E)</f>
        <v>17670503.566507727</v>
      </c>
      <c r="E12" s="69">
        <f ca="1">SUMIF('Res NM 20yr Trend'!$B$2:$B$121,B12,'Res NM 20yr Trend'!C$2:C$121)</f>
        <v>611654935.04250789</v>
      </c>
      <c r="F12" s="69"/>
      <c r="G12" s="69">
        <f ca="1">SUMIF('Res NM 20yr Trend'!$B:$B,B12,'Res NM 20yr Trend'!$T:$T)</f>
        <v>625826266.67029786</v>
      </c>
      <c r="H12" s="69">
        <f t="shared" ca="1" si="0"/>
        <v>17670503.566507727</v>
      </c>
      <c r="I12" s="69">
        <f t="shared" ca="1" si="1"/>
        <v>608155763.10379016</v>
      </c>
      <c r="K12" s="45">
        <f t="shared" si="2"/>
        <v>2015</v>
      </c>
      <c r="L12" s="69">
        <f>SUMIF('Monthly Data'!$B:$B,K12,'Monthly Data'!G:G)</f>
        <v>207733154.94022256</v>
      </c>
      <c r="M12" s="69">
        <f ca="1">SUMIF('Monthly Data'!$B:$B,K12,'Monthly Data'!I:I)</f>
        <v>14136513.140595429</v>
      </c>
      <c r="N12" s="69">
        <f ca="1">SUMIF('GS &lt; 50 NM 20yr Trend'!$B:$B,K12,'GS &lt; 50 NM 20yr Trend'!C:C)</f>
        <v>221869668.08081797</v>
      </c>
      <c r="O12" s="74"/>
      <c r="P12" s="69">
        <f ca="1">SUMIF('GS &lt; 50 NM 20yr Trend'!$B:$B,K12,'GS &lt; 50 NM 20yr Trend'!V:V)</f>
        <v>221748394.9824228</v>
      </c>
      <c r="Q12" s="69">
        <f t="shared" ca="1" si="3"/>
        <v>14136513.140595429</v>
      </c>
      <c r="R12" s="69">
        <f t="shared" ca="1" si="4"/>
        <v>207611881.84182736</v>
      </c>
      <c r="T12" s="45">
        <f t="shared" si="5"/>
        <v>2015</v>
      </c>
      <c r="U12" s="69">
        <f ca="1">SUMIF('Monthly Data'!$B:$B,T12,'Monthly Data'!O:O)-SUMIF('Monthly Data'!$B:$B,T12,'Monthly Data'!N:N)</f>
        <v>941653981.70491195</v>
      </c>
      <c r="V12" s="69">
        <f ca="1">SUMIF('Monthly Data'!$B:$B,T12,'Monthly Data'!N:N)</f>
        <v>39378471.949839026</v>
      </c>
      <c r="W12" s="69">
        <f ca="1">SUMIF('GS &gt; 50 NM 20yr Trend'!$B:$B,T12,'GS &gt; 50 NM 20yr Trend'!C:C)</f>
        <v>981032453.65475094</v>
      </c>
      <c r="X12" s="74"/>
      <c r="Y12" s="69">
        <f ca="1">SUMIF('GS &gt; 50 NM 20yr Trend'!$B:$B,T12,'GS &gt; 50 NM 20yr Trend'!AB:AB)</f>
        <v>982492851.02371347</v>
      </c>
      <c r="Z12" s="69">
        <f t="shared" ca="1" si="6"/>
        <v>39378471.949839026</v>
      </c>
      <c r="AA12" s="69">
        <f t="shared" ca="1" si="7"/>
        <v>943114379.07387447</v>
      </c>
      <c r="AB12" s="69"/>
      <c r="AC12" s="45">
        <f t="shared" si="8"/>
        <v>2015</v>
      </c>
      <c r="AD12" s="69">
        <f>SUMIF('Monthly Data'!$B:$B,AC12,'Monthly Data'!Q:Q)</f>
        <v>44363940.879999988</v>
      </c>
      <c r="AE12" s="69">
        <f ca="1">SUMIF('Monthly Data'!$B:$B,AC12,'Monthly Data'!T:T)</f>
        <v>250315.11919415192</v>
      </c>
      <c r="AF12" s="69">
        <f ca="1">SUMIF('Intermediate NM 20yr Trend'!$B:$B,AC12,'Intermediate NM 20yr Trend'!C:C)</f>
        <v>44614255.999194153</v>
      </c>
      <c r="AG12" s="74"/>
      <c r="AH12" s="69">
        <f>SUMIF('Intermediate NM 20yr Trend'!$B:$B,AC12,'Intermediate NM 20yr Trend'!R:R)</f>
        <v>44982084.188010834</v>
      </c>
      <c r="AI12" s="69">
        <f t="shared" ca="1" si="9"/>
        <v>250315.11919415192</v>
      </c>
      <c r="AJ12" s="69">
        <f t="shared" ca="1" si="10"/>
        <v>44731769.068816684</v>
      </c>
      <c r="AL12" s="45">
        <f t="shared" si="11"/>
        <v>2015</v>
      </c>
      <c r="AM12" s="69">
        <f>SUMIF('Monthly Data'!$B:$B,AL12,'Monthly Data'!V:V)</f>
        <v>301194469.31</v>
      </c>
      <c r="AN12" s="69">
        <f ca="1">SUMIF('Monthly Data'!$B:$B,AL12,'Monthly Data'!Y:Y)</f>
        <v>10107708.279756702</v>
      </c>
      <c r="AO12" s="69">
        <f ca="1">SUMIF('Large Use NM 20yr Trend'!$B:$B,AL12,'Large Use NM 20yr Trend'!C:C)</f>
        <v>311302177.58975667</v>
      </c>
      <c r="AP12" s="74"/>
      <c r="AQ12" s="69">
        <f ca="1">SUMIF('Large Use NM 20yr Trend'!$B:$B,AL12,'Large Use NM 20yr Trend'!R:R)</f>
        <v>308249107.68023068</v>
      </c>
      <c r="AR12" s="69">
        <f t="shared" ca="1" si="12"/>
        <v>10107708.279756702</v>
      </c>
      <c r="AS12" s="69">
        <f t="shared" ca="1" si="13"/>
        <v>298141399.40047395</v>
      </c>
      <c r="AU12" s="45">
        <f t="shared" si="14"/>
        <v>2015</v>
      </c>
      <c r="AV12" s="69">
        <f ca="1">SUMIF('Monthly Data'!$B:$B,AU12,'Monthly Data'!AE:AE)-AW12</f>
        <v>241052438.81000003</v>
      </c>
      <c r="AW12" s="69">
        <f ca="1">SUMIF('Monthly Data'!$B:$B,AU12,'Monthly Data'!AD:AD)</f>
        <v>15576070.648468904</v>
      </c>
      <c r="AX12" s="69">
        <f ca="1">SUMIF('Monthly Data'!$B:$B,AU12,'Monthly Data'!AE:AE)</f>
        <v>256628509.45846894</v>
      </c>
      <c r="AY12" s="74"/>
      <c r="AZ12" s="69">
        <f t="shared" ca="1" si="30"/>
        <v>273040564.84647483</v>
      </c>
      <c r="BA12" s="69">
        <f t="shared" ca="1" si="15"/>
        <v>15576070.648468904</v>
      </c>
      <c r="BB12" s="69">
        <f t="shared" ca="1" si="16"/>
        <v>257464494.19800591</v>
      </c>
      <c r="BD12" s="45">
        <f t="shared" si="17"/>
        <v>2015</v>
      </c>
      <c r="BE12" s="69">
        <f>SUMIF('Monthly Data'!$B:$B,BD12,'Monthly Data'!AI:AI)</f>
        <v>47202925.820000008</v>
      </c>
      <c r="BF12" s="69">
        <f ca="1">SUMIF('Monthly Data'!$B:$B,BD12,'Monthly Data'!AL:AL)</f>
        <v>54613.552726204805</v>
      </c>
      <c r="BG12" s="69">
        <f t="shared" ca="1" si="18"/>
        <v>47257539.372726209</v>
      </c>
      <c r="BH12" s="74"/>
      <c r="BI12" s="69">
        <f t="shared" ca="1" si="31"/>
        <v>45181588.616996288</v>
      </c>
      <c r="BJ12" s="69">
        <f t="shared" ca="1" si="19"/>
        <v>54613.552726204805</v>
      </c>
      <c r="BK12" s="69">
        <f t="shared" ca="1" si="20"/>
        <v>45126975.064270087</v>
      </c>
      <c r="BL12" s="69"/>
      <c r="BM12" s="45">
        <f t="shared" si="21"/>
        <v>2015</v>
      </c>
      <c r="BN12" s="71">
        <f>SUMIF('Monthly Data'!$B:$B,BM12,'Monthly Data'!AN:AN)</f>
        <v>17162407.530000001</v>
      </c>
      <c r="BO12" s="71">
        <f>'Connection count '!AE12</f>
        <v>23495.25</v>
      </c>
      <c r="BP12" s="71">
        <f>BN12/BO12</f>
        <v>730.46286079101105</v>
      </c>
      <c r="BQ12" s="76"/>
      <c r="BR12" s="65"/>
      <c r="BS12" s="65">
        <f t="shared" si="23"/>
        <v>2015</v>
      </c>
      <c r="BT12" s="71">
        <f>SUMIF('Monthly Data'!$B:$B,BS12,'Monthly Data'!AS:AS)</f>
        <v>873074.41874517407</v>
      </c>
      <c r="BU12" s="71">
        <f>'Connection count '!AI12</f>
        <v>615.75</v>
      </c>
      <c r="BV12" s="71">
        <f t="shared" si="24"/>
        <v>1417.9040499312612</v>
      </c>
      <c r="BW12" s="71">
        <f>BV12*BU12</f>
        <v>873074.41874517407</v>
      </c>
      <c r="BX12" s="65"/>
      <c r="BY12" s="65">
        <f t="shared" si="26"/>
        <v>2015</v>
      </c>
      <c r="BZ12" s="71">
        <f>SUMIF('Monthly Data'!$B:$B,BY12,'Monthly Data'!AV:AV)</f>
        <v>2410786.215730337</v>
      </c>
      <c r="CA12" s="71">
        <f>'Connection count '!AM12</f>
        <v>780</v>
      </c>
      <c r="CB12" s="71">
        <f t="shared" si="27"/>
        <v>3090.7515586286372</v>
      </c>
      <c r="CC12" s="71">
        <f t="shared" si="28"/>
        <v>2410786.215730337</v>
      </c>
    </row>
    <row r="13" spans="1:81" s="65" customFormat="1">
      <c r="B13" s="65">
        <f t="shared" si="29"/>
        <v>2016</v>
      </c>
      <c r="C13" s="69">
        <f>SUMIF('Monthly Data'!$B:$B,B13,'Monthly Data'!C:C)</f>
        <v>619568737.68663192</v>
      </c>
      <c r="D13" s="69">
        <f ca="1">SUMIF('Monthly Data'!$B:$B,B13,'Monthly Data'!E:E)</f>
        <v>21365014.03633726</v>
      </c>
      <c r="E13" s="71">
        <f ca="1">SUMIF('Res NM 20yr Trend'!$B$2:$B$121,B13,'Res NM 20yr Trend'!C$2:C$121)</f>
        <v>640933751.72296906</v>
      </c>
      <c r="F13" s="71"/>
      <c r="G13" s="71">
        <f ca="1">SUMIF('Res NM 20yr Trend'!$B:$B,B13,'Res NM 20yr Trend'!$T:$T)</f>
        <v>623996228.4589107</v>
      </c>
      <c r="H13" s="71">
        <f t="shared" ca="1" si="0"/>
        <v>21365014.03633726</v>
      </c>
      <c r="I13" s="71">
        <f t="shared" ca="1" si="1"/>
        <v>602631214.42257345</v>
      </c>
      <c r="K13" s="65">
        <f t="shared" si="2"/>
        <v>2016</v>
      </c>
      <c r="L13" s="69">
        <f>SUMIF('Monthly Data'!$B:$B,K13,'Monthly Data'!G:G)</f>
        <v>208239182.30018815</v>
      </c>
      <c r="M13" s="69">
        <f ca="1">SUMIF('Monthly Data'!$B:$B,K13,'Monthly Data'!I:I)</f>
        <v>15644268.751131931</v>
      </c>
      <c r="N13" s="71">
        <f ca="1">SUMIF('GS &lt; 50 NM 20yr Trend'!$B:$B,K13,'GS &lt; 50 NM 20yr Trend'!C:C)</f>
        <v>223883451.05132008</v>
      </c>
      <c r="O13" s="106"/>
      <c r="P13" s="69">
        <f ca="1">SUMIF('GS &lt; 50 NM 20yr Trend'!$B:$B,K13,'GS &lt; 50 NM 20yr Trend'!V:V)</f>
        <v>221630223.680507</v>
      </c>
      <c r="Q13" s="71">
        <f t="shared" ca="1" si="3"/>
        <v>15644268.751131931</v>
      </c>
      <c r="R13" s="71">
        <f t="shared" ca="1" si="4"/>
        <v>205985954.92937508</v>
      </c>
      <c r="T13" s="65">
        <f t="shared" si="5"/>
        <v>2016</v>
      </c>
      <c r="U13" s="69">
        <f ca="1">SUMIF('Monthly Data'!$B:$B,T13,'Monthly Data'!O:O)-SUMIF('Monthly Data'!$B:$B,T13,'Monthly Data'!N:N)</f>
        <v>954879860.93795943</v>
      </c>
      <c r="V13" s="69">
        <f ca="1">SUMIF('Monthly Data'!$B:$B,T13,'Monthly Data'!N:N)</f>
        <v>48212014.983652808</v>
      </c>
      <c r="W13" s="69">
        <f ca="1">SUMIF('GS &gt; 50 NM 20yr Trend'!$B:$B,T13,'GS &gt; 50 NM 20yr Trend'!C:C)</f>
        <v>1003091875.9216123</v>
      </c>
      <c r="X13" s="106"/>
      <c r="Y13" s="69">
        <f ca="1">SUMIF('GS &gt; 50 NM 20yr Trend'!$B:$B,T13,'GS &gt; 50 NM 20yr Trend'!AB:AB)</f>
        <v>999103815.8152591</v>
      </c>
      <c r="Z13" s="71">
        <f t="shared" ca="1" si="6"/>
        <v>48212014.983652808</v>
      </c>
      <c r="AA13" s="71">
        <f t="shared" ca="1" si="7"/>
        <v>950891800.83160627</v>
      </c>
      <c r="AB13" s="71"/>
      <c r="AC13" s="65">
        <f t="shared" si="8"/>
        <v>2016</v>
      </c>
      <c r="AD13" s="69">
        <f>SUMIF('Monthly Data'!$B:$B,AC13,'Monthly Data'!Q:Q)</f>
        <v>44045563.989999995</v>
      </c>
      <c r="AE13" s="69">
        <f ca="1">SUMIF('Monthly Data'!$B:$B,AC13,'Monthly Data'!T:T)</f>
        <v>423799.59896512708</v>
      </c>
      <c r="AF13" s="69">
        <f ca="1">SUMIF('Intermediate NM 20yr Trend'!$B:$B,AC13,'Intermediate NM 20yr Trend'!C:C)</f>
        <v>44469363.588965133</v>
      </c>
      <c r="AG13" s="106"/>
      <c r="AH13" s="69">
        <f>SUMIF('Intermediate NM 20yr Trend'!$B:$B,AC13,'Intermediate NM 20yr Trend'!R:R)</f>
        <v>44276673.49468229</v>
      </c>
      <c r="AI13" s="71">
        <f t="shared" ca="1" si="9"/>
        <v>423799.59896512708</v>
      </c>
      <c r="AJ13" s="71">
        <f t="shared" ca="1" si="10"/>
        <v>43852873.895717159</v>
      </c>
      <c r="AL13" s="65">
        <f t="shared" si="11"/>
        <v>2016</v>
      </c>
      <c r="AM13" s="69">
        <f>SUMIF('Monthly Data'!$B:$B,AL13,'Monthly Data'!V:V)</f>
        <v>318162193.04000002</v>
      </c>
      <c r="AN13" s="69">
        <f ca="1">SUMIF('Monthly Data'!$B:$B,AL13,'Monthly Data'!Y:Y)</f>
        <v>10551815.166880911</v>
      </c>
      <c r="AO13" s="69">
        <f ca="1">SUMIF('Large Use NM 20yr Trend'!$B:$B,AL13,'Large Use NM 20yr Trend'!C:C)</f>
        <v>328714008.20688087</v>
      </c>
      <c r="AP13" s="106"/>
      <c r="AQ13" s="69">
        <f ca="1">SUMIF('Large Use NM 20yr Trend'!$B:$B,AL13,'Large Use NM 20yr Trend'!R:R)</f>
        <v>310684480.70194978</v>
      </c>
      <c r="AR13" s="71">
        <f t="shared" ca="1" si="12"/>
        <v>10551815.166880911</v>
      </c>
      <c r="AS13" s="71">
        <f t="shared" ca="1" si="13"/>
        <v>300132665.53506887</v>
      </c>
      <c r="AU13" s="65">
        <f t="shared" si="14"/>
        <v>2016</v>
      </c>
      <c r="AV13" s="69">
        <f ca="1">SUMIF('Monthly Data'!$B:$B,AU13,'Monthly Data'!AE:AE)-AW13</f>
        <v>264027087.00000006</v>
      </c>
      <c r="AW13" s="69">
        <f ca="1">SUMIF('Monthly Data'!$B:$B,AU13,'Monthly Data'!AD:AD)</f>
        <v>17374995.264849436</v>
      </c>
      <c r="AX13" s="69">
        <f ca="1">SUMIF('Monthly Data'!$B:$B,AU13,'Monthly Data'!AE:AE)</f>
        <v>281402082.26484948</v>
      </c>
      <c r="AY13" s="106"/>
      <c r="AZ13" s="69">
        <f t="shared" ca="1" si="30"/>
        <v>273040564.84647483</v>
      </c>
      <c r="BA13" s="71">
        <f t="shared" ca="1" si="15"/>
        <v>17374995.264849436</v>
      </c>
      <c r="BB13" s="71">
        <f t="shared" ca="1" si="16"/>
        <v>255665569.5816254</v>
      </c>
      <c r="BD13" s="65">
        <f t="shared" si="17"/>
        <v>2016</v>
      </c>
      <c r="BE13" s="69">
        <f>SUMIF('Monthly Data'!$B:$B,BD13,'Monthly Data'!AI:AI)</f>
        <v>44370766.850000001</v>
      </c>
      <c r="BF13" s="69">
        <f ca="1">SUMIF('Monthly Data'!$B:$B,BD13,'Monthly Data'!AL:AL)</f>
        <v>54613.552726204805</v>
      </c>
      <c r="BG13" s="69">
        <f t="shared" ca="1" si="18"/>
        <v>44425380.402726203</v>
      </c>
      <c r="BH13" s="106"/>
      <c r="BI13" s="69">
        <f t="shared" ca="1" si="31"/>
        <v>44132540.483255148</v>
      </c>
      <c r="BJ13" s="71">
        <f t="shared" ca="1" si="19"/>
        <v>54613.552726204805</v>
      </c>
      <c r="BK13" s="71">
        <f t="shared" ca="1" si="20"/>
        <v>44077926.930528946</v>
      </c>
      <c r="BL13" s="71"/>
      <c r="BM13" s="65">
        <f t="shared" si="21"/>
        <v>2016</v>
      </c>
      <c r="BN13" s="71">
        <f>SUMIF('Monthly Data'!$B:$B,BM13,'Monthly Data'!AN:AN)</f>
        <v>14655212.350000001</v>
      </c>
      <c r="BO13" s="71">
        <f>'Connection count '!AE13</f>
        <v>23517.5</v>
      </c>
      <c r="BP13" s="71">
        <f>BN13/BO13</f>
        <v>623.16200063782298</v>
      </c>
      <c r="BQ13" s="71">
        <f>BP13*BO13</f>
        <v>14655212.350000001</v>
      </c>
      <c r="BS13" s="65">
        <f t="shared" si="23"/>
        <v>2016</v>
      </c>
      <c r="BT13" s="71">
        <f>SUMIF('Monthly Data'!$B:$B,BS13,'Monthly Data'!AS:AS)</f>
        <v>851684.9625372421</v>
      </c>
      <c r="BU13" s="71">
        <f>'Connection count '!AI13</f>
        <v>602</v>
      </c>
      <c r="BV13" s="71">
        <f t="shared" si="24"/>
        <v>1414.7590739821296</v>
      </c>
      <c r="BW13" s="71">
        <f>BV13*BU13</f>
        <v>851684.96253724198</v>
      </c>
      <c r="BY13" s="65">
        <f t="shared" si="26"/>
        <v>2016</v>
      </c>
      <c r="BZ13" s="71">
        <f>SUMIF('Monthly Data'!$B:$B,BY13,'Monthly Data'!AV:AV)</f>
        <v>2415557</v>
      </c>
      <c r="CA13" s="71">
        <f>'Connection count '!AM13</f>
        <v>781</v>
      </c>
      <c r="CB13" s="71">
        <f t="shared" si="27"/>
        <v>3092.9026888604353</v>
      </c>
      <c r="CC13" s="71">
        <f>CB13*CA13</f>
        <v>2415557</v>
      </c>
    </row>
    <row r="14" spans="1:81" s="73" customFormat="1">
      <c r="B14" s="65">
        <f t="shared" si="29"/>
        <v>2017</v>
      </c>
      <c r="C14" s="69">
        <f>SUMIF('Monthly Data'!$B:$B,B14,'Monthly Data'!C:C)</f>
        <v>583858255.14999998</v>
      </c>
      <c r="D14" s="69">
        <f ca="1">SUMIF('Monthly Data'!$B:$B,B14,'Monthly Data'!E:E)</f>
        <v>31313557.040520698</v>
      </c>
      <c r="E14" s="71">
        <f ca="1">SUMIF('Res NM 20yr Trend'!$B$2:$B$121,B14,'Res NM 20yr Trend'!C$2:C$121)</f>
        <v>615171812.19052064</v>
      </c>
      <c r="F14" s="77"/>
      <c r="G14" s="71">
        <f ca="1">SUMIF('Res NM 20yr Trend'!$B:$B,B14,'Res NM 20yr Trend'!$T:$T)</f>
        <v>618228279.02091765</v>
      </c>
      <c r="H14" s="71">
        <f t="shared" ca="1" si="0"/>
        <v>31313557.040520698</v>
      </c>
      <c r="I14" s="71">
        <f t="shared" ca="1" si="1"/>
        <v>586914721.98039699</v>
      </c>
      <c r="K14" s="65">
        <f t="shared" si="2"/>
        <v>2017</v>
      </c>
      <c r="L14" s="69">
        <f>SUMIF('Monthly Data'!$B:$B,K14,'Monthly Data'!G:G)</f>
        <v>199190042.63999999</v>
      </c>
      <c r="M14" s="69">
        <f ca="1">SUMIF('Monthly Data'!$B:$B,K14,'Monthly Data'!I:I)</f>
        <v>12587931.439161209</v>
      </c>
      <c r="N14" s="71">
        <f ca="1">SUMIF('GS &lt; 50 NM 20yr Trend'!$B:$B,K14,'GS &lt; 50 NM 20yr Trend'!C:C)</f>
        <v>211777974.07916123</v>
      </c>
      <c r="O14" s="106"/>
      <c r="P14" s="69">
        <f ca="1">SUMIF('GS &lt; 50 NM 20yr Trend'!$B:$B,K14,'GS &lt; 50 NM 20yr Trend'!V:V)</f>
        <v>218394776.73221499</v>
      </c>
      <c r="Q14" s="71">
        <f t="shared" ca="1" si="3"/>
        <v>12587931.439161209</v>
      </c>
      <c r="R14" s="71">
        <f t="shared" ca="1" si="4"/>
        <v>205806845.29305378</v>
      </c>
      <c r="T14" s="65">
        <f t="shared" si="5"/>
        <v>2017</v>
      </c>
      <c r="U14" s="69">
        <f ca="1">SUMIF('Monthly Data'!$B:$B,T14,'Monthly Data'!O:O)-SUMIF('Monthly Data'!$B:$B,T14,'Monthly Data'!N:N)</f>
        <v>935689535.96999991</v>
      </c>
      <c r="V14" s="69">
        <f ca="1">SUMIF('Monthly Data'!$B:$B,T14,'Monthly Data'!N:N)</f>
        <v>57125993.157611944</v>
      </c>
      <c r="W14" s="69">
        <f ca="1">SUMIF('GS &gt; 50 NM 20yr Trend'!$B:$B,T14,'GS &gt; 50 NM 20yr Trend'!C:C)</f>
        <v>992815529.12761188</v>
      </c>
      <c r="X14" s="106"/>
      <c r="Y14" s="69">
        <f ca="1">SUMIF('GS &gt; 50 NM 20yr Trend'!$B:$B,T14,'GS &gt; 50 NM 20yr Trend'!AB:AB)</f>
        <v>1016255491.7850273</v>
      </c>
      <c r="Z14" s="71">
        <f t="shared" ca="1" si="6"/>
        <v>57125993.157611944</v>
      </c>
      <c r="AA14" s="71">
        <f t="shared" ca="1" si="7"/>
        <v>959129498.6274153</v>
      </c>
      <c r="AB14" s="71"/>
      <c r="AC14" s="65">
        <f t="shared" si="8"/>
        <v>2017</v>
      </c>
      <c r="AD14" s="69">
        <f>SUMIF('Monthly Data'!$B:$B,AC14,'Monthly Data'!Q:Q)</f>
        <v>44136954.399999991</v>
      </c>
      <c r="AE14" s="69">
        <f ca="1">SUMIF('Monthly Data'!$B:$B,AC14,'Monthly Data'!T:T)</f>
        <v>610958.78356721601</v>
      </c>
      <c r="AF14" s="69">
        <f ca="1">SUMIF('Intermediate NM 20yr Trend'!$B:$B,AC14,'Intermediate NM 20yr Trend'!C:C)</f>
        <v>44747913.183567218</v>
      </c>
      <c r="AG14" s="106"/>
      <c r="AH14" s="69">
        <f>SUMIF('Intermediate NM 20yr Trend'!$B:$B,AC14,'Intermediate NM 20yr Trend'!R:R)</f>
        <v>44103111.212742999</v>
      </c>
      <c r="AI14" s="71">
        <f t="shared" ca="1" si="9"/>
        <v>610958.78356721601</v>
      </c>
      <c r="AJ14" s="71">
        <f t="shared" ca="1" si="10"/>
        <v>43492152.429175787</v>
      </c>
      <c r="AK14" s="65"/>
      <c r="AL14" s="65">
        <f t="shared" si="11"/>
        <v>2017</v>
      </c>
      <c r="AM14" s="69">
        <f>SUMIF('Monthly Data'!$B:$B,AL14,'Monthly Data'!V:V)</f>
        <v>299472217.15999997</v>
      </c>
      <c r="AN14" s="69">
        <f ca="1">SUMIF('Monthly Data'!$B:$B,AL14,'Monthly Data'!Y:Y)</f>
        <v>10577319.450433783</v>
      </c>
      <c r="AO14" s="69">
        <f ca="1">SUMIF('Large Use NM 20yr Trend'!$B:$B,AL14,'Large Use NM 20yr Trend'!C:C)</f>
        <v>310049536.61043382</v>
      </c>
      <c r="AP14" s="106"/>
      <c r="AQ14" s="69">
        <f ca="1">SUMIF('Large Use NM 20yr Trend'!$B:$B,AL14,'Large Use NM 20yr Trend'!R:R)</f>
        <v>324260395.41645753</v>
      </c>
      <c r="AR14" s="71">
        <f t="shared" ca="1" si="12"/>
        <v>10577319.450433783</v>
      </c>
      <c r="AS14" s="71">
        <f t="shared" ca="1" si="13"/>
        <v>313683075.96602374</v>
      </c>
      <c r="AT14" s="65"/>
      <c r="AU14" s="65">
        <f t="shared" si="14"/>
        <v>2017</v>
      </c>
      <c r="AV14" s="69">
        <f ca="1">SUMIF('Monthly Data'!$B:$B,AU14,'Monthly Data'!AE:AE)-AW14</f>
        <v>252589949.61000001</v>
      </c>
      <c r="AW14" s="69">
        <f ca="1">SUMIF('Monthly Data'!$B:$B,AU14,'Monthly Data'!AD:AD)</f>
        <v>21850499.431430344</v>
      </c>
      <c r="AX14" s="69">
        <f ca="1">SUMIF('Monthly Data'!$B:$B,AU14,'Monthly Data'!AE:AE)</f>
        <v>274440449.04143035</v>
      </c>
      <c r="AY14" s="106"/>
      <c r="AZ14" s="69">
        <f t="shared" ca="1" si="30"/>
        <v>273040564.84647483</v>
      </c>
      <c r="BA14" s="71">
        <f t="shared" ca="1" si="15"/>
        <v>21850499.431430344</v>
      </c>
      <c r="BB14" s="71">
        <f t="shared" ca="1" si="16"/>
        <v>251190065.41504449</v>
      </c>
      <c r="BC14" s="65"/>
      <c r="BD14" s="65">
        <f t="shared" si="17"/>
        <v>2017</v>
      </c>
      <c r="BE14" s="69">
        <f>SUMIF('Monthly Data'!$B:$B,BD14,'Monthly Data'!AI:AI)</f>
        <v>42875821.289999999</v>
      </c>
      <c r="BF14" s="69">
        <f ca="1">SUMIF('Monthly Data'!$B:$B,BD14,'Monthly Data'!AL:AL)</f>
        <v>53078.541479495623</v>
      </c>
      <c r="BG14" s="69">
        <f t="shared" ca="1" si="18"/>
        <v>42928899.831479497</v>
      </c>
      <c r="BH14" s="106"/>
      <c r="BI14" s="69">
        <f t="shared" ca="1" si="31"/>
        <v>43083492.349514008</v>
      </c>
      <c r="BJ14" s="71">
        <f t="shared" ca="1" si="19"/>
        <v>53078.541479495623</v>
      </c>
      <c r="BK14" s="71">
        <f t="shared" ca="1" si="20"/>
        <v>43030413.808034509</v>
      </c>
      <c r="BL14" s="71"/>
      <c r="BM14" s="65">
        <f t="shared" si="21"/>
        <v>2017</v>
      </c>
      <c r="BN14" s="71">
        <f>SUMIF('Monthly Data'!$B:$B,BM14,'Monthly Data'!AN:AN)</f>
        <v>6962744.2999999998</v>
      </c>
      <c r="BO14" s="71">
        <f>'Connection count '!AE14</f>
        <v>24143.5</v>
      </c>
      <c r="BP14" s="71">
        <f>BN14/BO14</f>
        <v>288.39001387537019</v>
      </c>
      <c r="BQ14" s="71">
        <f>BP14*BO14</f>
        <v>6962744.2999999998</v>
      </c>
      <c r="BR14" s="65"/>
      <c r="BS14" s="65">
        <f t="shared" si="23"/>
        <v>2017</v>
      </c>
      <c r="BT14" s="71">
        <f>SUMIF('Monthly Data'!$B:$B,BS14,'Monthly Data'!AS:AS)</f>
        <v>795950.62000000011</v>
      </c>
      <c r="BU14" s="71">
        <f>'Connection count '!AI14</f>
        <v>554.25</v>
      </c>
      <c r="BV14" s="71">
        <f t="shared" si="24"/>
        <v>1436.0859179070819</v>
      </c>
      <c r="BW14" s="71">
        <f>BV14*BU14</f>
        <v>795950.62000000011</v>
      </c>
      <c r="BX14" s="65"/>
      <c r="BY14" s="65">
        <f t="shared" si="26"/>
        <v>2017</v>
      </c>
      <c r="BZ14" s="71">
        <f>SUMIF('Monthly Data'!$B:$B,BY14,'Monthly Data'!AV:AV)</f>
        <v>2368616.3200000003</v>
      </c>
      <c r="CA14" s="71">
        <f>'Connection count '!AM14</f>
        <v>769</v>
      </c>
      <c r="CB14" s="71">
        <f t="shared" si="27"/>
        <v>3080.1252535760732</v>
      </c>
      <c r="CC14" s="71">
        <f>CB14*CA14</f>
        <v>2368616.3200000003</v>
      </c>
    </row>
    <row r="15" spans="1:81" s="73" customFormat="1">
      <c r="B15" s="73">
        <f t="shared" si="29"/>
        <v>2018</v>
      </c>
      <c r="E15" s="77"/>
      <c r="F15" s="77"/>
      <c r="G15" s="77">
        <f ca="1">SUMIF('Res NM 20yr Trend'!$B:$B,B15,'Res NM 20yr Trend'!$T:$T)</f>
        <v>614429285.19622755</v>
      </c>
      <c r="H15" s="77">
        <f ca="1">H14</f>
        <v>31313557.040520698</v>
      </c>
      <c r="I15" s="77">
        <f ca="1">G15-H15</f>
        <v>583115728.15570688</v>
      </c>
      <c r="K15" s="73">
        <f t="shared" si="2"/>
        <v>2018</v>
      </c>
      <c r="N15" s="77"/>
      <c r="O15" s="74"/>
      <c r="P15" s="77">
        <f ca="1">SUMIF('GS &lt; 50 NM 20yr Trend'!$B:$B,K15,'GS &lt; 50 NM 20yr Trend'!V:V)</f>
        <v>216958179.67086715</v>
      </c>
      <c r="Q15" s="77">
        <f ca="1">Q14</f>
        <v>12587931.439161209</v>
      </c>
      <c r="R15" s="77">
        <f t="shared" ca="1" si="4"/>
        <v>204370248.23170593</v>
      </c>
      <c r="T15" s="73">
        <f t="shared" si="5"/>
        <v>2018</v>
      </c>
      <c r="U15" s="77"/>
      <c r="W15" s="77"/>
      <c r="X15" s="74"/>
      <c r="Y15" s="77">
        <f ca="1">SUMIF('GS &gt; 50 NM 20yr Trend'!$B:$B,T15,'GS &gt; 50 NM 20yr Trend'!AB:AB)</f>
        <v>1026963618.4809974</v>
      </c>
      <c r="Z15" s="77">
        <f ca="1">Z14</f>
        <v>57125993.157611944</v>
      </c>
      <c r="AA15" s="77">
        <f t="shared" ca="1" si="7"/>
        <v>969837625.32338548</v>
      </c>
      <c r="AB15" s="77"/>
      <c r="AC15" s="73">
        <f t="shared" si="8"/>
        <v>2018</v>
      </c>
      <c r="AD15" s="77"/>
      <c r="AF15" s="77"/>
      <c r="AG15" s="74"/>
      <c r="AH15" s="77">
        <f>SUMIF('Intermediate NM 20yr Trend'!$B:$B,AC15,'Intermediate NM 20yr Trend'!R:R)</f>
        <v>43655016.444932513</v>
      </c>
      <c r="AI15" s="77">
        <f ca="1">AI14</f>
        <v>610958.78356721601</v>
      </c>
      <c r="AJ15" s="77">
        <f t="shared" ca="1" si="10"/>
        <v>43044057.6613653</v>
      </c>
      <c r="AL15" s="73">
        <f t="shared" si="11"/>
        <v>2018</v>
      </c>
      <c r="AM15" s="77"/>
      <c r="AO15" s="77"/>
      <c r="AP15" s="74"/>
      <c r="AQ15" s="77">
        <f ca="1">SUMIF('Large Use NM 20yr Trend'!$B:$B,AL15,'Large Use NM 20yr Trend'!R:R)</f>
        <v>333079040.75950468</v>
      </c>
      <c r="AR15" s="77">
        <f ca="1">AR14</f>
        <v>10577319.450433783</v>
      </c>
      <c r="AS15" s="77">
        <f t="shared" ca="1" si="13"/>
        <v>322501721.30907089</v>
      </c>
      <c r="AU15" s="73">
        <f t="shared" si="14"/>
        <v>2018</v>
      </c>
      <c r="AV15" s="77"/>
      <c r="AX15" s="77"/>
      <c r="AY15" s="74"/>
      <c r="AZ15" s="77">
        <f t="shared" ca="1" si="30"/>
        <v>273040564.84647483</v>
      </c>
      <c r="BA15" s="77">
        <f ca="1">BA14</f>
        <v>21850499.431430344</v>
      </c>
      <c r="BB15" s="77">
        <f t="shared" ca="1" si="16"/>
        <v>251190065.41504449</v>
      </c>
      <c r="BD15" s="73">
        <f t="shared" si="17"/>
        <v>2018</v>
      </c>
      <c r="BE15" s="77"/>
      <c r="BG15" s="77"/>
      <c r="BH15" s="74"/>
      <c r="BI15" s="77">
        <f t="shared" ca="1" si="31"/>
        <v>42034444.215772867</v>
      </c>
      <c r="BJ15" s="77">
        <f ca="1">BJ14</f>
        <v>53078.541479495623</v>
      </c>
      <c r="BK15" s="77">
        <f t="shared" ca="1" si="20"/>
        <v>41981365.674293369</v>
      </c>
      <c r="BL15" s="77"/>
      <c r="BM15" s="73">
        <f t="shared" si="21"/>
        <v>2018</v>
      </c>
      <c r="BN15" s="77"/>
      <c r="BO15" s="77">
        <f>'Connection count '!AE15</f>
        <v>24158.298374259972</v>
      </c>
      <c r="BP15" s="131">
        <f>BN21/((0.75*BO14+0.25*BO15))</f>
        <v>265.38551831524831</v>
      </c>
      <c r="BQ15" s="77">
        <f>BP15*BO15</f>
        <v>6411262.5356674027</v>
      </c>
      <c r="BS15" s="73">
        <f t="shared" si="23"/>
        <v>2018</v>
      </c>
      <c r="BT15" s="77"/>
      <c r="BU15" s="77">
        <f>'Connection count '!AI15</f>
        <v>539.80079697920598</v>
      </c>
      <c r="BV15" s="77">
        <f>BV14</f>
        <v>1436.0859179070819</v>
      </c>
      <c r="BW15" s="77">
        <f t="shared" ref="BW15:BW17" si="32">BV15*BU15</f>
        <v>775200.32301685738</v>
      </c>
      <c r="BY15" s="73">
        <f t="shared" ref="BY15:BY17" si="33">BS15</f>
        <v>2018</v>
      </c>
      <c r="BZ15" s="77"/>
      <c r="CA15" s="77">
        <f>'Connection count '!AM15</f>
        <v>727.11346208154532</v>
      </c>
      <c r="CB15" s="77">
        <f t="shared" ref="CB15:CB17" si="34">CB14</f>
        <v>3080.1252535760732</v>
      </c>
      <c r="CC15" s="77">
        <f>CB15*CA15</f>
        <v>2239600.5367724961</v>
      </c>
    </row>
    <row r="16" spans="1:81">
      <c r="B16" s="73">
        <f t="shared" si="29"/>
        <v>2019</v>
      </c>
      <c r="G16" s="77">
        <f ca="1">SUMIF('Res NM 20yr Trend'!$B:$B,B16,'Res NM 20yr Trend'!$T:$T)</f>
        <v>610630291.37153757</v>
      </c>
      <c r="H16" s="77">
        <f ca="1">H15</f>
        <v>31313557.040520698</v>
      </c>
      <c r="I16" s="77">
        <f ca="1">G16-H16</f>
        <v>579316734.3310169</v>
      </c>
      <c r="K16" s="73">
        <f t="shared" si="2"/>
        <v>2019</v>
      </c>
      <c r="P16" s="77">
        <f ca="1">SUMIF('GS &lt; 50 NM 20yr Trend'!$B:$B,K16,'GS &lt; 50 NM 20yr Trend'!V:V)</f>
        <v>215254123.25730589</v>
      </c>
      <c r="Q16" s="77">
        <f ca="1">Q15</f>
        <v>12587931.439161209</v>
      </c>
      <c r="R16" s="77">
        <f t="shared" ca="1" si="4"/>
        <v>202666191.81814468</v>
      </c>
      <c r="T16" s="73">
        <f t="shared" si="5"/>
        <v>2019</v>
      </c>
      <c r="Y16" s="77">
        <f ca="1">SUMIF('GS &gt; 50 NM 20yr Trend'!$B:$B,T16,'GS &gt; 50 NM 20yr Trend'!AB:AB)</f>
        <v>1035804519.5091522</v>
      </c>
      <c r="Z16" s="77">
        <f ca="1">Z15</f>
        <v>57125993.157611944</v>
      </c>
      <c r="AA16" s="77">
        <f t="shared" ca="1" si="7"/>
        <v>978678526.35154021</v>
      </c>
      <c r="AC16" s="73">
        <f t="shared" si="8"/>
        <v>2019</v>
      </c>
      <c r="AH16" s="77">
        <f>SUMIF('Intermediate NM 20yr Trend'!$B:$B,AC16,'Intermediate NM 20yr Trend'!R:R)</f>
        <v>42672825.105605014</v>
      </c>
      <c r="AI16" s="77">
        <f ca="1">AI15</f>
        <v>610958.78356721601</v>
      </c>
      <c r="AJ16" s="77">
        <f t="shared" ca="1" si="10"/>
        <v>42061866.322037801</v>
      </c>
      <c r="AL16" s="73">
        <f t="shared" si="11"/>
        <v>2019</v>
      </c>
      <c r="AQ16" s="77">
        <f ca="1">SUMIF('Large Use NM 20yr Trend'!$B:$B,AL16,'Large Use NM 20yr Trend'!R:R)</f>
        <v>332642529.09256434</v>
      </c>
      <c r="AR16" s="77">
        <f ca="1">AR15</f>
        <v>10577319.450433783</v>
      </c>
      <c r="AS16" s="77">
        <f t="shared" ca="1" si="13"/>
        <v>322065209.64213055</v>
      </c>
      <c r="AU16" s="73">
        <f t="shared" si="14"/>
        <v>2019</v>
      </c>
      <c r="AZ16" s="77">
        <f t="shared" ca="1" si="30"/>
        <v>273040564.84647483</v>
      </c>
      <c r="BA16" s="77">
        <f ca="1">BA15</f>
        <v>21850499.431430344</v>
      </c>
      <c r="BB16" s="77">
        <f t="shared" ca="1" si="16"/>
        <v>251190065.41504449</v>
      </c>
      <c r="BD16" s="73">
        <f t="shared" si="17"/>
        <v>2019</v>
      </c>
      <c r="BI16" s="77">
        <f t="shared" ca="1" si="31"/>
        <v>40985396.082031727</v>
      </c>
      <c r="BJ16" s="77">
        <f ca="1">BJ15</f>
        <v>53078.541479495623</v>
      </c>
      <c r="BK16" s="77">
        <f t="shared" ca="1" si="20"/>
        <v>40932317.540552229</v>
      </c>
      <c r="BL16" s="77"/>
      <c r="BM16" s="73">
        <f t="shared" si="21"/>
        <v>2019</v>
      </c>
      <c r="BO16" s="77">
        <f>'Connection count '!AE16</f>
        <v>24173.105818948039</v>
      </c>
      <c r="BP16" s="131">
        <f>BP15</f>
        <v>265.38551831524831</v>
      </c>
      <c r="BQ16" s="77">
        <f>BP16*BO16</f>
        <v>6415192.2170508699</v>
      </c>
      <c r="BS16" s="73">
        <f t="shared" si="23"/>
        <v>2019</v>
      </c>
      <c r="BU16" s="77">
        <f>'Connection count '!AI16</f>
        <v>525.72828221810732</v>
      </c>
      <c r="BV16" s="77">
        <f t="shared" ref="BV16:BV17" si="35">BV15</f>
        <v>1436.0859179070819</v>
      </c>
      <c r="BW16" s="77">
        <f t="shared" si="32"/>
        <v>754990.98273890407</v>
      </c>
      <c r="BY16" s="73">
        <f t="shared" si="33"/>
        <v>2019</v>
      </c>
      <c r="CA16" s="77">
        <f>'Connection count '!AM16</f>
        <v>724.23833800028888</v>
      </c>
      <c r="CB16" s="77">
        <f t="shared" si="34"/>
        <v>3080.1252535760732</v>
      </c>
      <c r="CC16" s="77">
        <f>CB16*CA16</f>
        <v>2230744.7944826535</v>
      </c>
    </row>
    <row r="17" spans="2:81">
      <c r="B17" s="73">
        <f t="shared" si="29"/>
        <v>2020</v>
      </c>
      <c r="G17" s="77">
        <f ca="1">SUMIF('Res NM 20yr Trend'!$B:$B,B17,'Res NM 20yr Trend'!$T:$T)</f>
        <v>608800253.16015041</v>
      </c>
      <c r="H17" s="77">
        <f ca="1">H16</f>
        <v>31313557.040520698</v>
      </c>
      <c r="I17" s="77">
        <f ca="1">G17-H17</f>
        <v>577486696.11962974</v>
      </c>
      <c r="K17" s="73">
        <f t="shared" si="2"/>
        <v>2020</v>
      </c>
      <c r="P17" s="77">
        <f ca="1">SUMIF('GS &lt; 50 NM 20yr Trend'!$B:$B,K17,'GS &lt; 50 NM 20yr Trend'!V:V)</f>
        <v>213913598.15719861</v>
      </c>
      <c r="Q17" s="77">
        <f ca="1">Q16</f>
        <v>12587931.439161209</v>
      </c>
      <c r="R17" s="77">
        <f t="shared" ca="1" si="4"/>
        <v>201325666.7180374</v>
      </c>
      <c r="T17" s="73">
        <f t="shared" si="5"/>
        <v>2020</v>
      </c>
      <c r="Y17" s="77">
        <f ca="1">SUMIF('GS &gt; 50 NM 20yr Trend'!$B:$B,T17,'GS &gt; 50 NM 20yr Trend'!AB:AB)</f>
        <v>1042143967.3978771</v>
      </c>
      <c r="Z17" s="77">
        <f ca="1">Z16</f>
        <v>57125993.157611944</v>
      </c>
      <c r="AA17" s="77">
        <f t="shared" ca="1" si="7"/>
        <v>985017974.24026513</v>
      </c>
      <c r="AC17" s="73">
        <f t="shared" si="8"/>
        <v>2020</v>
      </c>
      <c r="AH17" s="77">
        <f>SUMIF('Intermediate NM 20yr Trend'!$B:$B,AC17,'Intermediate NM 20yr Trend'!R:R)</f>
        <v>41485764.858947083</v>
      </c>
      <c r="AI17" s="77">
        <f ca="1">AI16</f>
        <v>610958.78356721601</v>
      </c>
      <c r="AJ17" s="77">
        <f t="shared" ca="1" si="10"/>
        <v>40874806.075379871</v>
      </c>
      <c r="AL17" s="73">
        <f t="shared" si="11"/>
        <v>2020</v>
      </c>
      <c r="AQ17" s="77">
        <f ca="1">SUMIF('Large Use NM 20yr Trend'!$B:$B,AL17,'Large Use NM 20yr Trend'!R:R)</f>
        <v>328655921.7969963</v>
      </c>
      <c r="AR17" s="77">
        <f ca="1">AR16</f>
        <v>10577319.450433783</v>
      </c>
      <c r="AS17" s="77">
        <f t="shared" ca="1" si="13"/>
        <v>318078602.3465625</v>
      </c>
      <c r="AU17" s="73">
        <f t="shared" si="14"/>
        <v>2020</v>
      </c>
      <c r="AZ17" s="77">
        <f t="shared" ca="1" si="30"/>
        <v>273040564.84647483</v>
      </c>
      <c r="BA17" s="77">
        <f ca="1">BA16</f>
        <v>21850499.431430344</v>
      </c>
      <c r="BB17" s="77">
        <f t="shared" ca="1" si="16"/>
        <v>251190065.41504449</v>
      </c>
      <c r="BD17" s="73">
        <f t="shared" si="17"/>
        <v>2020</v>
      </c>
      <c r="BI17" s="77">
        <f t="shared" ca="1" si="31"/>
        <v>39936347.948290586</v>
      </c>
      <c r="BJ17" s="77">
        <f ca="1">BJ16</f>
        <v>53078.541479495623</v>
      </c>
      <c r="BK17" s="77">
        <f t="shared" ca="1" si="20"/>
        <v>39883269.406811088</v>
      </c>
      <c r="BL17" s="77"/>
      <c r="BM17" s="73">
        <f t="shared" si="21"/>
        <v>2020</v>
      </c>
      <c r="BO17" s="77">
        <f>'Connection count '!AE17</f>
        <v>24187.922339623776</v>
      </c>
      <c r="BP17" s="131">
        <f>BP16</f>
        <v>265.38551831524831</v>
      </c>
      <c r="BQ17" s="77">
        <f>BP17*BO17</f>
        <v>6419124.307070029</v>
      </c>
      <c r="BS17" s="73">
        <f t="shared" si="23"/>
        <v>2020</v>
      </c>
      <c r="BU17" s="77">
        <f>'Connection count '!AI17</f>
        <v>512.02263551798512</v>
      </c>
      <c r="BV17" s="77">
        <f t="shared" si="35"/>
        <v>1436.0859179070819</v>
      </c>
      <c r="BW17" s="77">
        <f t="shared" si="32"/>
        <v>735308.49651704892</v>
      </c>
      <c r="BY17" s="73">
        <f t="shared" si="33"/>
        <v>2020</v>
      </c>
      <c r="CA17" s="77">
        <f>'Connection count '!AM17</f>
        <v>721.37458262407461</v>
      </c>
      <c r="CB17" s="77">
        <f t="shared" si="34"/>
        <v>3080.1252535760732</v>
      </c>
      <c r="CC17" s="77">
        <f>CB17*CA17</f>
        <v>2221924.0692283115</v>
      </c>
    </row>
    <row r="20" spans="2:81">
      <c r="BM20" s="45" t="s">
        <v>214</v>
      </c>
    </row>
    <row r="21" spans="2:81">
      <c r="BN21" s="71">
        <f>SUM('Monthly Data'!AN113:AN124)</f>
        <v>6408317.0799999991</v>
      </c>
      <c r="BO21" s="45" t="s">
        <v>215</v>
      </c>
    </row>
    <row r="38" spans="9:11">
      <c r="I38" s="69"/>
    </row>
    <row r="39" spans="9:11">
      <c r="I39" s="69"/>
    </row>
    <row r="40" spans="9:11">
      <c r="I40" s="69"/>
    </row>
    <row r="41" spans="9:11">
      <c r="I41" s="69"/>
    </row>
    <row r="42" spans="9:11">
      <c r="I42" s="69"/>
    </row>
    <row r="43" spans="9:11">
      <c r="I43" s="69"/>
    </row>
    <row r="44" spans="9:11">
      <c r="I44" s="69"/>
    </row>
    <row r="45" spans="9:11">
      <c r="I45" s="69"/>
    </row>
    <row r="46" spans="9:11">
      <c r="I46" s="69"/>
    </row>
    <row r="47" spans="9:11">
      <c r="I47" s="69"/>
    </row>
    <row r="48" spans="9:11">
      <c r="I48" s="69"/>
      <c r="K48" s="159"/>
    </row>
    <row r="49" spans="9:9">
      <c r="I49" s="69"/>
    </row>
    <row r="50" spans="9:9">
      <c r="I50" s="69"/>
    </row>
  </sheetData>
  <mergeCells count="10">
    <mergeCell ref="BE2:BK2"/>
    <mergeCell ref="BM2:BQ2"/>
    <mergeCell ref="BS2:BW2"/>
    <mergeCell ref="BY2:CC2"/>
    <mergeCell ref="B2:I2"/>
    <mergeCell ref="K2:R2"/>
    <mergeCell ref="U2:AA2"/>
    <mergeCell ref="AD2:AJ2"/>
    <mergeCell ref="AM2:AS2"/>
    <mergeCell ref="AV2:BB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B1758-7B0E-4E76-B273-E0339B7061A9}">
  <dimension ref="A2:AP50"/>
  <sheetViews>
    <sheetView topLeftCell="V1" zoomScaleNormal="100" workbookViewId="0">
      <selection activeCell="AP19" sqref="AP19"/>
    </sheetView>
  </sheetViews>
  <sheetFormatPr defaultColWidth="9.1640625" defaultRowHeight="12.75"/>
  <cols>
    <col min="1" max="1" width="13.33203125" style="126" customWidth="1"/>
    <col min="2" max="2" width="6.83203125" style="126" customWidth="1"/>
    <col min="3" max="3" width="21.83203125" style="126" bestFit="1" customWidth="1"/>
    <col min="4" max="4" width="15.83203125" style="126" customWidth="1"/>
    <col min="5" max="5" width="10.6640625" style="126" customWidth="1"/>
    <col min="6" max="6" width="12.5" style="126" customWidth="1"/>
    <col min="7" max="7" width="14.5" style="126" customWidth="1"/>
    <col min="8" max="8" width="5.83203125" style="126" bestFit="1" customWidth="1"/>
    <col min="9" max="9" width="18.6640625" style="126" bestFit="1" customWidth="1"/>
    <col min="10" max="10" width="14.5" style="126" bestFit="1" customWidth="1"/>
    <col min="11" max="11" width="12" style="126" bestFit="1" customWidth="1"/>
    <col min="12" max="12" width="12" style="126" customWidth="1"/>
    <col min="13" max="13" width="13.83203125" style="126" customWidth="1"/>
    <col min="14" max="14" width="5.83203125" style="126" bestFit="1" customWidth="1"/>
    <col min="15" max="15" width="17" style="126" customWidth="1"/>
    <col min="16" max="16" width="14.5" style="126" bestFit="1" customWidth="1"/>
    <col min="17" max="17" width="12" style="126" bestFit="1" customWidth="1"/>
    <col min="18" max="18" width="12" style="126" customWidth="1"/>
    <col min="19" max="19" width="13.6640625" style="126" customWidth="1"/>
    <col min="20" max="20" width="5.83203125" style="126" bestFit="1" customWidth="1"/>
    <col min="21" max="21" width="17" style="126" customWidth="1"/>
    <col min="22" max="22" width="14.5" style="126" bestFit="1" customWidth="1"/>
    <col min="23" max="23" width="12" style="126" bestFit="1" customWidth="1"/>
    <col min="24" max="24" width="12" style="126" customWidth="1"/>
    <col min="25" max="25" width="24" style="126" customWidth="1"/>
    <col min="26" max="26" width="9.1640625" style="126"/>
    <col min="27" max="27" width="15.5" style="126" customWidth="1"/>
    <col min="28" max="28" width="11" style="126" customWidth="1"/>
    <col min="29" max="30" width="10.83203125" style="126" customWidth="1"/>
    <col min="31" max="31" width="9.1640625" style="126"/>
    <col min="32" max="32" width="5.83203125" style="126" bestFit="1" customWidth="1"/>
    <col min="33" max="33" width="15.1640625" style="126" bestFit="1" customWidth="1"/>
    <col min="34" max="34" width="14.6640625" style="126" bestFit="1" customWidth="1"/>
    <col min="35" max="35" width="12" style="126" bestFit="1" customWidth="1"/>
    <col min="36" max="36" width="12" style="126" customWidth="1"/>
    <col min="37" max="37" width="9.1640625" style="126"/>
    <col min="38" max="38" width="5.83203125" style="126" bestFit="1" customWidth="1"/>
    <col min="39" max="40" width="14.5" style="126" bestFit="1" customWidth="1"/>
    <col min="41" max="41" width="12" style="126" bestFit="1" customWidth="1"/>
    <col min="42" max="42" width="12" style="126" customWidth="1"/>
    <col min="43" max="16384" width="9.1640625" style="126"/>
  </cols>
  <sheetData>
    <row r="2" spans="1:42" s="39" customFormat="1" ht="12.75" customHeight="1">
      <c r="B2" s="228" t="s">
        <v>165</v>
      </c>
      <c r="C2" s="228"/>
      <c r="D2" s="228"/>
      <c r="E2" s="228"/>
      <c r="F2" s="228"/>
      <c r="H2" s="228" t="s">
        <v>142</v>
      </c>
      <c r="I2" s="228"/>
      <c r="J2" s="228"/>
      <c r="K2" s="228"/>
      <c r="L2" s="228"/>
      <c r="N2" s="228" t="s">
        <v>143</v>
      </c>
      <c r="O2" s="228"/>
      <c r="P2" s="228"/>
      <c r="Q2" s="228"/>
      <c r="R2" s="228"/>
      <c r="T2" s="228" t="s">
        <v>191</v>
      </c>
      <c r="U2" s="228"/>
      <c r="V2" s="228"/>
      <c r="W2" s="228"/>
      <c r="X2" s="228"/>
      <c r="Z2" s="228" t="s">
        <v>192</v>
      </c>
      <c r="AA2" s="228"/>
      <c r="AB2" s="228"/>
      <c r="AC2" s="228"/>
      <c r="AD2" s="228"/>
      <c r="AF2" s="228" t="s">
        <v>146</v>
      </c>
      <c r="AG2" s="228"/>
      <c r="AH2" s="228"/>
      <c r="AI2" s="228"/>
      <c r="AJ2" s="228"/>
      <c r="AL2" s="228" t="s">
        <v>151</v>
      </c>
      <c r="AM2" s="228"/>
      <c r="AN2" s="228"/>
      <c r="AO2" s="228"/>
      <c r="AP2" s="228"/>
    </row>
    <row r="3" spans="1:42" ht="38.25">
      <c r="B3" s="126" t="s">
        <v>126</v>
      </c>
      <c r="C3" s="11" t="s">
        <v>176</v>
      </c>
      <c r="D3" s="207" t="s">
        <v>185</v>
      </c>
      <c r="E3" s="168" t="s">
        <v>166</v>
      </c>
      <c r="F3" s="167" t="s">
        <v>257</v>
      </c>
      <c r="H3" s="126" t="s">
        <v>126</v>
      </c>
      <c r="I3" s="11" t="s">
        <v>176</v>
      </c>
      <c r="J3" s="207" t="s">
        <v>185</v>
      </c>
      <c r="K3" s="168" t="s">
        <v>166</v>
      </c>
      <c r="L3" s="167" t="s">
        <v>257</v>
      </c>
      <c r="N3" s="126" t="s">
        <v>126</v>
      </c>
      <c r="O3" s="11" t="s">
        <v>176</v>
      </c>
      <c r="P3" s="207" t="s">
        <v>185</v>
      </c>
      <c r="Q3" s="168" t="s">
        <v>166</v>
      </c>
      <c r="R3" s="167" t="s">
        <v>257</v>
      </c>
      <c r="T3" s="126" t="s">
        <v>126</v>
      </c>
      <c r="U3" s="11" t="s">
        <v>176</v>
      </c>
      <c r="V3" s="207" t="s">
        <v>185</v>
      </c>
      <c r="W3" s="168" t="s">
        <v>166</v>
      </c>
      <c r="X3" s="167" t="s">
        <v>257</v>
      </c>
      <c r="Z3" s="126" t="s">
        <v>126</v>
      </c>
      <c r="AA3" s="11" t="s">
        <v>176</v>
      </c>
      <c r="AB3" s="207" t="s">
        <v>185</v>
      </c>
      <c r="AC3" s="168" t="s">
        <v>166</v>
      </c>
      <c r="AD3" s="167" t="s">
        <v>257</v>
      </c>
      <c r="AF3" s="126" t="s">
        <v>126</v>
      </c>
      <c r="AG3" s="11" t="s">
        <v>176</v>
      </c>
      <c r="AH3" s="207" t="s">
        <v>185</v>
      </c>
      <c r="AI3" s="168" t="s">
        <v>166</v>
      </c>
      <c r="AJ3" s="167" t="s">
        <v>257</v>
      </c>
      <c r="AL3" s="126" t="s">
        <v>126</v>
      </c>
      <c r="AM3" s="11" t="s">
        <v>176</v>
      </c>
      <c r="AN3" s="207" t="s">
        <v>185</v>
      </c>
      <c r="AO3" s="168" t="s">
        <v>166</v>
      </c>
      <c r="AP3" s="167" t="s">
        <v>257</v>
      </c>
    </row>
    <row r="4" spans="1:42" s="169" customFormat="1">
      <c r="C4" s="169" t="s">
        <v>159</v>
      </c>
      <c r="D4" s="169" t="s">
        <v>160</v>
      </c>
      <c r="E4" s="169" t="s">
        <v>167</v>
      </c>
      <c r="I4" s="169" t="s">
        <v>159</v>
      </c>
      <c r="J4" s="169" t="s">
        <v>160</v>
      </c>
      <c r="K4" s="169" t="s">
        <v>167</v>
      </c>
      <c r="O4" s="169" t="s">
        <v>159</v>
      </c>
      <c r="P4" s="169" t="s">
        <v>160</v>
      </c>
      <c r="Q4" s="169" t="s">
        <v>167</v>
      </c>
      <c r="U4" s="169" t="s">
        <v>159</v>
      </c>
      <c r="V4" s="169" t="s">
        <v>160</v>
      </c>
      <c r="W4" s="169" t="s">
        <v>167</v>
      </c>
      <c r="AA4" s="169" t="s">
        <v>159</v>
      </c>
      <c r="AB4" s="169" t="s">
        <v>160</v>
      </c>
      <c r="AC4" s="169" t="s">
        <v>167</v>
      </c>
      <c r="AG4" s="169" t="s">
        <v>159</v>
      </c>
      <c r="AH4" s="169" t="s">
        <v>160</v>
      </c>
      <c r="AI4" s="169" t="s">
        <v>167</v>
      </c>
      <c r="AM4" s="169" t="s">
        <v>159</v>
      </c>
      <c r="AN4" s="169" t="s">
        <v>160</v>
      </c>
      <c r="AO4" s="169" t="s">
        <v>167</v>
      </c>
    </row>
    <row r="5" spans="1:42">
      <c r="B5" s="126">
        <f t="shared" ref="B5:B14" si="0">B41</f>
        <v>2008</v>
      </c>
      <c r="C5" s="206">
        <f t="shared" ref="C5:C14" ca="1" si="1">C30+C41</f>
        <v>1004735183.5284511</v>
      </c>
      <c r="D5" s="206">
        <f t="shared" ref="D5:D14" ca="1" si="2">D41+D30</f>
        <v>2591436.5123741487</v>
      </c>
      <c r="E5" s="63">
        <f t="shared" ref="E5:E14" ca="1" si="3">D5/C5</f>
        <v>2.5792234161378575E-3</v>
      </c>
      <c r="H5" s="126">
        <f t="shared" ref="H5:H14" si="4">H41</f>
        <v>2008</v>
      </c>
      <c r="I5" s="206">
        <f t="shared" ref="I5:I14" ca="1" si="5">I30+I41</f>
        <v>53824580.470650002</v>
      </c>
      <c r="J5" s="206">
        <f t="shared" ref="J5:J14" ca="1" si="6">J41+J30</f>
        <v>136365.05845800001</v>
      </c>
      <c r="K5" s="63">
        <f t="shared" ref="K5:K14" ca="1" si="7">J5/I5</f>
        <v>2.5335089891199152E-3</v>
      </c>
      <c r="N5" s="126">
        <f t="shared" ref="N5:N14" si="8">N41</f>
        <v>2008</v>
      </c>
      <c r="O5" s="206">
        <f t="shared" ref="O5:O14" ca="1" si="9">O30+O41</f>
        <v>352691145.91210705</v>
      </c>
      <c r="P5" s="206">
        <f t="shared" ref="P5:P14" ca="1" si="10">P41+P30</f>
        <v>676823.08255199995</v>
      </c>
      <c r="Q5" s="63">
        <f t="shared" ref="Q5:Q14" ca="1" si="11">P5/O5</f>
        <v>1.9190248760048792E-3</v>
      </c>
      <c r="T5" s="126">
        <f t="shared" ref="T5:T14" si="12">T41</f>
        <v>2008</v>
      </c>
      <c r="U5" s="206">
        <f t="shared" ref="U5:U14" ca="1" si="13">U30+U41</f>
        <v>264386628.5461286</v>
      </c>
      <c r="V5" s="206">
        <f t="shared" ref="V5:V14" ca="1" si="14">V41+V30</f>
        <v>751965.50068199995</v>
      </c>
      <c r="W5" s="63">
        <f t="shared" ref="W5:W14" ca="1" si="15">V5/U5</f>
        <v>2.8441888487972509E-3</v>
      </c>
      <c r="Z5" s="126">
        <f t="shared" ref="Z5:Z14" si="16">Z41</f>
        <v>2008</v>
      </c>
      <c r="AA5" s="206">
        <f t="shared" ref="AA5:AA14" ca="1" si="17">AA30+AA41</f>
        <v>55619546.631240994</v>
      </c>
      <c r="AB5" s="206">
        <f t="shared" ref="AB5:AB14" ca="1" si="18">AB41+AB30</f>
        <v>113539.72707000002</v>
      </c>
      <c r="AC5" s="63">
        <f t="shared" ref="AC5:AC14" ca="1" si="19">AB5/AA5</f>
        <v>2.0413637641236325E-3</v>
      </c>
      <c r="AF5" s="126">
        <f>B30</f>
        <v>2008</v>
      </c>
      <c r="AG5" s="35">
        <f>SUMIF('Monthly Data'!$B:$B,AF5,'Monthly Data'!AN:AN)</f>
        <v>17016319.552000001</v>
      </c>
      <c r="AH5" s="35">
        <f>SUMIF('Monthly Data'!$B:$B,AF5,'Monthly Data'!AO:AO)</f>
        <v>48715.209999999992</v>
      </c>
      <c r="AI5" s="63">
        <f t="shared" ref="AI5:AI14" si="20">AH5/AG5</f>
        <v>2.8628523254474428E-3</v>
      </c>
      <c r="AJ5" s="63"/>
      <c r="AL5" s="126">
        <f>B30</f>
        <v>2008</v>
      </c>
      <c r="AM5" s="35">
        <f>SUMIF('Monthly Data'!$B:$B,AL5,'Monthly Data'!AS:AS)</f>
        <v>1037845.2824159999</v>
      </c>
      <c r="AN5" s="35">
        <f>SUMIF('Monthly Data'!$B:$B,AL5,'Monthly Data'!AT:AT)</f>
        <v>2843.0638490000001</v>
      </c>
      <c r="AO5" s="63">
        <f t="shared" ref="AO5:AO14" si="21">AN5/AM5</f>
        <v>2.7393908294130625E-3</v>
      </c>
      <c r="AP5" s="63"/>
    </row>
    <row r="6" spans="1:42">
      <c r="B6" s="126">
        <f t="shared" si="0"/>
        <v>2009</v>
      </c>
      <c r="C6" s="206">
        <f t="shared" ca="1" si="1"/>
        <v>909941690.05462801</v>
      </c>
      <c r="D6" s="206">
        <f t="shared" ca="1" si="2"/>
        <v>2411773.0385314189</v>
      </c>
      <c r="E6" s="63">
        <f t="shared" ca="1" si="3"/>
        <v>2.6504698761374798E-3</v>
      </c>
      <c r="H6" s="126">
        <f t="shared" si="4"/>
        <v>2009</v>
      </c>
      <c r="I6" s="206">
        <f t="shared" ca="1" si="5"/>
        <v>51306801.944982</v>
      </c>
      <c r="J6" s="206">
        <f t="shared" ca="1" si="6"/>
        <v>130057.313337</v>
      </c>
      <c r="K6" s="63">
        <f t="shared" ca="1" si="7"/>
        <v>2.5348941740018175E-3</v>
      </c>
      <c r="N6" s="126">
        <f t="shared" si="8"/>
        <v>2009</v>
      </c>
      <c r="O6" s="206">
        <f t="shared" ca="1" si="9"/>
        <v>271865804.30218202</v>
      </c>
      <c r="P6" s="206">
        <f t="shared" ca="1" si="10"/>
        <v>550085.43050499994</v>
      </c>
      <c r="Q6" s="63">
        <f t="shared" ca="1" si="11"/>
        <v>2.023371169893708E-3</v>
      </c>
      <c r="T6" s="126">
        <f t="shared" si="12"/>
        <v>2009</v>
      </c>
      <c r="U6" s="206">
        <f t="shared" ca="1" si="13"/>
        <v>253823156.07115111</v>
      </c>
      <c r="V6" s="206">
        <f t="shared" ca="1" si="14"/>
        <v>739222.92477000004</v>
      </c>
      <c r="W6" s="63">
        <f t="shared" ca="1" si="15"/>
        <v>2.9123541611104338E-3</v>
      </c>
      <c r="Z6" s="126">
        <f t="shared" si="16"/>
        <v>2009</v>
      </c>
      <c r="AA6" s="206">
        <f t="shared" ca="1" si="17"/>
        <v>50208448.727770001</v>
      </c>
      <c r="AB6" s="206">
        <f t="shared" ca="1" si="18"/>
        <v>95070.414779999992</v>
      </c>
      <c r="AC6" s="63">
        <f t="shared" ca="1" si="19"/>
        <v>1.8935142827349912E-3</v>
      </c>
      <c r="AF6" s="126">
        <f t="shared" ref="AF6:AF14" si="22">AF5+1</f>
        <v>2009</v>
      </c>
      <c r="AG6" s="35">
        <f>SUMIF('Monthly Data'!$B:$B,AF6,'Monthly Data'!AN:AN)</f>
        <v>16930327.966194</v>
      </c>
      <c r="AH6" s="35">
        <f>SUMIF('Monthly Data'!$B:$B,AF6,'Monthly Data'!AO:AO)</f>
        <v>48739.06</v>
      </c>
      <c r="AI6" s="63">
        <f t="shared" si="20"/>
        <v>2.8788018812937809E-3</v>
      </c>
      <c r="AJ6" s="63"/>
      <c r="AL6" s="126">
        <f>AF6</f>
        <v>2009</v>
      </c>
      <c r="AM6" s="35">
        <f>SUMIF('Monthly Data'!$B:$B,AL6,'Monthly Data'!AS:AS)</f>
        <v>992473.34792500013</v>
      </c>
      <c r="AN6" s="35">
        <f>SUMIF('Monthly Data'!$B:$B,AL6,'Monthly Data'!AT:AT)</f>
        <v>2749.4738910000001</v>
      </c>
      <c r="AO6" s="63">
        <f t="shared" si="21"/>
        <v>2.7703251646489292E-3</v>
      </c>
      <c r="AP6" s="63"/>
    </row>
    <row r="7" spans="1:42">
      <c r="B7" s="126">
        <f t="shared" si="0"/>
        <v>2010</v>
      </c>
      <c r="C7" s="206">
        <f t="shared" ca="1" si="1"/>
        <v>949940798.24079382</v>
      </c>
      <c r="D7" s="206">
        <f t="shared" ca="1" si="2"/>
        <v>2413113.7408921374</v>
      </c>
      <c r="E7" s="63">
        <f t="shared" ca="1" si="3"/>
        <v>2.540278031389967E-3</v>
      </c>
      <c r="F7" s="63">
        <f ca="1">AVERAGE(E5:E7)</f>
        <v>2.5899904412217682E-3</v>
      </c>
      <c r="H7" s="126">
        <f t="shared" si="4"/>
        <v>2010</v>
      </c>
      <c r="I7" s="206">
        <f t="shared" ca="1" si="5"/>
        <v>49071887.882886</v>
      </c>
      <c r="J7" s="206">
        <f t="shared" ca="1" si="6"/>
        <v>130265.67708899999</v>
      </c>
      <c r="K7" s="63">
        <f t="shared" ca="1" si="7"/>
        <v>2.6545886598023185E-3</v>
      </c>
      <c r="L7" s="63">
        <f ca="1">AVERAGE(K5:K7)</f>
        <v>2.5743306076413501E-3</v>
      </c>
      <c r="N7" s="126">
        <f t="shared" si="8"/>
        <v>2010</v>
      </c>
      <c r="O7" s="206">
        <f t="shared" ca="1" si="9"/>
        <v>295089951.25607103</v>
      </c>
      <c r="P7" s="206">
        <f t="shared" ca="1" si="10"/>
        <v>579239.62557300006</v>
      </c>
      <c r="Q7" s="63">
        <f t="shared" ca="1" si="11"/>
        <v>1.9629256201623472E-3</v>
      </c>
      <c r="R7" s="63">
        <f ca="1">AVERAGE(Q5:Q7)</f>
        <v>1.9684405553536447E-3</v>
      </c>
      <c r="T7" s="126">
        <f t="shared" si="12"/>
        <v>2010</v>
      </c>
      <c r="U7" s="206">
        <f t="shared" ca="1" si="13"/>
        <v>287197655.7575056</v>
      </c>
      <c r="V7" s="206">
        <f t="shared" ca="1" si="14"/>
        <v>698063.14066499996</v>
      </c>
      <c r="W7" s="63">
        <f t="shared" ca="1" si="15"/>
        <v>2.4306018056582165E-3</v>
      </c>
      <c r="X7" s="63">
        <f ca="1">AVERAGE(W5:W7)</f>
        <v>2.7290482718553004E-3</v>
      </c>
      <c r="Z7" s="126">
        <f t="shared" si="16"/>
        <v>2010</v>
      </c>
      <c r="AA7" s="206">
        <f t="shared" ca="1" si="17"/>
        <v>54756020.297367997</v>
      </c>
      <c r="AB7" s="206">
        <f t="shared" ca="1" si="18"/>
        <v>99529.309439999997</v>
      </c>
      <c r="AC7" s="63">
        <f t="shared" ca="1" si="19"/>
        <v>1.817687057961445E-3</v>
      </c>
      <c r="AD7" s="63">
        <f ca="1">AVERAGE(AC5:AC7)</f>
        <v>1.9175217016066896E-3</v>
      </c>
      <c r="AF7" s="126">
        <f t="shared" si="22"/>
        <v>2010</v>
      </c>
      <c r="AG7" s="35">
        <f>SUMIF('Monthly Data'!$B:$B,AF7,'Monthly Data'!AN:AN)</f>
        <v>16997068.557570998</v>
      </c>
      <c r="AH7" s="35">
        <f>SUMIF('Monthly Data'!$B:$B,AF7,'Monthly Data'!AO:AO)</f>
        <v>48810.080000000009</v>
      </c>
      <c r="AI7" s="63">
        <f t="shared" si="20"/>
        <v>2.8716763619958782E-3</v>
      </c>
      <c r="AJ7" s="63">
        <f t="shared" ref="AJ7:AJ14" si="23">AVERAGE(AI5:AI7)</f>
        <v>2.871110189579034E-3</v>
      </c>
      <c r="AL7" s="126">
        <f>AF7</f>
        <v>2010</v>
      </c>
      <c r="AM7" s="35">
        <f>SUMIF('Monthly Data'!$B:$B,AL7,'Monthly Data'!AS:AS)</f>
        <v>953516.90303800011</v>
      </c>
      <c r="AN7" s="35">
        <f>SUMIF('Monthly Data'!$B:$B,AL7,'Monthly Data'!AT:AT)</f>
        <v>2624.2302400000003</v>
      </c>
      <c r="AO7" s="63">
        <f t="shared" si="21"/>
        <v>2.7521591191922668E-3</v>
      </c>
      <c r="AP7" s="63">
        <f t="shared" ref="AP7:AP14" si="24">AVERAGE(AO5:AO7)</f>
        <v>2.7539583710847527E-3</v>
      </c>
    </row>
    <row r="8" spans="1:42">
      <c r="A8" s="126" t="s">
        <v>152</v>
      </c>
      <c r="B8" s="126">
        <f t="shared" si="0"/>
        <v>2011</v>
      </c>
      <c r="C8" s="206">
        <f t="shared" ca="1" si="1"/>
        <v>954716376.40186357</v>
      </c>
      <c r="D8" s="206">
        <f t="shared" ca="1" si="2"/>
        <v>2437056.4056504718</v>
      </c>
      <c r="E8" s="63">
        <f t="shared" ca="1" si="3"/>
        <v>2.5526496307052503E-3</v>
      </c>
      <c r="F8" s="63">
        <f t="shared" ref="F8:F14" ca="1" si="25">AVERAGE(E6:E8)</f>
        <v>2.5811325127442324E-3</v>
      </c>
      <c r="H8" s="126">
        <f t="shared" si="4"/>
        <v>2011</v>
      </c>
      <c r="I8" s="206">
        <f t="shared" ca="1" si="5"/>
        <v>48794571.150462002</v>
      </c>
      <c r="J8" s="206">
        <f t="shared" ca="1" si="6"/>
        <v>130751.70967799998</v>
      </c>
      <c r="K8" s="63">
        <f t="shared" ca="1" si="7"/>
        <v>2.679636414362912E-3</v>
      </c>
      <c r="L8" s="63">
        <f t="shared" ref="L8:L14" ca="1" si="26">AVERAGE(K6:K8)</f>
        <v>2.6230397493890154E-3</v>
      </c>
      <c r="N8" s="126">
        <f t="shared" si="8"/>
        <v>2011</v>
      </c>
      <c r="O8" s="206">
        <f t="shared" ca="1" si="9"/>
        <v>321215291.54792941</v>
      </c>
      <c r="P8" s="206">
        <f t="shared" ca="1" si="10"/>
        <v>598764.64477205474</v>
      </c>
      <c r="Q8" s="63">
        <f t="shared" ca="1" si="11"/>
        <v>1.8640602129700026E-3</v>
      </c>
      <c r="R8" s="63">
        <f t="shared" ref="R8:R14" ca="1" si="27">AVERAGE(Q6:Q8)</f>
        <v>1.9501190010086861E-3</v>
      </c>
      <c r="T8" s="126">
        <f t="shared" si="12"/>
        <v>2011</v>
      </c>
      <c r="U8" s="206">
        <f t="shared" ca="1" si="13"/>
        <v>265542337.9138996</v>
      </c>
      <c r="V8" s="206">
        <f t="shared" ca="1" si="14"/>
        <v>574891.871697</v>
      </c>
      <c r="W8" s="63">
        <f t="shared" ca="1" si="15"/>
        <v>2.1649725471777877E-3</v>
      </c>
      <c r="X8" s="63">
        <f t="shared" ref="X8:X14" ca="1" si="28">AVERAGE(W6:W8)</f>
        <v>2.5026428379821461E-3</v>
      </c>
      <c r="Z8" s="126">
        <f t="shared" si="16"/>
        <v>2011</v>
      </c>
      <c r="AA8" s="206">
        <f t="shared" ca="1" si="17"/>
        <v>41936988.305069</v>
      </c>
      <c r="AB8" s="206">
        <f t="shared" ca="1" si="18"/>
        <v>77154.613469999997</v>
      </c>
      <c r="AC8" s="63">
        <f t="shared" ca="1" si="19"/>
        <v>1.8397747808865468E-3</v>
      </c>
      <c r="AD8" s="63">
        <f t="shared" ref="AD8:AD14" ca="1" si="29">AVERAGE(AC6:AC8)</f>
        <v>1.8503253738609943E-3</v>
      </c>
      <c r="AF8" s="126">
        <f t="shared" si="22"/>
        <v>2011</v>
      </c>
      <c r="AG8" s="35">
        <f>SUMIF('Monthly Data'!$B:$B,AF8,'Monthly Data'!AN:AN)</f>
        <v>17061700.853792001</v>
      </c>
      <c r="AH8" s="35">
        <f>SUMIF('Monthly Data'!$B:$B,AF8,'Monthly Data'!AO:AO)</f>
        <v>49249.500000000007</v>
      </c>
      <c r="AI8" s="63">
        <f t="shared" si="20"/>
        <v>2.8865527781806229E-3</v>
      </c>
      <c r="AJ8" s="63">
        <f t="shared" si="23"/>
        <v>2.879010340490094E-3</v>
      </c>
      <c r="AL8" s="126">
        <f>AF8</f>
        <v>2011</v>
      </c>
      <c r="AM8" s="35">
        <f>SUMIF('Monthly Data'!$B:$B,AL8,'Monthly Data'!AS:AS)</f>
        <v>908472.8439770001</v>
      </c>
      <c r="AN8" s="35">
        <f>SUMIF('Monthly Data'!$B:$B,AL8,'Monthly Data'!AT:AT)</f>
        <v>2565.8748849999997</v>
      </c>
      <c r="AO8" s="63">
        <f t="shared" si="21"/>
        <v>2.8243825910826679E-3</v>
      </c>
      <c r="AP8" s="63">
        <f t="shared" si="24"/>
        <v>2.7822889583079546E-3</v>
      </c>
    </row>
    <row r="9" spans="1:42">
      <c r="A9" s="126" t="s">
        <v>260</v>
      </c>
      <c r="B9" s="126">
        <f t="shared" si="0"/>
        <v>2012</v>
      </c>
      <c r="C9" s="206">
        <f t="shared" ca="1" si="1"/>
        <v>947601280.21338153</v>
      </c>
      <c r="D9" s="206">
        <f t="shared" ca="1" si="2"/>
        <v>2429606.6419697921</v>
      </c>
      <c r="E9" s="63">
        <f t="shared" ca="1" si="3"/>
        <v>2.5639545795281024E-3</v>
      </c>
      <c r="F9" s="63">
        <f t="shared" ca="1" si="25"/>
        <v>2.5522940805411069E-3</v>
      </c>
      <c r="H9" s="126">
        <f t="shared" si="4"/>
        <v>2012</v>
      </c>
      <c r="I9" s="206">
        <f t="shared" ca="1" si="5"/>
        <v>45796604.320539199</v>
      </c>
      <c r="J9" s="206">
        <f t="shared" ca="1" si="6"/>
        <v>127752.59135382653</v>
      </c>
      <c r="K9" s="63">
        <f t="shared" ca="1" si="7"/>
        <v>2.7895647122581774E-3</v>
      </c>
      <c r="L9" s="63">
        <f t="shared" ca="1" si="26"/>
        <v>2.7079299288078028E-3</v>
      </c>
      <c r="N9" s="126">
        <f t="shared" si="8"/>
        <v>2012</v>
      </c>
      <c r="O9" s="206">
        <f t="shared" ca="1" si="9"/>
        <v>307352197.44654351</v>
      </c>
      <c r="P9" s="206">
        <f t="shared" ca="1" si="10"/>
        <v>567183.28761608701</v>
      </c>
      <c r="Q9" s="63">
        <f t="shared" ca="1" si="11"/>
        <v>1.8453854969256722E-3</v>
      </c>
      <c r="R9" s="63">
        <f t="shared" ca="1" si="27"/>
        <v>1.8907904433526738E-3</v>
      </c>
      <c r="T9" s="126">
        <f t="shared" si="12"/>
        <v>2012</v>
      </c>
      <c r="U9" s="206">
        <f t="shared" ca="1" si="13"/>
        <v>284090856.82509613</v>
      </c>
      <c r="V9" s="206">
        <f t="shared" ca="1" si="14"/>
        <v>559597.31816968461</v>
      </c>
      <c r="W9" s="63">
        <f t="shared" ca="1" si="15"/>
        <v>1.9697829223494063E-3</v>
      </c>
      <c r="X9" s="63">
        <f t="shared" ca="1" si="28"/>
        <v>2.1884524250618035E-3</v>
      </c>
      <c r="Y9" s="63"/>
      <c r="Z9" s="126">
        <f t="shared" si="16"/>
        <v>2012</v>
      </c>
      <c r="AA9" s="206">
        <f t="shared" ca="1" si="17"/>
        <v>45364332.843108229</v>
      </c>
      <c r="AB9" s="206">
        <f t="shared" ca="1" si="18"/>
        <v>81690.864387355425</v>
      </c>
      <c r="AC9" s="63">
        <f t="shared" ca="1" si="19"/>
        <v>1.8007729700309247E-3</v>
      </c>
      <c r="AD9" s="63">
        <f t="shared" ca="1" si="29"/>
        <v>1.8194116029596388E-3</v>
      </c>
      <c r="AF9" s="126">
        <f t="shared" si="22"/>
        <v>2012</v>
      </c>
      <c r="AG9" s="35">
        <f>SUMIF('Monthly Data'!$B:$B,AF9,'Monthly Data'!AN:AN)</f>
        <v>17377866.278999001</v>
      </c>
      <c r="AH9" s="35">
        <f>SUMIF('Monthly Data'!$B:$B,AF9,'Monthly Data'!AO:AO)</f>
        <v>49565.55999999999</v>
      </c>
      <c r="AI9" s="63">
        <f t="shared" si="20"/>
        <v>2.8522235816660379E-3</v>
      </c>
      <c r="AJ9" s="63">
        <f t="shared" si="23"/>
        <v>2.8701509072808461E-3</v>
      </c>
      <c r="AL9" s="126">
        <f>AF9</f>
        <v>2012</v>
      </c>
      <c r="AM9" s="35">
        <f>SUMIF('Monthly Data'!$B:$B,AL9,'Monthly Data'!AS:AS)</f>
        <v>908923.37890999997</v>
      </c>
      <c r="AN9" s="35">
        <f>SUMIF('Monthly Data'!$B:$B,AL9,'Monthly Data'!AT:AT)</f>
        <v>2495.6537090000002</v>
      </c>
      <c r="AO9" s="63">
        <f t="shared" si="21"/>
        <v>2.74572507089964E-3</v>
      </c>
      <c r="AP9" s="63">
        <f t="shared" si="24"/>
        <v>2.7740889270581916E-3</v>
      </c>
    </row>
    <row r="10" spans="1:42">
      <c r="B10" s="126">
        <f t="shared" si="0"/>
        <v>2013</v>
      </c>
      <c r="C10" s="206">
        <f t="shared" ca="1" si="1"/>
        <v>960846806.29165292</v>
      </c>
      <c r="D10" s="206">
        <f t="shared" ca="1" si="2"/>
        <v>2559687.0326141347</v>
      </c>
      <c r="E10" s="63">
        <f t="shared" ca="1" si="3"/>
        <v>2.6639907796469002E-3</v>
      </c>
      <c r="F10" s="63">
        <f t="shared" ca="1" si="25"/>
        <v>2.5935316632934176E-3</v>
      </c>
      <c r="H10" s="126">
        <f t="shared" si="4"/>
        <v>2013</v>
      </c>
      <c r="I10" s="206">
        <f t="shared" ca="1" si="5"/>
        <v>45730148.676554754</v>
      </c>
      <c r="J10" s="206">
        <f t="shared" ca="1" si="6"/>
        <v>129025.29075602646</v>
      </c>
      <c r="K10" s="63">
        <f t="shared" ca="1" si="7"/>
        <v>2.8214491859322563E-3</v>
      </c>
      <c r="L10" s="63">
        <f t="shared" ca="1" si="26"/>
        <v>2.7635501041844489E-3</v>
      </c>
      <c r="N10" s="126">
        <f t="shared" si="8"/>
        <v>2013</v>
      </c>
      <c r="O10" s="206">
        <f t="shared" ca="1" si="9"/>
        <v>301275992.1438064</v>
      </c>
      <c r="P10" s="206">
        <f t="shared" ca="1" si="10"/>
        <v>558262.86192402081</v>
      </c>
      <c r="Q10" s="63">
        <f t="shared" ca="1" si="11"/>
        <v>1.85299485017561E-3</v>
      </c>
      <c r="R10" s="63">
        <f t="shared" ca="1" si="27"/>
        <v>1.8541468533570949E-3</v>
      </c>
      <c r="T10" s="126">
        <f t="shared" si="12"/>
        <v>2013</v>
      </c>
      <c r="U10" s="206">
        <f t="shared" ca="1" si="13"/>
        <v>274617082.89906323</v>
      </c>
      <c r="V10" s="206">
        <f t="shared" ca="1" si="14"/>
        <v>537366.64989594719</v>
      </c>
      <c r="W10" s="63">
        <f t="shared" ca="1" si="15"/>
        <v>1.9567852233484642E-3</v>
      </c>
      <c r="X10" s="63">
        <f t="shared" ca="1" si="28"/>
        <v>2.0305135642918856E-3</v>
      </c>
      <c r="Y10" s="211"/>
      <c r="Z10" s="126">
        <f t="shared" si="16"/>
        <v>2013</v>
      </c>
      <c r="AA10" s="206">
        <f t="shared" ca="1" si="17"/>
        <v>48181369.75930699</v>
      </c>
      <c r="AB10" s="206">
        <f t="shared" ca="1" si="18"/>
        <v>85554.208307675843</v>
      </c>
      <c r="AC10" s="63">
        <f t="shared" ca="1" si="19"/>
        <v>1.7756699059214625E-3</v>
      </c>
      <c r="AD10" s="63">
        <f t="shared" ca="1" si="29"/>
        <v>1.8054058856129781E-3</v>
      </c>
      <c r="AF10" s="126">
        <f t="shared" si="22"/>
        <v>2013</v>
      </c>
      <c r="AG10" s="35">
        <f>SUMIF('Monthly Data'!$B:$B,AF10,'Monthly Data'!AN:AN)</f>
        <v>17283102.442827001</v>
      </c>
      <c r="AH10" s="35">
        <f>SUMIF('Monthly Data'!$B:$B,AF10,'Monthly Data'!AO:AO)</f>
        <v>49480.340000000004</v>
      </c>
      <c r="AI10" s="63">
        <f t="shared" si="20"/>
        <v>2.8629315925009636E-3</v>
      </c>
      <c r="AJ10" s="63">
        <f t="shared" si="23"/>
        <v>2.8672359841158748E-3</v>
      </c>
      <c r="AL10" s="126">
        <f>AL9+1</f>
        <v>2013</v>
      </c>
      <c r="AM10" s="35">
        <f>SUMIF('Monthly Data'!$B:$B,AL10,'Monthly Data'!AS:AS)</f>
        <v>887747.77032600006</v>
      </c>
      <c r="AN10" s="35">
        <f>SUMIF('Monthly Data'!$B:$B,AL10,'Monthly Data'!AT:AT)</f>
        <v>2438.761598</v>
      </c>
      <c r="AO10" s="63">
        <f t="shared" si="21"/>
        <v>2.7471334533506453E-3</v>
      </c>
      <c r="AP10" s="63">
        <f t="shared" si="24"/>
        <v>2.7724137051109844E-3</v>
      </c>
    </row>
    <row r="11" spans="1:42">
      <c r="B11" s="126">
        <f t="shared" si="0"/>
        <v>2014</v>
      </c>
      <c r="C11" s="206">
        <f t="shared" ca="1" si="1"/>
        <v>996483234.68108225</v>
      </c>
      <c r="D11" s="206">
        <f t="shared" ca="1" si="2"/>
        <v>2372780.5900770565</v>
      </c>
      <c r="E11" s="63">
        <f t="shared" ca="1" si="3"/>
        <v>2.3811545518238938E-3</v>
      </c>
      <c r="F11" s="63">
        <f t="shared" ca="1" si="25"/>
        <v>2.5363666369996323E-3</v>
      </c>
      <c r="H11" s="126">
        <f t="shared" si="4"/>
        <v>2014</v>
      </c>
      <c r="I11" s="206">
        <f t="shared" ca="1" si="5"/>
        <v>47596960.830868289</v>
      </c>
      <c r="J11" s="206">
        <f t="shared" ca="1" si="6"/>
        <v>131079.66406841832</v>
      </c>
      <c r="K11" s="63">
        <f t="shared" ca="1" si="7"/>
        <v>2.7539502896875841E-3</v>
      </c>
      <c r="L11" s="63">
        <f t="shared" ca="1" si="26"/>
        <v>2.7883213959593394E-3</v>
      </c>
      <c r="N11" s="126">
        <f t="shared" si="8"/>
        <v>2014</v>
      </c>
      <c r="O11" s="206">
        <f t="shared" ca="1" si="9"/>
        <v>312895351.29912764</v>
      </c>
      <c r="P11" s="206">
        <f t="shared" ca="1" si="10"/>
        <v>558632.35048974666</v>
      </c>
      <c r="Q11" s="63">
        <f t="shared" ca="1" si="11"/>
        <v>1.7853648134123115E-3</v>
      </c>
      <c r="R11" s="63">
        <f t="shared" ca="1" si="27"/>
        <v>1.8279150535045312E-3</v>
      </c>
      <c r="T11" s="126">
        <f t="shared" si="12"/>
        <v>2014</v>
      </c>
      <c r="U11" s="206">
        <f t="shared" ca="1" si="13"/>
        <v>279622953.38680828</v>
      </c>
      <c r="V11" s="206">
        <f t="shared" ca="1" si="14"/>
        <v>526591.76618742396</v>
      </c>
      <c r="W11" s="63">
        <f t="shared" ca="1" si="15"/>
        <v>1.8832208150629842E-3</v>
      </c>
      <c r="X11" s="63">
        <f t="shared" ca="1" si="28"/>
        <v>1.9365963202536182E-3</v>
      </c>
      <c r="Z11" s="126">
        <f t="shared" si="16"/>
        <v>2014</v>
      </c>
      <c r="AA11" s="206">
        <f t="shared" ca="1" si="17"/>
        <v>47363563.342695095</v>
      </c>
      <c r="AB11" s="206">
        <f t="shared" ca="1" si="18"/>
        <v>86737.455333142236</v>
      </c>
      <c r="AC11" s="63">
        <f t="shared" ca="1" si="19"/>
        <v>1.8313118610937408E-3</v>
      </c>
      <c r="AD11" s="63">
        <f t="shared" ca="1" si="29"/>
        <v>1.8025849123487093E-3</v>
      </c>
      <c r="AF11" s="126">
        <f t="shared" si="22"/>
        <v>2014</v>
      </c>
      <c r="AG11" s="35">
        <f>SUMIF('Monthly Data'!$B:$B,AF11,'Monthly Data'!AN:AN)</f>
        <v>17360921.051590003</v>
      </c>
      <c r="AH11" s="35">
        <f>SUMIF('Monthly Data'!$B:$B,AF11,'Monthly Data'!AO:AO)</f>
        <v>49412.19</v>
      </c>
      <c r="AI11" s="63">
        <f t="shared" si="20"/>
        <v>2.8461733022784857E-3</v>
      </c>
      <c r="AJ11" s="63">
        <f t="shared" si="23"/>
        <v>2.8537761588151626E-3</v>
      </c>
      <c r="AL11" s="126">
        <f>AL10+1</f>
        <v>2014</v>
      </c>
      <c r="AM11" s="35">
        <f>SUMIF('Monthly Data'!$B:$B,AL11,'Monthly Data'!AS:AS)</f>
        <v>924204.18281011167</v>
      </c>
      <c r="AN11" s="35">
        <f>SUMIF('Monthly Data'!$B:$B,AL11,'Monthly Data'!AT:AT)</f>
        <v>2541.5785940000001</v>
      </c>
      <c r="AO11" s="63">
        <f t="shared" si="21"/>
        <v>2.7500184929613075E-3</v>
      </c>
      <c r="AP11" s="63">
        <f t="shared" si="24"/>
        <v>2.747625672403864E-3</v>
      </c>
    </row>
    <row r="12" spans="1:42">
      <c r="B12" s="126">
        <f t="shared" si="0"/>
        <v>2015</v>
      </c>
      <c r="C12" s="206">
        <f t="shared" ca="1" si="1"/>
        <v>981032453.65475094</v>
      </c>
      <c r="D12" s="206">
        <f t="shared" ca="1" si="2"/>
        <v>2419326.7912773709</v>
      </c>
      <c r="E12" s="63">
        <f t="shared" ca="1" si="3"/>
        <v>2.4661027086967202E-3</v>
      </c>
      <c r="F12" s="63">
        <f t="shared" ca="1" si="25"/>
        <v>2.5037493467225049E-3</v>
      </c>
      <c r="H12" s="126">
        <f t="shared" si="4"/>
        <v>2015</v>
      </c>
      <c r="I12" s="206">
        <f t="shared" ca="1" si="5"/>
        <v>44614255.999194138</v>
      </c>
      <c r="J12" s="206">
        <f t="shared" ca="1" si="6"/>
        <v>128604.4797483217</v>
      </c>
      <c r="K12" s="63">
        <f t="shared" ca="1" si="7"/>
        <v>2.8825871208217539E-3</v>
      </c>
      <c r="L12" s="63">
        <f t="shared" ca="1" si="26"/>
        <v>2.8193288654805317E-3</v>
      </c>
      <c r="N12" s="126">
        <f t="shared" si="8"/>
        <v>2015</v>
      </c>
      <c r="O12" s="206">
        <f t="shared" ca="1" si="9"/>
        <v>311302177.58975673</v>
      </c>
      <c r="P12" s="206">
        <f t="shared" ca="1" si="10"/>
        <v>560709.17786576448</v>
      </c>
      <c r="Q12" s="63">
        <f t="shared" ca="1" si="11"/>
        <v>1.8011733236401697E-3</v>
      </c>
      <c r="R12" s="63">
        <f t="shared" ca="1" si="27"/>
        <v>1.8131776624093637E-3</v>
      </c>
      <c r="T12" s="126">
        <f t="shared" si="12"/>
        <v>2015</v>
      </c>
      <c r="U12" s="206">
        <f t="shared" ca="1" si="13"/>
        <v>256628509.45846894</v>
      </c>
      <c r="V12" s="206">
        <f t="shared" ca="1" si="14"/>
        <v>489968.30144286726</v>
      </c>
      <c r="W12" s="63">
        <f t="shared" ca="1" si="15"/>
        <v>1.9092512460006338E-3</v>
      </c>
      <c r="X12" s="63">
        <f t="shared" ca="1" si="28"/>
        <v>1.9164190948040274E-3</v>
      </c>
      <c r="Z12" s="126">
        <f t="shared" si="16"/>
        <v>2015</v>
      </c>
      <c r="AA12" s="206">
        <f t="shared" ca="1" si="17"/>
        <v>47257539.372726209</v>
      </c>
      <c r="AB12" s="206">
        <f t="shared" ca="1" si="18"/>
        <v>82847.900483524048</v>
      </c>
      <c r="AC12" s="63">
        <f t="shared" ca="1" si="19"/>
        <v>1.7531149861632054E-3</v>
      </c>
      <c r="AD12" s="63">
        <f t="shared" ca="1" si="29"/>
        <v>1.7866989177261362E-3</v>
      </c>
      <c r="AF12" s="126">
        <f t="shared" si="22"/>
        <v>2015</v>
      </c>
      <c r="AG12" s="35">
        <f>SUMIF('Monthly Data'!$B:$B,AF12,'Monthly Data'!AN:AN)</f>
        <v>17162407.530000001</v>
      </c>
      <c r="AH12" s="35">
        <f>SUMIF('Monthly Data'!$B:$B,AF12,'Monthly Data'!AO:AO)</f>
        <v>49145.369999999995</v>
      </c>
      <c r="AI12" s="63">
        <f t="shared" si="20"/>
        <v>2.8635475479820397E-3</v>
      </c>
      <c r="AJ12" s="63">
        <f t="shared" si="23"/>
        <v>2.8575508142538297E-3</v>
      </c>
      <c r="AL12" s="126">
        <f>AL11+1</f>
        <v>2015</v>
      </c>
      <c r="AM12" s="35">
        <f>SUMIF('Monthly Data'!$B:$B,AL12,'Monthly Data'!AS:AS)</f>
        <v>873074.41874517407</v>
      </c>
      <c r="AN12" s="35">
        <f>SUMIF('Monthly Data'!$B:$B,AL12,'Monthly Data'!AT:AT)</f>
        <v>2447.9</v>
      </c>
      <c r="AO12" s="63">
        <f t="shared" si="21"/>
        <v>2.8037701568650285E-3</v>
      </c>
      <c r="AP12" s="63">
        <f t="shared" si="24"/>
        <v>2.7669740343923273E-3</v>
      </c>
    </row>
    <row r="13" spans="1:42">
      <c r="B13" s="126">
        <f t="shared" si="0"/>
        <v>2016</v>
      </c>
      <c r="C13" s="206">
        <f t="shared" ca="1" si="1"/>
        <v>1003091875.9216123</v>
      </c>
      <c r="D13" s="206">
        <f t="shared" ca="1" si="2"/>
        <v>2444917.739721647</v>
      </c>
      <c r="E13" s="63">
        <f t="shared" ca="1" si="3"/>
        <v>2.4373816580613079E-3</v>
      </c>
      <c r="F13" s="63">
        <f t="shared" ca="1" si="25"/>
        <v>2.4282129728606405E-3</v>
      </c>
      <c r="H13" s="126">
        <f t="shared" si="4"/>
        <v>2016</v>
      </c>
      <c r="I13" s="206">
        <f t="shared" ca="1" si="5"/>
        <v>44469363.588965118</v>
      </c>
      <c r="J13" s="206">
        <f t="shared" ca="1" si="6"/>
        <v>130243.76761018408</v>
      </c>
      <c r="K13" s="63">
        <f t="shared" ca="1" si="7"/>
        <v>2.9288426255441964E-3</v>
      </c>
      <c r="L13" s="63">
        <f t="shared" ca="1" si="26"/>
        <v>2.8551266786845113E-3</v>
      </c>
      <c r="N13" s="126">
        <f t="shared" si="8"/>
        <v>2016</v>
      </c>
      <c r="O13" s="206">
        <f t="shared" ca="1" si="9"/>
        <v>328714008.20688093</v>
      </c>
      <c r="P13" s="206">
        <f t="shared" ca="1" si="10"/>
        <v>577995.24168656208</v>
      </c>
      <c r="Q13" s="63">
        <f t="shared" ca="1" si="11"/>
        <v>1.7583529367656045E-3</v>
      </c>
      <c r="R13" s="63">
        <f t="shared" ca="1" si="27"/>
        <v>1.7816303579393617E-3</v>
      </c>
      <c r="S13" s="35"/>
      <c r="T13" s="126">
        <f t="shared" si="12"/>
        <v>2016</v>
      </c>
      <c r="U13" s="206">
        <f t="shared" ca="1" si="13"/>
        <v>281402082.26484948</v>
      </c>
      <c r="V13" s="206">
        <f t="shared" ca="1" si="14"/>
        <v>518602.6891644175</v>
      </c>
      <c r="W13" s="63">
        <f t="shared" ca="1" si="15"/>
        <v>1.8429241354238452E-3</v>
      </c>
      <c r="X13" s="63">
        <f t="shared" ca="1" si="28"/>
        <v>1.8784653988291546E-3</v>
      </c>
      <c r="Z13" s="126">
        <f t="shared" si="16"/>
        <v>2016</v>
      </c>
      <c r="AA13" s="206">
        <f t="shared" ca="1" si="17"/>
        <v>44425380.402726203</v>
      </c>
      <c r="AB13" s="206">
        <f t="shared" ca="1" si="18"/>
        <v>74824.99048352406</v>
      </c>
      <c r="AC13" s="63">
        <f t="shared" ca="1" si="19"/>
        <v>1.6842847445585937E-3</v>
      </c>
      <c r="AD13" s="63">
        <f t="shared" ca="1" si="29"/>
        <v>1.7562371972718465E-3</v>
      </c>
      <c r="AF13" s="126">
        <f t="shared" si="22"/>
        <v>2016</v>
      </c>
      <c r="AG13" s="35">
        <f>SUMIF('Monthly Data'!$B:$B,AF13,'Monthly Data'!AN:AN)</f>
        <v>14655212.350000001</v>
      </c>
      <c r="AH13" s="35">
        <f>SUMIF('Monthly Data'!$B:$B,AF13,'Monthly Data'!AO:AO)</f>
        <v>43202.96</v>
      </c>
      <c r="AI13" s="63">
        <f t="shared" si="20"/>
        <v>2.9479586489922129E-3</v>
      </c>
      <c r="AJ13" s="63">
        <f t="shared" si="23"/>
        <v>2.8858931664175794E-3</v>
      </c>
      <c r="AL13" s="126">
        <f>AL12+1</f>
        <v>2016</v>
      </c>
      <c r="AM13" s="35">
        <f>SUMIF('Monthly Data'!$B:$B,AL13,'Monthly Data'!AS:AS)</f>
        <v>851684.9625372421</v>
      </c>
      <c r="AN13" s="35">
        <f>SUMIF('Monthly Data'!$B:$B,AL13,'Monthly Data'!AT:AT)</f>
        <v>2364.69</v>
      </c>
      <c r="AO13" s="63">
        <f t="shared" si="21"/>
        <v>2.7764843856763503E-3</v>
      </c>
      <c r="AP13" s="63">
        <f t="shared" si="24"/>
        <v>2.7767576785008956E-3</v>
      </c>
    </row>
    <row r="14" spans="1:42">
      <c r="B14" s="126">
        <f t="shared" si="0"/>
        <v>2017</v>
      </c>
      <c r="C14" s="206">
        <f t="shared" ca="1" si="1"/>
        <v>992815529.12761188</v>
      </c>
      <c r="D14" s="206">
        <f t="shared" ca="1" si="2"/>
        <v>2403110.3037048401</v>
      </c>
      <c r="E14" s="63">
        <f t="shared" ca="1" si="3"/>
        <v>2.4205003177342078E-3</v>
      </c>
      <c r="F14" s="63">
        <f t="shared" ca="1" si="25"/>
        <v>2.4413282281640788E-3</v>
      </c>
      <c r="H14" s="126">
        <f t="shared" si="4"/>
        <v>2017</v>
      </c>
      <c r="I14" s="206">
        <f t="shared" ca="1" si="5"/>
        <v>44747913.183567204</v>
      </c>
      <c r="J14" s="206">
        <f t="shared" ca="1" si="6"/>
        <v>133150.47522416778</v>
      </c>
      <c r="K14" s="63">
        <f t="shared" ca="1" si="7"/>
        <v>2.9755683729417956E-3</v>
      </c>
      <c r="L14" s="63">
        <f t="shared" ca="1" si="26"/>
        <v>2.9289993731025817E-3</v>
      </c>
      <c r="N14" s="126">
        <f t="shared" si="8"/>
        <v>2017</v>
      </c>
      <c r="O14" s="206">
        <f t="shared" ca="1" si="9"/>
        <v>310049536.61043376</v>
      </c>
      <c r="P14" s="206">
        <f t="shared" ca="1" si="10"/>
        <v>549512.05820199079</v>
      </c>
      <c r="Q14" s="63">
        <f t="shared" ca="1" si="11"/>
        <v>1.772336331185791E-3</v>
      </c>
      <c r="R14" s="63">
        <f t="shared" ca="1" si="27"/>
        <v>1.7772875305305219E-3</v>
      </c>
      <c r="S14" s="35"/>
      <c r="T14" s="126">
        <f t="shared" si="12"/>
        <v>2017</v>
      </c>
      <c r="U14" s="206">
        <f t="shared" ca="1" si="13"/>
        <v>274440449.04143035</v>
      </c>
      <c r="V14" s="206">
        <f t="shared" ca="1" si="14"/>
        <v>499145.52317948319</v>
      </c>
      <c r="W14" s="63">
        <f t="shared" ca="1" si="15"/>
        <v>1.8187753478866035E-3</v>
      </c>
      <c r="X14" s="63">
        <f t="shared" ca="1" si="28"/>
        <v>1.8569835764370272E-3</v>
      </c>
      <c r="Z14" s="126">
        <f t="shared" si="16"/>
        <v>2017</v>
      </c>
      <c r="AA14" s="206">
        <f t="shared" ca="1" si="17"/>
        <v>42928899.831479497</v>
      </c>
      <c r="AB14" s="206">
        <f t="shared" ca="1" si="18"/>
        <v>70876.968092413663</v>
      </c>
      <c r="AC14" s="63">
        <f t="shared" ca="1" si="19"/>
        <v>1.6510315514873741E-3</v>
      </c>
      <c r="AD14" s="63">
        <f t="shared" ca="1" si="29"/>
        <v>1.696143760736391E-3</v>
      </c>
      <c r="AF14" s="126">
        <f t="shared" si="22"/>
        <v>2017</v>
      </c>
      <c r="AG14" s="35">
        <f>SUMIF('Monthly Data'!$B:$B,AF14,'Monthly Data'!AN:AN)</f>
        <v>6962744.2999999998</v>
      </c>
      <c r="AH14" s="35">
        <f>SUMIF('Monthly Data'!$B:$B,AF14,'Monthly Data'!AO:AO)</f>
        <v>19819.260000000002</v>
      </c>
      <c r="AI14" s="63">
        <f t="shared" si="20"/>
        <v>2.8464724749406641E-3</v>
      </c>
      <c r="AJ14" s="63">
        <f t="shared" si="23"/>
        <v>2.8859928906383053E-3</v>
      </c>
      <c r="AL14" s="126">
        <f>AL13+1</f>
        <v>2017</v>
      </c>
      <c r="AM14" s="35">
        <f>SUMIF('Monthly Data'!$B:$B,AL14,'Monthly Data'!AS:AS)</f>
        <v>795950.62000000011</v>
      </c>
      <c r="AN14" s="35">
        <f>SUMIF('Monthly Data'!$B:$B,AL14,'Monthly Data'!AT:AT)</f>
        <v>2229.64</v>
      </c>
      <c r="AO14" s="63">
        <f t="shared" si="21"/>
        <v>2.8012290511187734E-3</v>
      </c>
      <c r="AP14" s="63">
        <f t="shared" si="24"/>
        <v>2.7938278645533842E-3</v>
      </c>
    </row>
    <row r="15" spans="1:42">
      <c r="C15" s="176"/>
      <c r="D15" s="176"/>
      <c r="E15" s="63"/>
      <c r="F15" s="63"/>
      <c r="S15" s="35"/>
      <c r="AH15" s="41"/>
      <c r="AN15" s="41"/>
    </row>
    <row r="16" spans="1:42">
      <c r="C16" s="126" t="s">
        <v>168</v>
      </c>
      <c r="D16" s="41" t="s">
        <v>169</v>
      </c>
      <c r="F16" s="126" t="s">
        <v>259</v>
      </c>
      <c r="I16" s="126" t="s">
        <v>168</v>
      </c>
      <c r="J16" s="41" t="s">
        <v>169</v>
      </c>
      <c r="L16" s="126" t="s">
        <v>259</v>
      </c>
      <c r="O16" s="126" t="s">
        <v>168</v>
      </c>
      <c r="P16" s="41" t="s">
        <v>169</v>
      </c>
      <c r="R16" s="126" t="s">
        <v>259</v>
      </c>
      <c r="U16" s="126" t="s">
        <v>168</v>
      </c>
      <c r="V16" s="41" t="s">
        <v>169</v>
      </c>
      <c r="X16" s="126" t="s">
        <v>259</v>
      </c>
      <c r="AA16" s="126" t="s">
        <v>168</v>
      </c>
      <c r="AB16" s="41" t="s">
        <v>169</v>
      </c>
      <c r="AD16" s="126" t="s">
        <v>259</v>
      </c>
      <c r="AG16" s="126" t="s">
        <v>168</v>
      </c>
      <c r="AH16" s="41" t="s">
        <v>169</v>
      </c>
      <c r="AJ16" s="126" t="s">
        <v>259</v>
      </c>
      <c r="AM16" s="126" t="s">
        <v>168</v>
      </c>
      <c r="AN16" s="41" t="s">
        <v>169</v>
      </c>
      <c r="AP16" s="126" t="s">
        <v>259</v>
      </c>
    </row>
    <row r="17" spans="1:42" s="169" customFormat="1">
      <c r="C17" s="169" t="s">
        <v>162</v>
      </c>
      <c r="D17" s="42" t="s">
        <v>171</v>
      </c>
      <c r="F17" s="169" t="s">
        <v>170</v>
      </c>
      <c r="I17" s="169" t="s">
        <v>162</v>
      </c>
      <c r="J17" s="42" t="s">
        <v>171</v>
      </c>
      <c r="L17" s="169" t="s">
        <v>170</v>
      </c>
      <c r="O17" s="169" t="s">
        <v>162</v>
      </c>
      <c r="P17" s="42" t="s">
        <v>171</v>
      </c>
      <c r="R17" s="169" t="s">
        <v>170</v>
      </c>
      <c r="U17" s="169" t="s">
        <v>162</v>
      </c>
      <c r="V17" s="42" t="s">
        <v>171</v>
      </c>
      <c r="X17" s="169" t="s">
        <v>170</v>
      </c>
      <c r="AA17" s="169" t="s">
        <v>162</v>
      </c>
      <c r="AB17" s="42" t="s">
        <v>171</v>
      </c>
      <c r="AD17" s="169" t="s">
        <v>170</v>
      </c>
      <c r="AG17" s="169" t="s">
        <v>162</v>
      </c>
      <c r="AH17" s="42" t="s">
        <v>171</v>
      </c>
      <c r="AJ17" s="169" t="s">
        <v>170</v>
      </c>
      <c r="AM17" s="169" t="s">
        <v>162</v>
      </c>
      <c r="AN17" s="42" t="s">
        <v>171</v>
      </c>
      <c r="AP17" s="169" t="s">
        <v>170</v>
      </c>
    </row>
    <row r="18" spans="1:42" s="30" customFormat="1">
      <c r="A18" s="126"/>
      <c r="B18" s="30">
        <v>2017</v>
      </c>
      <c r="C18" s="34">
        <f ca="1">'Normalized AS 20yr Trend'!Y14</f>
        <v>1016255491.7850273</v>
      </c>
      <c r="D18" s="43">
        <f ca="1">F18*C18</f>
        <v>2484396.8313281159</v>
      </c>
      <c r="E18" s="64"/>
      <c r="F18" s="64">
        <f ca="1">TREND(F$7:F$14,B$7:B$14,B18)</f>
        <v>2.4446577178779474E-3</v>
      </c>
      <c r="G18" s="126"/>
      <c r="H18" s="30">
        <v>2017</v>
      </c>
      <c r="I18" s="34">
        <f>'Normalized AS 20yr Trend'!AH14</f>
        <v>44103111.212742999</v>
      </c>
      <c r="J18" s="43">
        <f ca="1">L18*I18</f>
        <v>128972.13246584847</v>
      </c>
      <c r="K18" s="64"/>
      <c r="L18" s="64">
        <f ca="1">TREND(L$7:L$14,H$7:H$14,H18)</f>
        <v>2.9243318423436693E-3</v>
      </c>
      <c r="M18" s="126"/>
      <c r="N18" s="30">
        <v>2017</v>
      </c>
      <c r="O18" s="34">
        <f ca="1">'Normalized AS 20yr Trend'!AQ14</f>
        <v>324260395.41645753</v>
      </c>
      <c r="P18" s="43">
        <f ca="1">R18*O18</f>
        <v>569494.99047333037</v>
      </c>
      <c r="Q18" s="64"/>
      <c r="R18" s="64">
        <f ca="1">TREND(R$7:R$14,N$7:N$14,N18)</f>
        <v>1.7562890766906966E-3</v>
      </c>
      <c r="S18" s="35"/>
      <c r="T18" s="30">
        <v>2017</v>
      </c>
      <c r="U18" s="34">
        <f ca="1">'Normalized AS 20yr Trend'!AZ14</f>
        <v>273040564.84647483</v>
      </c>
      <c r="V18" s="43">
        <f ca="1">X18*U18</f>
        <v>503147.52450998023</v>
      </c>
      <c r="W18" s="64"/>
      <c r="X18" s="210">
        <f ca="1">TREND(X$10:X$14,T$10:T$14,T18)</f>
        <v>1.8427574114963097E-3</v>
      </c>
      <c r="Y18" s="126"/>
      <c r="Z18" s="30">
        <v>2017</v>
      </c>
      <c r="AA18" s="34">
        <f ca="1">'Normalized AS 20yr Trend'!BI14</f>
        <v>43083492.349514008</v>
      </c>
      <c r="AB18" s="43">
        <f ca="1">AD18*AA18</f>
        <v>73950.218483087694</v>
      </c>
      <c r="AC18" s="64"/>
      <c r="AD18" s="64">
        <f ca="1">TREND(AD$10:AD$14,Z$10:Z$14,Z18)</f>
        <v>1.7164397417732055E-3</v>
      </c>
      <c r="AF18" s="30">
        <v>2017</v>
      </c>
      <c r="AG18" s="34">
        <f>'Normalized AS 20yr Trend'!BQ14</f>
        <v>6962744.2999999998</v>
      </c>
      <c r="AH18" s="43">
        <f>AG18*AJ18</f>
        <v>20094.430549132383</v>
      </c>
      <c r="AI18" s="64"/>
      <c r="AJ18" s="64">
        <f>AJ14</f>
        <v>2.8859928906383053E-3</v>
      </c>
      <c r="AL18" s="30">
        <v>2017</v>
      </c>
      <c r="AM18" s="34">
        <f>'Normalized AS 20yr Trend'!BW14</f>
        <v>795950.62000000011</v>
      </c>
      <c r="AN18" s="43">
        <f>AM18*AP18</f>
        <v>2205.5727219554369</v>
      </c>
      <c r="AO18" s="64"/>
      <c r="AP18" s="64">
        <f>AVERAGE(AP7:AP14)</f>
        <v>2.7709919014265441E-3</v>
      </c>
    </row>
    <row r="19" spans="1:42" s="30" customFormat="1">
      <c r="A19" s="126" t="s">
        <v>166</v>
      </c>
      <c r="B19" s="30">
        <v>2018</v>
      </c>
      <c r="C19" s="34">
        <f ca="1">'Normalized AS 20yr Trend'!Y15</f>
        <v>1026963618.4809974</v>
      </c>
      <c r="D19" s="43">
        <f ca="1">F19*C19</f>
        <v>2486024.8187732073</v>
      </c>
      <c r="E19" s="64"/>
      <c r="F19" s="64">
        <f ca="1">TREND(F$7:F$14,B$7:B$14,B19)</f>
        <v>2.4207525700378138E-3</v>
      </c>
      <c r="G19" s="126"/>
      <c r="H19" s="30">
        <v>2018</v>
      </c>
      <c r="I19" s="34">
        <f>'Normalized AS 20yr Trend'!AH15</f>
        <v>43655016.444932513</v>
      </c>
      <c r="J19" s="43">
        <f ca="1">L19*I19</f>
        <v>129741.64809037198</v>
      </c>
      <c r="K19" s="64"/>
      <c r="L19" s="64">
        <f ca="1">TREND(L$7:L$14,H$7:H$14,H19)</f>
        <v>2.9719757007543729E-3</v>
      </c>
      <c r="M19" s="126"/>
      <c r="N19" s="30">
        <v>2018</v>
      </c>
      <c r="O19" s="34">
        <f ca="1">'Normalized AS 20yr Trend'!AQ15</f>
        <v>333079040.75950468</v>
      </c>
      <c r="P19" s="43">
        <f ca="1">R19*O19</f>
        <v>575309.57529743016</v>
      </c>
      <c r="Q19" s="64"/>
      <c r="R19" s="64">
        <f ca="1">TREND(R$7:R$14,N$7:N$14,N19)</f>
        <v>1.7272464036931848E-3</v>
      </c>
      <c r="S19" s="35"/>
      <c r="T19" s="30">
        <v>2018</v>
      </c>
      <c r="U19" s="34">
        <f ca="1">'Normalized AS 20yr Trend'!AZ15</f>
        <v>273040564.84647483</v>
      </c>
      <c r="V19" s="43">
        <f ca="1">X19*U19</f>
        <v>492084.16936756304</v>
      </c>
      <c r="W19" s="64"/>
      <c r="X19" s="64">
        <f ca="1">TREND(X$10:X$14,T$10:T$14,T19)</f>
        <v>1.8022383217828897E-3</v>
      </c>
      <c r="Y19" s="126"/>
      <c r="Z19" s="30">
        <v>2018</v>
      </c>
      <c r="AA19" s="34">
        <f ca="1">'Normalized AS 20yr Trend'!BI15</f>
        <v>42034444.215772867</v>
      </c>
      <c r="AB19" s="43">
        <f ca="1">AD19*AA19</f>
        <v>71036.215992304424</v>
      </c>
      <c r="AC19" s="64"/>
      <c r="AD19" s="64">
        <f ca="1">TREND(AD$10:AD$14,Z$10:Z$14,Z19)</f>
        <v>1.6899525452902034E-3</v>
      </c>
      <c r="AF19" s="30">
        <v>2018</v>
      </c>
      <c r="AG19" s="34">
        <f>'Normalized AS 20yr Trend'!BQ15</f>
        <v>6411262.5356674027</v>
      </c>
      <c r="AH19" s="43">
        <f>AG19*AJ19</f>
        <v>18502.858097951837</v>
      </c>
      <c r="AI19" s="64"/>
      <c r="AJ19" s="64">
        <f>AJ18</f>
        <v>2.8859928906383053E-3</v>
      </c>
      <c r="AL19" s="30">
        <v>2018</v>
      </c>
      <c r="AM19" s="34">
        <f>'Normalized AS 20yr Trend'!BW15</f>
        <v>775200.32301685738</v>
      </c>
      <c r="AN19" s="43">
        <f>AM19*AP19</f>
        <v>2148.0738170629529</v>
      </c>
      <c r="AO19" s="64"/>
      <c r="AP19" s="64">
        <f>AP18</f>
        <v>2.7709919014265441E-3</v>
      </c>
    </row>
    <row r="20" spans="1:42">
      <c r="A20" s="126" t="s">
        <v>78</v>
      </c>
      <c r="B20" s="30">
        <v>2019</v>
      </c>
      <c r="C20" s="34">
        <f ca="1">'Normalized AS 20yr Trend'!Y16</f>
        <v>1035804519.5091522</v>
      </c>
      <c r="D20" s="43">
        <f ca="1">F20*C20</f>
        <v>2482665.3924862179</v>
      </c>
      <c r="E20" s="64"/>
      <c r="F20" s="64">
        <f ca="1">TREND(F$7:F$14,B$7:B$14,B20)</f>
        <v>2.3968474221976802E-3</v>
      </c>
      <c r="H20" s="30">
        <v>2019</v>
      </c>
      <c r="I20" s="34">
        <f>'Normalized AS 20yr Trend'!AH16</f>
        <v>42672825.105605014</v>
      </c>
      <c r="J20" s="43">
        <f ca="1">L20*I20</f>
        <v>128855.69733371542</v>
      </c>
      <c r="K20" s="64"/>
      <c r="L20" s="64">
        <f ca="1">TREND(L$7:L$14,H$7:H$14,H20)</f>
        <v>3.0196195591650765E-3</v>
      </c>
      <c r="N20" s="30">
        <v>2019</v>
      </c>
      <c r="O20" s="34">
        <f ca="1">'Normalized AS 20yr Trend'!AQ16</f>
        <v>332642529.09256434</v>
      </c>
      <c r="P20" s="43">
        <f ca="1">R20*O20</f>
        <v>564894.78389303666</v>
      </c>
      <c r="Q20" s="64"/>
      <c r="R20" s="64">
        <f ca="1">TREND(R$7:R$14,N$7:N$14,N20)</f>
        <v>1.6982037306956729E-3</v>
      </c>
      <c r="S20" s="35"/>
      <c r="T20" s="30">
        <v>2019</v>
      </c>
      <c r="U20" s="34">
        <f ca="1">'Normalized AS 20yr Trend'!AZ16</f>
        <v>273040564.84647483</v>
      </c>
      <c r="V20" s="43">
        <f ca="1">X20*U20</f>
        <v>481020.81422514585</v>
      </c>
      <c r="W20" s="64"/>
      <c r="X20" s="64">
        <f ca="1">TREND(X$10:X$14,T$10:T$14,T20)</f>
        <v>1.7617192320694697E-3</v>
      </c>
      <c r="Z20" s="30">
        <v>2019</v>
      </c>
      <c r="AA20" s="34">
        <f ca="1">'Normalized AS 20yr Trend'!BI16</f>
        <v>40985396.082031727</v>
      </c>
      <c r="AB20" s="43">
        <f ca="1">AD20*AA20</f>
        <v>68177.786189597915</v>
      </c>
      <c r="AC20" s="64"/>
      <c r="AD20" s="64">
        <f ca="1">TREND(AD$10:AD$14,Z$10:Z$14,Z20)</f>
        <v>1.6634653488071943E-3</v>
      </c>
      <c r="AE20" s="30"/>
      <c r="AF20" s="30">
        <v>2019</v>
      </c>
      <c r="AG20" s="34">
        <f>'Normalized AS 20yr Trend'!BQ16</f>
        <v>6415192.2170508699</v>
      </c>
      <c r="AH20" s="43">
        <f>AG20*AJ20</f>
        <v>18514.199130486999</v>
      </c>
      <c r="AI20" s="64"/>
      <c r="AJ20" s="64">
        <f>AJ19</f>
        <v>2.8859928906383053E-3</v>
      </c>
      <c r="AK20" s="30"/>
      <c r="AL20" s="30">
        <v>2019</v>
      </c>
      <c r="AM20" s="34">
        <f>'Normalized AS 20yr Trend'!BW16</f>
        <v>754990.98273890407</v>
      </c>
      <c r="AN20" s="43">
        <f>AM20*AP20</f>
        <v>2092.0738988195708</v>
      </c>
      <c r="AO20" s="64"/>
      <c r="AP20" s="64">
        <f>AP19</f>
        <v>2.7709919014265441E-3</v>
      </c>
    </row>
    <row r="21" spans="1:42">
      <c r="B21" s="30">
        <v>2020</v>
      </c>
      <c r="C21" s="34">
        <f ca="1">'Normalized AS 20yr Trend'!Y17</f>
        <v>1042143967.3978771</v>
      </c>
      <c r="D21" s="43">
        <f ca="1">F21*C21</f>
        <v>2472947.4762051082</v>
      </c>
      <c r="E21" s="64"/>
      <c r="F21" s="64">
        <f ca="1">TREND(F$7:F$14,B$7:B$14,B21)</f>
        <v>2.3729422743575396E-3</v>
      </c>
      <c r="H21" s="30">
        <v>2020</v>
      </c>
      <c r="I21" s="34">
        <f>'Normalized AS 20yr Trend'!AH17</f>
        <v>41485764.858947083</v>
      </c>
      <c r="J21" s="43">
        <f ca="1">L21*I21</f>
        <v>127247.76890199924</v>
      </c>
      <c r="K21" s="64"/>
      <c r="L21" s="64">
        <f ca="1">TREND(L$7:L$14,H$7:H$14,H21)</f>
        <v>3.0672634175757801E-3</v>
      </c>
      <c r="N21" s="30">
        <v>2020</v>
      </c>
      <c r="O21" s="34">
        <f ca="1">'Normalized AS 20yr Trend'!AQ17</f>
        <v>328655921.7969963</v>
      </c>
      <c r="P21" s="43">
        <f ca="1">R21*O21</f>
        <v>548579.6660454385</v>
      </c>
      <c r="Q21" s="64"/>
      <c r="R21" s="64">
        <f ca="1">TREND(R$7:R$14,N$7:N$14,N21)</f>
        <v>1.6691610576981611E-3</v>
      </c>
      <c r="S21" s="35"/>
      <c r="T21" s="30">
        <v>2020</v>
      </c>
      <c r="U21" s="34">
        <f ca="1">'Normalized AS 20yr Trend'!AZ17</f>
        <v>273040564.84647483</v>
      </c>
      <c r="V21" s="43">
        <f ca="1">X21*U21</f>
        <v>469957.45908272866</v>
      </c>
      <c r="W21" s="64"/>
      <c r="X21" s="64">
        <f ca="1">TREND(X$10:X$14,T$10:T$14,T21)</f>
        <v>1.7212001423560497E-3</v>
      </c>
      <c r="Z21" s="30">
        <v>2020</v>
      </c>
      <c r="AA21" s="34">
        <f ca="1">'Normalized AS 20yr Trend'!BI17</f>
        <v>39936347.948290586</v>
      </c>
      <c r="AB21" s="43">
        <f ca="1">AD21*AA21</f>
        <v>65374.929074968772</v>
      </c>
      <c r="AC21" s="64"/>
      <c r="AD21" s="64">
        <f ca="1">TREND(AD$10:AD$14,Z$10:Z$14,Z21)</f>
        <v>1.6369781523241922E-3</v>
      </c>
      <c r="AE21" s="30"/>
      <c r="AF21" s="30">
        <v>2020</v>
      </c>
      <c r="AG21" s="34">
        <f>'Normalized AS 20yr Trend'!BQ17</f>
        <v>6419124.307070029</v>
      </c>
      <c r="AH21" s="43">
        <f>AG21*AJ21</f>
        <v>18525.547114327641</v>
      </c>
      <c r="AI21" s="64"/>
      <c r="AJ21" s="64">
        <f>AJ20</f>
        <v>2.8859928906383053E-3</v>
      </c>
      <c r="AK21" s="30"/>
      <c r="AL21" s="30">
        <v>2020</v>
      </c>
      <c r="AM21" s="34">
        <f>'Normalized AS 20yr Trend'!BW17</f>
        <v>735308.49651704892</v>
      </c>
      <c r="AN21" s="43">
        <f>AM21*AP21</f>
        <v>2037.5338888988708</v>
      </c>
      <c r="AO21" s="64"/>
      <c r="AP21" s="64">
        <f>AP20</f>
        <v>2.7709919014265441E-3</v>
      </c>
    </row>
    <row r="22" spans="1:42">
      <c r="C22" s="35"/>
      <c r="D22" s="35"/>
      <c r="S22" s="35"/>
      <c r="AM22" s="173"/>
      <c r="AN22" s="173"/>
    </row>
    <row r="23" spans="1:42">
      <c r="A23" s="39" t="s">
        <v>261</v>
      </c>
      <c r="B23" s="126">
        <f>B18</f>
        <v>2017</v>
      </c>
      <c r="C23" s="35">
        <f ca="1">'Normalized AS 20yr Trend'!AA14</f>
        <v>959129498.6274153</v>
      </c>
      <c r="D23" s="208">
        <f ca="1">D18-D$50</f>
        <v>2474402.4176232759</v>
      </c>
      <c r="H23" s="126">
        <f>H18</f>
        <v>2017</v>
      </c>
      <c r="I23" s="35">
        <f ca="1">'Normalized AS 20yr Trend'!AJ14</f>
        <v>43492152.429175787</v>
      </c>
      <c r="J23" s="208">
        <f ca="1">J18-J$50</f>
        <v>128913.23724168068</v>
      </c>
      <c r="N23" s="126">
        <f>N18</f>
        <v>2017</v>
      </c>
      <c r="O23" s="35">
        <f ca="1">'Normalized AS 20yr Trend'!AS14</f>
        <v>313683075.96602374</v>
      </c>
      <c r="P23" s="208">
        <f ca="1">P18-P$50</f>
        <v>568046.86227133963</v>
      </c>
      <c r="S23" s="35"/>
      <c r="T23" s="126">
        <f>T18</f>
        <v>2017</v>
      </c>
      <c r="U23" s="35">
        <f ca="1">'Normalized AS 20yr Trend'!BB14</f>
        <v>251190065.41504449</v>
      </c>
      <c r="V23" s="208">
        <f ca="1">V18-V$50</f>
        <v>499655.43133049703</v>
      </c>
      <c r="Z23" s="126">
        <f>Z18</f>
        <v>2017</v>
      </c>
      <c r="AA23" s="35">
        <f ca="1">'Normalized AS 20yr Trend'!BK14</f>
        <v>43030413.808034509</v>
      </c>
      <c r="AB23" s="208">
        <f ca="1">AB18-AB$50</f>
        <v>73947.030390674016</v>
      </c>
      <c r="AF23" s="126">
        <f t="shared" ref="AF23:AH26" si="30">AF18</f>
        <v>2017</v>
      </c>
      <c r="AG23" s="173">
        <f t="shared" si="30"/>
        <v>6962744.2999999998</v>
      </c>
      <c r="AH23" s="209">
        <f t="shared" si="30"/>
        <v>20094.430549132383</v>
      </c>
      <c r="AL23" s="126">
        <f t="shared" ref="AL23:AN26" si="31">AL18</f>
        <v>2017</v>
      </c>
      <c r="AM23" s="173">
        <f t="shared" si="31"/>
        <v>795950.62000000011</v>
      </c>
      <c r="AN23" s="209">
        <f t="shared" si="31"/>
        <v>2205.5727219554369</v>
      </c>
    </row>
    <row r="24" spans="1:42">
      <c r="A24" s="126" t="s">
        <v>255</v>
      </c>
      <c r="B24" s="126">
        <f t="shared" ref="B24:B26" si="32">B19</f>
        <v>2018</v>
      </c>
      <c r="C24" s="35">
        <f ca="1">'Normalized AS 20yr Trend'!AA15</f>
        <v>969837625.32338548</v>
      </c>
      <c r="D24" s="208">
        <f ca="1">D19-D$50</f>
        <v>2476030.4050683673</v>
      </c>
      <c r="H24" s="126">
        <f t="shared" ref="H24:H26" si="33">H19</f>
        <v>2018</v>
      </c>
      <c r="I24" s="35">
        <f ca="1">'Normalized AS 20yr Trend'!AJ15</f>
        <v>43044057.6613653</v>
      </c>
      <c r="J24" s="208">
        <f ca="1">J19-J$50</f>
        <v>129682.75286620419</v>
      </c>
      <c r="N24" s="126">
        <f t="shared" ref="N24:N26" si="34">N19</f>
        <v>2018</v>
      </c>
      <c r="O24" s="35">
        <f ca="1">'Normalized AS 20yr Trend'!AS15</f>
        <v>322501721.30907089</v>
      </c>
      <c r="P24" s="208">
        <f ca="1">P19-P$50</f>
        <v>573861.44709543942</v>
      </c>
      <c r="S24" s="35"/>
      <c r="T24" s="126">
        <f t="shared" ref="T24:T26" si="35">T19</f>
        <v>2018</v>
      </c>
      <c r="U24" s="35">
        <f ca="1">'Normalized AS 20yr Trend'!BB15</f>
        <v>251190065.41504449</v>
      </c>
      <c r="V24" s="208">
        <f ca="1">V19-V$50</f>
        <v>488592.07618807984</v>
      </c>
      <c r="Z24" s="126">
        <f t="shared" ref="Z24:Z26" si="36">Z19</f>
        <v>2018</v>
      </c>
      <c r="AA24" s="35">
        <f ca="1">'Normalized AS 20yr Trend'!BK15</f>
        <v>41981365.674293369</v>
      </c>
      <c r="AB24" s="208">
        <f ca="1">AB19-AB$50</f>
        <v>71033.027899890745</v>
      </c>
      <c r="AF24" s="126">
        <f t="shared" si="30"/>
        <v>2018</v>
      </c>
      <c r="AG24" s="173">
        <f t="shared" si="30"/>
        <v>6411262.5356674027</v>
      </c>
      <c r="AH24" s="209">
        <f t="shared" si="30"/>
        <v>18502.858097951837</v>
      </c>
      <c r="AL24" s="126">
        <f t="shared" si="31"/>
        <v>2018</v>
      </c>
      <c r="AM24" s="173">
        <f t="shared" si="31"/>
        <v>775200.32301685738</v>
      </c>
      <c r="AN24" s="209">
        <f t="shared" si="31"/>
        <v>2148.0738170629529</v>
      </c>
    </row>
    <row r="25" spans="1:42">
      <c r="A25" s="126" t="s">
        <v>256</v>
      </c>
      <c r="B25" s="126">
        <f t="shared" si="32"/>
        <v>2019</v>
      </c>
      <c r="C25" s="35">
        <f ca="1">'Normalized AS 20yr Trend'!AA16</f>
        <v>978678526.35154021</v>
      </c>
      <c r="D25" s="208">
        <f ca="1">D20-D$50</f>
        <v>2472670.9787813779</v>
      </c>
      <c r="H25" s="126">
        <f t="shared" si="33"/>
        <v>2019</v>
      </c>
      <c r="I25" s="35">
        <f ca="1">'Normalized AS 20yr Trend'!AJ16</f>
        <v>42061866.322037801</v>
      </c>
      <c r="J25" s="208">
        <f ca="1">J20-J$50</f>
        <v>128796.80210954763</v>
      </c>
      <c r="N25" s="126">
        <f t="shared" si="34"/>
        <v>2019</v>
      </c>
      <c r="O25" s="35">
        <f ca="1">'Normalized AS 20yr Trend'!AS16</f>
        <v>322065209.64213055</v>
      </c>
      <c r="P25" s="208">
        <f ca="1">P20-P$50</f>
        <v>563446.65569104592</v>
      </c>
      <c r="S25" s="35"/>
      <c r="T25" s="126">
        <f t="shared" si="35"/>
        <v>2019</v>
      </c>
      <c r="U25" s="35">
        <f ca="1">'Normalized AS 20yr Trend'!BB16</f>
        <v>251190065.41504449</v>
      </c>
      <c r="V25" s="208">
        <f ca="1">V20-V$50</f>
        <v>477528.72104566265</v>
      </c>
      <c r="Z25" s="126">
        <f t="shared" si="36"/>
        <v>2019</v>
      </c>
      <c r="AA25" s="35">
        <f ca="1">'Normalized AS 20yr Trend'!BK16</f>
        <v>40932317.540552229</v>
      </c>
      <c r="AB25" s="208">
        <f ca="1">AB20-AB$50</f>
        <v>68174.598097184236</v>
      </c>
      <c r="AF25" s="126">
        <f t="shared" si="30"/>
        <v>2019</v>
      </c>
      <c r="AG25" s="173">
        <f t="shared" si="30"/>
        <v>6415192.2170508699</v>
      </c>
      <c r="AH25" s="209">
        <f t="shared" si="30"/>
        <v>18514.199130486999</v>
      </c>
      <c r="AL25" s="126">
        <f t="shared" si="31"/>
        <v>2019</v>
      </c>
      <c r="AM25" s="173">
        <f t="shared" si="31"/>
        <v>754990.98273890407</v>
      </c>
      <c r="AN25" s="209">
        <f t="shared" si="31"/>
        <v>2092.0738988195708</v>
      </c>
    </row>
    <row r="26" spans="1:42">
      <c r="B26" s="126">
        <f t="shared" si="32"/>
        <v>2020</v>
      </c>
      <c r="C26" s="35">
        <f ca="1">'Normalized AS 20yr Trend'!AA17</f>
        <v>985017974.24026513</v>
      </c>
      <c r="D26" s="208">
        <f ca="1">D21-D$50</f>
        <v>2462953.0625002682</v>
      </c>
      <c r="H26" s="126">
        <f t="shared" si="33"/>
        <v>2020</v>
      </c>
      <c r="I26" s="35">
        <f ca="1">'Normalized AS 20yr Trend'!AJ17</f>
        <v>40874806.075379871</v>
      </c>
      <c r="J26" s="208">
        <f ca="1">J21-J$50</f>
        <v>127188.87367783145</v>
      </c>
      <c r="N26" s="126">
        <f t="shared" si="34"/>
        <v>2020</v>
      </c>
      <c r="O26" s="35">
        <f ca="1">'Normalized AS 20yr Trend'!AS17</f>
        <v>318078602.3465625</v>
      </c>
      <c r="P26" s="208">
        <f ca="1">P21-P$50</f>
        <v>547131.53784344776</v>
      </c>
      <c r="S26" s="35"/>
      <c r="T26" s="126">
        <f t="shared" si="35"/>
        <v>2020</v>
      </c>
      <c r="U26" s="35">
        <f ca="1">'Normalized AS 20yr Trend'!BB17</f>
        <v>251190065.41504449</v>
      </c>
      <c r="V26" s="208">
        <f ca="1">V21-V$50</f>
        <v>466465.36590324546</v>
      </c>
      <c r="Z26" s="126">
        <f t="shared" si="36"/>
        <v>2020</v>
      </c>
      <c r="AA26" s="35">
        <f ca="1">'Normalized AS 20yr Trend'!BK17</f>
        <v>39883269.406811088</v>
      </c>
      <c r="AB26" s="208">
        <f ca="1">AB21-AB$50</f>
        <v>65371.740982555093</v>
      </c>
      <c r="AF26" s="126">
        <f t="shared" si="30"/>
        <v>2020</v>
      </c>
      <c r="AG26" s="173">
        <f t="shared" si="30"/>
        <v>6419124.307070029</v>
      </c>
      <c r="AH26" s="209">
        <f t="shared" si="30"/>
        <v>18525.547114327641</v>
      </c>
      <c r="AL26" s="126">
        <f t="shared" si="31"/>
        <v>2020</v>
      </c>
      <c r="AM26" s="173">
        <f t="shared" si="31"/>
        <v>735308.49651704892</v>
      </c>
      <c r="AN26" s="209">
        <f t="shared" si="31"/>
        <v>2037.5338888988708</v>
      </c>
    </row>
    <row r="27" spans="1:42">
      <c r="C27" s="35"/>
      <c r="D27" s="35"/>
      <c r="P27" s="177"/>
      <c r="S27" s="35"/>
      <c r="T27" s="35"/>
      <c r="AG27" s="35"/>
      <c r="AM27" s="173"/>
      <c r="AN27" s="173"/>
    </row>
    <row r="28" spans="1:42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G28" s="35"/>
    </row>
    <row r="29" spans="1:42">
      <c r="A29" s="169"/>
      <c r="B29" s="169"/>
      <c r="C29" s="168" t="s">
        <v>176</v>
      </c>
      <c r="D29" s="168" t="s">
        <v>185</v>
      </c>
      <c r="E29" s="169"/>
      <c r="F29" s="169"/>
      <c r="G29" s="169"/>
      <c r="H29" s="169"/>
      <c r="I29" s="168" t="s">
        <v>176</v>
      </c>
      <c r="J29" s="168" t="s">
        <v>185</v>
      </c>
      <c r="K29" s="169"/>
      <c r="L29" s="169"/>
      <c r="M29" s="169"/>
      <c r="N29" s="169"/>
      <c r="O29" s="168" t="s">
        <v>176</v>
      </c>
      <c r="P29" s="168" t="s">
        <v>185</v>
      </c>
      <c r="Q29" s="169"/>
      <c r="R29" s="169"/>
      <c r="S29" s="169"/>
      <c r="T29" s="169"/>
      <c r="U29" s="168" t="s">
        <v>176</v>
      </c>
      <c r="V29" s="168" t="s">
        <v>185</v>
      </c>
      <c r="W29" s="169"/>
      <c r="X29" s="169"/>
      <c r="Y29" s="169"/>
      <c r="Z29" s="169"/>
      <c r="AA29" s="168" t="s">
        <v>176</v>
      </c>
      <c r="AB29" s="168" t="s">
        <v>185</v>
      </c>
      <c r="AC29" s="169"/>
      <c r="AD29" s="169"/>
      <c r="AG29" s="35"/>
    </row>
    <row r="30" spans="1:42">
      <c r="B30" s="126">
        <v>2008</v>
      </c>
      <c r="C30" s="35">
        <f ca="1">SUMIF('Monthly Data'!$B:$B,B30,'Monthly Data'!O:O)-SUMIF('Monthly Data'!$B:$B,B30,'Monthly Data'!N:N)</f>
        <v>1004355679.8107362</v>
      </c>
      <c r="D30" s="35">
        <f>SUMIF('Monthly Data'!$B:$B,B30,'Monthly Data'!L:L)</f>
        <v>2591363.7711430001</v>
      </c>
      <c r="E30" s="63"/>
      <c r="F30" s="63"/>
      <c r="H30" s="126">
        <f>B30</f>
        <v>2008</v>
      </c>
      <c r="I30" s="35">
        <f>SUMIF('Monthly Data'!$B:$B,H30,'Monthly Data'!Q:Q)</f>
        <v>53824580.470650002</v>
      </c>
      <c r="J30" s="35">
        <f>SUMIF('Monthly Data'!$B:$B,H30,'Monthly Data'!R:R)</f>
        <v>136365.05845800001</v>
      </c>
      <c r="K30" s="63"/>
      <c r="L30" s="63"/>
      <c r="N30" s="126">
        <f>B30</f>
        <v>2008</v>
      </c>
      <c r="O30" s="35">
        <f>SUMIF('Monthly Data'!$B:$B,N30,'Monthly Data'!V:V)</f>
        <v>352691145.91210705</v>
      </c>
      <c r="P30" s="35">
        <f>SUMIF('Monthly Data'!$B:$B,N30,'Monthly Data'!W:W)</f>
        <v>676823.08255199995</v>
      </c>
      <c r="Q30" s="63"/>
      <c r="R30" s="63"/>
      <c r="T30" s="126">
        <f>B30</f>
        <v>2008</v>
      </c>
      <c r="U30" s="35">
        <f ca="1">SUMIF('Monthly Data'!$B:$B,T30,'Monthly Data'!AE:AE)-SUMIF('Monthly Data'!$B:$B,T30,'Monthly Data'!AD:AD)</f>
        <v>264386628.5461286</v>
      </c>
      <c r="V30" s="35">
        <f>SUMIF('Monthly Data'!$B:$B,T30,'Monthly Data'!AB:AB)</f>
        <v>751965.50068199995</v>
      </c>
      <c r="W30" s="63"/>
      <c r="X30" s="63"/>
      <c r="Z30" s="126">
        <f>B30</f>
        <v>2008</v>
      </c>
      <c r="AA30" s="35">
        <f>SUMIF('Monthly Data'!$B:$B,Z30,'Monthly Data'!AI:AI)</f>
        <v>55619546.631240994</v>
      </c>
      <c r="AB30" s="35">
        <f>SUMIF('Monthly Data'!$B:$B,Z30,'Monthly Data'!AJ:AJ)</f>
        <v>113539.72707000002</v>
      </c>
      <c r="AC30" s="63"/>
      <c r="AD30" s="63"/>
      <c r="AG30" s="35"/>
    </row>
    <row r="31" spans="1:42">
      <c r="B31" s="126">
        <f t="shared" ref="B31:B39" si="37">B30+1</f>
        <v>2009</v>
      </c>
      <c r="C31" s="35">
        <f ca="1">SUMIF('Monthly Data'!$B:$B,B31,'Monthly Data'!O:O)-SUMIF('Monthly Data'!$B:$B,B31,'Monthly Data'!N:N)</f>
        <v>906614904.72799385</v>
      </c>
      <c r="D31" s="35">
        <f>SUMIF('Monthly Data'!$B:$B,B31,'Monthly Data'!L:L)</f>
        <v>2411400.2173879999</v>
      </c>
      <c r="E31" s="63"/>
      <c r="F31" s="63"/>
      <c r="H31" s="126">
        <f t="shared" ref="H31:H39" si="38">H30+1</f>
        <v>2009</v>
      </c>
      <c r="I31" s="35">
        <f>SUMIF('Monthly Data'!$B:$B,H31,'Monthly Data'!Q:Q)</f>
        <v>51306801.944982</v>
      </c>
      <c r="J31" s="35">
        <f>SUMIF('Monthly Data'!$B:$B,H31,'Monthly Data'!R:R)</f>
        <v>130057.313337</v>
      </c>
      <c r="K31" s="63"/>
      <c r="L31" s="63"/>
      <c r="N31" s="126">
        <f t="shared" ref="N31:N39" si="39">N30+1</f>
        <v>2009</v>
      </c>
      <c r="O31" s="35">
        <f>SUMIF('Monthly Data'!$B:$B,N31,'Monthly Data'!V:V)</f>
        <v>271865804.30218202</v>
      </c>
      <c r="P31" s="35">
        <f>SUMIF('Monthly Data'!$B:$B,N31,'Monthly Data'!W:W)</f>
        <v>550085.43050499994</v>
      </c>
      <c r="Q31" s="63"/>
      <c r="R31" s="63"/>
      <c r="T31" s="126">
        <f t="shared" ref="T31:T39" si="40">T30+1</f>
        <v>2009</v>
      </c>
      <c r="U31" s="35">
        <f ca="1">SUMIF('Monthly Data'!$B:$B,T31,'Monthly Data'!AE:AE)-SUMIF('Monthly Data'!$B:$B,T31,'Monthly Data'!AD:AD)</f>
        <v>253823156.07115111</v>
      </c>
      <c r="V31" s="35">
        <f>SUMIF('Monthly Data'!$B:$B,T31,'Monthly Data'!AB:AB)</f>
        <v>739222.92477000004</v>
      </c>
      <c r="W31" s="63"/>
      <c r="X31" s="63"/>
      <c r="Z31" s="126">
        <f t="shared" ref="Z31:Z39" si="41">Z30+1</f>
        <v>2009</v>
      </c>
      <c r="AA31" s="35">
        <f>SUMIF('Monthly Data'!$B:$B,Z31,'Monthly Data'!AI:AI)</f>
        <v>50208448.727770001</v>
      </c>
      <c r="AB31" s="35">
        <f>SUMIF('Monthly Data'!$B:$B,Z31,'Monthly Data'!AJ:AJ)</f>
        <v>95070.414779999992</v>
      </c>
      <c r="AC31" s="63"/>
      <c r="AD31" s="63"/>
      <c r="AG31" s="35"/>
    </row>
    <row r="32" spans="1:42">
      <c r="B32" s="126">
        <f t="shared" si="37"/>
        <v>2010</v>
      </c>
      <c r="C32" s="35">
        <f ca="1">SUMIF('Monthly Data'!$B:$B,B32,'Monthly Data'!O:O)-SUMIF('Monthly Data'!$B:$B,B32,'Monthly Data'!N:N)</f>
        <v>943095058.82937098</v>
      </c>
      <c r="D32" s="35">
        <f>SUMIF('Monthly Data'!$B:$B,B32,'Monthly Data'!L:L)</f>
        <v>2412320.5319020003</v>
      </c>
      <c r="E32" s="63"/>
      <c r="F32" s="63"/>
      <c r="H32" s="126">
        <f t="shared" si="38"/>
        <v>2010</v>
      </c>
      <c r="I32" s="35">
        <f>SUMIF('Monthly Data'!$B:$B,H32,'Monthly Data'!Q:Q)</f>
        <v>49071887.882886</v>
      </c>
      <c r="J32" s="35">
        <f>SUMIF('Monthly Data'!$B:$B,H32,'Monthly Data'!R:R)</f>
        <v>130265.67708899999</v>
      </c>
      <c r="K32" s="63"/>
      <c r="L32" s="63"/>
      <c r="N32" s="126">
        <f t="shared" si="39"/>
        <v>2010</v>
      </c>
      <c r="O32" s="35">
        <f>SUMIF('Monthly Data'!$B:$B,N32,'Monthly Data'!V:V)</f>
        <v>295089951.25607103</v>
      </c>
      <c r="P32" s="35">
        <f>SUMIF('Monthly Data'!$B:$B,N32,'Monthly Data'!W:W)</f>
        <v>579239.62557300006</v>
      </c>
      <c r="Q32" s="63"/>
      <c r="R32" s="63"/>
      <c r="T32" s="126">
        <f t="shared" si="40"/>
        <v>2010</v>
      </c>
      <c r="U32" s="35">
        <f ca="1">SUMIF('Monthly Data'!$B:$B,T32,'Monthly Data'!AE:AE)-SUMIF('Monthly Data'!$B:$B,T32,'Monthly Data'!AD:AD)</f>
        <v>287197655.7575056</v>
      </c>
      <c r="V32" s="35">
        <f>SUMIF('Monthly Data'!$B:$B,T32,'Monthly Data'!AB:AB)</f>
        <v>698063.14066499996</v>
      </c>
      <c r="W32" s="63"/>
      <c r="X32" s="63"/>
      <c r="Z32" s="126">
        <f t="shared" si="41"/>
        <v>2010</v>
      </c>
      <c r="AA32" s="35">
        <f>SUMIF('Monthly Data'!$B:$B,Z32,'Monthly Data'!AI:AI)</f>
        <v>54756020.297367997</v>
      </c>
      <c r="AB32" s="35">
        <f>SUMIF('Monthly Data'!$B:$B,Z32,'Monthly Data'!AJ:AJ)</f>
        <v>99529.309439999997</v>
      </c>
      <c r="AC32" s="63"/>
      <c r="AD32" s="63"/>
    </row>
    <row r="33" spans="1:30">
      <c r="B33" s="126">
        <f t="shared" si="37"/>
        <v>2011</v>
      </c>
      <c r="C33" s="35">
        <f ca="1">SUMIF('Monthly Data'!$B:$B,B33,'Monthly Data'!O:O)-SUMIF('Monthly Data'!$B:$B,B33,'Monthly Data'!N:N)</f>
        <v>946489083.05338824</v>
      </c>
      <c r="D33" s="35">
        <f>SUMIF('Monthly Data'!$B:$B,B33,'Monthly Data'!L:L)</f>
        <v>2435756.5519919996</v>
      </c>
      <c r="E33" s="63"/>
      <c r="F33" s="63"/>
      <c r="H33" s="126">
        <f t="shared" si="38"/>
        <v>2011</v>
      </c>
      <c r="I33" s="35">
        <f>SUMIF('Monthly Data'!$B:$B,H33,'Monthly Data'!Q:Q)</f>
        <v>48794571.150462002</v>
      </c>
      <c r="J33" s="35">
        <f>SUMIF('Monthly Data'!$B:$B,H33,'Monthly Data'!R:R)</f>
        <v>130751.70967799998</v>
      </c>
      <c r="K33" s="63"/>
      <c r="L33" s="63"/>
      <c r="N33" s="126">
        <f t="shared" si="39"/>
        <v>2011</v>
      </c>
      <c r="O33" s="35">
        <f>SUMIF('Monthly Data'!$B:$B,N33,'Monthly Data'!V:V)</f>
        <v>320621511.326684</v>
      </c>
      <c r="P33" s="35">
        <f>SUMIF('Monthly Data'!$B:$B,N33,'Monthly Data'!W:W)</f>
        <v>598591.04917000001</v>
      </c>
      <c r="Q33" s="63"/>
      <c r="R33" s="63"/>
      <c r="T33" s="126">
        <f t="shared" si="40"/>
        <v>2011</v>
      </c>
      <c r="U33" s="35">
        <f ca="1">SUMIF('Monthly Data'!$B:$B,T33,'Monthly Data'!AE:AE)-SUMIF('Monthly Data'!$B:$B,T33,'Monthly Data'!AD:AD)</f>
        <v>265542337.9138996</v>
      </c>
      <c r="V33" s="35">
        <f>SUMIF('Monthly Data'!$B:$B,T33,'Monthly Data'!AB:AB)</f>
        <v>574891.871697</v>
      </c>
      <c r="W33" s="63"/>
      <c r="X33" s="63"/>
      <c r="Z33" s="126">
        <f t="shared" si="41"/>
        <v>2011</v>
      </c>
      <c r="AA33" s="35">
        <f>SUMIF('Monthly Data'!$B:$B,Z33,'Monthly Data'!AI:AI)</f>
        <v>41936988.305069</v>
      </c>
      <c r="AB33" s="35">
        <f>SUMIF('Monthly Data'!$B:$B,Z33,'Monthly Data'!AJ:AJ)</f>
        <v>77154.613469999997</v>
      </c>
      <c r="AC33" s="63"/>
      <c r="AD33" s="63"/>
    </row>
    <row r="34" spans="1:30">
      <c r="A34" s="126" t="s">
        <v>152</v>
      </c>
      <c r="B34" s="126">
        <f t="shared" si="37"/>
        <v>2012</v>
      </c>
      <c r="C34" s="35">
        <f ca="1">SUMIF('Monthly Data'!$B:$B,B34,'Monthly Data'!O:O)-SUMIF('Monthly Data'!$B:$B,B34,'Monthly Data'!N:N)</f>
        <v>934809261.29243946</v>
      </c>
      <c r="D34" s="35">
        <f>SUMIF('Monthly Data'!$B:$B,B34,'Monthly Data'!L:L)</f>
        <v>2427537.8838569997</v>
      </c>
      <c r="E34" s="63"/>
      <c r="F34" s="63"/>
      <c r="H34" s="126">
        <f t="shared" si="38"/>
        <v>2012</v>
      </c>
      <c r="I34" s="35">
        <f>SUMIF('Monthly Data'!$B:$B,H34,'Monthly Data'!Q:Q)</f>
        <v>45768539.737902999</v>
      </c>
      <c r="J34" s="35">
        <f>SUMIF('Monthly Data'!$B:$B,H34,'Monthly Data'!R:R)</f>
        <v>127750.54842900002</v>
      </c>
      <c r="K34" s="63"/>
      <c r="L34" s="63"/>
      <c r="N34" s="126">
        <f t="shared" si="39"/>
        <v>2012</v>
      </c>
      <c r="O34" s="35">
        <f>SUMIF('Monthly Data'!$B:$B,N34,'Monthly Data'!V:V)</f>
        <v>304746367.45815498</v>
      </c>
      <c r="P34" s="35">
        <f>SUMIF('Monthly Data'!$B:$B,N34,'Monthly Data'!W:W)</f>
        <v>566690.59476599994</v>
      </c>
      <c r="Q34" s="63"/>
      <c r="R34" s="63"/>
      <c r="T34" s="126">
        <f t="shared" si="40"/>
        <v>2012</v>
      </c>
      <c r="U34" s="35">
        <f ca="1">SUMIF('Monthly Data'!$B:$B,T34,'Monthly Data'!AE:AE)-SUMIF('Monthly Data'!$B:$B,T34,'Monthly Data'!AD:AD)</f>
        <v>280858035.097938</v>
      </c>
      <c r="V34" s="35">
        <f>SUMIF('Monthly Data'!$B:$B,T34,'Monthly Data'!AB:AB)</f>
        <v>559020.80044799997</v>
      </c>
      <c r="W34" s="63"/>
      <c r="X34" s="63"/>
      <c r="Z34" s="126">
        <f t="shared" si="41"/>
        <v>2012</v>
      </c>
      <c r="AA34" s="35">
        <f>SUMIF('Monthly Data'!$B:$B,Z34,'Monthly Data'!AI:AI)</f>
        <v>45336838.931562997</v>
      </c>
      <c r="AB34" s="35">
        <f>SUMIF('Monthly Data'!$B:$B,Z34,'Monthly Data'!AJ:AJ)</f>
        <v>81689.161949999994</v>
      </c>
      <c r="AC34" s="63"/>
      <c r="AD34" s="63"/>
    </row>
    <row r="35" spans="1:30">
      <c r="B35" s="126">
        <f t="shared" si="37"/>
        <v>2013</v>
      </c>
      <c r="C35" s="35">
        <f ca="1">SUMIF('Monthly Data'!$B:$B,B35,'Monthly Data'!O:O)-SUMIF('Monthly Data'!$B:$B,B35,'Monthly Data'!N:N)</f>
        <v>940634724.18571424</v>
      </c>
      <c r="D35" s="35">
        <f>SUMIF('Monthly Data'!$B:$B,B35,'Monthly Data'!L:L)</f>
        <v>2556408.0255070003</v>
      </c>
      <c r="E35" s="63"/>
      <c r="F35" s="63"/>
      <c r="H35" s="126">
        <f t="shared" si="38"/>
        <v>2013</v>
      </c>
      <c r="I35" s="35">
        <f>SUMIF('Monthly Data'!$B:$B,H35,'Monthly Data'!Q:Q)</f>
        <v>45666584.426196001</v>
      </c>
      <c r="J35" s="35">
        <f>SUMIF('Monthly Data'!$B:$B,H35,'Monthly Data'!R:R)</f>
        <v>129021.099858</v>
      </c>
      <c r="K35" s="63"/>
      <c r="L35" s="63"/>
      <c r="N35" s="126">
        <f t="shared" si="39"/>
        <v>2013</v>
      </c>
      <c r="O35" s="35">
        <f>SUMIF('Monthly Data'!$B:$B,N35,'Monthly Data'!V:V)</f>
        <v>295185913.80554301</v>
      </c>
      <c r="P35" s="35">
        <f>SUMIF('Monthly Data'!$B:$B,N35,'Monthly Data'!W:W)</f>
        <v>557388.87657400011</v>
      </c>
      <c r="Q35" s="63"/>
      <c r="R35" s="63"/>
      <c r="T35" s="126">
        <f t="shared" si="40"/>
        <v>2013</v>
      </c>
      <c r="U35" s="35">
        <f ca="1">SUMIF('Monthly Data'!$B:$B,T35,'Monthly Data'!AE:AE)-SUMIF('Monthly Data'!$B:$B,T35,'Monthly Data'!AD:AD)</f>
        <v>265541554.24181503</v>
      </c>
      <c r="V35" s="35">
        <f>SUMIF('Monthly Data'!$B:$B,T35,'Monthly Data'!AB:AB)</f>
        <v>535816.2171779999</v>
      </c>
      <c r="W35" s="63"/>
      <c r="X35" s="63"/>
      <c r="Z35" s="126">
        <f t="shared" si="41"/>
        <v>2013</v>
      </c>
      <c r="AA35" s="35">
        <f>SUMIF('Monthly Data'!$B:$B,Z35,'Monthly Data'!AI:AI)</f>
        <v>48126674.812411003</v>
      </c>
      <c r="AB35" s="35">
        <f>SUMIF('Monthly Data'!$B:$B,Z35,'Monthly Data'!AJ:AJ)</f>
        <v>85550.828219999981</v>
      </c>
      <c r="AC35" s="63"/>
      <c r="AD35" s="63"/>
    </row>
    <row r="36" spans="1:30">
      <c r="B36" s="126">
        <f t="shared" si="37"/>
        <v>2014</v>
      </c>
      <c r="C36" s="35">
        <f ca="1">SUMIF('Monthly Data'!$B:$B,B36,'Monthly Data'!O:O)-SUMIF('Monthly Data'!$B:$B,B36,'Monthly Data'!N:N)</f>
        <v>966794317.96808374</v>
      </c>
      <c r="D36" s="35">
        <f>SUMIF('Monthly Data'!$B:$B,B36,'Monthly Data'!L:L)</f>
        <v>2368008.0300000003</v>
      </c>
      <c r="E36" s="63"/>
      <c r="F36" s="63"/>
      <c r="H36" s="126">
        <f t="shared" si="38"/>
        <v>2014</v>
      </c>
      <c r="I36" s="35">
        <f>SUMIF('Monthly Data'!$B:$B,H36,'Monthly Data'!Q:Q)</f>
        <v>47519841.509630993</v>
      </c>
      <c r="J36" s="35">
        <f>SUMIF('Monthly Data'!$B:$B,H36,'Monthly Data'!R:R)</f>
        <v>131071.55</v>
      </c>
      <c r="K36" s="63"/>
      <c r="L36" s="63"/>
      <c r="N36" s="126">
        <f t="shared" si="39"/>
        <v>2014</v>
      </c>
      <c r="O36" s="35">
        <f>SUMIF('Monthly Data'!$B:$B,N36,'Monthly Data'!V:V)</f>
        <v>304014292.368729</v>
      </c>
      <c r="P36" s="35">
        <f>SUMIF('Monthly Data'!$B:$B,N36,'Monthly Data'!W:W)</f>
        <v>557415.25</v>
      </c>
      <c r="Q36" s="63"/>
      <c r="R36" s="63"/>
      <c r="T36" s="126">
        <f t="shared" si="40"/>
        <v>2014</v>
      </c>
      <c r="U36" s="35">
        <f ca="1">SUMIF('Monthly Data'!$B:$B,T36,'Monthly Data'!AE:AE)-SUMIF('Monthly Data'!$B:$B,T36,'Monthly Data'!AD:AD)</f>
        <v>266219489.74002093</v>
      </c>
      <c r="V36" s="35">
        <f>SUMIF('Monthly Data'!$B:$B,T36,'Monthly Data'!AB:AB)</f>
        <v>524555.20000000007</v>
      </c>
      <c r="W36" s="63"/>
      <c r="X36" s="63"/>
      <c r="Z36" s="126">
        <f t="shared" si="41"/>
        <v>2014</v>
      </c>
      <c r="AA36" s="35">
        <f>SUMIF('Monthly Data'!$B:$B,Z36,'Monthly Data'!AI:AI)</f>
        <v>47308908.679020993</v>
      </c>
      <c r="AB36" s="35">
        <f>SUMIF('Monthly Data'!$B:$B,Z36,'Monthly Data'!AJ:AJ)</f>
        <v>86734.079999999987</v>
      </c>
      <c r="AC36" s="63"/>
      <c r="AD36" s="63"/>
    </row>
    <row r="37" spans="1:30">
      <c r="B37" s="126">
        <f t="shared" si="37"/>
        <v>2015</v>
      </c>
      <c r="C37" s="35">
        <f ca="1">SUMIF('Monthly Data'!$B:$B,B37,'Monthly Data'!O:O)-SUMIF('Monthly Data'!$B:$B,B37,'Monthly Data'!N:N)</f>
        <v>941653981.70491195</v>
      </c>
      <c r="D37" s="35">
        <f>SUMIF('Monthly Data'!$B:$B,B37,'Monthly Data'!L:L)</f>
        <v>2413020.5799999996</v>
      </c>
      <c r="E37" s="63"/>
      <c r="F37" s="63"/>
      <c r="H37" s="126">
        <f t="shared" si="38"/>
        <v>2015</v>
      </c>
      <c r="I37" s="35">
        <f>SUMIF('Monthly Data'!$B:$B,H37,'Monthly Data'!Q:Q)</f>
        <v>44363940.879999988</v>
      </c>
      <c r="J37" s="35">
        <f>SUMIF('Monthly Data'!$B:$B,H37,'Monthly Data'!R:R)</f>
        <v>128585.56999999999</v>
      </c>
      <c r="K37" s="63"/>
      <c r="L37" s="63"/>
      <c r="N37" s="126">
        <f t="shared" si="39"/>
        <v>2015</v>
      </c>
      <c r="O37" s="35">
        <f>SUMIF('Monthly Data'!$B:$B,N37,'Monthly Data'!V:V)</f>
        <v>301194469.31</v>
      </c>
      <c r="P37" s="35">
        <f>SUMIF('Monthly Data'!$B:$B,N37,'Monthly Data'!W:W)</f>
        <v>559320.55000000005</v>
      </c>
      <c r="Q37" s="63"/>
      <c r="R37" s="63"/>
      <c r="T37" s="126">
        <f t="shared" si="40"/>
        <v>2015</v>
      </c>
      <c r="U37" s="35">
        <f ca="1">SUMIF('Monthly Data'!$B:$B,T37,'Monthly Data'!AE:AE)-SUMIF('Monthly Data'!$B:$B,T37,'Monthly Data'!AD:AD)</f>
        <v>241052438.81000003</v>
      </c>
      <c r="V37" s="35">
        <f>SUMIF('Monthly Data'!$B:$B,T37,'Monthly Data'!AB:AB)</f>
        <v>487724.93000000005</v>
      </c>
      <c r="W37" s="63"/>
      <c r="X37" s="63"/>
      <c r="Z37" s="126">
        <f t="shared" si="41"/>
        <v>2015</v>
      </c>
      <c r="AA37" s="35">
        <f>SUMIF('Monthly Data'!$B:$B,Z37,'Monthly Data'!AI:AI)</f>
        <v>47202925.820000008</v>
      </c>
      <c r="AB37" s="35">
        <f>SUMIF('Monthly Data'!$B:$B,Z37,'Monthly Data'!AJ:AJ)</f>
        <v>82844.529999999984</v>
      </c>
      <c r="AC37" s="63"/>
      <c r="AD37" s="63"/>
    </row>
    <row r="38" spans="1:30">
      <c r="B38" s="126">
        <f t="shared" si="37"/>
        <v>2016</v>
      </c>
      <c r="C38" s="35">
        <f ca="1">SUMIF('Monthly Data'!$B:$B,B38,'Monthly Data'!O:O)-SUMIF('Monthly Data'!$B:$B,B38,'Monthly Data'!N:N)</f>
        <v>954879860.93795943</v>
      </c>
      <c r="D38" s="35">
        <f>SUMIF('Monthly Data'!$B:$B,B38,'Monthly Data'!L:L)</f>
        <v>2436984.27</v>
      </c>
      <c r="E38" s="63"/>
      <c r="F38" s="63"/>
      <c r="H38" s="126">
        <f t="shared" si="38"/>
        <v>2016</v>
      </c>
      <c r="I38" s="35">
        <f>SUMIF('Monthly Data'!$B:$B,H38,'Monthly Data'!Q:Q)</f>
        <v>44045563.989999995</v>
      </c>
      <c r="J38" s="35">
        <f>SUMIF('Monthly Data'!$B:$B,H38,'Monthly Data'!R:R)</f>
        <v>130216.19</v>
      </c>
      <c r="K38" s="63"/>
      <c r="L38" s="63"/>
      <c r="N38" s="126">
        <f t="shared" si="39"/>
        <v>2016</v>
      </c>
      <c r="O38" s="35">
        <f>SUMIF('Monthly Data'!$B:$B,N38,'Monthly Data'!V:V)</f>
        <v>318162193.04000002</v>
      </c>
      <c r="P38" s="35">
        <f>SUMIF('Monthly Data'!$B:$B,N38,'Monthly Data'!W:W)</f>
        <v>576548.00999999989</v>
      </c>
      <c r="Q38" s="63"/>
      <c r="R38" s="63"/>
      <c r="T38" s="126">
        <f t="shared" si="40"/>
        <v>2016</v>
      </c>
      <c r="U38" s="35">
        <f ca="1">SUMIF('Monthly Data'!$B:$B,T38,'Monthly Data'!AE:AE)-SUMIF('Monthly Data'!$B:$B,T38,'Monthly Data'!AD:AD)</f>
        <v>264027087.00000006</v>
      </c>
      <c r="V38" s="35">
        <f>SUMIF('Monthly Data'!$B:$B,T38,'Monthly Data'!AB:AB)</f>
        <v>515986.85</v>
      </c>
      <c r="W38" s="63"/>
      <c r="X38" s="63"/>
      <c r="Z38" s="126">
        <f t="shared" si="41"/>
        <v>2016</v>
      </c>
      <c r="AA38" s="35">
        <f>SUMIF('Monthly Data'!$B:$B,Z38,'Monthly Data'!AI:AI)</f>
        <v>44370766.850000001</v>
      </c>
      <c r="AB38" s="35">
        <f>SUMIF('Monthly Data'!$B:$B,Z38,'Monthly Data'!AJ:AJ)</f>
        <v>74821.62</v>
      </c>
      <c r="AC38" s="63"/>
      <c r="AD38" s="63"/>
    </row>
    <row r="39" spans="1:30">
      <c r="B39" s="126">
        <f t="shared" si="37"/>
        <v>2017</v>
      </c>
      <c r="C39" s="35">
        <f ca="1">SUMIF('Monthly Data'!$B:$B,B39,'Monthly Data'!O:O)-SUMIF('Monthly Data'!$B:$B,B39,'Monthly Data'!N:N)</f>
        <v>935689535.96999991</v>
      </c>
      <c r="D39" s="35">
        <f>SUMIF('Monthly Data'!$B:$B,B39,'Monthly Data'!L:L)</f>
        <v>2393115.89</v>
      </c>
      <c r="E39" s="63"/>
      <c r="F39" s="63"/>
      <c r="H39" s="126">
        <f t="shared" si="38"/>
        <v>2017</v>
      </c>
      <c r="I39" s="35">
        <f>SUMIF('Monthly Data'!$B:$B,H39,'Monthly Data'!Q:Q)</f>
        <v>44136954.399999991</v>
      </c>
      <c r="J39" s="35">
        <f>SUMIF('Monthly Data'!$B:$B,H39,'Monthly Data'!R:R)</f>
        <v>133091.57999999999</v>
      </c>
      <c r="K39" s="63"/>
      <c r="L39" s="63"/>
      <c r="N39" s="126">
        <f t="shared" si="39"/>
        <v>2017</v>
      </c>
      <c r="O39" s="35">
        <f>SUMIF('Monthly Data'!$B:$B,N39,'Monthly Data'!V:V)</f>
        <v>299472217.15999997</v>
      </c>
      <c r="P39" s="35">
        <f>SUMIF('Monthly Data'!$B:$B,N39,'Monthly Data'!W:W)</f>
        <v>548063.93000000005</v>
      </c>
      <c r="Q39" s="63"/>
      <c r="R39" s="63"/>
      <c r="T39" s="126">
        <f t="shared" si="40"/>
        <v>2017</v>
      </c>
      <c r="U39" s="35">
        <f ca="1">SUMIF('Monthly Data'!$B:$B,T39,'Monthly Data'!AE:AE)-SUMIF('Monthly Data'!$B:$B,T39,'Monthly Data'!AD:AD)</f>
        <v>252589949.61000001</v>
      </c>
      <c r="V39" s="35">
        <f>SUMIF('Monthly Data'!$B:$B,T39,'Monthly Data'!AB:AB)</f>
        <v>495653.43</v>
      </c>
      <c r="W39" s="63"/>
      <c r="X39" s="63"/>
      <c r="Z39" s="126">
        <f t="shared" si="41"/>
        <v>2017</v>
      </c>
      <c r="AA39" s="35">
        <f>SUMIF('Monthly Data'!$B:$B,Z39,'Monthly Data'!AI:AI)</f>
        <v>42875821.289999999</v>
      </c>
      <c r="AB39" s="35">
        <f>SUMIF('Monthly Data'!$B:$B,Z39,'Monthly Data'!AJ:AJ)</f>
        <v>70873.779999999984</v>
      </c>
      <c r="AC39" s="63"/>
      <c r="AD39" s="63"/>
    </row>
    <row r="40" spans="1:30">
      <c r="D40" s="41"/>
      <c r="E40" s="63"/>
      <c r="F40" s="63"/>
      <c r="J40" s="41"/>
      <c r="K40" s="63"/>
      <c r="L40" s="63"/>
      <c r="P40" s="41"/>
    </row>
    <row r="41" spans="1:30">
      <c r="B41" s="126">
        <f>B30</f>
        <v>2008</v>
      </c>
      <c r="C41" s="35">
        <f ca="1">OFFSET(CDM!$E$13,0,ROW()-ROW($B$41))</f>
        <v>379503.71771495789</v>
      </c>
      <c r="D41" s="12">
        <f ca="1">OFFSET(CDM!$E$4,0,ROW()-(ROW($B$41)))</f>
        <v>72.74123114860798</v>
      </c>
      <c r="E41" s="63"/>
      <c r="H41" s="126">
        <f>H30</f>
        <v>2008</v>
      </c>
      <c r="I41" s="35">
        <f ca="1">OFFSET(CDM!$E$14,0,ROW()-(ROW($B$41)))</f>
        <v>0</v>
      </c>
      <c r="J41" s="126">
        <f ca="1">OFFSET(CDM!$E$5,0,ROW()-(ROW($B$41)))</f>
        <v>0</v>
      </c>
      <c r="N41" s="126">
        <f>N30</f>
        <v>2008</v>
      </c>
      <c r="O41" s="35">
        <f ca="1">OFFSET(CDM!$E$15,0,ROW()-(ROW($B$41)))</f>
        <v>0</v>
      </c>
      <c r="P41" s="126">
        <f ca="1">OFFSET(CDM!$E$6,0,ROW()-(ROW($B$41)))</f>
        <v>0</v>
      </c>
      <c r="T41" s="126">
        <f>T30</f>
        <v>2008</v>
      </c>
      <c r="U41" s="35">
        <f ca="1">OFFSET(CDM!$E$16,0,ROW()-(ROW($B$41)))</f>
        <v>0</v>
      </c>
      <c r="V41" s="126">
        <f ca="1">OFFSET(CDM!$E$7,0,ROW()-(ROW($B$41)))</f>
        <v>0</v>
      </c>
      <c r="Z41" s="126">
        <f>Z30</f>
        <v>2008</v>
      </c>
      <c r="AA41" s="35">
        <f ca="1">OFFSET(CDM!$E$17,0,ROW()-(ROW($B$41)))</f>
        <v>0</v>
      </c>
      <c r="AB41" s="126">
        <f ca="1">OFFSET(CDM!$E$8,0,ROW()-(ROW($B$41)))</f>
        <v>0</v>
      </c>
    </row>
    <row r="42" spans="1:30">
      <c r="B42" s="126">
        <f t="shared" ref="B42:B50" si="42">B31</f>
        <v>2009</v>
      </c>
      <c r="C42" s="35">
        <f ca="1">OFFSET(CDM!$E$13,0,ROW()-ROW($B$41))</f>
        <v>3326785.3266341118</v>
      </c>
      <c r="D42" s="12">
        <f ca="1">OFFSET(CDM!$E$4,0,ROW()-(ROW($B$41)))</f>
        <v>372.82114341891122</v>
      </c>
      <c r="E42" s="63"/>
      <c r="H42" s="126">
        <f t="shared" ref="H42:H50" si="43">H31</f>
        <v>2009</v>
      </c>
      <c r="I42" s="35">
        <f ca="1">OFFSET(CDM!$E$14,0,ROW()-(ROW($B$41)))</f>
        <v>0</v>
      </c>
      <c r="J42" s="126">
        <f ca="1">OFFSET(CDM!$E$5,0,ROW()-(ROW($B$41)))</f>
        <v>0</v>
      </c>
      <c r="N42" s="126">
        <f t="shared" ref="N42:N50" si="44">N31</f>
        <v>2009</v>
      </c>
      <c r="O42" s="35">
        <f ca="1">OFFSET(CDM!$E$15,0,ROW()-(ROW($B$41)))</f>
        <v>0</v>
      </c>
      <c r="P42" s="126">
        <f ca="1">OFFSET(CDM!$E$6,0,ROW()-(ROW($B$41)))</f>
        <v>0</v>
      </c>
      <c r="T42" s="126">
        <f t="shared" ref="T42:T50" si="45">T31</f>
        <v>2009</v>
      </c>
      <c r="U42" s="35">
        <f ca="1">OFFSET(CDM!$E$16,0,ROW()-(ROW($B$41)))</f>
        <v>0</v>
      </c>
      <c r="V42" s="126">
        <f ca="1">OFFSET(CDM!$E$7,0,ROW()-(ROW($B$41)))</f>
        <v>0</v>
      </c>
      <c r="Z42" s="126">
        <f t="shared" ref="Z42:Z50" si="46">Z31</f>
        <v>2009</v>
      </c>
      <c r="AA42" s="35">
        <f ca="1">OFFSET(CDM!$E$17,0,ROW()-(ROW($B$41)))</f>
        <v>0</v>
      </c>
      <c r="AB42" s="126">
        <f ca="1">OFFSET(CDM!$E$8,0,ROW()-(ROW($B$41)))</f>
        <v>0</v>
      </c>
    </row>
    <row r="43" spans="1:30">
      <c r="B43" s="126">
        <f t="shared" si="42"/>
        <v>2010</v>
      </c>
      <c r="C43" s="35">
        <f ca="1">OFFSET(CDM!$E$13,0,ROW()-ROW($B$41))</f>
        <v>6845739.411422791</v>
      </c>
      <c r="D43" s="12">
        <f ca="1">OFFSET(CDM!$E$4,0,ROW()-(ROW($B$41)))</f>
        <v>793.20899013702945</v>
      </c>
      <c r="E43" s="63"/>
      <c r="F43" s="63"/>
      <c r="H43" s="126">
        <f t="shared" si="43"/>
        <v>2010</v>
      </c>
      <c r="I43" s="35">
        <f ca="1">OFFSET(CDM!$E$14,0,ROW()-(ROW($B$41)))</f>
        <v>0</v>
      </c>
      <c r="J43" s="126">
        <f ca="1">OFFSET(CDM!$E$5,0,ROW()-(ROW($B$41)))</f>
        <v>0</v>
      </c>
      <c r="N43" s="126">
        <f t="shared" si="44"/>
        <v>2010</v>
      </c>
      <c r="O43" s="35">
        <f ca="1">OFFSET(CDM!$E$15,0,ROW()-(ROW($B$41)))</f>
        <v>0</v>
      </c>
      <c r="P43" s="126">
        <f ca="1">OFFSET(CDM!$E$6,0,ROW()-(ROW($B$41)))</f>
        <v>0</v>
      </c>
      <c r="T43" s="126">
        <f t="shared" si="45"/>
        <v>2010</v>
      </c>
      <c r="U43" s="35">
        <f ca="1">OFFSET(CDM!$E$16,0,ROW()-(ROW($B$41)))</f>
        <v>0</v>
      </c>
      <c r="V43" s="126">
        <f ca="1">OFFSET(CDM!$E$7,0,ROW()-(ROW($B$41)))</f>
        <v>0</v>
      </c>
      <c r="Z43" s="126">
        <f t="shared" si="46"/>
        <v>2010</v>
      </c>
      <c r="AA43" s="35">
        <f ca="1">OFFSET(CDM!$E$17,0,ROW()-(ROW($B$41)))</f>
        <v>0</v>
      </c>
      <c r="AB43" s="126">
        <f ca="1">OFFSET(CDM!$E$8,0,ROW()-(ROW($B$41)))</f>
        <v>0</v>
      </c>
    </row>
    <row r="44" spans="1:30">
      <c r="A44" s="126" t="s">
        <v>258</v>
      </c>
      <c r="B44" s="126">
        <f t="shared" si="42"/>
        <v>2011</v>
      </c>
      <c r="C44" s="35">
        <f ca="1">OFFSET(CDM!$E$13,0,ROW()-ROW($B$41))</f>
        <v>8227293.3484753752</v>
      </c>
      <c r="D44" s="12">
        <f ca="1">OFFSET(CDM!$E$4,0,ROW()-(ROW($B$41)))</f>
        <v>1299.8536584720346</v>
      </c>
      <c r="E44" s="63"/>
      <c r="F44" s="63"/>
      <c r="H44" s="126">
        <f t="shared" si="43"/>
        <v>2011</v>
      </c>
      <c r="I44" s="35">
        <f ca="1">OFFSET(CDM!$E$14,0,ROW()-(ROW($B$41)))</f>
        <v>0</v>
      </c>
      <c r="J44" s="126">
        <f ca="1">OFFSET(CDM!$E$5,0,ROW()-(ROW($B$41)))</f>
        <v>0</v>
      </c>
      <c r="N44" s="126">
        <f t="shared" si="44"/>
        <v>2011</v>
      </c>
      <c r="O44" s="35">
        <f ca="1">OFFSET(CDM!$E$15,0,ROW()-(ROW($B$41)))</f>
        <v>593780.2212453949</v>
      </c>
      <c r="P44" s="205">
        <f ca="1">OFFSET(CDM!$E$6,0,ROW()-(ROW($B$41)))</f>
        <v>173.59560205470999</v>
      </c>
      <c r="T44" s="126">
        <f t="shared" si="45"/>
        <v>2011</v>
      </c>
      <c r="U44" s="35">
        <f ca="1">OFFSET(CDM!$E$16,0,ROW()-(ROW($B$41)))</f>
        <v>0</v>
      </c>
      <c r="V44" s="126">
        <f ca="1">OFFSET(CDM!$E$7,0,ROW()-(ROW($B$41)))</f>
        <v>0</v>
      </c>
      <c r="Z44" s="126">
        <f t="shared" si="46"/>
        <v>2011</v>
      </c>
      <c r="AA44" s="35">
        <f ca="1">OFFSET(CDM!$E$17,0,ROW()-(ROW($B$41)))</f>
        <v>0</v>
      </c>
      <c r="AB44" s="126">
        <f ca="1">OFFSET(CDM!$E$8,0,ROW()-(ROW($B$41)))</f>
        <v>0</v>
      </c>
    </row>
    <row r="45" spans="1:30">
      <c r="A45" s="126" t="s">
        <v>255</v>
      </c>
      <c r="B45" s="126">
        <f t="shared" si="42"/>
        <v>2012</v>
      </c>
      <c r="C45" s="35">
        <f ca="1">OFFSET(CDM!$E$13,0,ROW()-ROW($B$41))</f>
        <v>12792018.92094209</v>
      </c>
      <c r="D45" s="12">
        <f ca="1">OFFSET(CDM!$E$4,0,ROW()-(ROW($B$41)))</f>
        <v>2068.7581127924004</v>
      </c>
      <c r="E45" s="63"/>
      <c r="F45" s="63"/>
      <c r="H45" s="126">
        <f t="shared" si="43"/>
        <v>2012</v>
      </c>
      <c r="I45" s="35">
        <f ca="1">OFFSET(CDM!$E$14,0,ROW()-(ROW($B$41)))</f>
        <v>28064.582636198997</v>
      </c>
      <c r="J45" s="63">
        <f ca="1">OFFSET(CDM!$E$5,0,ROW()-(ROW($B$41)))</f>
        <v>2.0429248265184863</v>
      </c>
      <c r="N45" s="126">
        <f t="shared" si="44"/>
        <v>2012</v>
      </c>
      <c r="O45" s="35">
        <f ca="1">OFFSET(CDM!$E$15,0,ROW()-(ROW($B$41)))</f>
        <v>2605829.9883885207</v>
      </c>
      <c r="P45" s="205">
        <f ca="1">OFFSET(CDM!$E$6,0,ROW()-(ROW($B$41)))</f>
        <v>492.69285008701439</v>
      </c>
      <c r="T45" s="126">
        <f t="shared" si="45"/>
        <v>2012</v>
      </c>
      <c r="U45" s="35">
        <f ca="1">OFFSET(CDM!$E$16,0,ROW()-(ROW($B$41)))</f>
        <v>3232821.7271581371</v>
      </c>
      <c r="V45" s="205">
        <f ca="1">OFFSET(CDM!$E$7,0,ROW()-(ROW($B$41)))</f>
        <v>576.51772168463197</v>
      </c>
      <c r="Z45" s="126">
        <f t="shared" si="46"/>
        <v>2012</v>
      </c>
      <c r="AA45" s="35">
        <f ca="1">OFFSET(CDM!$E$17,0,ROW()-(ROW($B$41)))</f>
        <v>27493.911545233139</v>
      </c>
      <c r="AB45" s="205">
        <f ca="1">OFFSET(CDM!$E$8,0,ROW()-(ROW($B$41)))</f>
        <v>1.7024373554320718</v>
      </c>
    </row>
    <row r="46" spans="1:30">
      <c r="B46" s="126">
        <f t="shared" si="42"/>
        <v>2013</v>
      </c>
      <c r="C46" s="35">
        <f ca="1">OFFSET(CDM!$E$13,0,ROW()-ROW($B$41))</f>
        <v>20212082.10593868</v>
      </c>
      <c r="D46" s="12">
        <f ca="1">OFFSET(CDM!$E$4,0,ROW()-(ROW($B$41)))</f>
        <v>3279.007107134646</v>
      </c>
      <c r="E46" s="63"/>
      <c r="F46" s="63"/>
      <c r="H46" s="126">
        <f t="shared" si="43"/>
        <v>2013</v>
      </c>
      <c r="I46" s="35">
        <f ca="1">OFFSET(CDM!$E$14,0,ROW()-(ROW($B$41)))</f>
        <v>63564.250358752004</v>
      </c>
      <c r="J46" s="63">
        <f ca="1">OFFSET(CDM!$E$5,0,ROW()-(ROW($B$41)))</f>
        <v>4.1908980264579876</v>
      </c>
      <c r="N46" s="126">
        <f t="shared" si="44"/>
        <v>2013</v>
      </c>
      <c r="O46" s="35">
        <f ca="1">OFFSET(CDM!$E$15,0,ROW()-(ROW($B$41)))</f>
        <v>6090078.3382634111</v>
      </c>
      <c r="P46" s="205">
        <f ca="1">OFFSET(CDM!$E$6,0,ROW()-(ROW($B$41)))</f>
        <v>873.98535002069445</v>
      </c>
      <c r="T46" s="126">
        <f t="shared" si="45"/>
        <v>2013</v>
      </c>
      <c r="U46" s="35">
        <f ca="1">OFFSET(CDM!$E$16,0,ROW()-(ROW($B$41)))</f>
        <v>9075528.6572482064</v>
      </c>
      <c r="V46" s="205">
        <f ca="1">OFFSET(CDM!$E$7,0,ROW()-(ROW($B$41)))</f>
        <v>1550.4327179472589</v>
      </c>
      <c r="Z46" s="126">
        <f t="shared" si="46"/>
        <v>2013</v>
      </c>
      <c r="AA46" s="35">
        <f ca="1">OFFSET(CDM!$E$17,0,ROW()-(ROW($B$41)))</f>
        <v>54694.94689598761</v>
      </c>
      <c r="AB46" s="205">
        <f ca="1">OFFSET(CDM!$E$8,0,ROW()-(ROW($B$41)))</f>
        <v>3.3800876758661147</v>
      </c>
    </row>
    <row r="47" spans="1:30">
      <c r="B47" s="126">
        <f t="shared" si="42"/>
        <v>2014</v>
      </c>
      <c r="C47" s="35">
        <f ca="1">OFFSET(CDM!$E$13,0,ROW()-ROW($B$41))</f>
        <v>29688916.712998502</v>
      </c>
      <c r="D47" s="12">
        <f ca="1">OFFSET(CDM!$E$4,0,ROW()-(ROW($B$41)))</f>
        <v>4772.5600770561396</v>
      </c>
      <c r="E47" s="63"/>
      <c r="F47" s="63"/>
      <c r="H47" s="126">
        <f t="shared" si="43"/>
        <v>2014</v>
      </c>
      <c r="I47" s="35">
        <f ca="1">OFFSET(CDM!$E$14,0,ROW()-(ROW($B$41)))</f>
        <v>77119.321237298413</v>
      </c>
      <c r="J47" s="63">
        <f ca="1">OFFSET(CDM!$E$5,0,ROW()-(ROW($B$41)))</f>
        <v>8.1140684183324865</v>
      </c>
      <c r="N47" s="126">
        <f t="shared" si="44"/>
        <v>2014</v>
      </c>
      <c r="O47" s="35">
        <f ca="1">OFFSET(CDM!$E$15,0,ROW()-(ROW($B$41)))</f>
        <v>8881058.9303986374</v>
      </c>
      <c r="P47" s="205">
        <f ca="1">OFFSET(CDM!$E$6,0,ROW()-(ROW($B$41)))</f>
        <v>1217.1004897467144</v>
      </c>
      <c r="T47" s="126">
        <f t="shared" si="45"/>
        <v>2014</v>
      </c>
      <c r="U47" s="35">
        <f ca="1">OFFSET(CDM!$E$16,0,ROW()-(ROW($B$41)))</f>
        <v>13403463.646787338</v>
      </c>
      <c r="V47" s="205">
        <f ca="1">OFFSET(CDM!$E$7,0,ROW()-(ROW($B$41)))</f>
        <v>2036.5661874239258</v>
      </c>
      <c r="Z47" s="126">
        <f t="shared" si="46"/>
        <v>2014</v>
      </c>
      <c r="AA47" s="35">
        <f ca="1">OFFSET(CDM!$E$17,0,ROW()-(ROW($B$41)))</f>
        <v>54654.663674103103</v>
      </c>
      <c r="AB47" s="205">
        <f ca="1">OFFSET(CDM!$E$8,0,ROW()-(ROW($B$41)))</f>
        <v>3.3753331422459061</v>
      </c>
    </row>
    <row r="48" spans="1:30">
      <c r="B48" s="126">
        <f t="shared" si="42"/>
        <v>2015</v>
      </c>
      <c r="C48" s="35">
        <f ca="1">OFFSET(CDM!$E$13,0,ROW()-ROW($B$41))</f>
        <v>39378471.949839026</v>
      </c>
      <c r="D48" s="12">
        <f ca="1">OFFSET(CDM!$E$4,0,ROW()-(ROW($B$41)))</f>
        <v>6306.2112773710787</v>
      </c>
      <c r="E48" s="63"/>
      <c r="F48" s="63"/>
      <c r="H48" s="126">
        <f t="shared" si="43"/>
        <v>2015</v>
      </c>
      <c r="I48" s="35">
        <f ca="1">OFFSET(CDM!$E$14,0,ROW()-(ROW($B$41)))</f>
        <v>250315.11919415195</v>
      </c>
      <c r="J48" s="63">
        <f ca="1">OFFSET(CDM!$E$5,0,ROW()-(ROW($B$41)))</f>
        <v>18.909748321705337</v>
      </c>
      <c r="N48" s="126">
        <f t="shared" si="44"/>
        <v>2015</v>
      </c>
      <c r="O48" s="35">
        <f ca="1">OFFSET(CDM!$E$15,0,ROW()-(ROW($B$41)))</f>
        <v>10107708.279756702</v>
      </c>
      <c r="P48" s="205">
        <f ca="1">OFFSET(CDM!$E$6,0,ROW()-(ROW($B$41)))</f>
        <v>1388.6278657643984</v>
      </c>
      <c r="T48" s="126">
        <f t="shared" si="45"/>
        <v>2015</v>
      </c>
      <c r="U48" s="35">
        <f ca="1">OFFSET(CDM!$E$16,0,ROW()-(ROW($B$41)))</f>
        <v>15576070.648468908</v>
      </c>
      <c r="V48" s="205">
        <f ca="1">OFFSET(CDM!$E$7,0,ROW()-(ROW($B$41)))</f>
        <v>2243.3714428672247</v>
      </c>
      <c r="Z48" s="126">
        <f t="shared" si="46"/>
        <v>2015</v>
      </c>
      <c r="AA48" s="35">
        <f ca="1">OFFSET(CDM!$E$17,0,ROW()-(ROW($B$41)))</f>
        <v>54613.552726204791</v>
      </c>
      <c r="AB48" s="205">
        <f ca="1">OFFSET(CDM!$E$8,0,ROW()-(ROW($B$41)))</f>
        <v>3.3704835240684932</v>
      </c>
    </row>
    <row r="49" spans="2:28">
      <c r="B49" s="126">
        <f t="shared" si="42"/>
        <v>2016</v>
      </c>
      <c r="C49" s="35">
        <f ca="1">OFFSET(CDM!$E$13,0,ROW()-ROW($B$41))</f>
        <v>48212014.983652823</v>
      </c>
      <c r="D49" s="12">
        <f ca="1">OFFSET(CDM!$E$4,0,ROW()-(ROW($B$41)))</f>
        <v>7933.4697216471541</v>
      </c>
      <c r="E49" s="63"/>
      <c r="F49" s="63"/>
      <c r="H49" s="126">
        <f t="shared" si="43"/>
        <v>2016</v>
      </c>
      <c r="I49" s="35">
        <f ca="1">OFFSET(CDM!$E$14,0,ROW()-(ROW($B$41)))</f>
        <v>423799.59896512702</v>
      </c>
      <c r="J49" s="63">
        <f ca="1">OFFSET(CDM!$E$5,0,ROW()-(ROW($B$41)))</f>
        <v>27.577610184068277</v>
      </c>
      <c r="N49" s="126">
        <f t="shared" si="44"/>
        <v>2016</v>
      </c>
      <c r="O49" s="35">
        <f ca="1">OFFSET(CDM!$E$15,0,ROW()-(ROW($B$41)))</f>
        <v>10551815.166880909</v>
      </c>
      <c r="P49" s="205">
        <f ca="1">OFFSET(CDM!$E$6,0,ROW()-(ROW($B$41)))</f>
        <v>1447.2316865622397</v>
      </c>
      <c r="T49" s="126">
        <f t="shared" si="45"/>
        <v>2016</v>
      </c>
      <c r="U49" s="35">
        <f ca="1">OFFSET(CDM!$E$16,0,ROW()-(ROW($B$41)))</f>
        <v>17374995.264849439</v>
      </c>
      <c r="V49" s="205">
        <f ca="1">OFFSET(CDM!$E$7,0,ROW()-(ROW($B$41)))</f>
        <v>2615.8391644175454</v>
      </c>
      <c r="Z49" s="126">
        <f t="shared" si="46"/>
        <v>2016</v>
      </c>
      <c r="AA49" s="35">
        <f ca="1">OFFSET(CDM!$E$17,0,ROW()-(ROW($B$41)))</f>
        <v>54613.552726204791</v>
      </c>
      <c r="AB49" s="205">
        <f ca="1">OFFSET(CDM!$E$8,0,ROW()-(ROW($B$41)))</f>
        <v>3.3704835240684932</v>
      </c>
    </row>
    <row r="50" spans="2:28">
      <c r="B50" s="126">
        <f t="shared" si="42"/>
        <v>2017</v>
      </c>
      <c r="C50" s="35">
        <f ca="1">OFFSET(CDM!$E$13,0,ROW()-ROW($B$41))</f>
        <v>57125993.157611959</v>
      </c>
      <c r="D50" s="12">
        <f ca="1">OFFSET(CDM!$E$4,0,ROW()-(ROW($B$41)))</f>
        <v>9994.4137048400698</v>
      </c>
      <c r="E50" s="63"/>
      <c r="F50" s="63"/>
      <c r="H50" s="126">
        <f t="shared" si="43"/>
        <v>2017</v>
      </c>
      <c r="I50" s="35">
        <f ca="1">OFFSET(CDM!$E$14,0,ROW()-(ROW($B$41)))</f>
        <v>610958.78356721601</v>
      </c>
      <c r="J50" s="63">
        <f ca="1">OFFSET(CDM!$E$5,0,ROW()-(ROW($B$41)))</f>
        <v>58.895224167797593</v>
      </c>
      <c r="N50" s="126">
        <f t="shared" si="44"/>
        <v>2017</v>
      </c>
      <c r="O50" s="35">
        <f ca="1">OFFSET(CDM!$E$15,0,ROW()-(ROW($B$41)))</f>
        <v>10577319.450433785</v>
      </c>
      <c r="P50" s="205">
        <f ca="1">OFFSET(CDM!$E$6,0,ROW()-(ROW($B$41)))</f>
        <v>1448.1282019906978</v>
      </c>
      <c r="T50" s="126">
        <f t="shared" si="45"/>
        <v>2017</v>
      </c>
      <c r="U50" s="35">
        <f ca="1">OFFSET(CDM!$E$16,0,ROW()-(ROW($B$41)))</f>
        <v>21850499.431430347</v>
      </c>
      <c r="V50" s="205">
        <f ca="1">OFFSET(CDM!$E$7,0,ROW()-(ROW($B$41)))</f>
        <v>3492.0931794831795</v>
      </c>
      <c r="Z50" s="126">
        <f t="shared" si="46"/>
        <v>2017</v>
      </c>
      <c r="AA50" s="35">
        <f ca="1">OFFSET(CDM!$E$17,0,ROW()-(ROW($B$41)))</f>
        <v>53078.541479495638</v>
      </c>
      <c r="AB50" s="205">
        <f ca="1">OFFSET(CDM!$E$8,0,ROW()-(ROW($B$41)))</f>
        <v>3.1880924136756494</v>
      </c>
    </row>
  </sheetData>
  <mergeCells count="7">
    <mergeCell ref="AL2:AP2"/>
    <mergeCell ref="B2:F2"/>
    <mergeCell ref="H2:L2"/>
    <mergeCell ref="N2:R2"/>
    <mergeCell ref="T2:X2"/>
    <mergeCell ref="Z2:AD2"/>
    <mergeCell ref="AF2:AJ2"/>
  </mergeCells>
  <pageMargins left="0.7" right="0.7" top="0.75" bottom="0.75" header="0.3" footer="0.3"/>
  <pageSetup paperSize="9"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96FC-BBB4-4B73-A3A6-F9174A8EFAFD}">
  <dimension ref="B1:L63"/>
  <sheetViews>
    <sheetView workbookViewId="0">
      <selection activeCell="J24" sqref="J24"/>
    </sheetView>
  </sheetViews>
  <sheetFormatPr defaultColWidth="9.1640625" defaultRowHeight="12.75"/>
  <cols>
    <col min="1" max="1" width="3" style="45" customWidth="1"/>
    <col min="2" max="2" width="25.5" style="45" bestFit="1" customWidth="1"/>
    <col min="3" max="3" width="15.6640625" style="45" bestFit="1" customWidth="1"/>
    <col min="4" max="8" width="15" style="45" bestFit="1" customWidth="1"/>
    <col min="9" max="9" width="18.1640625" style="45" customWidth="1"/>
    <col min="10" max="12" width="15.6640625" style="45" bestFit="1" customWidth="1"/>
    <col min="13" max="16384" width="9.1640625" style="45"/>
  </cols>
  <sheetData>
    <row r="1" spans="2:12" ht="16.5" thickBot="1">
      <c r="B1" s="44" t="s">
        <v>158</v>
      </c>
    </row>
    <row r="2" spans="2:12">
      <c r="B2" s="122" t="s">
        <v>176</v>
      </c>
      <c r="C2" s="121" t="s">
        <v>177</v>
      </c>
      <c r="D2" s="121" t="s">
        <v>178</v>
      </c>
      <c r="E2" s="121" t="s">
        <v>179</v>
      </c>
      <c r="F2" s="121" t="s">
        <v>180</v>
      </c>
      <c r="G2" s="121" t="s">
        <v>181</v>
      </c>
      <c r="H2" s="121" t="s">
        <v>205</v>
      </c>
      <c r="I2" s="121" t="s">
        <v>206</v>
      </c>
      <c r="J2" s="121" t="s">
        <v>182</v>
      </c>
      <c r="K2" s="121" t="s">
        <v>193</v>
      </c>
      <c r="L2" s="120" t="s">
        <v>207</v>
      </c>
    </row>
    <row r="3" spans="2:12">
      <c r="B3" s="48" t="s">
        <v>138</v>
      </c>
      <c r="C3" s="119">
        <f ca="1">OFFSET('Normalized AS 20yr Trend'!$C$9,COLUMN(F3)-COLUMN($F3),0)</f>
        <v>631309635.844643</v>
      </c>
      <c r="D3" s="119">
        <f ca="1">OFFSET('Normalized AS 20yr Trend'!$C$9,COLUMN(G3)-COLUMN($F3),0)</f>
        <v>617011740.79367626</v>
      </c>
      <c r="E3" s="119">
        <f ca="1">OFFSET('Normalized AS 20yr Trend'!$C$9,COLUMN(H3)-COLUMN($F3),0)</f>
        <v>598157531.45016491</v>
      </c>
      <c r="F3" s="119">
        <f ca="1">OFFSET('Normalized AS 20yr Trend'!$C$9,COLUMN(I3)-COLUMN($F3),0)</f>
        <v>593984431.47600019</v>
      </c>
      <c r="G3" s="119">
        <f ca="1">OFFSET('Normalized AS 20yr Trend'!$C$9,COLUMN(J3)-COLUMN($F3),0)</f>
        <v>619568737.68663192</v>
      </c>
      <c r="H3" s="119">
        <f ca="1">OFFSET('Normalized AS 20yr Trend'!$C$9,COLUMN(K3)-COLUMN($F3),0)</f>
        <v>583858255.14999998</v>
      </c>
      <c r="I3" s="119">
        <f ca="1">OFFSET('Normalized AS 20yr Trend'!$I$13,COLUMN(I3)-COLUMN($H3),0)</f>
        <v>586914721.98039699</v>
      </c>
      <c r="J3" s="119">
        <f ca="1">OFFSET('Normalized AS 20yr Trend'!$I$13,COLUMN(J3)-COLUMN($H3),0)</f>
        <v>583115728.15570688</v>
      </c>
      <c r="K3" s="119">
        <f ca="1">OFFSET('Normalized AS 20yr Trend'!$I$13,COLUMN(K3)-COLUMN($H3),0)</f>
        <v>579316734.3310169</v>
      </c>
      <c r="L3" s="118">
        <f ca="1">OFFSET('Normalized AS 20yr Trend'!$I$13,COLUMN(L3)-COLUMN($H3),0)</f>
        <v>577486696.11962974</v>
      </c>
    </row>
    <row r="4" spans="2:12">
      <c r="B4" s="117" t="s">
        <v>140</v>
      </c>
      <c r="C4" s="119">
        <f ca="1">OFFSET('Normalized AS 20yr Trend'!$L$9,COLUMN(F4)-COLUMN($F4),0)</f>
        <v>216236228.69367602</v>
      </c>
      <c r="D4" s="119">
        <f ca="1">OFFSET('Normalized AS 20yr Trend'!$L$9,COLUMN(G4)-COLUMN($F4),0)</f>
        <v>217023476.48367095</v>
      </c>
      <c r="E4" s="119">
        <f ca="1">OFFSET('Normalized AS 20yr Trend'!$L$9,COLUMN(H4)-COLUMN($F4),0)</f>
        <v>212401261.73789737</v>
      </c>
      <c r="F4" s="119">
        <f ca="1">OFFSET('Normalized AS 20yr Trend'!$L$9,COLUMN(I4)-COLUMN($F4),0)</f>
        <v>207733154.94022256</v>
      </c>
      <c r="G4" s="119">
        <f ca="1">OFFSET('Normalized AS 20yr Trend'!$L$9,COLUMN(J4)-COLUMN($F4),0)</f>
        <v>208239182.30018815</v>
      </c>
      <c r="H4" s="119">
        <f ca="1">OFFSET('Normalized AS 20yr Trend'!$L$9,COLUMN(K4)-COLUMN($F4),0)</f>
        <v>199190042.63999999</v>
      </c>
      <c r="I4" s="119">
        <f ca="1">OFFSET('Normalized AS 20yr Trend'!$R$13,COLUMN(I4)-COLUMN($H4),0)</f>
        <v>205806845.29305378</v>
      </c>
      <c r="J4" s="119">
        <f ca="1">OFFSET('Normalized AS 20yr Trend'!$R$13,COLUMN(J4)-COLUMN($H4),0)</f>
        <v>204370248.23170593</v>
      </c>
      <c r="K4" s="119">
        <f ca="1">OFFSET('Normalized AS 20yr Trend'!$R$13,COLUMN(K4)-COLUMN($H4),0)</f>
        <v>202666191.81814468</v>
      </c>
      <c r="L4" s="118">
        <f ca="1">OFFSET('Normalized AS 20yr Trend'!$R$13,COLUMN(L4)-COLUMN($H4),0)</f>
        <v>201325666.7180374</v>
      </c>
    </row>
    <row r="5" spans="2:12">
      <c r="B5" s="117" t="s">
        <v>141</v>
      </c>
      <c r="C5" s="119">
        <f ca="1">OFFSET('Normalized AS 20yr Trend'!$U$9,COLUMN(F5)-COLUMN($F5),0)</f>
        <v>934809261.29243946</v>
      </c>
      <c r="D5" s="119">
        <f ca="1">OFFSET('Normalized AS 20yr Trend'!$U$9,COLUMN(G5)-COLUMN($F5),0)</f>
        <v>940634724.18571424</v>
      </c>
      <c r="E5" s="119">
        <f ca="1">OFFSET('Normalized AS 20yr Trend'!$U$9,COLUMN(H5)-COLUMN($F5),0)</f>
        <v>966794317.96808374</v>
      </c>
      <c r="F5" s="119">
        <f ca="1">OFFSET('Normalized AS 20yr Trend'!$U$9,COLUMN(I5)-COLUMN($F5),0)</f>
        <v>941653981.70491195</v>
      </c>
      <c r="G5" s="119">
        <f ca="1">OFFSET('Normalized AS 20yr Trend'!$U$9,COLUMN(J5)-COLUMN($F5),0)</f>
        <v>954879860.93795943</v>
      </c>
      <c r="H5" s="119">
        <f ca="1">OFFSET('Normalized AS 20yr Trend'!$U$9,COLUMN(K5)-COLUMN($F5),0)</f>
        <v>935689535.96999991</v>
      </c>
      <c r="I5" s="119">
        <f ca="1">OFFSET('Normalized AS 20yr Trend'!$AA$13,COLUMN(I5)-COLUMN($H5),0)</f>
        <v>959129498.6274153</v>
      </c>
      <c r="J5" s="119">
        <f ca="1">OFFSET('Normalized AS 20yr Trend'!$AA$13,COLUMN(J5)-COLUMN($H5),0)</f>
        <v>969837625.32338548</v>
      </c>
      <c r="K5" s="119">
        <f ca="1">OFFSET('Normalized AS 20yr Trend'!$AA$13,COLUMN(K5)-COLUMN($H5),0)</f>
        <v>978678526.35154021</v>
      </c>
      <c r="L5" s="118">
        <f ca="1">OFFSET('Normalized AS 20yr Trend'!$AA$13,COLUMN(L5)-COLUMN($H5),0)</f>
        <v>985017974.24026513</v>
      </c>
    </row>
    <row r="6" spans="2:12">
      <c r="B6" s="117" t="s">
        <v>142</v>
      </c>
      <c r="C6" s="119">
        <f ca="1">OFFSET('Normalized AS 20yr Trend'!$AD$9,COLUMN(F6)-COLUMN($F6),0)</f>
        <v>45768539.737902999</v>
      </c>
      <c r="D6" s="119">
        <f ca="1">OFFSET('Normalized AS 20yr Trend'!$AD$9,COLUMN(G6)-COLUMN($F6),0)</f>
        <v>45666584.426196001</v>
      </c>
      <c r="E6" s="119">
        <f ca="1">OFFSET('Normalized AS 20yr Trend'!$AD$9,COLUMN(H6)-COLUMN($F6),0)</f>
        <v>47519841.509630993</v>
      </c>
      <c r="F6" s="119">
        <f ca="1">OFFSET('Normalized AS 20yr Trend'!$AD$9,COLUMN(I6)-COLUMN($F6),0)</f>
        <v>44363940.879999988</v>
      </c>
      <c r="G6" s="119">
        <f ca="1">OFFSET('Normalized AS 20yr Trend'!$AD$9,COLUMN(J6)-COLUMN($F6),0)</f>
        <v>44045563.989999995</v>
      </c>
      <c r="H6" s="119">
        <f ca="1">OFFSET('Normalized AS 20yr Trend'!$AD$9,COLUMN(K6)-COLUMN($F6),0)</f>
        <v>44136954.399999991</v>
      </c>
      <c r="I6" s="119">
        <f ca="1">OFFSET('Normalized AS 20yr Trend'!$AJ$13,COLUMN(I6)-COLUMN($H6),0)</f>
        <v>43492152.429175787</v>
      </c>
      <c r="J6" s="119">
        <f ca="1">OFFSET('Normalized AS 20yr Trend'!$AJ$13,COLUMN(J6)-COLUMN($H6),0)</f>
        <v>43044057.6613653</v>
      </c>
      <c r="K6" s="119">
        <f ca="1">OFFSET('Normalized AS 20yr Trend'!$AJ$13,COLUMN(K6)-COLUMN($H6),0)</f>
        <v>42061866.322037801</v>
      </c>
      <c r="L6" s="118">
        <f ca="1">OFFSET('Normalized AS 20yr Trend'!$AJ$13,COLUMN(L6)-COLUMN($H6),0)</f>
        <v>40874806.075379871</v>
      </c>
    </row>
    <row r="7" spans="2:12">
      <c r="B7" s="117" t="s">
        <v>183</v>
      </c>
      <c r="C7" s="119">
        <f ca="1">OFFSET('Normalized AS 20yr Trend'!$AM$9,COLUMN(F7)-COLUMN($F7),0)</f>
        <v>304746367.45815498</v>
      </c>
      <c r="D7" s="119">
        <f ca="1">OFFSET('Normalized AS 20yr Trend'!$AM$9,COLUMN(G7)-COLUMN($F7),0)</f>
        <v>295185913.80554301</v>
      </c>
      <c r="E7" s="119">
        <f ca="1">OFFSET('Normalized AS 20yr Trend'!$AM$9,COLUMN(H7)-COLUMN($F7),0)</f>
        <v>304014292.368729</v>
      </c>
      <c r="F7" s="119">
        <f ca="1">OFFSET('Normalized AS 20yr Trend'!$AM$9,COLUMN(I7)-COLUMN($F7),0)</f>
        <v>301194469.31</v>
      </c>
      <c r="G7" s="119">
        <f ca="1">OFFSET('Normalized AS 20yr Trend'!$AM$9,COLUMN(J7)-COLUMN($F7),0)</f>
        <v>318162193.04000002</v>
      </c>
      <c r="H7" s="119">
        <f ca="1">OFFSET('Normalized AS 20yr Trend'!$AM$9,COLUMN(K7)-COLUMN($F7),0)</f>
        <v>299472217.15999997</v>
      </c>
      <c r="I7" s="119">
        <f ca="1">OFFSET('Normalized AS 20yr Trend'!$AS$13,COLUMN(I7)-COLUMN($H7),0)</f>
        <v>313683075.96602374</v>
      </c>
      <c r="J7" s="119">
        <f ca="1">OFFSET('Normalized AS 20yr Trend'!$AS$13,COLUMN(J7)-COLUMN($H7),0)</f>
        <v>322501721.30907089</v>
      </c>
      <c r="K7" s="119">
        <f ca="1">OFFSET('Normalized AS 20yr Trend'!$AS$13,COLUMN(K7)-COLUMN($H7),0)</f>
        <v>322065209.64213055</v>
      </c>
      <c r="L7" s="118">
        <f ca="1">OFFSET('Normalized AS 20yr Trend'!$AS$13,COLUMN(L7)-COLUMN($H7),0)</f>
        <v>318078602.3465625</v>
      </c>
    </row>
    <row r="8" spans="2:12">
      <c r="B8" s="117" t="s">
        <v>191</v>
      </c>
      <c r="C8" s="119">
        <f ca="1">OFFSET('Normalized AS 20yr Trend'!$AV$9,COLUMN(F8)-COLUMN($F8),0)</f>
        <v>280858035.097938</v>
      </c>
      <c r="D8" s="119">
        <f ca="1">OFFSET('Normalized AS 20yr Trend'!$AV$9,COLUMN(G8)-COLUMN($F8),0)</f>
        <v>265541554.24181503</v>
      </c>
      <c r="E8" s="119">
        <f ca="1">OFFSET('Normalized AS 20yr Trend'!$AV$9,COLUMN(H8)-COLUMN($F8),0)</f>
        <v>266219489.74002093</v>
      </c>
      <c r="F8" s="119">
        <f ca="1">OFFSET('Normalized AS 20yr Trend'!$AV$9,COLUMN(I8)-COLUMN($F8),0)</f>
        <v>241052438.81000003</v>
      </c>
      <c r="G8" s="119">
        <f ca="1">OFFSET('Normalized AS 20yr Trend'!$AV$9,COLUMN(J8)-COLUMN($F8),0)</f>
        <v>264027087.00000006</v>
      </c>
      <c r="H8" s="119">
        <f ca="1">OFFSET('Normalized AS 20yr Trend'!$AV$9,COLUMN(K8)-COLUMN($F8),0)</f>
        <v>252589949.61000001</v>
      </c>
      <c r="I8" s="119">
        <f ca="1">OFFSET('Normalized AS 20yr Trend'!$BB$13,COLUMN(I8)-COLUMN($H8),0)</f>
        <v>251190065.41504449</v>
      </c>
      <c r="J8" s="119">
        <f ca="1">OFFSET('Normalized AS 20yr Trend'!$BB$13,COLUMN(J8)-COLUMN($H8),0)</f>
        <v>251190065.41504449</v>
      </c>
      <c r="K8" s="119">
        <f ca="1">OFFSET('Normalized AS 20yr Trend'!$BB$13,COLUMN(K8)-COLUMN($H8),0)</f>
        <v>251190065.41504449</v>
      </c>
      <c r="L8" s="118">
        <f ca="1">OFFSET('Normalized AS 20yr Trend'!$BB$13,COLUMN(L8)-COLUMN($H8),0)</f>
        <v>251190065.41504449</v>
      </c>
    </row>
    <row r="9" spans="2:12">
      <c r="B9" s="117" t="s">
        <v>192</v>
      </c>
      <c r="C9" s="119">
        <f ca="1">OFFSET('Normalized AS 20yr Trend'!$BE$9,COLUMN(F9)-COLUMN($F9),0)</f>
        <v>45336838.931562997</v>
      </c>
      <c r="D9" s="119">
        <f ca="1">OFFSET('Normalized AS 20yr Trend'!$BE$9,COLUMN(G9)-COLUMN($F9),0)</f>
        <v>48126674.812411003</v>
      </c>
      <c r="E9" s="119">
        <f ca="1">OFFSET('Normalized AS 20yr Trend'!$BE$9,COLUMN(H9)-COLUMN($F9),0)</f>
        <v>47308908.679020993</v>
      </c>
      <c r="F9" s="119">
        <f ca="1">OFFSET('Normalized AS 20yr Trend'!$BE$9,COLUMN(I9)-COLUMN($F9),0)</f>
        <v>47202925.820000008</v>
      </c>
      <c r="G9" s="119">
        <f ca="1">OFFSET('Normalized AS 20yr Trend'!$BE$9,COLUMN(J9)-COLUMN($F9),0)</f>
        <v>44370766.850000001</v>
      </c>
      <c r="H9" s="119">
        <f ca="1">OFFSET('Normalized AS 20yr Trend'!$BE$9,COLUMN(K9)-COLUMN($F9),0)</f>
        <v>42875821.289999999</v>
      </c>
      <c r="I9" s="119">
        <f ca="1">OFFSET('Normalized AS 20yr Trend'!$BK$13,COLUMN(I9)-COLUMN($H9),0)</f>
        <v>43030413.808034509</v>
      </c>
      <c r="J9" s="119">
        <f ca="1">OFFSET('Normalized AS 20yr Trend'!$BK$13,COLUMN(J9)-COLUMN($H9),0)</f>
        <v>41981365.674293369</v>
      </c>
      <c r="K9" s="119">
        <f ca="1">OFFSET('Normalized AS 20yr Trend'!$BK$13,COLUMN(K9)-COLUMN($H9),0)</f>
        <v>40932317.540552229</v>
      </c>
      <c r="L9" s="118">
        <f ca="1">OFFSET('Normalized AS 20yr Trend'!$BK$13,COLUMN(L9)-COLUMN($H9),0)</f>
        <v>39883269.406811088</v>
      </c>
    </row>
    <row r="10" spans="2:12">
      <c r="B10" s="117" t="s">
        <v>146</v>
      </c>
      <c r="C10" s="119">
        <f ca="1">OFFSET('Normalized AS 20yr Trend'!$BN$9,COLUMN(F10)-COLUMN($F10),0)</f>
        <v>17377866.278999001</v>
      </c>
      <c r="D10" s="119">
        <f ca="1">OFFSET('Normalized AS 20yr Trend'!$BN$9,COLUMN(G10)-COLUMN($F10),0)</f>
        <v>17283102.442827001</v>
      </c>
      <c r="E10" s="119">
        <f ca="1">OFFSET('Normalized AS 20yr Trend'!$BN$9,COLUMN(H10)-COLUMN($F10),0)</f>
        <v>17360921.051590003</v>
      </c>
      <c r="F10" s="119">
        <f ca="1">OFFSET('Normalized AS 20yr Trend'!$BN$9,COLUMN(I10)-COLUMN($F10),0)</f>
        <v>17162407.530000001</v>
      </c>
      <c r="G10" s="119">
        <f ca="1">OFFSET('Normalized AS 20yr Trend'!$BN$9,COLUMN(J10)-COLUMN($F10),0)</f>
        <v>14655212.350000001</v>
      </c>
      <c r="H10" s="119">
        <f ca="1">OFFSET('Normalized AS 20yr Trend'!$BN$9,COLUMN(K10)-COLUMN($F10),0)</f>
        <v>6962744.2999999998</v>
      </c>
      <c r="I10" s="119">
        <f ca="1">OFFSET('Normalized AS 20yr Trend'!$BQ$13,COLUMN(I10)-COLUMN($H10),0)</f>
        <v>6962744.2999999998</v>
      </c>
      <c r="J10" s="119">
        <f ca="1">OFFSET('Normalized AS 20yr Trend'!$BQ$13,COLUMN(J10)-COLUMN($H10),0)</f>
        <v>6411262.5356674027</v>
      </c>
      <c r="K10" s="119">
        <f ca="1">OFFSET('Normalized AS 20yr Trend'!$BQ$13,COLUMN(K10)-COLUMN($H10),0)</f>
        <v>6415192.2170508699</v>
      </c>
      <c r="L10" s="118">
        <f ca="1">OFFSET('Normalized AS 20yr Trend'!$BQ$13,COLUMN(L10)-COLUMN($H10),0)</f>
        <v>6419124.307070029</v>
      </c>
    </row>
    <row r="11" spans="2:12">
      <c r="B11" s="117" t="s">
        <v>145</v>
      </c>
      <c r="C11" s="119">
        <f ca="1">OFFSET('Normalized AS 20yr Trend'!$BT$9,COLUMN(F11)-COLUMN($F11),0)</f>
        <v>908923.37890999997</v>
      </c>
      <c r="D11" s="119">
        <f ca="1">OFFSET('Normalized AS 20yr Trend'!$BT$9,COLUMN(G11)-COLUMN($F11),0)</f>
        <v>887747.77032600006</v>
      </c>
      <c r="E11" s="119">
        <f ca="1">OFFSET('Normalized AS 20yr Trend'!$BT$9,COLUMN(H11)-COLUMN($F11),0)</f>
        <v>924204.18281011167</v>
      </c>
      <c r="F11" s="119">
        <f ca="1">OFFSET('Normalized AS 20yr Trend'!$BT$9,COLUMN(I11)-COLUMN($F11),0)</f>
        <v>873074.41874517407</v>
      </c>
      <c r="G11" s="119">
        <f ca="1">OFFSET('Normalized AS 20yr Trend'!$BT$9,COLUMN(J11)-COLUMN($F11),0)</f>
        <v>851684.9625372421</v>
      </c>
      <c r="H11" s="119">
        <f ca="1">OFFSET('Normalized AS 20yr Trend'!$BT$9,COLUMN(K11)-COLUMN($F11),0)</f>
        <v>795950.62000000011</v>
      </c>
      <c r="I11" s="119">
        <f ca="1">OFFSET('Normalized AS 20yr Trend'!$BW$13,COLUMN(I11)-COLUMN($H11),0)</f>
        <v>795950.62000000011</v>
      </c>
      <c r="J11" s="119">
        <f ca="1">OFFSET('Normalized AS 20yr Trend'!$BW$13,COLUMN(J11)-COLUMN($H11),0)</f>
        <v>775200.32301685738</v>
      </c>
      <c r="K11" s="119">
        <f ca="1">OFFSET('Normalized AS 20yr Trend'!$BW$13,COLUMN(K11)-COLUMN($H11),0)</f>
        <v>754990.98273890407</v>
      </c>
      <c r="L11" s="118">
        <f ca="1">OFFSET('Normalized AS 20yr Trend'!$BW$13,COLUMN(L11)-COLUMN($H11),0)</f>
        <v>735308.49651704892</v>
      </c>
    </row>
    <row r="12" spans="2:12">
      <c r="B12" s="117" t="s">
        <v>144</v>
      </c>
      <c r="C12" s="119">
        <f ca="1">OFFSET('Normalized AS 20yr Trend'!$BZ$9,COLUMN(F12)-COLUMN($F12),0)</f>
        <v>3485917.9890729999</v>
      </c>
      <c r="D12" s="119">
        <f ca="1">OFFSET('Normalized AS 20yr Trend'!$BZ$9,COLUMN(G12)-COLUMN($F12),0)</f>
        <v>3254726.4492000006</v>
      </c>
      <c r="E12" s="119">
        <f ca="1">OFFSET('Normalized AS 20yr Trend'!$BZ$9,COLUMN(H12)-COLUMN($F12),0)</f>
        <v>2436824.926873663</v>
      </c>
      <c r="F12" s="119">
        <f ca="1">OFFSET('Normalized AS 20yr Trend'!$BZ$9,COLUMN(I12)-COLUMN($F12),0)</f>
        <v>2410786.215730337</v>
      </c>
      <c r="G12" s="119">
        <f ca="1">OFFSET('Normalized AS 20yr Trend'!$BZ$9,COLUMN(J12)-COLUMN($F12),0)</f>
        <v>2415557</v>
      </c>
      <c r="H12" s="119">
        <f ca="1">OFFSET('Normalized AS 20yr Trend'!$BZ$9,COLUMN(K12)-COLUMN($F12),0)</f>
        <v>2368616.3200000003</v>
      </c>
      <c r="I12" s="119">
        <f ca="1">OFFSET('Normalized AS 20yr Trend'!$CC$13,COLUMN(I12)-COLUMN($H12),0)</f>
        <v>2368616.3200000003</v>
      </c>
      <c r="J12" s="119">
        <f ca="1">OFFSET('Normalized AS 20yr Trend'!$CC$13,COLUMN(J12)-COLUMN($H12),0)</f>
        <v>2239600.5367724961</v>
      </c>
      <c r="K12" s="119">
        <f ca="1">OFFSET('Normalized AS 20yr Trend'!$CC$13,COLUMN(K12)-COLUMN($H12),0)</f>
        <v>2230744.7944826535</v>
      </c>
      <c r="L12" s="118">
        <f ca="1">OFFSET('Normalized AS 20yr Trend'!$CC$13,COLUMN(L12)-COLUMN($H12),0)</f>
        <v>2221924.0692283115</v>
      </c>
    </row>
    <row r="13" spans="2:12" ht="13.5" thickBot="1">
      <c r="B13" s="116" t="s">
        <v>175</v>
      </c>
      <c r="C13" s="115">
        <f t="shared" ref="C13:L13" ca="1" si="0">SUM(C3:C12)</f>
        <v>2480837614.703299</v>
      </c>
      <c r="D13" s="115">
        <f t="shared" ca="1" si="0"/>
        <v>2450616245.4113798</v>
      </c>
      <c r="E13" s="115">
        <f t="shared" ca="1" si="0"/>
        <v>2463137593.6148214</v>
      </c>
      <c r="F13" s="115">
        <f t="shared" ca="1" si="0"/>
        <v>2397631611.1056104</v>
      </c>
      <c r="G13" s="115">
        <f t="shared" ca="1" si="0"/>
        <v>2471215846.1173167</v>
      </c>
      <c r="H13" s="115">
        <f t="shared" ca="1" si="0"/>
        <v>2367940087.46</v>
      </c>
      <c r="I13" s="115">
        <f t="shared" ca="1" si="0"/>
        <v>2413374084.7591448</v>
      </c>
      <c r="J13" s="115">
        <f t="shared" ca="1" si="0"/>
        <v>2425466875.166029</v>
      </c>
      <c r="K13" s="115">
        <f t="shared" ca="1" si="0"/>
        <v>2426311839.4147396</v>
      </c>
      <c r="L13" s="114">
        <f t="shared" ca="1" si="0"/>
        <v>2423233437.1945457</v>
      </c>
    </row>
    <row r="15" spans="2:12" ht="16.5" thickBot="1">
      <c r="B15" s="44" t="s">
        <v>184</v>
      </c>
      <c r="H15" s="69"/>
      <c r="I15" s="69"/>
    </row>
    <row r="16" spans="2:12" ht="38.25">
      <c r="B16" s="122" t="s">
        <v>176</v>
      </c>
      <c r="C16" s="55" t="s">
        <v>213</v>
      </c>
      <c r="D16" s="55" t="s">
        <v>172</v>
      </c>
      <c r="E16" s="56" t="s">
        <v>212</v>
      </c>
    </row>
    <row r="17" spans="2:12">
      <c r="B17" s="48" t="str">
        <f t="shared" ref="B17:B26" si="1">B3</f>
        <v>Residential</v>
      </c>
      <c r="C17" s="119">
        <f ca="1">L3</f>
        <v>577486696.11962974</v>
      </c>
      <c r="D17" s="119">
        <f>'CDM Adjustments'!K8</f>
        <v>18994803.532117553</v>
      </c>
      <c r="E17" s="118">
        <f ca="1">C17-D17</f>
        <v>558491892.58751214</v>
      </c>
    </row>
    <row r="18" spans="2:12">
      <c r="B18" s="117" t="str">
        <f t="shared" si="1"/>
        <v>GS &lt; 50</v>
      </c>
      <c r="C18" s="119">
        <f t="shared" ref="C18:C26" ca="1" si="2">L4</f>
        <v>201325666.7180374</v>
      </c>
      <c r="D18" s="119">
        <f>'CDM Adjustments'!K9</f>
        <v>5451980.516303244</v>
      </c>
      <c r="E18" s="118">
        <f ca="1">C18-D18</f>
        <v>195873686.20173416</v>
      </c>
    </row>
    <row r="19" spans="2:12">
      <c r="B19" s="117" t="str">
        <f t="shared" si="1"/>
        <v>GS &gt; 50</v>
      </c>
      <c r="C19" s="119">
        <f t="shared" ca="1" si="2"/>
        <v>985017974.24026513</v>
      </c>
      <c r="D19" s="119">
        <f>'CDM Adjustments'!K10</f>
        <v>98739021.228348762</v>
      </c>
      <c r="E19" s="118">
        <f t="shared" ref="E19:E26" ca="1" si="3">C19-D19</f>
        <v>886278953.0119164</v>
      </c>
    </row>
    <row r="20" spans="2:12">
      <c r="B20" s="117" t="str">
        <f t="shared" si="1"/>
        <v>Intermediate</v>
      </c>
      <c r="C20" s="119">
        <f t="shared" ca="1" si="2"/>
        <v>40874806.075379871</v>
      </c>
      <c r="D20" s="119">
        <f>'CDM Adjustments'!K11</f>
        <v>14630519.914724311</v>
      </c>
      <c r="E20" s="118">
        <f t="shared" ca="1" si="3"/>
        <v>26244286.160655558</v>
      </c>
    </row>
    <row r="21" spans="2:12">
      <c r="B21" s="117" t="str">
        <f t="shared" si="1"/>
        <v>Large User</v>
      </c>
      <c r="C21" s="119">
        <f t="shared" ca="1" si="2"/>
        <v>318078602.3465625</v>
      </c>
      <c r="D21" s="119">
        <f>'CDM Adjustments'!K12</f>
        <v>35963598.737615757</v>
      </c>
      <c r="E21" s="118">
        <f t="shared" ca="1" si="3"/>
        <v>282115003.60894674</v>
      </c>
    </row>
    <row r="22" spans="2:12">
      <c r="B22" s="117" t="str">
        <f t="shared" si="1"/>
        <v>Large Use 3TS</v>
      </c>
      <c r="C22" s="119">
        <f t="shared" ca="1" si="2"/>
        <v>251190065.41504449</v>
      </c>
      <c r="D22" s="119">
        <f>'CDM Adjustments'!K13</f>
        <v>13634352.509536961</v>
      </c>
      <c r="E22" s="118">
        <f t="shared" ca="1" si="3"/>
        <v>237555712.90550753</v>
      </c>
    </row>
    <row r="23" spans="2:12">
      <c r="B23" s="117" t="str">
        <f t="shared" si="1"/>
        <v>Large Use FA</v>
      </c>
      <c r="C23" s="119">
        <f t="shared" ca="1" si="2"/>
        <v>39883269.406811088</v>
      </c>
      <c r="D23" s="119">
        <f>'CDM Adjustments'!K14</f>
        <v>47618.340000000004</v>
      </c>
      <c r="E23" s="118">
        <f t="shared" ca="1" si="3"/>
        <v>39835651.066811085</v>
      </c>
    </row>
    <row r="24" spans="2:12">
      <c r="B24" s="117" t="str">
        <f t="shared" si="1"/>
        <v>Street Light</v>
      </c>
      <c r="C24" s="119">
        <f t="shared" ca="1" si="2"/>
        <v>6419124.307070029</v>
      </c>
      <c r="D24" s="119">
        <v>0</v>
      </c>
      <c r="E24" s="118">
        <f t="shared" ca="1" si="3"/>
        <v>6419124.307070029</v>
      </c>
    </row>
    <row r="25" spans="2:12">
      <c r="B25" s="117" t="str">
        <f t="shared" si="1"/>
        <v>Sentinel Light</v>
      </c>
      <c r="C25" s="119">
        <f t="shared" ca="1" si="2"/>
        <v>735308.49651704892</v>
      </c>
      <c r="D25" s="119">
        <v>0</v>
      </c>
      <c r="E25" s="118">
        <f t="shared" ca="1" si="3"/>
        <v>735308.49651704892</v>
      </c>
    </row>
    <row r="26" spans="2:12">
      <c r="B26" s="117" t="str">
        <f t="shared" si="1"/>
        <v>USL</v>
      </c>
      <c r="C26" s="119">
        <f t="shared" ca="1" si="2"/>
        <v>2221924.0692283115</v>
      </c>
      <c r="D26" s="119">
        <v>0</v>
      </c>
      <c r="E26" s="118">
        <f t="shared" ca="1" si="3"/>
        <v>2221924.0692283115</v>
      </c>
    </row>
    <row r="27" spans="2:12" ht="13.5" thickBot="1">
      <c r="B27" s="116" t="s">
        <v>175</v>
      </c>
      <c r="C27" s="115">
        <f ca="1">SUM(C17:C26)</f>
        <v>2423233437.1945457</v>
      </c>
      <c r="D27" s="115">
        <f>SUM(D17:D26)</f>
        <v>187461894.77864659</v>
      </c>
      <c r="E27" s="114">
        <f ca="1">SUM(E17:E26)</f>
        <v>2235771542.4158993</v>
      </c>
    </row>
    <row r="29" spans="2:12" ht="16.5" thickBot="1">
      <c r="B29" s="44" t="s">
        <v>158</v>
      </c>
    </row>
    <row r="30" spans="2:12">
      <c r="B30" s="122" t="s">
        <v>185</v>
      </c>
      <c r="C30" s="121" t="s">
        <v>177</v>
      </c>
      <c r="D30" s="121" t="s">
        <v>178</v>
      </c>
      <c r="E30" s="121" t="s">
        <v>179</v>
      </c>
      <c r="F30" s="121" t="s">
        <v>180</v>
      </c>
      <c r="G30" s="121" t="s">
        <v>181</v>
      </c>
      <c r="H30" s="121" t="s">
        <v>205</v>
      </c>
      <c r="I30" s="121" t="s">
        <v>206</v>
      </c>
      <c r="J30" s="121" t="s">
        <v>182</v>
      </c>
      <c r="K30" s="121" t="s">
        <v>193</v>
      </c>
      <c r="L30" s="120" t="s">
        <v>207</v>
      </c>
    </row>
    <row r="31" spans="2:12">
      <c r="B31" s="117" t="s">
        <v>141</v>
      </c>
      <c r="C31" s="119">
        <f ca="1">OFFSET('kW Forecast  20 yr Trend'!$D$34,COLUMN()-COLUMN($C31),0)</f>
        <v>2427537.8838569997</v>
      </c>
      <c r="D31" s="119">
        <f ca="1">OFFSET('kW Forecast  20 yr Trend'!$D$34,COLUMN()-COLUMN($C31),0)</f>
        <v>2556408.0255070003</v>
      </c>
      <c r="E31" s="119">
        <f ca="1">OFFSET('kW Forecast  20 yr Trend'!$D$34,COLUMN()-COLUMN($C31),0)</f>
        <v>2368008.0300000003</v>
      </c>
      <c r="F31" s="119">
        <f ca="1">OFFSET('kW Forecast  20 yr Trend'!$D$34,COLUMN()-COLUMN($C31),0)</f>
        <v>2413020.5799999996</v>
      </c>
      <c r="G31" s="119">
        <f ca="1">OFFSET('kW Forecast  20 yr Trend'!$D$34,COLUMN()-COLUMN($C31),0)</f>
        <v>2436984.27</v>
      </c>
      <c r="H31" s="119">
        <f ca="1">OFFSET('kW Forecast  20 yr Trend'!$D$34,COLUMN()-COLUMN($C31),0)</f>
        <v>2393115.89</v>
      </c>
      <c r="I31" s="119">
        <f ca="1">OFFSET('kW Forecast  20 yr Trend'!$D$23,COLUMN()-COLUMN($I31),0)</f>
        <v>2474402.4176232759</v>
      </c>
      <c r="J31" s="119">
        <f ca="1">OFFSET('kW Forecast  20 yr Trend'!$D$23,COLUMN()-COLUMN($I31),0)</f>
        <v>2476030.4050683673</v>
      </c>
      <c r="K31" s="119">
        <f ca="1">OFFSET('kW Forecast  20 yr Trend'!$D$23,COLUMN()-COLUMN($I31),0)</f>
        <v>2472670.9787813779</v>
      </c>
      <c r="L31" s="118">
        <f ca="1">OFFSET('kW Forecast  20 yr Trend'!$D$23,COLUMN()-COLUMN($I31),0)</f>
        <v>2462953.0625002682</v>
      </c>
    </row>
    <row r="32" spans="2:12">
      <c r="B32" s="117" t="str">
        <f>B20</f>
        <v>Intermediate</v>
      </c>
      <c r="C32" s="119">
        <f ca="1">OFFSET('kW Forecast  20 yr Trend'!$J$34,COLUMN()-COLUMN($C32),0)</f>
        <v>127750.54842900002</v>
      </c>
      <c r="D32" s="119">
        <f ca="1">OFFSET('kW Forecast  20 yr Trend'!$J$34,COLUMN()-COLUMN($C32),0)</f>
        <v>129021.099858</v>
      </c>
      <c r="E32" s="119">
        <f ca="1">OFFSET('kW Forecast  20 yr Trend'!$J$34,COLUMN()-COLUMN($C32),0)</f>
        <v>131071.55</v>
      </c>
      <c r="F32" s="119">
        <f ca="1">OFFSET('kW Forecast  20 yr Trend'!$J$34,COLUMN()-COLUMN($C32),0)</f>
        <v>128585.56999999999</v>
      </c>
      <c r="G32" s="119">
        <f ca="1">OFFSET('kW Forecast  20 yr Trend'!$J$34,COLUMN()-COLUMN($C32),0)</f>
        <v>130216.19</v>
      </c>
      <c r="H32" s="119">
        <f ca="1">OFFSET('kW Forecast  20 yr Trend'!$J$34,COLUMN()-COLUMN($C32),0)</f>
        <v>133091.57999999999</v>
      </c>
      <c r="I32" s="119">
        <f ca="1">OFFSET('kW Forecast  20 yr Trend'!$J$23,COLUMN()-COLUMN($I32),0)</f>
        <v>128913.23724168068</v>
      </c>
      <c r="J32" s="119">
        <f ca="1">OFFSET('kW Forecast  20 yr Trend'!$J$23,COLUMN()-COLUMN($I32),0)</f>
        <v>129682.75286620419</v>
      </c>
      <c r="K32" s="119">
        <f ca="1">OFFSET('kW Forecast  20 yr Trend'!$J$23,COLUMN()-COLUMN($I32),0)</f>
        <v>128796.80210954763</v>
      </c>
      <c r="L32" s="118">
        <f ca="1">OFFSET('kW Forecast  20 yr Trend'!$J$23,COLUMN()-COLUMN($I32),0)</f>
        <v>127188.87367783145</v>
      </c>
    </row>
    <row r="33" spans="2:12">
      <c r="B33" s="117" t="str">
        <f>B21</f>
        <v>Large User</v>
      </c>
      <c r="C33" s="119">
        <f ca="1">OFFSET('kW Forecast  20 yr Trend'!$P$34,COLUMN()-COLUMN($C33),0)</f>
        <v>566690.59476599994</v>
      </c>
      <c r="D33" s="119">
        <f ca="1">OFFSET('kW Forecast  20 yr Trend'!$P$34,COLUMN()-COLUMN($C33),0)</f>
        <v>557388.87657400011</v>
      </c>
      <c r="E33" s="119">
        <f ca="1">OFFSET('kW Forecast  20 yr Trend'!$P$34,COLUMN()-COLUMN($C33),0)</f>
        <v>557415.25</v>
      </c>
      <c r="F33" s="119">
        <f ca="1">OFFSET('kW Forecast  20 yr Trend'!$P$34,COLUMN()-COLUMN($C33),0)</f>
        <v>559320.55000000005</v>
      </c>
      <c r="G33" s="119">
        <f ca="1">OFFSET('kW Forecast  20 yr Trend'!$P$34,COLUMN()-COLUMN($C33),0)</f>
        <v>576548.00999999989</v>
      </c>
      <c r="H33" s="119">
        <f ca="1">OFFSET('kW Forecast  20 yr Trend'!$P$34,COLUMN()-COLUMN($C33),0)</f>
        <v>548063.93000000005</v>
      </c>
      <c r="I33" s="119">
        <f ca="1">OFFSET('kW Forecast  20 yr Trend'!$P$23,COLUMN()-COLUMN($I33),0)</f>
        <v>568046.86227133963</v>
      </c>
      <c r="J33" s="119">
        <f ca="1">OFFSET('kW Forecast  20 yr Trend'!$P$23,COLUMN()-COLUMN($I33),0)</f>
        <v>573861.44709543942</v>
      </c>
      <c r="K33" s="119">
        <f ca="1">OFFSET('kW Forecast  20 yr Trend'!$P$23,COLUMN()-COLUMN($I33),0)</f>
        <v>563446.65569104592</v>
      </c>
      <c r="L33" s="118">
        <f ca="1">OFFSET('kW Forecast  20 yr Trend'!$P$23,COLUMN()-COLUMN($I33),0)</f>
        <v>547131.53784344776</v>
      </c>
    </row>
    <row r="34" spans="2:12">
      <c r="B34" s="117" t="str">
        <f t="shared" ref="B34:B35" si="4">B22</f>
        <v>Large Use 3TS</v>
      </c>
      <c r="C34" s="119">
        <f ca="1">OFFSET('kW Forecast  20 yr Trend'!$V$34,COLUMN()-COLUMN($C34),0)</f>
        <v>559020.80044799997</v>
      </c>
      <c r="D34" s="119">
        <f ca="1">OFFSET('kW Forecast  20 yr Trend'!$V$34,COLUMN()-COLUMN($C34),0)</f>
        <v>535816.2171779999</v>
      </c>
      <c r="E34" s="119">
        <f ca="1">OFFSET('kW Forecast  20 yr Trend'!$V$34,COLUMN()-COLUMN($C34),0)</f>
        <v>524555.20000000007</v>
      </c>
      <c r="F34" s="119">
        <f ca="1">OFFSET('kW Forecast  20 yr Trend'!$V$34,COLUMN()-COLUMN($C34),0)</f>
        <v>487724.93000000005</v>
      </c>
      <c r="G34" s="119">
        <f ca="1">OFFSET('kW Forecast  20 yr Trend'!$V$34,COLUMN()-COLUMN($C34),0)</f>
        <v>515986.85</v>
      </c>
      <c r="H34" s="119">
        <f ca="1">OFFSET('kW Forecast  20 yr Trend'!$V$34,COLUMN()-COLUMN($C34),0)</f>
        <v>495653.43</v>
      </c>
      <c r="I34" s="119">
        <f ca="1">OFFSET('kW Forecast  20 yr Trend'!$V$23,COLUMN()-COLUMN($I34),0)</f>
        <v>499655.43133049703</v>
      </c>
      <c r="J34" s="119">
        <f ca="1">OFFSET('kW Forecast  20 yr Trend'!$V$23,COLUMN()-COLUMN($I34),0)</f>
        <v>488592.07618807984</v>
      </c>
      <c r="K34" s="119">
        <f ca="1">OFFSET('kW Forecast  20 yr Trend'!$V$23,COLUMN()-COLUMN($I34),0)</f>
        <v>477528.72104566265</v>
      </c>
      <c r="L34" s="118">
        <f ca="1">OFFSET('kW Forecast  20 yr Trend'!$V$23,COLUMN()-COLUMN($I34),0)</f>
        <v>466465.36590324546</v>
      </c>
    </row>
    <row r="35" spans="2:12">
      <c r="B35" s="117" t="str">
        <f t="shared" si="4"/>
        <v>Large Use FA</v>
      </c>
      <c r="C35" s="119">
        <f ca="1">OFFSET('kW Forecast  20 yr Trend'!$AB$34,COLUMN()-COLUMN($C35),0)</f>
        <v>81689.161949999994</v>
      </c>
      <c r="D35" s="119">
        <f ca="1">OFFSET('kW Forecast  20 yr Trend'!$AB$34,COLUMN()-COLUMN($C35),0)</f>
        <v>85550.828219999981</v>
      </c>
      <c r="E35" s="119">
        <f ca="1">OFFSET('kW Forecast  20 yr Trend'!$AB$34,COLUMN()-COLUMN($C35),0)</f>
        <v>86734.079999999987</v>
      </c>
      <c r="F35" s="119">
        <f ca="1">OFFSET('kW Forecast  20 yr Trend'!$AB$34,COLUMN()-COLUMN($C35),0)</f>
        <v>82844.529999999984</v>
      </c>
      <c r="G35" s="119">
        <f ca="1">OFFSET('kW Forecast  20 yr Trend'!$AB$34,COLUMN()-COLUMN($C35),0)</f>
        <v>74821.62</v>
      </c>
      <c r="H35" s="119">
        <f ca="1">OFFSET('kW Forecast  20 yr Trend'!$AB$34,COLUMN()-COLUMN($C35),0)</f>
        <v>70873.779999999984</v>
      </c>
      <c r="I35" s="119">
        <f ca="1">OFFSET('kW Forecast  20 yr Trend'!$AB$23,COLUMN()-COLUMN($I35),0)</f>
        <v>73947.030390674016</v>
      </c>
      <c r="J35" s="119">
        <f ca="1">OFFSET('kW Forecast  20 yr Trend'!$AB$23,COLUMN()-COLUMN($I35),0)</f>
        <v>71033.027899890745</v>
      </c>
      <c r="K35" s="119">
        <f ca="1">OFFSET('kW Forecast  20 yr Trend'!$AB$23,COLUMN()-COLUMN($I35),0)</f>
        <v>68174.598097184236</v>
      </c>
      <c r="L35" s="118">
        <f ca="1">OFFSET('kW Forecast  20 yr Trend'!$AB$23,COLUMN()-COLUMN($I35),0)</f>
        <v>65371.740982555093</v>
      </c>
    </row>
    <row r="36" spans="2:12">
      <c r="B36" s="117" t="s">
        <v>146</v>
      </c>
      <c r="C36" s="119">
        <f ca="1">OFFSET('kW Forecast  20 yr Trend'!$AH$9,COLUMN()-COLUMN($C36),0)</f>
        <v>49565.55999999999</v>
      </c>
      <c r="D36" s="119">
        <f ca="1">OFFSET('kW Forecast  20 yr Trend'!$AH$9,COLUMN()-COLUMN($C36),0)</f>
        <v>49480.340000000004</v>
      </c>
      <c r="E36" s="119">
        <f ca="1">OFFSET('kW Forecast  20 yr Trend'!$AH$9,COLUMN()-COLUMN($C36),0)</f>
        <v>49412.19</v>
      </c>
      <c r="F36" s="119">
        <f ca="1">OFFSET('kW Forecast  20 yr Trend'!$AH$9,COLUMN()-COLUMN($C36),0)</f>
        <v>49145.369999999995</v>
      </c>
      <c r="G36" s="119">
        <f ca="1">OFFSET('kW Forecast  20 yr Trend'!$AH$9,COLUMN()-COLUMN($C36),0)</f>
        <v>43202.96</v>
      </c>
      <c r="H36" s="119">
        <f ca="1">OFFSET('kW Forecast  20 yr Trend'!$AH$9,COLUMN()-COLUMN($C36),0)</f>
        <v>19819.260000000002</v>
      </c>
      <c r="I36" s="119">
        <f ca="1">OFFSET('kW Forecast  20 yr Trend'!$AH$23,COLUMN()-COLUMN($I36),0)</f>
        <v>20094.430549132383</v>
      </c>
      <c r="J36" s="119">
        <f ca="1">OFFSET('kW Forecast  20 yr Trend'!$AH$23,COLUMN()-COLUMN($I36),0)</f>
        <v>18502.858097951837</v>
      </c>
      <c r="K36" s="119">
        <f ca="1">OFFSET('kW Forecast  20 yr Trend'!$AH$23,COLUMN()-COLUMN($I36),0)</f>
        <v>18514.199130486999</v>
      </c>
      <c r="L36" s="118">
        <f ca="1">OFFSET('kW Forecast  20 yr Trend'!$AH$23,COLUMN()-COLUMN($I36),0)</f>
        <v>18525.547114327641</v>
      </c>
    </row>
    <row r="37" spans="2:12">
      <c r="B37" s="117" t="s">
        <v>145</v>
      </c>
      <c r="C37" s="119">
        <f ca="1">OFFSET('kW Forecast  20 yr Trend'!$AN$9,COLUMN()-COLUMN($C37),0)</f>
        <v>2495.6537090000002</v>
      </c>
      <c r="D37" s="119">
        <f ca="1">OFFSET('kW Forecast  20 yr Trend'!$AN$9,COLUMN()-COLUMN($C37),0)</f>
        <v>2438.761598</v>
      </c>
      <c r="E37" s="119">
        <f ca="1">OFFSET('kW Forecast  20 yr Trend'!$AN$9,COLUMN()-COLUMN($C37),0)</f>
        <v>2541.5785940000001</v>
      </c>
      <c r="F37" s="119">
        <f ca="1">OFFSET('kW Forecast  20 yr Trend'!$AN$9,COLUMN()-COLUMN($C37),0)</f>
        <v>2447.9</v>
      </c>
      <c r="G37" s="119">
        <f ca="1">OFFSET('kW Forecast  20 yr Trend'!$AN$9,COLUMN()-COLUMN($C37),0)</f>
        <v>2364.69</v>
      </c>
      <c r="H37" s="119">
        <f ca="1">OFFSET('kW Forecast  20 yr Trend'!$AN$9,COLUMN()-COLUMN($C37),0)</f>
        <v>2229.64</v>
      </c>
      <c r="I37" s="119">
        <f ca="1">OFFSET('kW Forecast  20 yr Trend'!$AN$23,COLUMN()-COLUMN($I37),0)</f>
        <v>2205.5727219554369</v>
      </c>
      <c r="J37" s="119">
        <f ca="1">OFFSET('kW Forecast  20 yr Trend'!$AN$23,COLUMN()-COLUMN($I37),0)</f>
        <v>2148.0738170629529</v>
      </c>
      <c r="K37" s="119">
        <f ca="1">OFFSET('kW Forecast  20 yr Trend'!$AN$23,COLUMN()-COLUMN($I37),0)</f>
        <v>2092.0738988195708</v>
      </c>
      <c r="L37" s="118">
        <f ca="1">OFFSET('kW Forecast  20 yr Trend'!$AN$23,COLUMN()-COLUMN($I37),0)</f>
        <v>2037.5338888988708</v>
      </c>
    </row>
    <row r="38" spans="2:12" ht="13.5" thickBot="1">
      <c r="B38" s="116" t="s">
        <v>175</v>
      </c>
      <c r="C38" s="115">
        <f t="shared" ref="C38" ca="1" si="5">SUM(C28:C37)</f>
        <v>3814750.2031589998</v>
      </c>
      <c r="D38" s="115">
        <f t="shared" ref="D38:L38" ca="1" si="6">SUM(D28:D37)</f>
        <v>3916104.1489350004</v>
      </c>
      <c r="E38" s="115">
        <f t="shared" ca="1" si="6"/>
        <v>3719737.8785940004</v>
      </c>
      <c r="F38" s="115">
        <f t="shared" ca="1" si="6"/>
        <v>3723089.4299999992</v>
      </c>
      <c r="G38" s="115">
        <f t="shared" ca="1" si="6"/>
        <v>3780124.59</v>
      </c>
      <c r="H38" s="115">
        <f t="shared" ca="1" si="6"/>
        <v>3662847.5100000002</v>
      </c>
      <c r="I38" s="115">
        <f t="shared" ca="1" si="6"/>
        <v>3767264.9821285545</v>
      </c>
      <c r="J38" s="115">
        <f ca="1">SUM(J28:J37)</f>
        <v>3759850.6410329966</v>
      </c>
      <c r="K38" s="115">
        <f t="shared" ca="1" si="6"/>
        <v>3731224.0287541249</v>
      </c>
      <c r="L38" s="114">
        <f t="shared" ca="1" si="6"/>
        <v>3689673.6619105744</v>
      </c>
    </row>
    <row r="40" spans="2:12" ht="16.5" thickBot="1">
      <c r="B40" s="44" t="s">
        <v>184</v>
      </c>
    </row>
    <row r="41" spans="2:12" ht="38.25">
      <c r="B41" s="122" t="s">
        <v>185</v>
      </c>
      <c r="C41" s="55" t="s">
        <v>213</v>
      </c>
      <c r="D41" s="55" t="s">
        <v>172</v>
      </c>
      <c r="E41" s="56" t="s">
        <v>212</v>
      </c>
    </row>
    <row r="42" spans="2:12">
      <c r="B42" s="117" t="str">
        <f>B31</f>
        <v>GS &gt; 50</v>
      </c>
      <c r="C42" s="119">
        <f ca="1">L31</f>
        <v>2462953.0625002682</v>
      </c>
      <c r="D42" s="119">
        <f>'CDM Adjustments'!K24</f>
        <v>22079.334593499396</v>
      </c>
      <c r="E42" s="118">
        <f ca="1">C42-D42</f>
        <v>2440873.7279067687</v>
      </c>
    </row>
    <row r="43" spans="2:12">
      <c r="B43" s="117" t="str">
        <f>B32</f>
        <v>Intermediate</v>
      </c>
      <c r="C43" s="119">
        <f t="shared" ref="C43:C48" ca="1" si="7">L32</f>
        <v>127188.87367783145</v>
      </c>
      <c r="D43" s="119">
        <f>'CDM Adjustments'!K25</f>
        <v>1792.4578058962236</v>
      </c>
      <c r="E43" s="118">
        <f t="shared" ref="E43:E48" ca="1" si="8">C43-D43</f>
        <v>125396.41587193523</v>
      </c>
    </row>
    <row r="44" spans="2:12">
      <c r="B44" s="117" t="str">
        <f>B33</f>
        <v>Large User</v>
      </c>
      <c r="C44" s="119">
        <f t="shared" ca="1" si="7"/>
        <v>547131.53784344776</v>
      </c>
      <c r="D44" s="119">
        <f>'CDM Adjustments'!K26</f>
        <v>4373.212143370758</v>
      </c>
      <c r="E44" s="118">
        <f t="shared" ca="1" si="8"/>
        <v>542758.325700077</v>
      </c>
    </row>
    <row r="45" spans="2:12">
      <c r="B45" s="117" t="str">
        <f t="shared" ref="B45:B46" si="9">B34</f>
        <v>Large Use 3TS</v>
      </c>
      <c r="C45" s="119">
        <f t="shared" ca="1" si="7"/>
        <v>466465.36590324546</v>
      </c>
      <c r="D45" s="119">
        <f>'CDM Adjustments'!K27</f>
        <v>2840.6088470449104</v>
      </c>
      <c r="E45" s="118">
        <f t="shared" ca="1" si="8"/>
        <v>463624.75705620053</v>
      </c>
    </row>
    <row r="46" spans="2:12">
      <c r="B46" s="117" t="str">
        <f t="shared" si="9"/>
        <v>Large Use FA</v>
      </c>
      <c r="C46" s="119">
        <f t="shared" ca="1" si="7"/>
        <v>65371.740982555093</v>
      </c>
      <c r="D46" s="119">
        <f>'CDM Adjustments'!K28</f>
        <v>3.5700000000000003</v>
      </c>
      <c r="E46" s="118">
        <f t="shared" ca="1" si="8"/>
        <v>65368.170982555093</v>
      </c>
    </row>
    <row r="47" spans="2:12">
      <c r="B47" s="117" t="str">
        <f>B36</f>
        <v>Street Light</v>
      </c>
      <c r="C47" s="119">
        <f t="shared" ca="1" si="7"/>
        <v>18525.547114327641</v>
      </c>
      <c r="D47" s="119">
        <v>0</v>
      </c>
      <c r="E47" s="118">
        <f t="shared" ca="1" si="8"/>
        <v>18525.547114327641</v>
      </c>
    </row>
    <row r="48" spans="2:12">
      <c r="B48" s="117" t="str">
        <f>B37</f>
        <v>Sentinel Light</v>
      </c>
      <c r="C48" s="119">
        <f t="shared" ca="1" si="7"/>
        <v>2037.5338888988708</v>
      </c>
      <c r="D48" s="119">
        <v>0</v>
      </c>
      <c r="E48" s="118">
        <f t="shared" ca="1" si="8"/>
        <v>2037.5338888988708</v>
      </c>
    </row>
    <row r="49" spans="2:11" ht="13.5" thickBot="1">
      <c r="B49" s="116" t="s">
        <v>175</v>
      </c>
      <c r="C49" s="115">
        <f ca="1">SUM(C42:C48)</f>
        <v>3689673.6619105744</v>
      </c>
      <c r="D49" s="115">
        <f>SUM(D42:D48)</f>
        <v>31089.183389811289</v>
      </c>
      <c r="E49" s="114">
        <f ca="1">SUM(E42:E48)</f>
        <v>3658584.4785207631</v>
      </c>
    </row>
    <row r="51" spans="2:11" ht="16.5" thickBot="1">
      <c r="B51" s="44" t="s">
        <v>202</v>
      </c>
    </row>
    <row r="52" spans="2:11">
      <c r="B52" s="122" t="s">
        <v>185</v>
      </c>
      <c r="C52" s="121" t="s">
        <v>177</v>
      </c>
      <c r="D52" s="121" t="s">
        <v>178</v>
      </c>
      <c r="E52" s="121" t="s">
        <v>179</v>
      </c>
      <c r="F52" s="121" t="s">
        <v>180</v>
      </c>
      <c r="G52" s="121" t="s">
        <v>181</v>
      </c>
      <c r="H52" s="121" t="s">
        <v>205</v>
      </c>
      <c r="I52" s="121" t="s">
        <v>182</v>
      </c>
      <c r="J52" s="121" t="s">
        <v>193</v>
      </c>
      <c r="K52" s="120" t="s">
        <v>207</v>
      </c>
    </row>
    <row r="53" spans="2:11">
      <c r="B53" s="48" t="str">
        <f t="shared" ref="B53:B62" si="10">B3</f>
        <v>Residential</v>
      </c>
      <c r="C53" s="119">
        <f ca="1">OFFSET('Connection count '!$C$9,COLUMN()-COLUMN($C53),0)</f>
        <v>77099</v>
      </c>
      <c r="D53" s="119">
        <f ca="1">OFFSET('Connection count '!$C$9,COLUMN()-COLUMN($C53),0)</f>
        <v>77452.25</v>
      </c>
      <c r="E53" s="119">
        <f ca="1">OFFSET('Connection count '!$C$9,COLUMN()-COLUMN($C53),0)</f>
        <v>77949.5</v>
      </c>
      <c r="F53" s="119">
        <f ca="1">OFFSET('Connection count '!$C$9,COLUMN()-COLUMN($C53),0)</f>
        <v>78320.5</v>
      </c>
      <c r="G53" s="119">
        <f ca="1">OFFSET('Connection count '!$C$9,COLUMN()-COLUMN($C53),0)</f>
        <v>78812</v>
      </c>
      <c r="H53" s="119">
        <f ca="1">OFFSET('Connection count '!$C$9,COLUMN()-COLUMN($C53),0)</f>
        <v>79324.5</v>
      </c>
      <c r="I53" s="119">
        <f ca="1">OFFSET('Connection count '!$C$9,COLUMN()-COLUMN($C53),0)</f>
        <v>79646.176495143533</v>
      </c>
      <c r="J53" s="119">
        <f ca="1">OFFSET('Connection count '!$C$9,COLUMN()-COLUMN($C53),0)</f>
        <v>79969.157451929161</v>
      </c>
      <c r="K53" s="118">
        <f ca="1">OFFSET('Connection count '!$C$9,COLUMN()-COLUMN($C53),0)</f>
        <v>80293.448160206157</v>
      </c>
    </row>
    <row r="54" spans="2:11">
      <c r="B54" s="117" t="str">
        <f t="shared" si="10"/>
        <v>GS &lt; 50</v>
      </c>
      <c r="C54" s="119">
        <f ca="1">OFFSET('Connection count '!$G$9,COLUMN()-COLUMN($C54),0)</f>
        <v>6922</v>
      </c>
      <c r="D54" s="119">
        <f ca="1">OFFSET('Connection count '!$G$9,COLUMN()-COLUMN($C54),0)</f>
        <v>6945.5</v>
      </c>
      <c r="E54" s="119">
        <f ca="1">OFFSET('Connection count '!$G$9,COLUMN()-COLUMN($C54),0)</f>
        <v>7014</v>
      </c>
      <c r="F54" s="119">
        <f ca="1">OFFSET('Connection count '!$G$9,COLUMN()-COLUMN($C54),0)</f>
        <v>7054.5</v>
      </c>
      <c r="G54" s="119">
        <f ca="1">OFFSET('Connection count '!$G$9,COLUMN()-COLUMN($C54),0)</f>
        <v>7079.5</v>
      </c>
      <c r="H54" s="119">
        <f ca="1">OFFSET('Connection count '!$G$9,COLUMN()-COLUMN($C54),0)</f>
        <v>7108.75</v>
      </c>
      <c r="I54" s="119">
        <f ca="1">OFFSET('Connection count '!$G$9,COLUMN()-COLUMN($C54),0)</f>
        <v>7116.1214073176789</v>
      </c>
      <c r="J54" s="119">
        <f ca="1">OFFSET('Connection count '!$G$9,COLUMN()-COLUMN($C54),0)</f>
        <v>7123.5004584047747</v>
      </c>
      <c r="K54" s="118">
        <f ca="1">OFFSET('Connection count '!$G$9,COLUMN()-COLUMN($C54),0)</f>
        <v>7130.887161187482</v>
      </c>
    </row>
    <row r="55" spans="2:11">
      <c r="B55" s="117" t="str">
        <f t="shared" si="10"/>
        <v>GS &gt; 50</v>
      </c>
      <c r="C55" s="119">
        <f ca="1">OFFSET('Connection count '!$K$9,COLUMN()-COLUMN($C55),0)</f>
        <v>1179.25</v>
      </c>
      <c r="D55" s="119">
        <f ca="1">OFFSET('Connection count '!$K$9,COLUMN()-COLUMN($C55),0)</f>
        <v>1179.25</v>
      </c>
      <c r="E55" s="119">
        <f ca="1">OFFSET('Connection count '!$K$9,COLUMN()-COLUMN($C55),0)</f>
        <v>1209.25</v>
      </c>
      <c r="F55" s="119">
        <f ca="1">OFFSET('Connection count '!$K$9,COLUMN()-COLUMN($C55),0)</f>
        <v>1228.75</v>
      </c>
      <c r="G55" s="119">
        <f ca="1">OFFSET('Connection count '!$K$9,COLUMN()-COLUMN($C55),0)</f>
        <v>1245</v>
      </c>
      <c r="H55" s="119">
        <f ca="1">OFFSET('Connection count '!$K$9,COLUMN()-COLUMN($C55),0)</f>
        <v>1251.25</v>
      </c>
      <c r="I55" s="119">
        <f ca="1">OFFSET('Connection count '!$K$9,COLUMN()-COLUMN($C55),0)</f>
        <v>1257.6904489727563</v>
      </c>
      <c r="J55" s="119">
        <f ca="1">OFFSET('Connection count '!$K$9,COLUMN()-COLUMN($C55),0)</f>
        <v>1264.1640483015331</v>
      </c>
      <c r="K55" s="118">
        <f ca="1">OFFSET('Connection count '!$K$9,COLUMN()-COLUMN($C55),0)</f>
        <v>1270.6709686182396</v>
      </c>
    </row>
    <row r="56" spans="2:11">
      <c r="B56" s="117" t="str">
        <f t="shared" si="10"/>
        <v>Intermediate</v>
      </c>
      <c r="C56" s="119">
        <f ca="1">OFFSET('Connection count '!$O$9,COLUMN()-COLUMN($C56),0)</f>
        <v>3</v>
      </c>
      <c r="D56" s="119">
        <f ca="1">OFFSET('Connection count '!$O$9,COLUMN()-COLUMN($C56),0)</f>
        <v>3</v>
      </c>
      <c r="E56" s="119">
        <f ca="1">OFFSET('Connection count '!$O$9,COLUMN()-COLUMN($C56),0)</f>
        <v>3</v>
      </c>
      <c r="F56" s="119">
        <f ca="1">OFFSET('Connection count '!$O$9,COLUMN()-COLUMN($C56),0)</f>
        <v>3</v>
      </c>
      <c r="G56" s="119">
        <f ca="1">OFFSET('Connection count '!$O$9,COLUMN()-COLUMN($C56),0)</f>
        <v>3</v>
      </c>
      <c r="H56" s="119">
        <f ca="1">OFFSET('Connection count '!$O$9,COLUMN()-COLUMN($C56),0)</f>
        <v>3</v>
      </c>
      <c r="I56" s="119">
        <f ca="1">OFFSET('Connection count '!$O$9,COLUMN()-COLUMN($C56),0)</f>
        <v>3</v>
      </c>
      <c r="J56" s="119">
        <f ca="1">OFFSET('Connection count '!$O$9,COLUMN()-COLUMN($C56),0)</f>
        <v>3</v>
      </c>
      <c r="K56" s="118">
        <f ca="1">OFFSET('Connection count '!$O$9,COLUMN()-COLUMN($C56),0)</f>
        <v>3</v>
      </c>
    </row>
    <row r="57" spans="2:11">
      <c r="B57" s="117" t="str">
        <f t="shared" si="10"/>
        <v>Large User</v>
      </c>
      <c r="C57" s="119">
        <f ca="1">OFFSET('Connection count '!$S$9,COLUMN()-COLUMN($C57),0)</f>
        <v>6</v>
      </c>
      <c r="D57" s="119">
        <f ca="1">OFFSET('Connection count '!$S$9,COLUMN()-COLUMN($C57),0)</f>
        <v>6</v>
      </c>
      <c r="E57" s="119">
        <f ca="1">OFFSET('Connection count '!$S$9,COLUMN()-COLUMN($C57),0)</f>
        <v>6</v>
      </c>
      <c r="F57" s="119">
        <f ca="1">OFFSET('Connection count '!$S$9,COLUMN()-COLUMN($C57),0)</f>
        <v>6</v>
      </c>
      <c r="G57" s="119">
        <f ca="1">OFFSET('Connection count '!$S$9,COLUMN()-COLUMN($C57),0)</f>
        <v>6</v>
      </c>
      <c r="H57" s="119">
        <f ca="1">OFFSET('Connection count '!$S$9,COLUMN()-COLUMN($C57),0)</f>
        <v>6</v>
      </c>
      <c r="I57" s="119">
        <f ca="1">OFFSET('Connection count '!$S$9,COLUMN()-COLUMN($C57),0)</f>
        <v>6</v>
      </c>
      <c r="J57" s="119">
        <f ca="1">OFFSET('Connection count '!$S$9,COLUMN()-COLUMN($C57),0)</f>
        <v>6</v>
      </c>
      <c r="K57" s="118">
        <f ca="1">OFFSET('Connection count '!$S$9,COLUMN()-COLUMN($C57),0)</f>
        <v>6</v>
      </c>
    </row>
    <row r="58" spans="2:11">
      <c r="B58" s="117" t="str">
        <f t="shared" si="10"/>
        <v>Large Use 3TS</v>
      </c>
      <c r="C58" s="119">
        <f ca="1">OFFSET('Connection count '!$W$9,COLUMN()-COLUMN($C58),0)</f>
        <v>2.5</v>
      </c>
      <c r="D58" s="119">
        <f ca="1">OFFSET('Connection count '!$W$9,COLUMN()-COLUMN($C58),0)</f>
        <v>2</v>
      </c>
      <c r="E58" s="119">
        <f ca="1">OFFSET('Connection count '!$W$9,COLUMN()-COLUMN($C58),0)</f>
        <v>2</v>
      </c>
      <c r="F58" s="119">
        <f ca="1">OFFSET('Connection count '!$W$9,COLUMN()-COLUMN($C58),0)</f>
        <v>2</v>
      </c>
      <c r="G58" s="119">
        <f ca="1">OFFSET('Connection count '!$W$9,COLUMN()-COLUMN($C58),0)</f>
        <v>2</v>
      </c>
      <c r="H58" s="119">
        <f ca="1">OFFSET('Connection count '!$W$9,COLUMN()-COLUMN($C58),0)</f>
        <v>2</v>
      </c>
      <c r="I58" s="119">
        <f ca="1">OFFSET('Connection count '!$W$9,COLUMN()-COLUMN($C58),0)</f>
        <v>2</v>
      </c>
      <c r="J58" s="119">
        <f ca="1">OFFSET('Connection count '!$W$9,COLUMN()-COLUMN($C58),0)</f>
        <v>2</v>
      </c>
      <c r="K58" s="118">
        <f ca="1">OFFSET('Connection count '!$W$9,COLUMN()-COLUMN($C58),0)</f>
        <v>2</v>
      </c>
    </row>
    <row r="59" spans="2:11">
      <c r="B59" s="117" t="str">
        <f t="shared" si="10"/>
        <v>Large Use FA</v>
      </c>
      <c r="C59" s="119">
        <f ca="1">OFFSET('Connection count '!$AA$9,COLUMN()-COLUMN($C59),0)</f>
        <v>1</v>
      </c>
      <c r="D59" s="119">
        <f ca="1">OFFSET('Connection count '!$AA$9,COLUMN()-COLUMN($C59),0)</f>
        <v>1</v>
      </c>
      <c r="E59" s="119">
        <f ca="1">OFFSET('Connection count '!$AA$9,COLUMN()-COLUMN($C59),0)</f>
        <v>1</v>
      </c>
      <c r="F59" s="119">
        <f ca="1">OFFSET('Connection count '!$AA$9,COLUMN()-COLUMN($C59),0)</f>
        <v>1</v>
      </c>
      <c r="G59" s="119">
        <f ca="1">OFFSET('Connection count '!$AA$9,COLUMN()-COLUMN($C59),0)</f>
        <v>1</v>
      </c>
      <c r="H59" s="119">
        <f ca="1">OFFSET('Connection count '!$AA$9,COLUMN()-COLUMN($C59),0)</f>
        <v>1</v>
      </c>
      <c r="I59" s="119">
        <f ca="1">OFFSET('Connection count '!$AA$9,COLUMN()-COLUMN($C59),0)</f>
        <v>1</v>
      </c>
      <c r="J59" s="119">
        <f ca="1">OFFSET('Connection count '!$AA$9,COLUMN()-COLUMN($C59),0)</f>
        <v>1</v>
      </c>
      <c r="K59" s="118">
        <f ca="1">OFFSET('Connection count '!$AA$9,COLUMN()-COLUMN($C59),0)</f>
        <v>1</v>
      </c>
    </row>
    <row r="60" spans="2:11">
      <c r="B60" s="117" t="str">
        <f t="shared" si="10"/>
        <v>Street Light</v>
      </c>
      <c r="C60" s="119">
        <f ca="1">OFFSET('Connection count '!$AE$9,COLUMN()-COLUMN($C60),0)</f>
        <v>23358</v>
      </c>
      <c r="D60" s="119">
        <f ca="1">OFFSET('Connection count '!$AE$9,COLUMN()-COLUMN($C60),0)</f>
        <v>23385.5</v>
      </c>
      <c r="E60" s="119">
        <f ca="1">OFFSET('Connection count '!$AE$9,COLUMN()-COLUMN($C60),0)</f>
        <v>23459.5</v>
      </c>
      <c r="F60" s="119">
        <f ca="1">OFFSET('Connection count '!$AE$9,COLUMN()-COLUMN($C60),0)</f>
        <v>23495.25</v>
      </c>
      <c r="G60" s="119">
        <f ca="1">OFFSET('Connection count '!$AE$9,COLUMN()-COLUMN($C60),0)</f>
        <v>23517.5</v>
      </c>
      <c r="H60" s="119">
        <f ca="1">OFFSET('Connection count '!$AE$9,COLUMN()-COLUMN($C60),0)</f>
        <v>24143.5</v>
      </c>
      <c r="I60" s="119">
        <f ca="1">OFFSET('Connection count '!$AE$9,COLUMN()-COLUMN($C60),0)</f>
        <v>24158.298374259972</v>
      </c>
      <c r="J60" s="119">
        <f ca="1">OFFSET('Connection count '!$AE$9,COLUMN()-COLUMN($C60),0)</f>
        <v>24173.105818948039</v>
      </c>
      <c r="K60" s="118">
        <f ca="1">OFFSET('Connection count '!$AE$9,COLUMN()-COLUMN($C60),0)</f>
        <v>24187.922339623776</v>
      </c>
    </row>
    <row r="61" spans="2:11">
      <c r="B61" s="117" t="str">
        <f t="shared" si="10"/>
        <v>Sentinel Light</v>
      </c>
      <c r="C61" s="119">
        <f ca="1">OFFSET('Connection count '!$AI$9,COLUMN()-COLUMN($C61),0)</f>
        <v>660.5</v>
      </c>
      <c r="D61" s="119">
        <f ca="1">OFFSET('Connection count '!$AI$9,COLUMN()-COLUMN($C61),0)</f>
        <v>641.25</v>
      </c>
      <c r="E61" s="119">
        <f ca="1">OFFSET('Connection count '!$AI$9,COLUMN()-COLUMN($C61),0)</f>
        <v>631.25</v>
      </c>
      <c r="F61" s="119">
        <f ca="1">OFFSET('Connection count '!$AI$9,COLUMN()-COLUMN($C61),0)</f>
        <v>615.75</v>
      </c>
      <c r="G61" s="119">
        <f ca="1">OFFSET('Connection count '!$AI$9,COLUMN()-COLUMN($C61),0)</f>
        <v>602</v>
      </c>
      <c r="H61" s="119">
        <f ca="1">OFFSET('Connection count '!$AI$9,COLUMN()-COLUMN($C61),0)</f>
        <v>554.25</v>
      </c>
      <c r="I61" s="119">
        <f ca="1">OFFSET('Connection count '!$AI$9,COLUMN()-COLUMN($C61),0)</f>
        <v>539.80079697920598</v>
      </c>
      <c r="J61" s="119">
        <f ca="1">OFFSET('Connection count '!$AI$9,COLUMN()-COLUMN($C61),0)</f>
        <v>525.72828221810732</v>
      </c>
      <c r="K61" s="118">
        <f ca="1">OFFSET('Connection count '!$AI$9,COLUMN()-COLUMN($C61),0)</f>
        <v>512.02263551798512</v>
      </c>
    </row>
    <row r="62" spans="2:11">
      <c r="B62" s="117" t="str">
        <f t="shared" si="10"/>
        <v>USL</v>
      </c>
      <c r="C62" s="119">
        <f ca="1">OFFSET('Connection count '!$AM$9,COLUMN()-COLUMN($C62),0)</f>
        <v>794</v>
      </c>
      <c r="D62" s="119">
        <f ca="1">OFFSET('Connection count '!$AM$9,COLUMN()-COLUMN($C62),0)</f>
        <v>789.5</v>
      </c>
      <c r="E62" s="119">
        <f ca="1">OFFSET('Connection count '!$AM$9,COLUMN()-COLUMN($C62),0)</f>
        <v>783</v>
      </c>
      <c r="F62" s="119">
        <f ca="1">OFFSET('Connection count '!$AM$9,COLUMN()-COLUMN($C62),0)</f>
        <v>780</v>
      </c>
      <c r="G62" s="119">
        <f ca="1">OFFSET('Connection count '!$AM$9,COLUMN()-COLUMN($C62),0)</f>
        <v>781</v>
      </c>
      <c r="H62" s="119">
        <f ca="1">OFFSET('Connection count '!$AM$9,COLUMN()-COLUMN($C62),0)</f>
        <v>769</v>
      </c>
      <c r="I62" s="119">
        <f ca="1">OFFSET('Connection count '!$AM$9,COLUMN()-COLUMN($C62),0)</f>
        <v>727.11346208154532</v>
      </c>
      <c r="J62" s="119">
        <f ca="1">OFFSET('Connection count '!$AM$9,COLUMN()-COLUMN($C62),0)</f>
        <v>724.23833800028888</v>
      </c>
      <c r="K62" s="118">
        <f ca="1">OFFSET('Connection count '!$AM$9,COLUMN()-COLUMN($C62),0)</f>
        <v>721.37458262407461</v>
      </c>
    </row>
    <row r="63" spans="2:11" ht="13.5" thickBot="1">
      <c r="B63" s="116" t="s">
        <v>175</v>
      </c>
      <c r="C63" s="115">
        <f ca="1">SUM(C53:C62)</f>
        <v>110025.25</v>
      </c>
      <c r="D63" s="115">
        <f t="shared" ref="D63:K63" ca="1" si="11">SUM(D53:D62)</f>
        <v>110405.25</v>
      </c>
      <c r="E63" s="115">
        <f t="shared" ca="1" si="11"/>
        <v>111058.5</v>
      </c>
      <c r="F63" s="115">
        <f t="shared" ca="1" si="11"/>
        <v>111506.75</v>
      </c>
      <c r="G63" s="115">
        <f t="shared" ca="1" si="11"/>
        <v>112049</v>
      </c>
      <c r="H63" s="115">
        <f t="shared" ca="1" si="11"/>
        <v>113163.25</v>
      </c>
      <c r="I63" s="115">
        <f t="shared" ca="1" si="11"/>
        <v>113457.2009847547</v>
      </c>
      <c r="J63" s="115">
        <f t="shared" ca="1" si="11"/>
        <v>113791.89439780189</v>
      </c>
      <c r="K63" s="114">
        <f t="shared" ca="1" si="11"/>
        <v>114128.32584777773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F277"/>
  <sheetViews>
    <sheetView workbookViewId="0">
      <selection activeCell="P54" sqref="P54"/>
    </sheetView>
  </sheetViews>
  <sheetFormatPr defaultColWidth="8.83203125" defaultRowHeight="12.75"/>
  <cols>
    <col min="1" max="1" width="10.6640625" style="4" customWidth="1"/>
    <col min="2" max="2" width="9.83203125" style="4" customWidth="1"/>
    <col min="3" max="4" width="8.83203125" style="4"/>
    <col min="5" max="5" width="20.83203125" style="4" customWidth="1"/>
    <col min="6" max="6" width="11.1640625" style="4" bestFit="1" customWidth="1"/>
    <col min="7" max="7" width="9.6640625" style="4" customWidth="1"/>
    <col min="8" max="9" width="11.1640625" style="4" bestFit="1" customWidth="1"/>
    <col min="10" max="10" width="12.83203125" style="4" customWidth="1"/>
    <col min="11" max="13" width="9.1640625" style="4" bestFit="1" customWidth="1"/>
    <col min="14" max="14" width="10" style="4" bestFit="1" customWidth="1"/>
    <col min="15" max="17" width="11.1640625" style="4" bestFit="1" customWidth="1"/>
    <col min="18" max="18" width="10" style="4" bestFit="1" customWidth="1"/>
    <col min="19" max="19" width="8.83203125" style="4"/>
    <col min="20" max="20" width="10" style="4" bestFit="1" customWidth="1"/>
    <col min="21" max="21" width="8.83203125" style="4"/>
    <col min="22" max="22" width="10.6640625" style="4" bestFit="1" customWidth="1"/>
    <col min="23" max="16384" width="8.83203125" style="4"/>
  </cols>
  <sheetData>
    <row r="1" spans="1:18">
      <c r="B1" s="4" t="s">
        <v>43</v>
      </c>
      <c r="C1" s="4" t="s">
        <v>44</v>
      </c>
      <c r="E1" s="5" t="s">
        <v>43</v>
      </c>
      <c r="F1" s="6" t="s">
        <v>45</v>
      </c>
      <c r="G1" s="6" t="s">
        <v>46</v>
      </c>
      <c r="H1" s="6" t="s">
        <v>47</v>
      </c>
      <c r="I1" s="6" t="s">
        <v>48</v>
      </c>
      <c r="J1" s="6" t="s">
        <v>49</v>
      </c>
      <c r="K1" s="6" t="s">
        <v>50</v>
      </c>
      <c r="L1" s="6" t="s">
        <v>51</v>
      </c>
      <c r="M1" s="7" t="s">
        <v>52</v>
      </c>
      <c r="N1" s="7" t="s">
        <v>53</v>
      </c>
      <c r="O1" s="7" t="s">
        <v>54</v>
      </c>
      <c r="P1" s="7" t="s">
        <v>55</v>
      </c>
      <c r="Q1" s="7" t="s">
        <v>56</v>
      </c>
    </row>
    <row r="2" spans="1:18">
      <c r="A2" s="8">
        <v>34700</v>
      </c>
      <c r="B2" s="4">
        <v>604.4</v>
      </c>
      <c r="C2" s="4">
        <v>0</v>
      </c>
      <c r="D2" s="4" t="s">
        <v>57</v>
      </c>
      <c r="E2" s="4">
        <v>1995</v>
      </c>
      <c r="F2" s="4">
        <f t="shared" ref="F2:Q18" ca="1" si="0">OFFSET($B$2,(ROW()-2)*12+COLUMN()-6,0)</f>
        <v>604.4</v>
      </c>
      <c r="G2" s="4">
        <f t="shared" ca="1" si="0"/>
        <v>608.5</v>
      </c>
      <c r="H2" s="4">
        <f t="shared" ca="1" si="0"/>
        <v>444.19999999999993</v>
      </c>
      <c r="I2" s="4">
        <f t="shared" ca="1" si="0"/>
        <v>329.49999999999983</v>
      </c>
      <c r="J2" s="4">
        <f t="shared" ca="1" si="0"/>
        <v>98.000000000000028</v>
      </c>
      <c r="K2" s="4">
        <f t="shared" ca="1" si="0"/>
        <v>10.799999999999999</v>
      </c>
      <c r="L2" s="4">
        <f t="shared" ca="1" si="0"/>
        <v>0.5</v>
      </c>
      <c r="M2" s="4">
        <f t="shared" ca="1" si="0"/>
        <v>0</v>
      </c>
      <c r="N2" s="4">
        <f t="shared" ca="1" si="0"/>
        <v>70.7</v>
      </c>
      <c r="O2" s="4">
        <f t="shared" ca="1" si="0"/>
        <v>155.6</v>
      </c>
      <c r="P2" s="4">
        <f t="shared" ca="1" si="0"/>
        <v>468.29999999999995</v>
      </c>
      <c r="Q2" s="4">
        <f t="shared" ca="1" si="0"/>
        <v>642.09999999999991</v>
      </c>
    </row>
    <row r="3" spans="1:18">
      <c r="A3" s="8">
        <v>34731</v>
      </c>
      <c r="B3" s="4">
        <v>608.5</v>
      </c>
      <c r="C3" s="4">
        <v>0</v>
      </c>
      <c r="E3" s="4">
        <f>E2+1</f>
        <v>1996</v>
      </c>
      <c r="F3" s="4">
        <f t="shared" ca="1" si="0"/>
        <v>684.89999999999986</v>
      </c>
      <c r="G3" s="4">
        <f t="shared" ca="1" si="0"/>
        <v>608.79999999999995</v>
      </c>
      <c r="H3" s="4">
        <f t="shared" ca="1" si="0"/>
        <v>563</v>
      </c>
      <c r="I3" s="4">
        <f t="shared" ca="1" si="0"/>
        <v>319.49999999999989</v>
      </c>
      <c r="J3" s="4">
        <f t="shared" ca="1" si="0"/>
        <v>150.89999999999998</v>
      </c>
      <c r="K3" s="4">
        <f t="shared" ca="1" si="0"/>
        <v>3.2</v>
      </c>
      <c r="L3" s="4">
        <f t="shared" ca="1" si="0"/>
        <v>0.89999999999999991</v>
      </c>
      <c r="M3" s="4">
        <f t="shared" ca="1" si="0"/>
        <v>0</v>
      </c>
      <c r="N3" s="4">
        <f t="shared" ca="1" si="0"/>
        <v>41.5</v>
      </c>
      <c r="O3" s="4">
        <f t="shared" ca="1" si="0"/>
        <v>197.29999999999998</v>
      </c>
      <c r="P3" s="4">
        <f t="shared" ca="1" si="0"/>
        <v>473.70000000000005</v>
      </c>
      <c r="Q3" s="4">
        <f t="shared" ca="1" si="0"/>
        <v>549.29999999999995</v>
      </c>
    </row>
    <row r="4" spans="1:18">
      <c r="A4" s="8">
        <v>34759</v>
      </c>
      <c r="B4" s="4">
        <v>444.19999999999993</v>
      </c>
      <c r="C4" s="4">
        <v>0</v>
      </c>
      <c r="E4" s="4">
        <f t="shared" ref="E4:E24" si="1">E3+1</f>
        <v>1997</v>
      </c>
      <c r="F4" s="4">
        <f t="shared" ca="1" si="0"/>
        <v>688.09999999999991</v>
      </c>
      <c r="G4" s="4">
        <f t="shared" ca="1" si="0"/>
        <v>500.50000000000006</v>
      </c>
      <c r="H4" s="4">
        <f t="shared" ca="1" si="0"/>
        <v>455.19999999999993</v>
      </c>
      <c r="I4" s="4">
        <f t="shared" ca="1" si="0"/>
        <v>305.19999999999987</v>
      </c>
      <c r="J4" s="4">
        <f t="shared" ca="1" si="0"/>
        <v>204.59999999999991</v>
      </c>
      <c r="K4" s="4">
        <f t="shared" ca="1" si="0"/>
        <v>15.199999999999996</v>
      </c>
      <c r="L4" s="4">
        <f t="shared" ca="1" si="0"/>
        <v>0</v>
      </c>
      <c r="M4" s="4">
        <f t="shared" ca="1" si="0"/>
        <v>2.9</v>
      </c>
      <c r="N4" s="4">
        <f t="shared" ca="1" si="0"/>
        <v>34.400000000000006</v>
      </c>
      <c r="O4" s="4">
        <f t="shared" ca="1" si="0"/>
        <v>210.70000000000002</v>
      </c>
      <c r="P4" s="4">
        <f t="shared" ca="1" si="0"/>
        <v>427.29999999999995</v>
      </c>
      <c r="Q4" s="4">
        <f t="shared" ca="1" si="0"/>
        <v>534.09999999999991</v>
      </c>
    </row>
    <row r="5" spans="1:18">
      <c r="A5" s="8">
        <v>34790</v>
      </c>
      <c r="B5" s="4">
        <v>329.49999999999983</v>
      </c>
      <c r="C5" s="4">
        <v>0</v>
      </c>
      <c r="E5" s="4">
        <f t="shared" si="1"/>
        <v>1998</v>
      </c>
      <c r="F5" s="4">
        <f t="shared" ca="1" si="0"/>
        <v>532.90000000000009</v>
      </c>
      <c r="G5" s="4">
        <f t="shared" ca="1" si="0"/>
        <v>429.89999999999992</v>
      </c>
      <c r="H5" s="4">
        <f t="shared" ca="1" si="0"/>
        <v>424.09999999999997</v>
      </c>
      <c r="I5" s="4">
        <f t="shared" ca="1" si="0"/>
        <v>232.7999999999999</v>
      </c>
      <c r="J5" s="4">
        <f t="shared" ca="1" si="0"/>
        <v>28.299999999999997</v>
      </c>
      <c r="K5" s="4">
        <f t="shared" ca="1" si="0"/>
        <v>42.100000000000009</v>
      </c>
      <c r="L5" s="4">
        <f t="shared" ca="1" si="0"/>
        <v>0</v>
      </c>
      <c r="M5" s="4">
        <f t="shared" ca="1" si="0"/>
        <v>0.5</v>
      </c>
      <c r="N5" s="4">
        <f t="shared" ca="1" si="0"/>
        <v>13.100000000000001</v>
      </c>
      <c r="O5" s="4">
        <f t="shared" ca="1" si="0"/>
        <v>158.89999999999998</v>
      </c>
      <c r="P5" s="4">
        <f t="shared" ca="1" si="0"/>
        <v>314.19999999999993</v>
      </c>
      <c r="Q5" s="4">
        <f t="shared" ca="1" si="0"/>
        <v>467.00000000000006</v>
      </c>
    </row>
    <row r="6" spans="1:18">
      <c r="A6" s="8">
        <v>34820</v>
      </c>
      <c r="B6" s="4">
        <v>98.000000000000028</v>
      </c>
      <c r="C6" s="4">
        <v>9.8999999999999986</v>
      </c>
      <c r="E6" s="4">
        <f t="shared" si="1"/>
        <v>1999</v>
      </c>
      <c r="F6" s="4">
        <f t="shared" ca="1" si="0"/>
        <v>689.20000000000027</v>
      </c>
      <c r="G6" s="4">
        <f t="shared" ca="1" si="0"/>
        <v>480.4</v>
      </c>
      <c r="H6" s="4">
        <f t="shared" ca="1" si="0"/>
        <v>492.49999999999994</v>
      </c>
      <c r="I6" s="4">
        <f t="shared" ca="1" si="0"/>
        <v>229.59999999999997</v>
      </c>
      <c r="J6" s="4">
        <f t="shared" ca="1" si="0"/>
        <v>58.300000000000011</v>
      </c>
      <c r="K6" s="4">
        <f t="shared" ca="1" si="0"/>
        <v>17.599999999999998</v>
      </c>
      <c r="L6" s="4">
        <f t="shared" ca="1" si="0"/>
        <v>0</v>
      </c>
      <c r="M6" s="4">
        <f t="shared" ca="1" si="0"/>
        <v>0.5</v>
      </c>
      <c r="N6" s="4">
        <f t="shared" ca="1" si="0"/>
        <v>30.799999999999997</v>
      </c>
      <c r="O6" s="4">
        <f t="shared" ca="1" si="0"/>
        <v>204.09999999999997</v>
      </c>
      <c r="P6" s="4">
        <f t="shared" ca="1" si="0"/>
        <v>312.19999999999993</v>
      </c>
      <c r="Q6" s="4">
        <f t="shared" ca="1" si="0"/>
        <v>533.10000000000014</v>
      </c>
    </row>
    <row r="7" spans="1:18">
      <c r="A7" s="8">
        <v>34851</v>
      </c>
      <c r="B7" s="4">
        <v>10.799999999999999</v>
      </c>
      <c r="C7" s="4">
        <v>122.6</v>
      </c>
      <c r="E7" s="4">
        <f t="shared" si="1"/>
        <v>2000</v>
      </c>
      <c r="F7" s="4">
        <f t="shared" ca="1" si="0"/>
        <v>652.79999999999995</v>
      </c>
      <c r="G7" s="4">
        <f t="shared" ca="1" si="0"/>
        <v>497.1</v>
      </c>
      <c r="H7" s="4">
        <f t="shared" ca="1" si="0"/>
        <v>348.29999999999995</v>
      </c>
      <c r="I7" s="4">
        <f t="shared" ca="1" si="0"/>
        <v>275.2999999999999</v>
      </c>
      <c r="J7" s="4">
        <f t="shared" ca="1" si="0"/>
        <v>74.000000000000014</v>
      </c>
      <c r="K7" s="4">
        <f t="shared" ca="1" si="0"/>
        <v>14.8</v>
      </c>
      <c r="L7" s="4">
        <f t="shared" ca="1" si="0"/>
        <v>0</v>
      </c>
      <c r="M7" s="4">
        <f t="shared" ca="1" si="0"/>
        <v>3.4000000000000004</v>
      </c>
      <c r="N7" s="4">
        <f t="shared" ca="1" si="0"/>
        <v>61.400000000000006</v>
      </c>
      <c r="O7" s="4">
        <f t="shared" ca="1" si="0"/>
        <v>148.4</v>
      </c>
      <c r="P7" s="4">
        <f t="shared" ca="1" si="0"/>
        <v>386.6</v>
      </c>
      <c r="Q7" s="4">
        <f t="shared" ca="1" si="0"/>
        <v>741.09999999999991</v>
      </c>
    </row>
    <row r="8" spans="1:18">
      <c r="A8" s="8">
        <v>34881</v>
      </c>
      <c r="B8" s="4">
        <v>0.5</v>
      </c>
      <c r="C8" s="4">
        <v>188.60000000000002</v>
      </c>
      <c r="E8" s="4">
        <f t="shared" si="1"/>
        <v>2001</v>
      </c>
      <c r="F8" s="4">
        <f t="shared" ca="1" si="0"/>
        <v>626.20000000000005</v>
      </c>
      <c r="G8" s="4">
        <f t="shared" ca="1" si="0"/>
        <v>516.69999999999993</v>
      </c>
      <c r="H8" s="4">
        <f t="shared" ca="1" si="0"/>
        <v>499.49999999999994</v>
      </c>
      <c r="I8" s="4">
        <f t="shared" ca="1" si="0"/>
        <v>231.59999999999997</v>
      </c>
      <c r="J8" s="4">
        <f t="shared" ca="1" si="0"/>
        <v>67.300000000000011</v>
      </c>
      <c r="K8" s="4">
        <f t="shared" ca="1" si="0"/>
        <v>22.5</v>
      </c>
      <c r="L8" s="4">
        <f t="shared" ca="1" si="0"/>
        <v>2.7</v>
      </c>
      <c r="M8" s="4">
        <f t="shared" ca="1" si="0"/>
        <v>0</v>
      </c>
      <c r="N8" s="4">
        <f t="shared" ca="1" si="0"/>
        <v>60.800000000000011</v>
      </c>
      <c r="O8" s="4">
        <f t="shared" ca="1" si="0"/>
        <v>191.79999999999998</v>
      </c>
      <c r="P8" s="4">
        <f t="shared" ca="1" si="0"/>
        <v>254.39999999999992</v>
      </c>
      <c r="Q8" s="4">
        <f t="shared" ca="1" si="0"/>
        <v>470</v>
      </c>
    </row>
    <row r="9" spans="1:18">
      <c r="A9" s="8">
        <v>34912</v>
      </c>
      <c r="B9" s="4">
        <v>0</v>
      </c>
      <c r="C9" s="4">
        <v>214.90000000000009</v>
      </c>
      <c r="E9" s="4">
        <f t="shared" si="1"/>
        <v>2002</v>
      </c>
      <c r="F9" s="4">
        <f t="shared" ca="1" si="0"/>
        <v>524.70000000000005</v>
      </c>
      <c r="G9" s="4">
        <f t="shared" ca="1" si="0"/>
        <v>476.09999999999997</v>
      </c>
      <c r="H9" s="4">
        <f t="shared" ca="1" si="0"/>
        <v>486.19999999999987</v>
      </c>
      <c r="I9" s="4">
        <f t="shared" ca="1" si="0"/>
        <v>259.7999999999999</v>
      </c>
      <c r="J9" s="4">
        <f t="shared" ca="1" si="0"/>
        <v>170.8</v>
      </c>
      <c r="K9" s="4">
        <f t="shared" ca="1" si="0"/>
        <v>12</v>
      </c>
      <c r="L9" s="4">
        <f t="shared" ca="1" si="0"/>
        <v>0</v>
      </c>
      <c r="M9" s="4">
        <f t="shared" ca="1" si="0"/>
        <v>0</v>
      </c>
      <c r="N9" s="4">
        <f t="shared" ca="1" si="0"/>
        <v>14.5</v>
      </c>
      <c r="O9" s="4">
        <f t="shared" ca="1" si="0"/>
        <v>240.79999999999993</v>
      </c>
      <c r="P9" s="4">
        <f t="shared" ca="1" si="0"/>
        <v>402.19999999999993</v>
      </c>
      <c r="Q9" s="4">
        <f t="shared" ca="1" si="0"/>
        <v>582.90000000000009</v>
      </c>
    </row>
    <row r="10" spans="1:18">
      <c r="A10" s="8">
        <v>34943</v>
      </c>
      <c r="B10" s="4">
        <v>70.7</v>
      </c>
      <c r="C10" s="4">
        <v>37</v>
      </c>
      <c r="E10" s="4">
        <f t="shared" si="1"/>
        <v>2003</v>
      </c>
      <c r="F10" s="4">
        <f t="shared" ca="1" si="0"/>
        <v>730.59999999999991</v>
      </c>
      <c r="G10" s="4">
        <f t="shared" ca="1" si="0"/>
        <v>621.69999999999993</v>
      </c>
      <c r="H10" s="4">
        <f t="shared" ca="1" si="0"/>
        <v>490.29999999999995</v>
      </c>
      <c r="I10" s="4">
        <f t="shared" ca="1" si="0"/>
        <v>289.79999999999984</v>
      </c>
      <c r="J10" s="4">
        <f t="shared" ca="1" si="0"/>
        <v>128.50000000000003</v>
      </c>
      <c r="K10" s="4">
        <f t="shared" ca="1" si="0"/>
        <v>27.6</v>
      </c>
      <c r="L10" s="4">
        <f t="shared" ca="1" si="0"/>
        <v>0</v>
      </c>
      <c r="M10" s="4">
        <f t="shared" ca="1" si="0"/>
        <v>0</v>
      </c>
      <c r="N10" s="4">
        <f t="shared" ca="1" si="0"/>
        <v>42.7</v>
      </c>
      <c r="O10" s="4">
        <f t="shared" ca="1" si="0"/>
        <v>218.59999999999997</v>
      </c>
      <c r="P10" s="4">
        <f t="shared" ca="1" si="0"/>
        <v>335.49999999999994</v>
      </c>
      <c r="Q10" s="4">
        <f t="shared" ca="1" si="0"/>
        <v>531.90000000000009</v>
      </c>
    </row>
    <row r="11" spans="1:18">
      <c r="A11" s="8">
        <v>34973</v>
      </c>
      <c r="B11" s="4">
        <v>155.6</v>
      </c>
      <c r="C11" s="4">
        <v>7.3</v>
      </c>
      <c r="E11" s="4">
        <f t="shared" si="1"/>
        <v>2004</v>
      </c>
      <c r="F11" s="4">
        <f t="shared" ca="1" si="0"/>
        <v>748.19999999999993</v>
      </c>
      <c r="G11" s="4">
        <f t="shared" ca="1" si="0"/>
        <v>557.70000000000005</v>
      </c>
      <c r="H11" s="4">
        <f t="shared" ca="1" si="0"/>
        <v>408.99999999999989</v>
      </c>
      <c r="I11" s="4">
        <f t="shared" ca="1" si="0"/>
        <v>239.89999999999992</v>
      </c>
      <c r="J11" s="4">
        <f t="shared" ca="1" si="0"/>
        <v>93.700000000000031</v>
      </c>
      <c r="K11" s="4">
        <f t="shared" ca="1" si="0"/>
        <v>16</v>
      </c>
      <c r="L11" s="4">
        <f t="shared" ca="1" si="0"/>
        <v>2.2000000000000002</v>
      </c>
      <c r="M11" s="4">
        <f t="shared" ca="1" si="0"/>
        <v>3.7</v>
      </c>
      <c r="N11" s="4">
        <f t="shared" ca="1" si="0"/>
        <v>18.7</v>
      </c>
      <c r="O11" s="4">
        <f t="shared" ca="1" si="0"/>
        <v>176.89999999999998</v>
      </c>
      <c r="P11" s="4">
        <f t="shared" ca="1" si="0"/>
        <v>343.49999999999989</v>
      </c>
      <c r="Q11" s="4">
        <f t="shared" ca="1" si="0"/>
        <v>589.10000000000014</v>
      </c>
    </row>
    <row r="12" spans="1:18">
      <c r="A12" s="8">
        <v>35004</v>
      </c>
      <c r="B12" s="4">
        <v>468.29999999999995</v>
      </c>
      <c r="C12" s="4">
        <v>0</v>
      </c>
      <c r="E12" s="4">
        <f t="shared" si="1"/>
        <v>2005</v>
      </c>
      <c r="F12" s="4">
        <f t="shared" ca="1" si="0"/>
        <v>688.99999999999989</v>
      </c>
      <c r="G12" s="4">
        <f t="shared" ca="1" si="0"/>
        <v>543.30000000000007</v>
      </c>
      <c r="H12" s="4">
        <f t="shared" ca="1" si="0"/>
        <v>523.4</v>
      </c>
      <c r="I12" s="4">
        <f t="shared" ca="1" si="0"/>
        <v>228.5</v>
      </c>
      <c r="J12" s="4">
        <f t="shared" ca="1" si="0"/>
        <v>134.4</v>
      </c>
      <c r="K12" s="4">
        <f t="shared" ca="1" si="0"/>
        <v>3.4000000000000004</v>
      </c>
      <c r="L12" s="4">
        <f t="shared" ca="1" si="0"/>
        <v>0</v>
      </c>
      <c r="M12" s="4">
        <f t="shared" ca="1" si="0"/>
        <v>0</v>
      </c>
      <c r="N12" s="4">
        <f t="shared" ca="1" si="0"/>
        <v>13.5</v>
      </c>
      <c r="O12" s="4">
        <f t="shared" ca="1" si="0"/>
        <v>175.69999999999996</v>
      </c>
      <c r="P12" s="4">
        <f t="shared" ca="1" si="0"/>
        <v>344.8</v>
      </c>
      <c r="Q12" s="4">
        <f t="shared" ca="1" si="0"/>
        <v>637.60000000000025</v>
      </c>
    </row>
    <row r="13" spans="1:18">
      <c r="A13" s="8">
        <v>35034</v>
      </c>
      <c r="B13" s="4">
        <v>642.09999999999991</v>
      </c>
      <c r="C13" s="4">
        <v>0</v>
      </c>
      <c r="E13" s="4">
        <f t="shared" si="1"/>
        <v>2006</v>
      </c>
      <c r="F13" s="4">
        <f t="shared" ca="1" si="0"/>
        <v>486.69999999999993</v>
      </c>
      <c r="G13" s="4">
        <f t="shared" ca="1" si="0"/>
        <v>530.70000000000005</v>
      </c>
      <c r="H13" s="4">
        <f t="shared" ca="1" si="0"/>
        <v>450.49999999999983</v>
      </c>
      <c r="I13" s="4">
        <f t="shared" ca="1" si="0"/>
        <v>211.6999999999999</v>
      </c>
      <c r="J13" s="4">
        <f t="shared" ca="1" si="0"/>
        <v>99.800000000000011</v>
      </c>
      <c r="K13" s="4">
        <f t="shared" ca="1" si="0"/>
        <v>10.3</v>
      </c>
      <c r="L13" s="4">
        <f t="shared" ca="1" si="0"/>
        <v>0</v>
      </c>
      <c r="M13" s="4">
        <f t="shared" ca="1" si="0"/>
        <v>0</v>
      </c>
      <c r="N13" s="4">
        <f t="shared" ca="1" si="0"/>
        <v>44.400000000000006</v>
      </c>
      <c r="O13" s="4">
        <f t="shared" ca="1" si="0"/>
        <v>243.09999999999991</v>
      </c>
      <c r="P13" s="4">
        <f t="shared" ca="1" si="0"/>
        <v>353.09999999999991</v>
      </c>
      <c r="Q13" s="4">
        <f t="shared" ca="1" si="0"/>
        <v>457.89999999999986</v>
      </c>
    </row>
    <row r="14" spans="1:18">
      <c r="A14" s="8">
        <v>35065</v>
      </c>
      <c r="B14" s="4">
        <v>684.89999999999986</v>
      </c>
      <c r="C14" s="4">
        <v>0</v>
      </c>
      <c r="E14" s="4">
        <f t="shared" si="1"/>
        <v>2007</v>
      </c>
      <c r="F14" s="4">
        <f t="shared" ca="1" si="0"/>
        <v>588</v>
      </c>
      <c r="G14" s="4">
        <f t="shared" ca="1" si="0"/>
        <v>675.8</v>
      </c>
      <c r="H14" s="4">
        <f t="shared" ca="1" si="0"/>
        <v>417.69999999999993</v>
      </c>
      <c r="I14" s="4">
        <f t="shared" ca="1" si="0"/>
        <v>287.09999999999991</v>
      </c>
      <c r="J14" s="4">
        <f t="shared" ca="1" si="0"/>
        <v>85.8</v>
      </c>
      <c r="K14" s="4">
        <f t="shared" ca="1" si="0"/>
        <v>9.7999999999999989</v>
      </c>
      <c r="L14" s="4">
        <f t="shared" ca="1" si="0"/>
        <v>0.7</v>
      </c>
      <c r="M14" s="4">
        <f t="shared" ca="1" si="0"/>
        <v>3.9000000000000004</v>
      </c>
      <c r="N14" s="4">
        <f t="shared" ca="1" si="0"/>
        <v>24.099999999999998</v>
      </c>
      <c r="O14" s="4">
        <f t="shared" ca="1" si="0"/>
        <v>110.4</v>
      </c>
      <c r="P14" s="4">
        <f t="shared" ca="1" si="0"/>
        <v>402.3</v>
      </c>
      <c r="Q14" s="4">
        <f t="shared" ca="1" si="0"/>
        <v>593.40000000000009</v>
      </c>
    </row>
    <row r="15" spans="1:18">
      <c r="A15" s="8">
        <v>35096</v>
      </c>
      <c r="B15" s="4">
        <v>608.79999999999995</v>
      </c>
      <c r="C15" s="4">
        <v>0</v>
      </c>
      <c r="E15" s="4">
        <f t="shared" si="1"/>
        <v>2008</v>
      </c>
      <c r="F15" s="4">
        <f t="shared" ca="1" si="0"/>
        <v>602.20000000000005</v>
      </c>
      <c r="G15" s="4">
        <f t="shared" ca="1" si="0"/>
        <v>616.1</v>
      </c>
      <c r="H15" s="4">
        <f t="shared" ca="1" si="0"/>
        <v>523.70000000000005</v>
      </c>
      <c r="I15" s="4">
        <f t="shared" ca="1" si="0"/>
        <v>212.59999999999991</v>
      </c>
      <c r="J15" s="4">
        <f t="shared" ca="1" si="0"/>
        <v>138.4</v>
      </c>
      <c r="K15" s="4">
        <f t="shared" ca="1" si="0"/>
        <v>5</v>
      </c>
      <c r="L15" s="4">
        <f t="shared" ca="1" si="0"/>
        <v>0.5</v>
      </c>
      <c r="M15" s="4">
        <f t="shared" ca="1" si="0"/>
        <v>1.5</v>
      </c>
      <c r="N15" s="4">
        <f t="shared" ca="1" si="0"/>
        <v>16.7</v>
      </c>
      <c r="O15" s="4">
        <f t="shared" ca="1" si="0"/>
        <v>218.89999999999998</v>
      </c>
      <c r="P15" s="4">
        <f t="shared" ca="1" si="0"/>
        <v>410.9</v>
      </c>
      <c r="Q15" s="4">
        <f t="shared" ca="1" si="0"/>
        <v>631.00000000000011</v>
      </c>
      <c r="R15" s="126"/>
    </row>
    <row r="16" spans="1:18">
      <c r="A16" s="8">
        <v>35125</v>
      </c>
      <c r="B16" s="4">
        <v>563</v>
      </c>
      <c r="C16" s="4">
        <v>0</v>
      </c>
      <c r="E16" s="4">
        <f t="shared" si="1"/>
        <v>2009</v>
      </c>
      <c r="F16" s="4">
        <f t="shared" ca="1" si="0"/>
        <v>768.79999999999973</v>
      </c>
      <c r="G16" s="4">
        <f t="shared" ca="1" si="0"/>
        <v>540</v>
      </c>
      <c r="H16" s="4">
        <f t="shared" ca="1" si="0"/>
        <v>456.7999999999999</v>
      </c>
      <c r="I16" s="4">
        <f t="shared" ca="1" si="0"/>
        <v>263.29999999999995</v>
      </c>
      <c r="J16" s="4">
        <f t="shared" ca="1" si="0"/>
        <v>83.40000000000002</v>
      </c>
      <c r="K16" s="4">
        <f t="shared" ca="1" si="0"/>
        <v>25.299999999999997</v>
      </c>
      <c r="L16" s="4">
        <f t="shared" ca="1" si="0"/>
        <v>0.5</v>
      </c>
      <c r="M16" s="4">
        <f t="shared" ca="1" si="0"/>
        <v>5.9</v>
      </c>
      <c r="N16" s="4">
        <f t="shared" ca="1" si="0"/>
        <v>26.2</v>
      </c>
      <c r="O16" s="4">
        <f t="shared" ca="1" si="0"/>
        <v>230.79999999999995</v>
      </c>
      <c r="P16" s="4">
        <f t="shared" ca="1" si="0"/>
        <v>305.49999999999989</v>
      </c>
      <c r="Q16" s="4">
        <f t="shared" ca="1" si="0"/>
        <v>582</v>
      </c>
      <c r="R16" s="126"/>
    </row>
    <row r="17" spans="1:32">
      <c r="A17" s="8">
        <v>35156</v>
      </c>
      <c r="B17" s="4">
        <v>319.49999999999989</v>
      </c>
      <c r="C17" s="4">
        <v>0.8</v>
      </c>
      <c r="E17" s="4">
        <f t="shared" si="1"/>
        <v>2010</v>
      </c>
      <c r="F17" s="4">
        <f t="shared" ca="1" si="0"/>
        <v>663.29999999999984</v>
      </c>
      <c r="G17" s="4">
        <f t="shared" ca="1" si="0"/>
        <v>557.29999999999995</v>
      </c>
      <c r="H17" s="4">
        <f t="shared" ca="1" si="0"/>
        <v>393.39999999999986</v>
      </c>
      <c r="I17" s="4">
        <f t="shared" ca="1" si="0"/>
        <v>174.9</v>
      </c>
      <c r="J17" s="4">
        <f t="shared" ca="1" si="0"/>
        <v>84.300000000000011</v>
      </c>
      <c r="K17" s="4">
        <f t="shared" ca="1" si="0"/>
        <v>3.9000000000000004</v>
      </c>
      <c r="L17" s="4">
        <f t="shared" ca="1" si="0"/>
        <v>0</v>
      </c>
      <c r="M17" s="4">
        <f t="shared" ca="1" si="0"/>
        <v>0</v>
      </c>
      <c r="N17" s="4">
        <f t="shared" ca="1" si="0"/>
        <v>38</v>
      </c>
      <c r="O17" s="4">
        <f t="shared" ca="1" si="0"/>
        <v>157.6</v>
      </c>
      <c r="P17" s="4">
        <f t="shared" ca="1" si="0"/>
        <v>376.59999999999991</v>
      </c>
      <c r="Q17" s="4">
        <f t="shared" ca="1" si="0"/>
        <v>645.59999999999991</v>
      </c>
      <c r="R17" s="126"/>
    </row>
    <row r="18" spans="1:32">
      <c r="A18" s="8">
        <v>35186</v>
      </c>
      <c r="B18" s="4">
        <v>150.89999999999998</v>
      </c>
      <c r="C18" s="4">
        <v>27.500000000000004</v>
      </c>
      <c r="E18" s="4">
        <f t="shared" si="1"/>
        <v>2011</v>
      </c>
      <c r="F18" s="4">
        <f t="shared" ca="1" si="0"/>
        <v>703.59999999999991</v>
      </c>
      <c r="G18" s="4">
        <f t="shared" ca="1" si="0"/>
        <v>583.20000000000005</v>
      </c>
      <c r="H18" s="4">
        <f t="shared" ca="1" si="0"/>
        <v>514.30000000000007</v>
      </c>
      <c r="I18" s="4">
        <f t="shared" ca="1" si="0"/>
        <v>278.59999999999985</v>
      </c>
      <c r="J18" s="4">
        <f t="shared" ca="1" si="0"/>
        <v>105.20000000000003</v>
      </c>
      <c r="K18" s="4">
        <f t="shared" ca="1" si="0"/>
        <v>7.6000000000000005</v>
      </c>
      <c r="L18" s="4">
        <f t="shared" ca="1" si="0"/>
        <v>0</v>
      </c>
      <c r="M18" s="4">
        <f t="shared" ca="1" si="0"/>
        <v>0</v>
      </c>
      <c r="N18" s="4">
        <f t="shared" ca="1" si="0"/>
        <v>51.4</v>
      </c>
      <c r="O18" s="4">
        <f t="shared" ca="1" si="0"/>
        <v>185.29999999999998</v>
      </c>
      <c r="P18" s="4">
        <f t="shared" ca="1" si="0"/>
        <v>297.2999999999999</v>
      </c>
      <c r="Q18" s="4">
        <f t="shared" ca="1" si="0"/>
        <v>485.4</v>
      </c>
      <c r="R18" s="126"/>
    </row>
    <row r="19" spans="1:32">
      <c r="A19" s="8">
        <v>35217</v>
      </c>
      <c r="B19" s="4">
        <v>3.2</v>
      </c>
      <c r="C19" s="4">
        <v>111.49999999999999</v>
      </c>
      <c r="E19" s="4">
        <f t="shared" si="1"/>
        <v>2012</v>
      </c>
      <c r="F19" s="4">
        <f t="shared" ref="F19:Q24" ca="1" si="2">OFFSET($B$2,(ROW()-2)*12+COLUMN()-6,0)</f>
        <v>559.59999999999991</v>
      </c>
      <c r="G19" s="4">
        <f t="shared" ca="1" si="2"/>
        <v>492.40000000000003</v>
      </c>
      <c r="H19" s="4">
        <f t="shared" ca="1" si="2"/>
        <v>250.79999999999995</v>
      </c>
      <c r="I19" s="4">
        <f t="shared" ca="1" si="2"/>
        <v>252.49999999999991</v>
      </c>
      <c r="J19" s="4">
        <f t="shared" ca="1" si="2"/>
        <v>48.2</v>
      </c>
      <c r="K19" s="4">
        <f t="shared" ca="1" si="2"/>
        <v>10.3</v>
      </c>
      <c r="L19" s="4">
        <f t="shared" ca="1" si="2"/>
        <v>0</v>
      </c>
      <c r="M19" s="4">
        <f t="shared" ca="1" si="2"/>
        <v>0.7</v>
      </c>
      <c r="N19" s="4">
        <f t="shared" ca="1" si="2"/>
        <v>53.2</v>
      </c>
      <c r="O19" s="4">
        <f t="shared" ca="1" si="2"/>
        <v>207.19999999999996</v>
      </c>
      <c r="P19" s="4">
        <f t="shared" ca="1" si="2"/>
        <v>405.49999999999994</v>
      </c>
      <c r="Q19" s="4">
        <f t="shared" ca="1" si="2"/>
        <v>484.20000000000005</v>
      </c>
      <c r="R19" s="126"/>
    </row>
    <row r="20" spans="1:32">
      <c r="A20" s="8">
        <v>35247</v>
      </c>
      <c r="B20" s="4">
        <v>0.89999999999999991</v>
      </c>
      <c r="C20" s="4">
        <v>122.79999999999997</v>
      </c>
      <c r="E20" s="4">
        <f t="shared" si="1"/>
        <v>2013</v>
      </c>
      <c r="F20" s="4">
        <f t="shared" ca="1" si="2"/>
        <v>598.19999999999993</v>
      </c>
      <c r="G20" s="4">
        <f t="shared" ca="1" si="2"/>
        <v>574.80000000000007</v>
      </c>
      <c r="H20" s="4">
        <f t="shared" ca="1" si="2"/>
        <v>505.20000000000005</v>
      </c>
      <c r="I20" s="4">
        <f t="shared" ca="1" si="2"/>
        <v>300.19999999999993</v>
      </c>
      <c r="J20" s="4">
        <f t="shared" ca="1" si="2"/>
        <v>73.300000000000011</v>
      </c>
      <c r="K20" s="4">
        <f t="shared" ca="1" si="2"/>
        <v>14.700000000000001</v>
      </c>
      <c r="L20" s="4">
        <f t="shared" ca="1" si="2"/>
        <v>1.5</v>
      </c>
      <c r="M20" s="4">
        <f t="shared" ca="1" si="2"/>
        <v>1.2</v>
      </c>
      <c r="N20" s="4">
        <f t="shared" ca="1" si="2"/>
        <v>41.2</v>
      </c>
      <c r="O20" s="4">
        <f t="shared" ca="1" si="2"/>
        <v>170.49999999999997</v>
      </c>
      <c r="P20" s="4">
        <f t="shared" ca="1" si="2"/>
        <v>424.9</v>
      </c>
      <c r="Q20" s="4">
        <f t="shared" ca="1" si="2"/>
        <v>614.30000000000007</v>
      </c>
      <c r="R20" s="126"/>
    </row>
    <row r="21" spans="1:32">
      <c r="A21" s="8">
        <v>35278</v>
      </c>
      <c r="B21" s="4">
        <v>0</v>
      </c>
      <c r="C21" s="4">
        <v>152.4</v>
      </c>
      <c r="E21" s="4">
        <f t="shared" si="1"/>
        <v>2014</v>
      </c>
      <c r="F21" s="4">
        <f t="shared" ca="1" si="2"/>
        <v>784.99999999999977</v>
      </c>
      <c r="G21" s="4">
        <f t="shared" ca="1" si="2"/>
        <v>674.19999999999982</v>
      </c>
      <c r="H21" s="4">
        <f t="shared" ca="1" si="2"/>
        <v>591.90000000000009</v>
      </c>
      <c r="I21" s="4">
        <f t="shared" ca="1" si="2"/>
        <v>253.7</v>
      </c>
      <c r="J21" s="4">
        <f t="shared" ca="1" si="2"/>
        <v>90.600000000000009</v>
      </c>
      <c r="K21" s="4">
        <f t="shared" ca="1" si="2"/>
        <v>2.4000000000000004</v>
      </c>
      <c r="L21" s="4">
        <f t="shared" ca="1" si="2"/>
        <v>0.7</v>
      </c>
      <c r="M21" s="4">
        <f t="shared" ca="1" si="2"/>
        <v>0.7</v>
      </c>
      <c r="N21" s="4">
        <f t="shared" ca="1" si="2"/>
        <v>57.20000000000001</v>
      </c>
      <c r="O21" s="4">
        <f t="shared" ca="1" si="2"/>
        <v>179.7</v>
      </c>
      <c r="P21" s="4">
        <f t="shared" ca="1" si="2"/>
        <v>442</v>
      </c>
      <c r="Q21" s="4">
        <f t="shared" ca="1" si="2"/>
        <v>513.9</v>
      </c>
      <c r="R21" s="126"/>
      <c r="T21" s="126"/>
    </row>
    <row r="22" spans="1:32">
      <c r="A22" s="8">
        <v>35309</v>
      </c>
      <c r="B22" s="4">
        <v>41.5</v>
      </c>
      <c r="C22" s="4">
        <v>48.79999999999999</v>
      </c>
      <c r="E22" s="4">
        <f t="shared" si="1"/>
        <v>2015</v>
      </c>
      <c r="F22" s="4">
        <f t="shared" ca="1" si="2"/>
        <v>724.69999999999982</v>
      </c>
      <c r="G22" s="4">
        <f t="shared" ca="1" si="2"/>
        <v>757.39999999999986</v>
      </c>
      <c r="H22" s="4">
        <f t="shared" ca="1" si="2"/>
        <v>508.7</v>
      </c>
      <c r="I22" s="4">
        <f t="shared" ca="1" si="2"/>
        <v>257.39999999999992</v>
      </c>
      <c r="J22" s="4">
        <f t="shared" ca="1" si="2"/>
        <v>68.7</v>
      </c>
      <c r="K22" s="4">
        <f t="shared" ca="1" si="2"/>
        <v>13.1</v>
      </c>
      <c r="L22" s="4">
        <f t="shared" ca="1" si="2"/>
        <v>1.9</v>
      </c>
      <c r="M22" s="4">
        <f t="shared" ca="1" si="2"/>
        <v>3.2</v>
      </c>
      <c r="N22" s="4">
        <f t="shared" ca="1" si="2"/>
        <v>10.8</v>
      </c>
      <c r="O22" s="4">
        <f t="shared" ca="1" si="2"/>
        <v>157.80000000000001</v>
      </c>
      <c r="P22" s="4">
        <f t="shared" ca="1" si="2"/>
        <v>286.60000000000002</v>
      </c>
      <c r="Q22" s="4">
        <f t="shared" ca="1" si="2"/>
        <v>392.2</v>
      </c>
      <c r="R22" s="126"/>
      <c r="T22" s="126"/>
    </row>
    <row r="23" spans="1:32">
      <c r="A23" s="8">
        <v>35339</v>
      </c>
      <c r="B23" s="4">
        <v>197.29999999999998</v>
      </c>
      <c r="C23" s="4">
        <v>4.3</v>
      </c>
      <c r="E23" s="4">
        <v>2016</v>
      </c>
      <c r="F23" s="4">
        <f t="shared" ca="1" si="2"/>
        <v>618.5</v>
      </c>
      <c r="G23" s="4">
        <f t="shared" ca="1" si="2"/>
        <v>510.5</v>
      </c>
      <c r="H23" s="4">
        <f t="shared" ca="1" si="2"/>
        <v>350.9</v>
      </c>
      <c r="I23" s="4">
        <f t="shared" ca="1" si="2"/>
        <v>315.20000000000005</v>
      </c>
      <c r="J23" s="4">
        <f t="shared" ca="1" si="2"/>
        <v>110.9</v>
      </c>
      <c r="K23" s="4">
        <f t="shared" ca="1" si="2"/>
        <v>5.6</v>
      </c>
      <c r="L23" s="4">
        <f t="shared" ca="1" si="2"/>
        <v>0</v>
      </c>
      <c r="M23" s="4">
        <f t="shared" ca="1" si="2"/>
        <v>0</v>
      </c>
      <c r="N23" s="4">
        <f t="shared" ca="1" si="2"/>
        <v>8</v>
      </c>
      <c r="O23" s="4">
        <f t="shared" ca="1" si="2"/>
        <v>146</v>
      </c>
      <c r="P23" s="4">
        <f t="shared" ca="1" si="2"/>
        <v>290.7</v>
      </c>
      <c r="Q23" s="4">
        <f t="shared" ca="1" si="2"/>
        <v>581.1</v>
      </c>
      <c r="T23" s="126"/>
    </row>
    <row r="24" spans="1:32">
      <c r="A24" s="8">
        <v>35370</v>
      </c>
      <c r="B24" s="4">
        <v>473.70000000000005</v>
      </c>
      <c r="C24" s="4">
        <v>0</v>
      </c>
      <c r="E24" s="126">
        <f t="shared" si="1"/>
        <v>2017</v>
      </c>
      <c r="F24" s="126">
        <f t="shared" ca="1" si="2"/>
        <v>570.4</v>
      </c>
      <c r="G24" s="126">
        <f t="shared" ca="1" si="2"/>
        <v>411.8</v>
      </c>
      <c r="H24" s="126">
        <f t="shared" ca="1" si="2"/>
        <v>469.7</v>
      </c>
      <c r="I24" s="126">
        <f t="shared" ca="1" si="2"/>
        <v>177.1</v>
      </c>
      <c r="J24" s="126">
        <f t="shared" ca="1" si="2"/>
        <v>124.4</v>
      </c>
      <c r="K24" s="126">
        <f t="shared" ca="1" si="2"/>
        <v>2.9</v>
      </c>
      <c r="L24" s="126">
        <f t="shared" ca="1" si="2"/>
        <v>0</v>
      </c>
      <c r="M24" s="126">
        <f t="shared" ca="1" si="2"/>
        <v>1.9</v>
      </c>
      <c r="N24" s="126">
        <f t="shared" ca="1" si="2"/>
        <v>27.4</v>
      </c>
      <c r="O24" s="126">
        <f t="shared" ca="1" si="2"/>
        <v>124.6</v>
      </c>
      <c r="P24" s="126">
        <f t="shared" ca="1" si="2"/>
        <v>379.5</v>
      </c>
      <c r="Q24" s="126">
        <f t="shared" ca="1" si="2"/>
        <v>634.4</v>
      </c>
      <c r="R24" s="126"/>
      <c r="T24" s="126"/>
    </row>
    <row r="25" spans="1:32">
      <c r="A25" s="8">
        <v>35400</v>
      </c>
      <c r="B25" s="4">
        <v>549.29999999999995</v>
      </c>
      <c r="C25" s="4">
        <v>0</v>
      </c>
      <c r="E25" s="4">
        <v>2018</v>
      </c>
      <c r="F25" s="100">
        <f ca="1">TREND(F$5:F$24,$E$5:$E$24,$E25)</f>
        <v>661.62578947368411</v>
      </c>
      <c r="G25" s="100">
        <f t="shared" ref="G25:Q27" ca="1" si="3">TREND(G$5:G$24,$E$5:$E$24,$E25)</f>
        <v>601.76421052631667</v>
      </c>
      <c r="H25" s="100">
        <f t="shared" ca="1" si="3"/>
        <v>457.96526315789481</v>
      </c>
      <c r="I25" s="100">
        <f t="shared" ca="1" si="3"/>
        <v>253.37684210526311</v>
      </c>
      <c r="J25" s="100">
        <f t="shared" ca="1" si="3"/>
        <v>101.16526315789474</v>
      </c>
      <c r="K25" s="100">
        <f t="shared" ca="1" si="3"/>
        <v>2.468421052631129</v>
      </c>
      <c r="L25" s="100">
        <f t="shared" ca="1" si="3"/>
        <v>0.57368421052631557</v>
      </c>
      <c r="M25" s="100">
        <f t="shared" ca="1" si="3"/>
        <v>1.6163157894736813</v>
      </c>
      <c r="N25" s="100">
        <f t="shared" ca="1" si="3"/>
        <v>30.777894736842086</v>
      </c>
      <c r="O25" s="100">
        <f t="shared" ca="1" si="3"/>
        <v>162.68368421052628</v>
      </c>
      <c r="P25" s="100">
        <f t="shared" ca="1" si="3"/>
        <v>372.32368421052615</v>
      </c>
      <c r="Q25" s="100">
        <f t="shared" ca="1" si="3"/>
        <v>550.30421052631573</v>
      </c>
      <c r="R25" s="126"/>
      <c r="T25" s="126"/>
    </row>
    <row r="26" spans="1:32">
      <c r="A26" s="8">
        <v>35431</v>
      </c>
      <c r="B26" s="4">
        <v>688.09999999999991</v>
      </c>
      <c r="C26" s="4">
        <v>0</v>
      </c>
      <c r="E26" s="4">
        <v>2019</v>
      </c>
      <c r="F26" s="100">
        <f ca="1">TREND(F$5:F$24,$E$5:$E$24,$E26)</f>
        <v>663.38729323308235</v>
      </c>
      <c r="G26" s="100">
        <f t="shared" ca="1" si="3"/>
        <v>606.46984962405986</v>
      </c>
      <c r="H26" s="100">
        <f t="shared" ca="1" si="3"/>
        <v>458.21481203007522</v>
      </c>
      <c r="I26" s="100">
        <f t="shared" ca="1" si="3"/>
        <v>253.83368421052626</v>
      </c>
      <c r="J26" s="100">
        <f t="shared" ca="1" si="3"/>
        <v>101.90338345864666</v>
      </c>
      <c r="K26" s="100">
        <f t="shared" ca="1" si="3"/>
        <v>1.4325563909769699</v>
      </c>
      <c r="L26" s="100">
        <f t="shared" ca="1" si="3"/>
        <v>0.57736842105263175</v>
      </c>
      <c r="M26" s="100">
        <f t="shared" ca="1" si="3"/>
        <v>1.6412030075187971</v>
      </c>
      <c r="N26" s="100">
        <f t="shared" ca="1" si="3"/>
        <v>30.594360902255573</v>
      </c>
      <c r="O26" s="100">
        <f t="shared" ca="1" si="3"/>
        <v>160.81022556391008</v>
      </c>
      <c r="P26" s="100">
        <f t="shared" ca="1" si="3"/>
        <v>374.12451127819531</v>
      </c>
      <c r="Q26" s="100">
        <f t="shared" ca="1" si="3"/>
        <v>549.53270676691727</v>
      </c>
      <c r="R26" s="100"/>
      <c r="T26" s="126"/>
    </row>
    <row r="27" spans="1:32">
      <c r="A27" s="8">
        <v>35462</v>
      </c>
      <c r="B27" s="4">
        <v>500.50000000000006</v>
      </c>
      <c r="C27" s="4">
        <v>0</v>
      </c>
      <c r="E27" s="4">
        <v>2020</v>
      </c>
      <c r="F27" s="100">
        <f ca="1">TREND(F$5:F$24,$E$5:$E$24,$E27)</f>
        <v>665.14879699248104</v>
      </c>
      <c r="G27" s="100">
        <f t="shared" ca="1" si="3"/>
        <v>611.17548872180487</v>
      </c>
      <c r="H27" s="100">
        <f t="shared" ca="1" si="3"/>
        <v>458.46436090225569</v>
      </c>
      <c r="I27" s="100">
        <f t="shared" ca="1" si="3"/>
        <v>254.29052631578941</v>
      </c>
      <c r="J27" s="100">
        <f t="shared" ca="1" si="3"/>
        <v>102.64150375939857</v>
      </c>
      <c r="K27" s="100">
        <f t="shared" ca="1" si="3"/>
        <v>0.39669172932326546</v>
      </c>
      <c r="L27" s="100">
        <f t="shared" ca="1" si="3"/>
        <v>0.58105263157894704</v>
      </c>
      <c r="M27" s="100">
        <f t="shared" ca="1" si="3"/>
        <v>1.6660902255639058</v>
      </c>
      <c r="N27" s="100">
        <f t="shared" ca="1" si="3"/>
        <v>30.410827067669118</v>
      </c>
      <c r="O27" s="100">
        <f t="shared" ca="1" si="3"/>
        <v>158.93676691729343</v>
      </c>
      <c r="P27" s="100">
        <f t="shared" ca="1" si="3"/>
        <v>375.92533834586447</v>
      </c>
      <c r="Q27" s="100">
        <f t="shared" ca="1" si="3"/>
        <v>548.76120300751859</v>
      </c>
      <c r="R27" s="100"/>
      <c r="T27" s="126"/>
    </row>
    <row r="28" spans="1:32">
      <c r="A28" s="8">
        <v>35490</v>
      </c>
      <c r="B28" s="4">
        <v>455.19999999999993</v>
      </c>
      <c r="C28" s="4">
        <v>0</v>
      </c>
      <c r="E28" s="9" t="s">
        <v>58</v>
      </c>
      <c r="F28" s="4">
        <f t="shared" ref="F28:Q28" ca="1" si="4">AVERAGE(F15:F24)</f>
        <v>659.42999999999984</v>
      </c>
      <c r="G28" s="126">
        <f t="shared" ca="1" si="4"/>
        <v>571.77</v>
      </c>
      <c r="H28" s="126">
        <f t="shared" ca="1" si="4"/>
        <v>456.53999999999996</v>
      </c>
      <c r="I28" s="126">
        <f t="shared" ca="1" si="4"/>
        <v>248.54999999999995</v>
      </c>
      <c r="J28" s="126">
        <f t="shared" ca="1" si="4"/>
        <v>92.740000000000009</v>
      </c>
      <c r="K28" s="126">
        <f t="shared" ca="1" si="4"/>
        <v>9.08</v>
      </c>
      <c r="L28" s="126">
        <f t="shared" ca="1" si="4"/>
        <v>0.51</v>
      </c>
      <c r="M28" s="126">
        <f t="shared" ca="1" si="4"/>
        <v>1.51</v>
      </c>
      <c r="N28" s="126">
        <f t="shared" ca="1" si="4"/>
        <v>33.01</v>
      </c>
      <c r="O28" s="126">
        <f t="shared" ca="1" si="4"/>
        <v>177.83999999999997</v>
      </c>
      <c r="P28" s="126">
        <f t="shared" ca="1" si="4"/>
        <v>361.94999999999993</v>
      </c>
      <c r="Q28" s="126">
        <f t="shared" ca="1" si="4"/>
        <v>556.41000000000008</v>
      </c>
      <c r="R28" s="100"/>
      <c r="T28" s="126"/>
    </row>
    <row r="29" spans="1:32">
      <c r="A29" s="8">
        <v>35521</v>
      </c>
      <c r="B29" s="4">
        <v>305.19999999999987</v>
      </c>
      <c r="C29" s="4">
        <v>0.3</v>
      </c>
      <c r="E29" s="9" t="s">
        <v>59</v>
      </c>
      <c r="F29" s="4">
        <f t="shared" ref="F29:Q29" ca="1" si="5">AVERAGE(F5:F24)</f>
        <v>643.13</v>
      </c>
      <c r="G29" s="126">
        <f t="shared" ca="1" si="5"/>
        <v>552.35499999999979</v>
      </c>
      <c r="H29" s="126">
        <f t="shared" ca="1" si="5"/>
        <v>455.34499999999997</v>
      </c>
      <c r="I29" s="126">
        <f t="shared" ca="1" si="5"/>
        <v>248.57999999999993</v>
      </c>
      <c r="J29" s="126">
        <f t="shared" ca="1" si="5"/>
        <v>93.41500000000002</v>
      </c>
      <c r="K29" s="126">
        <f t="shared" ca="1" si="5"/>
        <v>13.345000000000002</v>
      </c>
      <c r="L29" s="126">
        <f t="shared" ca="1" si="5"/>
        <v>0.53500000000000003</v>
      </c>
      <c r="M29" s="126">
        <f t="shared" ca="1" si="5"/>
        <v>1.355</v>
      </c>
      <c r="N29" s="126">
        <f t="shared" ca="1" si="5"/>
        <v>32.704999999999998</v>
      </c>
      <c r="O29" s="126">
        <f t="shared" ca="1" si="5"/>
        <v>182.35499999999996</v>
      </c>
      <c r="P29" s="126">
        <f t="shared" ca="1" si="5"/>
        <v>353.41499999999996</v>
      </c>
      <c r="Q29" s="126">
        <f t="shared" ca="1" si="5"/>
        <v>558.40499999999997</v>
      </c>
      <c r="R29" s="126"/>
      <c r="T29" s="126"/>
    </row>
    <row r="30" spans="1:32">
      <c r="A30" s="8">
        <v>35551</v>
      </c>
      <c r="B30" s="4">
        <v>204.59999999999991</v>
      </c>
      <c r="C30" s="4">
        <v>0</v>
      </c>
      <c r="R30" s="126"/>
      <c r="S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F30" s="126"/>
    </row>
    <row r="31" spans="1:32">
      <c r="A31" s="8">
        <v>35582</v>
      </c>
      <c r="B31" s="4">
        <v>15.199999999999996</v>
      </c>
      <c r="C31" s="4">
        <v>106.5</v>
      </c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F31" s="100"/>
    </row>
    <row r="32" spans="1:32">
      <c r="A32" s="8">
        <v>35612</v>
      </c>
      <c r="B32" s="4">
        <v>0</v>
      </c>
      <c r="C32" s="4">
        <v>145.5</v>
      </c>
      <c r="R32" s="126"/>
    </row>
    <row r="33" spans="1:32">
      <c r="A33" s="8">
        <v>35643</v>
      </c>
      <c r="B33" s="4">
        <v>2.9</v>
      </c>
      <c r="C33" s="4">
        <v>85.799999999999969</v>
      </c>
      <c r="E33" s="5" t="s">
        <v>44</v>
      </c>
      <c r="F33" s="6" t="s">
        <v>45</v>
      </c>
      <c r="G33" s="6" t="s">
        <v>46</v>
      </c>
      <c r="H33" s="6" t="s">
        <v>47</v>
      </c>
      <c r="I33" s="6" t="s">
        <v>48</v>
      </c>
      <c r="J33" s="6" t="s">
        <v>49</v>
      </c>
      <c r="K33" s="6" t="s">
        <v>50</v>
      </c>
      <c r="L33" s="6" t="s">
        <v>51</v>
      </c>
      <c r="M33" s="7" t="s">
        <v>52</v>
      </c>
      <c r="N33" s="7" t="s">
        <v>53</v>
      </c>
      <c r="O33" s="7" t="s">
        <v>54</v>
      </c>
      <c r="P33" s="7" t="s">
        <v>55</v>
      </c>
      <c r="Q33" s="7" t="s">
        <v>56</v>
      </c>
      <c r="R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</row>
    <row r="34" spans="1:32">
      <c r="A34" s="8">
        <v>35674</v>
      </c>
      <c r="B34" s="4">
        <v>34.400000000000006</v>
      </c>
      <c r="C34" s="4">
        <v>41.3</v>
      </c>
      <c r="E34" s="4">
        <v>1995</v>
      </c>
      <c r="F34" s="4">
        <f t="shared" ref="F34:F50" ca="1" si="6">OFFSET($C$2,(ROW()-34)*12+COLUMN()-6,0)</f>
        <v>0</v>
      </c>
      <c r="G34" s="4">
        <f t="shared" ref="G34:Q49" ca="1" si="7">OFFSET($C$2,(ROW()-34)*12+COLUMN()-6,0)</f>
        <v>0</v>
      </c>
      <c r="H34" s="4">
        <f t="shared" ca="1" si="7"/>
        <v>0</v>
      </c>
      <c r="I34" s="4">
        <f t="shared" ca="1" si="7"/>
        <v>0</v>
      </c>
      <c r="J34" s="4">
        <f t="shared" ca="1" si="7"/>
        <v>9.8999999999999986</v>
      </c>
      <c r="K34" s="4">
        <f t="shared" ca="1" si="7"/>
        <v>122.6</v>
      </c>
      <c r="L34" s="4">
        <f t="shared" ca="1" si="7"/>
        <v>188.60000000000002</v>
      </c>
      <c r="M34" s="4">
        <f t="shared" ca="1" si="7"/>
        <v>214.90000000000009</v>
      </c>
      <c r="N34" s="4">
        <f t="shared" ca="1" si="7"/>
        <v>37</v>
      </c>
      <c r="O34" s="4">
        <f t="shared" ca="1" si="7"/>
        <v>7.3</v>
      </c>
      <c r="P34" s="4">
        <f t="shared" ca="1" si="7"/>
        <v>0</v>
      </c>
      <c r="Q34" s="4">
        <f t="shared" ca="1" si="7"/>
        <v>0</v>
      </c>
      <c r="R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</row>
    <row r="35" spans="1:32">
      <c r="A35" s="8">
        <v>35704</v>
      </c>
      <c r="B35" s="4">
        <v>210.70000000000002</v>
      </c>
      <c r="C35" s="4">
        <v>28.6</v>
      </c>
      <c r="E35" s="4">
        <v>1996</v>
      </c>
      <c r="F35" s="4">
        <f t="shared" ca="1" si="6"/>
        <v>0</v>
      </c>
      <c r="G35" s="4">
        <f t="shared" ca="1" si="7"/>
        <v>0</v>
      </c>
      <c r="H35" s="4">
        <f t="shared" ca="1" si="7"/>
        <v>0</v>
      </c>
      <c r="I35" s="4">
        <f t="shared" ca="1" si="7"/>
        <v>0.8</v>
      </c>
      <c r="J35" s="4">
        <f t="shared" ca="1" si="7"/>
        <v>27.500000000000004</v>
      </c>
      <c r="K35" s="4">
        <f t="shared" ca="1" si="7"/>
        <v>111.49999999999999</v>
      </c>
      <c r="L35" s="4">
        <f t="shared" ca="1" si="7"/>
        <v>122.79999999999997</v>
      </c>
      <c r="M35" s="4">
        <f t="shared" ca="1" si="7"/>
        <v>152.4</v>
      </c>
      <c r="N35" s="4">
        <f t="shared" ca="1" si="7"/>
        <v>48.79999999999999</v>
      </c>
      <c r="O35" s="4">
        <f t="shared" ca="1" si="7"/>
        <v>4.3</v>
      </c>
      <c r="P35" s="4">
        <f t="shared" ca="1" si="7"/>
        <v>0</v>
      </c>
      <c r="Q35" s="4">
        <f t="shared" ca="1" si="7"/>
        <v>0</v>
      </c>
      <c r="R35" s="126"/>
    </row>
    <row r="36" spans="1:32">
      <c r="A36" s="8">
        <v>35735</v>
      </c>
      <c r="B36" s="4">
        <v>427.29999999999995</v>
      </c>
      <c r="C36" s="4">
        <v>0</v>
      </c>
      <c r="E36" s="4">
        <v>1997</v>
      </c>
      <c r="F36" s="4">
        <f t="shared" ca="1" si="6"/>
        <v>0</v>
      </c>
      <c r="G36" s="4">
        <f t="shared" ca="1" si="7"/>
        <v>0</v>
      </c>
      <c r="H36" s="4">
        <f t="shared" ca="1" si="7"/>
        <v>0</v>
      </c>
      <c r="I36" s="4">
        <f t="shared" ca="1" si="7"/>
        <v>0.3</v>
      </c>
      <c r="J36" s="4">
        <f t="shared" ca="1" si="7"/>
        <v>0</v>
      </c>
      <c r="K36" s="4">
        <f t="shared" ca="1" si="7"/>
        <v>106.5</v>
      </c>
      <c r="L36" s="4">
        <f t="shared" ca="1" si="7"/>
        <v>145.5</v>
      </c>
      <c r="M36" s="4">
        <f t="shared" ca="1" si="7"/>
        <v>85.799999999999969</v>
      </c>
      <c r="N36" s="4">
        <f t="shared" ca="1" si="7"/>
        <v>41.3</v>
      </c>
      <c r="O36" s="4">
        <f t="shared" ca="1" si="7"/>
        <v>28.6</v>
      </c>
      <c r="P36" s="4">
        <f t="shared" ca="1" si="7"/>
        <v>0</v>
      </c>
      <c r="Q36" s="4">
        <f t="shared" ca="1" si="7"/>
        <v>0</v>
      </c>
      <c r="R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</row>
    <row r="37" spans="1:32">
      <c r="A37" s="8">
        <v>35765</v>
      </c>
      <c r="B37" s="4">
        <v>534.09999999999991</v>
      </c>
      <c r="C37" s="4">
        <v>0</v>
      </c>
      <c r="E37" s="4">
        <v>1998</v>
      </c>
      <c r="F37" s="4">
        <f t="shared" ca="1" si="6"/>
        <v>0</v>
      </c>
      <c r="G37" s="4">
        <f t="shared" ca="1" si="7"/>
        <v>0</v>
      </c>
      <c r="H37" s="4">
        <f t="shared" ca="1" si="7"/>
        <v>7.1</v>
      </c>
      <c r="I37" s="4">
        <f t="shared" ca="1" si="7"/>
        <v>0</v>
      </c>
      <c r="J37" s="4">
        <f t="shared" ca="1" si="7"/>
        <v>66.399999999999991</v>
      </c>
      <c r="K37" s="4">
        <f t="shared" ca="1" si="7"/>
        <v>133.4</v>
      </c>
      <c r="L37" s="4">
        <f t="shared" ca="1" si="7"/>
        <v>177.89999999999998</v>
      </c>
      <c r="M37" s="4">
        <f t="shared" ca="1" si="7"/>
        <v>169.20000000000002</v>
      </c>
      <c r="N37" s="4">
        <f t="shared" ca="1" si="7"/>
        <v>100.8</v>
      </c>
      <c r="O37" s="4">
        <f t="shared" ca="1" si="7"/>
        <v>5.6</v>
      </c>
      <c r="P37" s="4">
        <f t="shared" ca="1" si="7"/>
        <v>0</v>
      </c>
      <c r="Q37" s="4">
        <f t="shared" ca="1" si="7"/>
        <v>0</v>
      </c>
      <c r="R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F37" s="126"/>
    </row>
    <row r="38" spans="1:32">
      <c r="A38" s="8">
        <v>35796</v>
      </c>
      <c r="B38" s="4">
        <v>532.90000000000009</v>
      </c>
      <c r="C38" s="4">
        <v>0</v>
      </c>
      <c r="E38" s="4">
        <v>1999</v>
      </c>
      <c r="F38" s="4">
        <f t="shared" ca="1" si="6"/>
        <v>0</v>
      </c>
      <c r="G38" s="4">
        <f t="shared" ca="1" si="7"/>
        <v>0</v>
      </c>
      <c r="H38" s="4">
        <f t="shared" ca="1" si="7"/>
        <v>0</v>
      </c>
      <c r="I38" s="4">
        <f t="shared" ca="1" si="7"/>
        <v>0</v>
      </c>
      <c r="J38" s="4">
        <f t="shared" ca="1" si="7"/>
        <v>35.6</v>
      </c>
      <c r="K38" s="4">
        <f t="shared" ca="1" si="7"/>
        <v>147.69999999999999</v>
      </c>
      <c r="L38" s="4">
        <f t="shared" ca="1" si="7"/>
        <v>245.40000000000012</v>
      </c>
      <c r="M38" s="4">
        <f t="shared" ca="1" si="7"/>
        <v>120.69999999999997</v>
      </c>
      <c r="N38" s="4">
        <f t="shared" ca="1" si="7"/>
        <v>68.399999999999977</v>
      </c>
      <c r="O38" s="4">
        <f t="shared" ca="1" si="7"/>
        <v>3.5</v>
      </c>
      <c r="P38" s="4">
        <f t="shared" ca="1" si="7"/>
        <v>0</v>
      </c>
      <c r="Q38" s="4">
        <f t="shared" ca="1" si="7"/>
        <v>0</v>
      </c>
      <c r="R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F38" s="126"/>
    </row>
    <row r="39" spans="1:32">
      <c r="A39" s="8">
        <v>35827</v>
      </c>
      <c r="B39" s="4">
        <v>429.89999999999992</v>
      </c>
      <c r="C39" s="4">
        <v>0</v>
      </c>
      <c r="E39" s="4">
        <v>2000</v>
      </c>
      <c r="F39" s="4">
        <f t="shared" ca="1" si="6"/>
        <v>0</v>
      </c>
      <c r="G39" s="4">
        <f t="shared" ca="1" si="7"/>
        <v>0</v>
      </c>
      <c r="H39" s="4">
        <f t="shared" ca="1" si="7"/>
        <v>1.8</v>
      </c>
      <c r="I39" s="4">
        <f t="shared" ca="1" si="7"/>
        <v>0.3</v>
      </c>
      <c r="J39" s="4">
        <f t="shared" ca="1" si="7"/>
        <v>47.099999999999987</v>
      </c>
      <c r="K39" s="4">
        <f t="shared" ca="1" si="7"/>
        <v>120.59999999999998</v>
      </c>
      <c r="L39" s="4">
        <f t="shared" ca="1" si="7"/>
        <v>113.69999999999997</v>
      </c>
      <c r="M39" s="4">
        <f t="shared" ca="1" si="7"/>
        <v>131.5</v>
      </c>
      <c r="N39" s="4">
        <f t="shared" ca="1" si="7"/>
        <v>62.499999999999993</v>
      </c>
      <c r="O39" s="4">
        <f t="shared" ca="1" si="7"/>
        <v>6.1</v>
      </c>
      <c r="P39" s="4">
        <f t="shared" ca="1" si="7"/>
        <v>0</v>
      </c>
      <c r="Q39" s="4">
        <f t="shared" ca="1" si="7"/>
        <v>0</v>
      </c>
      <c r="R39" s="126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F39" s="126"/>
    </row>
    <row r="40" spans="1:32">
      <c r="A40" s="8">
        <v>35855</v>
      </c>
      <c r="B40" s="4">
        <v>424.09999999999997</v>
      </c>
      <c r="C40" s="4">
        <v>7.1</v>
      </c>
      <c r="E40" s="4">
        <v>2001</v>
      </c>
      <c r="F40" s="4">
        <f t="shared" ca="1" si="6"/>
        <v>0</v>
      </c>
      <c r="G40" s="4">
        <f t="shared" ca="1" si="7"/>
        <v>0</v>
      </c>
      <c r="H40" s="4">
        <f t="shared" ca="1" si="7"/>
        <v>0</v>
      </c>
      <c r="I40" s="4">
        <f t="shared" ca="1" si="7"/>
        <v>3.8</v>
      </c>
      <c r="J40" s="4">
        <f t="shared" ca="1" si="7"/>
        <v>31.300000000000004</v>
      </c>
      <c r="K40" s="4">
        <f t="shared" ca="1" si="7"/>
        <v>123.29999999999998</v>
      </c>
      <c r="L40" s="4">
        <f t="shared" ca="1" si="7"/>
        <v>172.20000000000005</v>
      </c>
      <c r="M40" s="4">
        <f t="shared" ca="1" si="7"/>
        <v>185.70000000000007</v>
      </c>
      <c r="N40" s="4">
        <f t="shared" ca="1" si="7"/>
        <v>42.899999999999984</v>
      </c>
      <c r="O40" s="4">
        <f t="shared" ca="1" si="7"/>
        <v>4.5999999999999996</v>
      </c>
      <c r="P40" s="4">
        <f t="shared" ca="1" si="7"/>
        <v>0</v>
      </c>
      <c r="Q40" s="4">
        <f t="shared" ca="1" si="7"/>
        <v>0</v>
      </c>
      <c r="R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F40" s="126"/>
    </row>
    <row r="41" spans="1:32">
      <c r="A41" s="8">
        <v>35886</v>
      </c>
      <c r="B41" s="4">
        <v>232.7999999999999</v>
      </c>
      <c r="C41" s="4">
        <v>0</v>
      </c>
      <c r="E41" s="4">
        <v>2002</v>
      </c>
      <c r="F41" s="4">
        <f t="shared" ca="1" si="6"/>
        <v>0</v>
      </c>
      <c r="G41" s="4">
        <f t="shared" ca="1" si="7"/>
        <v>0</v>
      </c>
      <c r="H41" s="4">
        <f t="shared" ca="1" si="7"/>
        <v>0</v>
      </c>
      <c r="I41" s="4">
        <f t="shared" ca="1" si="7"/>
        <v>22.6</v>
      </c>
      <c r="J41" s="4">
        <f t="shared" ca="1" si="7"/>
        <v>16.5</v>
      </c>
      <c r="K41" s="4">
        <f t="shared" ca="1" si="7"/>
        <v>132</v>
      </c>
      <c r="L41" s="4">
        <f t="shared" ca="1" si="7"/>
        <v>216.30000000000004</v>
      </c>
      <c r="M41" s="4">
        <f t="shared" ca="1" si="7"/>
        <v>168.30000000000004</v>
      </c>
      <c r="N41" s="4">
        <f t="shared" ca="1" si="7"/>
        <v>105.19999999999999</v>
      </c>
      <c r="O41" s="4">
        <f t="shared" ca="1" si="7"/>
        <v>16.100000000000001</v>
      </c>
      <c r="P41" s="4">
        <f t="shared" ca="1" si="7"/>
        <v>0</v>
      </c>
      <c r="Q41" s="4">
        <f t="shared" ca="1" si="7"/>
        <v>0</v>
      </c>
      <c r="R41" s="126"/>
    </row>
    <row r="42" spans="1:32">
      <c r="A42" s="8">
        <v>35916</v>
      </c>
      <c r="B42" s="4">
        <v>28.299999999999997</v>
      </c>
      <c r="C42" s="4">
        <v>66.399999999999991</v>
      </c>
      <c r="E42" s="4">
        <v>2003</v>
      </c>
      <c r="F42" s="4">
        <f t="shared" ca="1" si="6"/>
        <v>0</v>
      </c>
      <c r="G42" s="4">
        <f t="shared" ca="1" si="7"/>
        <v>0</v>
      </c>
      <c r="H42" s="4">
        <f t="shared" ca="1" si="7"/>
        <v>0</v>
      </c>
      <c r="I42" s="4">
        <f t="shared" ca="1" si="7"/>
        <v>5.0999999999999996</v>
      </c>
      <c r="J42" s="4">
        <f t="shared" ca="1" si="7"/>
        <v>2.6</v>
      </c>
      <c r="K42" s="4">
        <f t="shared" ca="1" si="7"/>
        <v>72.8</v>
      </c>
      <c r="L42" s="4">
        <f t="shared" ca="1" si="7"/>
        <v>156.4</v>
      </c>
      <c r="M42" s="4">
        <f t="shared" ca="1" si="7"/>
        <v>163.80000000000001</v>
      </c>
      <c r="N42" s="4">
        <f t="shared" ca="1" si="7"/>
        <v>48.3</v>
      </c>
      <c r="O42" s="4">
        <f t="shared" ca="1" si="7"/>
        <v>3</v>
      </c>
      <c r="P42" s="4">
        <f t="shared" ca="1" si="7"/>
        <v>0</v>
      </c>
      <c r="Q42" s="4">
        <f t="shared" ca="1" si="7"/>
        <v>0</v>
      </c>
      <c r="R42" s="126"/>
    </row>
    <row r="43" spans="1:32">
      <c r="A43" s="8">
        <v>35947</v>
      </c>
      <c r="B43" s="4">
        <v>42.100000000000009</v>
      </c>
      <c r="C43" s="4">
        <v>133.4</v>
      </c>
      <c r="E43" s="4">
        <v>2004</v>
      </c>
      <c r="F43" s="4">
        <f t="shared" ca="1" si="6"/>
        <v>0</v>
      </c>
      <c r="G43" s="4">
        <f t="shared" ca="1" si="7"/>
        <v>0</v>
      </c>
      <c r="H43" s="4">
        <f t="shared" ca="1" si="7"/>
        <v>0</v>
      </c>
      <c r="I43" s="4">
        <f t="shared" ca="1" si="7"/>
        <v>12.100000000000001</v>
      </c>
      <c r="J43" s="4">
        <f t="shared" ca="1" si="7"/>
        <v>37.4</v>
      </c>
      <c r="K43" s="4">
        <f t="shared" ca="1" si="7"/>
        <v>76.999999999999986</v>
      </c>
      <c r="L43" s="4">
        <f t="shared" ca="1" si="7"/>
        <v>138.5</v>
      </c>
      <c r="M43" s="4">
        <f t="shared" ca="1" si="7"/>
        <v>90.09999999999998</v>
      </c>
      <c r="N43" s="4">
        <f t="shared" ca="1" si="7"/>
        <v>77.999999999999986</v>
      </c>
      <c r="O43" s="4">
        <f t="shared" ca="1" si="7"/>
        <v>2.8</v>
      </c>
      <c r="P43" s="4">
        <f t="shared" ca="1" si="7"/>
        <v>0</v>
      </c>
      <c r="Q43" s="4">
        <f t="shared" ca="1" si="7"/>
        <v>0</v>
      </c>
      <c r="R43" s="126"/>
    </row>
    <row r="44" spans="1:32">
      <c r="A44" s="8">
        <v>35977</v>
      </c>
      <c r="B44" s="4">
        <v>0</v>
      </c>
      <c r="C44" s="4">
        <v>177.89999999999998</v>
      </c>
      <c r="E44" s="4">
        <v>2005</v>
      </c>
      <c r="F44" s="4">
        <f t="shared" ca="1" si="6"/>
        <v>0</v>
      </c>
      <c r="G44" s="4">
        <f t="shared" ca="1" si="7"/>
        <v>0</v>
      </c>
      <c r="H44" s="4">
        <f t="shared" ca="1" si="7"/>
        <v>0</v>
      </c>
      <c r="I44" s="4">
        <f t="shared" ca="1" si="7"/>
        <v>2.8</v>
      </c>
      <c r="J44" s="4">
        <f t="shared" ca="1" si="7"/>
        <v>8.1</v>
      </c>
      <c r="K44" s="4">
        <f t="shared" ca="1" si="7"/>
        <v>174.20000000000002</v>
      </c>
      <c r="L44" s="4">
        <f t="shared" ca="1" si="7"/>
        <v>203.80000000000007</v>
      </c>
      <c r="M44" s="4">
        <f t="shared" ca="1" si="7"/>
        <v>192.20000000000007</v>
      </c>
      <c r="N44" s="4">
        <f t="shared" ca="1" si="7"/>
        <v>91.6</v>
      </c>
      <c r="O44" s="4">
        <f t="shared" ca="1" si="7"/>
        <v>23.9</v>
      </c>
      <c r="P44" s="4">
        <f t="shared" ca="1" si="7"/>
        <v>0</v>
      </c>
      <c r="Q44" s="4">
        <f t="shared" ca="1" si="7"/>
        <v>0</v>
      </c>
      <c r="R44" s="126"/>
    </row>
    <row r="45" spans="1:32">
      <c r="A45" s="8">
        <v>36008</v>
      </c>
      <c r="B45" s="4">
        <v>0.5</v>
      </c>
      <c r="C45" s="4">
        <v>169.20000000000002</v>
      </c>
      <c r="E45" s="4">
        <v>2006</v>
      </c>
      <c r="F45" s="4">
        <f t="shared" ca="1" si="6"/>
        <v>0</v>
      </c>
      <c r="G45" s="4">
        <f t="shared" ca="1" si="7"/>
        <v>0</v>
      </c>
      <c r="H45" s="4">
        <f t="shared" ca="1" si="7"/>
        <v>0</v>
      </c>
      <c r="I45" s="4">
        <f t="shared" ca="1" si="7"/>
        <v>0.8</v>
      </c>
      <c r="J45" s="4">
        <f t="shared" ca="1" si="7"/>
        <v>46.2</v>
      </c>
      <c r="K45" s="4">
        <f t="shared" ca="1" si="7"/>
        <v>90.799999999999983</v>
      </c>
      <c r="L45" s="4">
        <f t="shared" ca="1" si="7"/>
        <v>206.00000000000006</v>
      </c>
      <c r="M45" s="4">
        <f t="shared" ca="1" si="7"/>
        <v>155.30000000000001</v>
      </c>
      <c r="N45" s="4">
        <f t="shared" ca="1" si="7"/>
        <v>27.900000000000002</v>
      </c>
      <c r="O45" s="4">
        <f t="shared" ca="1" si="7"/>
        <v>1.8</v>
      </c>
      <c r="P45" s="4">
        <f t="shared" ca="1" si="7"/>
        <v>0</v>
      </c>
      <c r="Q45" s="4">
        <f t="shared" ca="1" si="7"/>
        <v>0</v>
      </c>
      <c r="R45" s="126"/>
    </row>
    <row r="46" spans="1:32">
      <c r="A46" s="8">
        <v>36039</v>
      </c>
      <c r="B46" s="4">
        <v>13.100000000000001</v>
      </c>
      <c r="C46" s="4">
        <v>100.8</v>
      </c>
      <c r="E46" s="4">
        <v>2007</v>
      </c>
      <c r="F46" s="4">
        <f t="shared" ca="1" si="6"/>
        <v>0</v>
      </c>
      <c r="G46" s="4">
        <f t="shared" ca="1" si="7"/>
        <v>0</v>
      </c>
      <c r="H46" s="4">
        <f t="shared" ca="1" si="7"/>
        <v>4</v>
      </c>
      <c r="I46" s="4">
        <f t="shared" ca="1" si="7"/>
        <v>2.8</v>
      </c>
      <c r="J46" s="4">
        <f t="shared" ca="1" si="7"/>
        <v>48.099999999999994</v>
      </c>
      <c r="K46" s="4">
        <f t="shared" ca="1" si="7"/>
        <v>131.6</v>
      </c>
      <c r="L46" s="4">
        <f t="shared" ca="1" si="7"/>
        <v>144</v>
      </c>
      <c r="M46" s="4">
        <f t="shared" ca="1" si="7"/>
        <v>173.3</v>
      </c>
      <c r="N46" s="4">
        <f t="shared" ca="1" si="7"/>
        <v>77.299999999999983</v>
      </c>
      <c r="O46" s="4">
        <f t="shared" ca="1" si="7"/>
        <v>40.699999999999996</v>
      </c>
      <c r="P46" s="4">
        <f t="shared" ca="1" si="7"/>
        <v>0</v>
      </c>
      <c r="Q46" s="4">
        <f t="shared" ca="1" si="7"/>
        <v>0</v>
      </c>
      <c r="R46" s="126"/>
    </row>
    <row r="47" spans="1:32">
      <c r="A47" s="8">
        <v>36069</v>
      </c>
      <c r="B47" s="4">
        <v>158.89999999999998</v>
      </c>
      <c r="C47" s="4">
        <v>5.6</v>
      </c>
      <c r="E47" s="4">
        <v>2008</v>
      </c>
      <c r="F47" s="4">
        <f t="shared" ca="1" si="6"/>
        <v>0</v>
      </c>
      <c r="G47" s="4">
        <f t="shared" ca="1" si="7"/>
        <v>0</v>
      </c>
      <c r="H47" s="4">
        <f t="shared" ca="1" si="7"/>
        <v>0</v>
      </c>
      <c r="I47" s="4">
        <f t="shared" ca="1" si="7"/>
        <v>1.5</v>
      </c>
      <c r="J47" s="4">
        <f t="shared" ca="1" si="7"/>
        <v>13.399999999999999</v>
      </c>
      <c r="K47" s="4">
        <f t="shared" ca="1" si="7"/>
        <v>120.39999999999998</v>
      </c>
      <c r="L47" s="4">
        <f t="shared" ca="1" si="7"/>
        <v>180.50000000000006</v>
      </c>
      <c r="M47" s="4">
        <f t="shared" ca="1" si="7"/>
        <v>137.09999999999997</v>
      </c>
      <c r="N47" s="4">
        <f t="shared" ca="1" si="7"/>
        <v>56.099999999999994</v>
      </c>
      <c r="O47" s="4">
        <f t="shared" ca="1" si="7"/>
        <v>2.2999999999999998</v>
      </c>
      <c r="P47" s="4">
        <f t="shared" ca="1" si="7"/>
        <v>0</v>
      </c>
      <c r="Q47" s="4">
        <f t="shared" ca="1" si="7"/>
        <v>0</v>
      </c>
      <c r="R47" s="126"/>
    </row>
    <row r="48" spans="1:32">
      <c r="A48" s="8">
        <v>36100</v>
      </c>
      <c r="B48" s="4">
        <v>314.19999999999993</v>
      </c>
      <c r="C48" s="4">
        <v>0</v>
      </c>
      <c r="E48" s="4">
        <v>2009</v>
      </c>
      <c r="F48" s="4">
        <f t="shared" ca="1" si="6"/>
        <v>0</v>
      </c>
      <c r="G48" s="4">
        <f t="shared" ca="1" si="7"/>
        <v>0</v>
      </c>
      <c r="H48" s="4">
        <f t="shared" ca="1" si="7"/>
        <v>0</v>
      </c>
      <c r="I48" s="4">
        <f t="shared" ca="1" si="7"/>
        <v>10.399999999999999</v>
      </c>
      <c r="J48" s="4">
        <f t="shared" ca="1" si="7"/>
        <v>12.899999999999999</v>
      </c>
      <c r="K48" s="4">
        <f t="shared" ca="1" si="7"/>
        <v>79.399999999999991</v>
      </c>
      <c r="L48" s="4">
        <f t="shared" ca="1" si="7"/>
        <v>100.19999999999999</v>
      </c>
      <c r="M48" s="4">
        <f t="shared" ca="1" si="7"/>
        <v>133.4</v>
      </c>
      <c r="N48" s="4">
        <f t="shared" ca="1" si="7"/>
        <v>54.699999999999989</v>
      </c>
      <c r="O48" s="4">
        <f t="shared" ca="1" si="7"/>
        <v>0</v>
      </c>
      <c r="P48" s="4">
        <f t="shared" ca="1" si="7"/>
        <v>0</v>
      </c>
      <c r="Q48" s="4">
        <f t="shared" ca="1" si="7"/>
        <v>0</v>
      </c>
      <c r="R48" s="126"/>
    </row>
    <row r="49" spans="1:32">
      <c r="A49" s="8">
        <v>36130</v>
      </c>
      <c r="B49" s="4">
        <v>467.00000000000006</v>
      </c>
      <c r="C49" s="4">
        <v>0</v>
      </c>
      <c r="E49" s="4">
        <v>2010</v>
      </c>
      <c r="F49" s="4">
        <f t="shared" ca="1" si="6"/>
        <v>0</v>
      </c>
      <c r="G49" s="4">
        <f t="shared" ca="1" si="7"/>
        <v>0</v>
      </c>
      <c r="H49" s="4">
        <f t="shared" ca="1" si="7"/>
        <v>0</v>
      </c>
      <c r="I49" s="4">
        <f t="shared" ca="1" si="7"/>
        <v>5</v>
      </c>
      <c r="J49" s="4">
        <f t="shared" ca="1" si="7"/>
        <v>59.699999999999989</v>
      </c>
      <c r="K49" s="4">
        <f t="shared" ca="1" si="7"/>
        <v>135.89999999999998</v>
      </c>
      <c r="L49" s="4">
        <f t="shared" ca="1" si="7"/>
        <v>227.00000000000006</v>
      </c>
      <c r="M49" s="4">
        <f t="shared" ca="1" si="7"/>
        <v>211.80000000000004</v>
      </c>
      <c r="N49" s="4">
        <f t="shared" ca="1" si="7"/>
        <v>59.699999999999989</v>
      </c>
      <c r="O49" s="4">
        <f t="shared" ca="1" si="7"/>
        <v>1.4000000000000001</v>
      </c>
      <c r="P49" s="4">
        <f t="shared" ca="1" si="7"/>
        <v>0</v>
      </c>
      <c r="Q49" s="4">
        <f t="shared" ca="1" si="7"/>
        <v>0</v>
      </c>
      <c r="R49" s="126"/>
    </row>
    <row r="50" spans="1:32">
      <c r="A50" s="8">
        <v>36161</v>
      </c>
      <c r="B50" s="4">
        <v>689.20000000000027</v>
      </c>
      <c r="C50" s="4">
        <v>0</v>
      </c>
      <c r="E50" s="4">
        <v>2011</v>
      </c>
      <c r="F50" s="4">
        <f t="shared" ca="1" si="6"/>
        <v>0</v>
      </c>
      <c r="G50" s="4">
        <f t="shared" ref="G50:Q50" ca="1" si="8">OFFSET($C$2,(ROW()-34)*12+COLUMN()-6,0)</f>
        <v>0</v>
      </c>
      <c r="H50" s="4">
        <f t="shared" ca="1" si="8"/>
        <v>0</v>
      </c>
      <c r="I50" s="4">
        <f t="shared" ca="1" si="8"/>
        <v>0.5</v>
      </c>
      <c r="J50" s="4">
        <f t="shared" ca="1" si="8"/>
        <v>37.200000000000003</v>
      </c>
      <c r="K50" s="4">
        <f t="shared" ca="1" si="8"/>
        <v>115.89999999999998</v>
      </c>
      <c r="L50" s="4">
        <f t="shared" ca="1" si="8"/>
        <v>255.50000000000006</v>
      </c>
      <c r="M50" s="4">
        <f t="shared" ca="1" si="8"/>
        <v>159.50000000000003</v>
      </c>
      <c r="N50" s="4">
        <f t="shared" ca="1" si="8"/>
        <v>60.199999999999989</v>
      </c>
      <c r="O50" s="4">
        <f t="shared" ca="1" si="8"/>
        <v>2.6999999999999997</v>
      </c>
      <c r="P50" s="4">
        <f t="shared" ca="1" si="8"/>
        <v>0</v>
      </c>
      <c r="Q50" s="4">
        <f t="shared" ca="1" si="8"/>
        <v>0</v>
      </c>
      <c r="R50" s="126"/>
    </row>
    <row r="51" spans="1:32">
      <c r="A51" s="8">
        <v>36192</v>
      </c>
      <c r="B51" s="4">
        <v>480.4</v>
      </c>
      <c r="C51" s="4">
        <v>0</v>
      </c>
      <c r="E51" s="4">
        <v>2012</v>
      </c>
      <c r="F51" s="4">
        <f t="shared" ref="F51:Q56" ca="1" si="9">OFFSET($C$2,(ROW()-34)*12+COLUMN()-6,0)</f>
        <v>0</v>
      </c>
      <c r="G51" s="4">
        <f t="shared" ca="1" si="9"/>
        <v>0</v>
      </c>
      <c r="H51" s="4">
        <f t="shared" ca="1" si="9"/>
        <v>4.8</v>
      </c>
      <c r="I51" s="4">
        <f t="shared" ca="1" si="9"/>
        <v>4.3</v>
      </c>
      <c r="J51" s="4">
        <f t="shared" ca="1" si="9"/>
        <v>59.3</v>
      </c>
      <c r="K51" s="4">
        <f t="shared" ca="1" si="9"/>
        <v>147.09999999999997</v>
      </c>
      <c r="L51" s="4">
        <f t="shared" ca="1" si="9"/>
        <v>235.50000000000009</v>
      </c>
      <c r="M51" s="4">
        <f t="shared" ca="1" si="9"/>
        <v>143.69999999999999</v>
      </c>
      <c r="N51" s="4">
        <f t="shared" ca="1" si="9"/>
        <v>50.29999999999999</v>
      </c>
      <c r="O51" s="4">
        <f t="shared" ca="1" si="9"/>
        <v>5.6</v>
      </c>
      <c r="P51" s="4">
        <f t="shared" ca="1" si="9"/>
        <v>0</v>
      </c>
      <c r="Q51" s="4">
        <f t="shared" ca="1" si="9"/>
        <v>0</v>
      </c>
      <c r="R51" s="126"/>
      <c r="S51" s="126"/>
    </row>
    <row r="52" spans="1:32">
      <c r="A52" s="8">
        <v>36220</v>
      </c>
      <c r="B52" s="4">
        <v>492.49999999999994</v>
      </c>
      <c r="C52" s="4">
        <v>0</v>
      </c>
      <c r="E52" s="4">
        <v>2013</v>
      </c>
      <c r="F52" s="4">
        <f t="shared" ca="1" si="9"/>
        <v>0</v>
      </c>
      <c r="G52" s="4">
        <f t="shared" ca="1" si="9"/>
        <v>0</v>
      </c>
      <c r="H52" s="4">
        <f t="shared" ca="1" si="9"/>
        <v>0</v>
      </c>
      <c r="I52" s="4">
        <f t="shared" ca="1" si="9"/>
        <v>0</v>
      </c>
      <c r="J52" s="4">
        <f t="shared" ca="1" si="9"/>
        <v>59.899999999999991</v>
      </c>
      <c r="K52" s="4">
        <f t="shared" ca="1" si="9"/>
        <v>103.49999999999999</v>
      </c>
      <c r="L52" s="4">
        <f t="shared" ca="1" si="9"/>
        <v>174.80000000000004</v>
      </c>
      <c r="M52" s="4">
        <f t="shared" ca="1" si="9"/>
        <v>134.29999999999998</v>
      </c>
      <c r="N52" s="4">
        <f t="shared" ca="1" si="9"/>
        <v>65.3</v>
      </c>
      <c r="O52" s="4">
        <f t="shared" ca="1" si="9"/>
        <v>19.899999999999999</v>
      </c>
      <c r="P52" s="4">
        <f t="shared" ca="1" si="9"/>
        <v>0</v>
      </c>
      <c r="Q52" s="4">
        <f t="shared" ca="1" si="9"/>
        <v>0</v>
      </c>
      <c r="R52" s="126"/>
      <c r="S52" s="126"/>
    </row>
    <row r="53" spans="1:32">
      <c r="A53" s="8">
        <v>36251</v>
      </c>
      <c r="B53" s="4">
        <v>229.59999999999997</v>
      </c>
      <c r="C53" s="4">
        <v>0</v>
      </c>
      <c r="E53" s="4">
        <v>2014</v>
      </c>
      <c r="F53" s="4">
        <f t="shared" ca="1" si="9"/>
        <v>0</v>
      </c>
      <c r="G53" s="4">
        <f t="shared" ca="1" si="9"/>
        <v>0</v>
      </c>
      <c r="H53" s="4">
        <f t="shared" ca="1" si="9"/>
        <v>0</v>
      </c>
      <c r="I53" s="4">
        <f t="shared" ca="1" si="9"/>
        <v>0</v>
      </c>
      <c r="J53" s="4">
        <f t="shared" ca="1" si="9"/>
        <v>36.4</v>
      </c>
      <c r="K53" s="4">
        <f t="shared" ca="1" si="9"/>
        <v>123.29999999999997</v>
      </c>
      <c r="L53" s="4">
        <f t="shared" ca="1" si="9"/>
        <v>113.59999999999997</v>
      </c>
      <c r="M53" s="4">
        <f t="shared" ca="1" si="9"/>
        <v>130.19999999999996</v>
      </c>
      <c r="N53" s="4">
        <f t="shared" ca="1" si="9"/>
        <v>50.499999999999979</v>
      </c>
      <c r="O53" s="4">
        <f t="shared" ca="1" si="9"/>
        <v>3.9</v>
      </c>
      <c r="P53" s="4">
        <f t="shared" ca="1" si="9"/>
        <v>0</v>
      </c>
      <c r="Q53" s="4">
        <f t="shared" ca="1" si="9"/>
        <v>0</v>
      </c>
      <c r="R53" s="126"/>
      <c r="S53" s="126"/>
    </row>
    <row r="54" spans="1:32">
      <c r="A54" s="8">
        <v>36281</v>
      </c>
      <c r="B54" s="4">
        <v>58.300000000000011</v>
      </c>
      <c r="C54" s="4">
        <v>35.6</v>
      </c>
      <c r="E54" s="4">
        <v>2015</v>
      </c>
      <c r="F54" s="4">
        <f t="shared" ca="1" si="9"/>
        <v>0</v>
      </c>
      <c r="G54" s="4">
        <f t="shared" ca="1" si="9"/>
        <v>0</v>
      </c>
      <c r="H54" s="4">
        <f t="shared" ca="1" si="9"/>
        <v>0</v>
      </c>
      <c r="I54" s="4">
        <f t="shared" ca="1" si="9"/>
        <v>0</v>
      </c>
      <c r="J54" s="4">
        <f t="shared" ca="1" si="9"/>
        <v>64.099999999999994</v>
      </c>
      <c r="K54" s="4">
        <f t="shared" ca="1" si="9"/>
        <v>89.59999999999998</v>
      </c>
      <c r="L54" s="4">
        <f t="shared" ca="1" si="9"/>
        <v>152.89999999999998</v>
      </c>
      <c r="M54" s="4">
        <f t="shared" ca="1" si="9"/>
        <v>138.69999999999999</v>
      </c>
      <c r="N54" s="4">
        <f t="shared" ca="1" si="9"/>
        <v>109.19999999999997</v>
      </c>
      <c r="O54" s="4">
        <f t="shared" ca="1" si="9"/>
        <v>2.6</v>
      </c>
      <c r="P54" s="4">
        <f t="shared" ca="1" si="9"/>
        <v>0.5</v>
      </c>
      <c r="Q54" s="4">
        <f t="shared" ca="1" si="9"/>
        <v>0</v>
      </c>
      <c r="R54" s="126"/>
      <c r="S54" s="126"/>
    </row>
    <row r="55" spans="1:32">
      <c r="A55" s="8">
        <v>36312</v>
      </c>
      <c r="B55" s="4">
        <v>17.599999999999998</v>
      </c>
      <c r="C55" s="4">
        <v>147.69999999999999</v>
      </c>
      <c r="E55" s="4">
        <v>2016</v>
      </c>
      <c r="F55" s="4">
        <f t="shared" ca="1" si="9"/>
        <v>0</v>
      </c>
      <c r="G55" s="4">
        <f t="shared" ca="1" si="9"/>
        <v>0</v>
      </c>
      <c r="H55" s="4">
        <f t="shared" ca="1" si="9"/>
        <v>0</v>
      </c>
      <c r="I55" s="4">
        <f t="shared" ca="1" si="9"/>
        <v>0</v>
      </c>
      <c r="J55" s="4">
        <f t="shared" ca="1" si="9"/>
        <v>47</v>
      </c>
      <c r="K55" s="4">
        <f t="shared" ca="1" si="9"/>
        <v>127.2</v>
      </c>
      <c r="L55" s="4">
        <f t="shared" ca="1" si="9"/>
        <v>213.1</v>
      </c>
      <c r="M55" s="4">
        <f t="shared" ca="1" si="9"/>
        <v>219</v>
      </c>
      <c r="N55" s="4">
        <f t="shared" ca="1" si="9"/>
        <v>90.1</v>
      </c>
      <c r="O55" s="4">
        <f t="shared" ca="1" si="9"/>
        <v>22.7</v>
      </c>
      <c r="P55" s="4">
        <f t="shared" ca="1" si="9"/>
        <v>0</v>
      </c>
      <c r="Q55" s="4">
        <f t="shared" ca="1" si="9"/>
        <v>0</v>
      </c>
      <c r="R55" s="126"/>
      <c r="S55" s="126"/>
    </row>
    <row r="56" spans="1:32">
      <c r="A56" s="8">
        <v>36342</v>
      </c>
      <c r="B56" s="4">
        <v>0</v>
      </c>
      <c r="C56" s="4">
        <v>245.40000000000012</v>
      </c>
      <c r="E56" s="126">
        <v>2017</v>
      </c>
      <c r="F56" s="126">
        <f t="shared" ca="1" si="9"/>
        <v>0</v>
      </c>
      <c r="G56" s="126">
        <f t="shared" ca="1" si="9"/>
        <v>0</v>
      </c>
      <c r="H56" s="126">
        <f t="shared" ca="1" si="9"/>
        <v>0</v>
      </c>
      <c r="I56" s="126">
        <f t="shared" ca="1" si="9"/>
        <v>6.1</v>
      </c>
      <c r="J56" s="126">
        <f t="shared" ca="1" si="9"/>
        <v>28.5</v>
      </c>
      <c r="K56" s="126">
        <f t="shared" ca="1" si="9"/>
        <v>128.1</v>
      </c>
      <c r="L56" s="126">
        <f t="shared" ca="1" si="9"/>
        <v>179.5</v>
      </c>
      <c r="M56" s="126">
        <f t="shared" ca="1" si="9"/>
        <v>121.4</v>
      </c>
      <c r="N56" s="126">
        <f t="shared" ca="1" si="9"/>
        <v>80.7</v>
      </c>
      <c r="O56" s="126">
        <f t="shared" ca="1" si="9"/>
        <v>24.9</v>
      </c>
      <c r="P56" s="126">
        <f t="shared" ca="1" si="9"/>
        <v>0</v>
      </c>
      <c r="Q56" s="126">
        <f t="shared" ca="1" si="9"/>
        <v>0</v>
      </c>
      <c r="R56" s="126"/>
      <c r="S56" s="126"/>
      <c r="T56" s="126"/>
    </row>
    <row r="57" spans="1:32">
      <c r="A57" s="8">
        <v>36373</v>
      </c>
      <c r="B57" s="4">
        <v>0.5</v>
      </c>
      <c r="C57" s="4">
        <v>120.69999999999997</v>
      </c>
      <c r="E57" s="4">
        <v>2018</v>
      </c>
      <c r="F57" s="100">
        <f ca="1">MAX(TREND(F$37:F$56,$E$37:$E$56,$E57),0)</f>
        <v>0</v>
      </c>
      <c r="G57" s="100">
        <f t="shared" ref="G57:Q59" ca="1" si="10">MAX(TREND(G$37:G$56,$E$37:$E$56,$E57),0)</f>
        <v>0</v>
      </c>
      <c r="H57" s="100">
        <f t="shared" ca="1" si="10"/>
        <v>0</v>
      </c>
      <c r="I57" s="100">
        <f t="shared" ca="1" si="10"/>
        <v>2.0378947368420768</v>
      </c>
      <c r="J57" s="100">
        <f t="shared" ca="1" si="10"/>
        <v>45.027368421052643</v>
      </c>
      <c r="K57" s="100">
        <f t="shared" ca="1" si="10"/>
        <v>114.55631578947362</v>
      </c>
      <c r="L57" s="100">
        <f t="shared" ca="1" si="10"/>
        <v>182.05315789473681</v>
      </c>
      <c r="M57" s="100">
        <f t="shared" ca="1" si="10"/>
        <v>154.5631578947368</v>
      </c>
      <c r="N57" s="100">
        <f t="shared" ca="1" si="10"/>
        <v>70.094210526315777</v>
      </c>
      <c r="O57" s="100">
        <f t="shared" ca="1" si="10"/>
        <v>13.965789473684254</v>
      </c>
      <c r="P57" s="100">
        <f t="shared" ca="1" si="10"/>
        <v>8.4210526315789735E-2</v>
      </c>
      <c r="Q57" s="100">
        <f t="shared" ca="1" si="10"/>
        <v>0</v>
      </c>
      <c r="R57" s="100"/>
      <c r="S57" s="126"/>
      <c r="T57" s="126"/>
    </row>
    <row r="58" spans="1:32">
      <c r="A58" s="8">
        <v>36404</v>
      </c>
      <c r="B58" s="4">
        <v>30.799999999999997</v>
      </c>
      <c r="C58" s="4">
        <v>68.399999999999977</v>
      </c>
      <c r="E58" s="4">
        <v>2019</v>
      </c>
      <c r="F58" s="100">
        <f ca="1">MAX(TREND(F$37:F$56,$E$37:$E$56,$E58),0)</f>
        <v>0</v>
      </c>
      <c r="G58" s="100">
        <f t="shared" ca="1" si="10"/>
        <v>0</v>
      </c>
      <c r="H58" s="100">
        <f t="shared" ca="1" si="10"/>
        <v>0</v>
      </c>
      <c r="I58" s="100">
        <f t="shared" ca="1" si="10"/>
        <v>1.8600751879698691</v>
      </c>
      <c r="J58" s="100">
        <f t="shared" ca="1" si="10"/>
        <v>45.707593984962386</v>
      </c>
      <c r="K58" s="100">
        <f t="shared" ca="1" si="10"/>
        <v>114.1626315789473</v>
      </c>
      <c r="L58" s="100">
        <f t="shared" ca="1" si="10"/>
        <v>182.21631578947367</v>
      </c>
      <c r="M58" s="100">
        <f t="shared" ca="1" si="10"/>
        <v>154.62060150375936</v>
      </c>
      <c r="N58" s="100">
        <f t="shared" ca="1" si="10"/>
        <v>70.199849624060136</v>
      </c>
      <c r="O58" s="100">
        <f t="shared" ca="1" si="10"/>
        <v>14.371578947368448</v>
      </c>
      <c r="P58" s="100">
        <f t="shared" ca="1" si="10"/>
        <v>8.984962406015029E-2</v>
      </c>
      <c r="Q58" s="100">
        <f t="shared" ca="1" si="10"/>
        <v>0</v>
      </c>
      <c r="R58" s="100"/>
      <c r="S58" s="126"/>
      <c r="T58" s="126"/>
    </row>
    <row r="59" spans="1:32">
      <c r="A59" s="8">
        <v>36434</v>
      </c>
      <c r="B59" s="4">
        <v>204.09999999999997</v>
      </c>
      <c r="C59" s="4">
        <v>3.5</v>
      </c>
      <c r="E59" s="4">
        <v>2020</v>
      </c>
      <c r="F59" s="100">
        <f ca="1">MAX(TREND(F$37:F$56,$E$37:$E$56,$E59),0)</f>
        <v>0</v>
      </c>
      <c r="G59" s="100">
        <f t="shared" ca="1" si="10"/>
        <v>0</v>
      </c>
      <c r="H59" s="100">
        <f t="shared" ca="1" si="10"/>
        <v>0</v>
      </c>
      <c r="I59" s="100">
        <f t="shared" ref="I59:Q59" ca="1" si="11">MAX(TREND(I$37:I$56,$E$37:$E$56,$E59),0)</f>
        <v>1.6822556390977184</v>
      </c>
      <c r="J59" s="100">
        <f t="shared" ca="1" si="11"/>
        <v>46.38781954887213</v>
      </c>
      <c r="K59" s="100">
        <f t="shared" ca="1" si="11"/>
        <v>113.76894736842098</v>
      </c>
      <c r="L59" s="100">
        <f t="shared" ca="1" si="11"/>
        <v>182.37947368421052</v>
      </c>
      <c r="M59" s="100">
        <f t="shared" ca="1" si="11"/>
        <v>154.67804511278189</v>
      </c>
      <c r="N59" s="100">
        <f t="shared" ca="1" si="11"/>
        <v>70.305488721804494</v>
      </c>
      <c r="O59" s="100">
        <f t="shared" ca="1" si="11"/>
        <v>14.777368421052643</v>
      </c>
      <c r="P59" s="100">
        <f t="shared" ca="1" si="11"/>
        <v>9.5488721804512622E-2</v>
      </c>
      <c r="Q59" s="100">
        <f t="shared" ca="1" si="11"/>
        <v>0</v>
      </c>
      <c r="R59" s="100"/>
      <c r="S59" s="126"/>
      <c r="T59" s="126"/>
    </row>
    <row r="60" spans="1:32">
      <c r="A60" s="8">
        <v>36465</v>
      </c>
      <c r="B60" s="4">
        <v>312.19999999999993</v>
      </c>
      <c r="C60" s="4">
        <v>0</v>
      </c>
      <c r="E60" s="9" t="s">
        <v>58</v>
      </c>
      <c r="F60" s="4">
        <f t="shared" ref="F60:Q60" ca="1" si="12">AVERAGE(F47:F56)</f>
        <v>0</v>
      </c>
      <c r="G60" s="126">
        <f t="shared" ca="1" si="12"/>
        <v>0</v>
      </c>
      <c r="H60" s="126">
        <f t="shared" ca="1" si="12"/>
        <v>0.48</v>
      </c>
      <c r="I60" s="126">
        <f t="shared" ca="1" si="12"/>
        <v>2.78</v>
      </c>
      <c r="J60" s="126">
        <f t="shared" ca="1" si="12"/>
        <v>41.839999999999996</v>
      </c>
      <c r="K60" s="126">
        <f t="shared" ca="1" si="12"/>
        <v>117.03999999999996</v>
      </c>
      <c r="L60" s="126">
        <f t="shared" ca="1" si="12"/>
        <v>183.26</v>
      </c>
      <c r="M60" s="126">
        <f t="shared" ca="1" si="12"/>
        <v>152.91000000000003</v>
      </c>
      <c r="N60" s="126">
        <f t="shared" ca="1" si="12"/>
        <v>67.679999999999993</v>
      </c>
      <c r="O60" s="126">
        <f t="shared" ca="1" si="12"/>
        <v>8.6</v>
      </c>
      <c r="P60" s="126">
        <f t="shared" ca="1" si="12"/>
        <v>0.05</v>
      </c>
      <c r="Q60" s="126">
        <f t="shared" ca="1" si="12"/>
        <v>0</v>
      </c>
      <c r="R60" s="100"/>
      <c r="S60" s="126"/>
      <c r="T60" s="126"/>
    </row>
    <row r="61" spans="1:32">
      <c r="A61" s="8">
        <v>36495</v>
      </c>
      <c r="B61" s="4">
        <v>533.10000000000014</v>
      </c>
      <c r="C61" s="4">
        <v>0</v>
      </c>
      <c r="E61" s="9" t="s">
        <v>59</v>
      </c>
      <c r="F61" s="4">
        <f t="shared" ref="F61:Q61" ca="1" si="13">AVERAGE(F37:F56)</f>
        <v>0</v>
      </c>
      <c r="G61" s="126">
        <f t="shared" ca="1" si="13"/>
        <v>0</v>
      </c>
      <c r="H61" s="126">
        <f t="shared" ca="1" si="13"/>
        <v>0.88500000000000001</v>
      </c>
      <c r="I61" s="126">
        <f t="shared" ca="1" si="13"/>
        <v>3.9049999999999989</v>
      </c>
      <c r="J61" s="126">
        <f t="shared" ca="1" si="13"/>
        <v>37.884999999999991</v>
      </c>
      <c r="K61" s="126">
        <f t="shared" ca="1" si="13"/>
        <v>118.68999999999998</v>
      </c>
      <c r="L61" s="126">
        <f t="shared" ca="1" si="13"/>
        <v>180.34</v>
      </c>
      <c r="M61" s="126">
        <f t="shared" ca="1" si="13"/>
        <v>153.95999999999998</v>
      </c>
      <c r="N61" s="126">
        <f t="shared" ca="1" si="13"/>
        <v>68.984999999999985</v>
      </c>
      <c r="O61" s="126">
        <f t="shared" ca="1" si="13"/>
        <v>9.7050000000000001</v>
      </c>
      <c r="P61" s="126">
        <f t="shared" ca="1" si="13"/>
        <v>2.5000000000000001E-2</v>
      </c>
      <c r="Q61" s="126">
        <f t="shared" ca="1" si="13"/>
        <v>0</v>
      </c>
      <c r="R61" s="100"/>
    </row>
    <row r="62" spans="1:32">
      <c r="A62" s="8">
        <v>36526</v>
      </c>
      <c r="B62" s="4">
        <v>652.79999999999995</v>
      </c>
      <c r="C62" s="4">
        <v>0</v>
      </c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</row>
    <row r="63" spans="1:32">
      <c r="A63" s="8">
        <v>36557</v>
      </c>
      <c r="B63" s="4">
        <v>497.1</v>
      </c>
      <c r="C63" s="4">
        <v>0</v>
      </c>
      <c r="F63" s="4">
        <f t="shared" ref="F63:Q63" ca="1" si="14">AVERAGE(F36:F55)</f>
        <v>0</v>
      </c>
      <c r="G63" s="126">
        <f t="shared" ca="1" si="14"/>
        <v>0</v>
      </c>
      <c r="H63" s="126">
        <f t="shared" ca="1" si="14"/>
        <v>0.88500000000000001</v>
      </c>
      <c r="I63" s="126">
        <f t="shared" ca="1" si="14"/>
        <v>3.6149999999999998</v>
      </c>
      <c r="J63" s="126">
        <f t="shared" ca="1" si="14"/>
        <v>36.459999999999994</v>
      </c>
      <c r="K63" s="126">
        <f t="shared" ca="1" si="14"/>
        <v>117.60999999999999</v>
      </c>
      <c r="L63" s="126">
        <f t="shared" ca="1" si="14"/>
        <v>178.64000000000001</v>
      </c>
      <c r="M63" s="126">
        <f t="shared" ca="1" si="14"/>
        <v>152.18</v>
      </c>
      <c r="N63" s="126">
        <f t="shared" ca="1" si="14"/>
        <v>67.014999999999986</v>
      </c>
      <c r="O63" s="126">
        <f t="shared" ca="1" si="14"/>
        <v>9.8899999999999988</v>
      </c>
      <c r="P63" s="126">
        <f t="shared" ca="1" si="14"/>
        <v>2.5000000000000001E-2</v>
      </c>
      <c r="Q63" s="126">
        <f t="shared" ca="1" si="14"/>
        <v>0</v>
      </c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F63" s="100"/>
    </row>
    <row r="64" spans="1:32">
      <c r="A64" s="8">
        <v>36586</v>
      </c>
      <c r="B64" s="4">
        <v>348.29999999999995</v>
      </c>
      <c r="C64" s="4">
        <v>1.8</v>
      </c>
      <c r="F64" s="100">
        <f ca="1">TREND(F$37:F$56,$E$37:$E$56,$E57)</f>
        <v>0</v>
      </c>
      <c r="G64" s="100">
        <f t="shared" ref="G64:Q64" ca="1" si="15">TREND(G$36:G$55,$E$36:$E$55,$E57)</f>
        <v>0</v>
      </c>
      <c r="H64" s="100">
        <f t="shared" ca="1" si="15"/>
        <v>0.13015037593982015</v>
      </c>
      <c r="I64" s="100">
        <f t="shared" ca="1" si="15"/>
        <v>1.7637593984962336</v>
      </c>
      <c r="J64" s="100">
        <f t="shared" ca="1" si="15"/>
        <v>52.210676691729077</v>
      </c>
      <c r="K64" s="100">
        <f t="shared" ca="1" si="15"/>
        <v>113.37661654135343</v>
      </c>
      <c r="L64" s="100">
        <f t="shared" ca="1" si="15"/>
        <v>186.39255639097769</v>
      </c>
      <c r="M64" s="100">
        <f t="shared" ca="1" si="15"/>
        <v>169.95052631578938</v>
      </c>
      <c r="N64" s="100">
        <f t="shared" ca="1" si="15"/>
        <v>70.650902255639153</v>
      </c>
      <c r="O64" s="100">
        <f t="shared" ca="1" si="15"/>
        <v>8.6933082706766811</v>
      </c>
      <c r="P64" s="100">
        <f t="shared" ca="1" si="15"/>
        <v>9.849624060150397E-2</v>
      </c>
      <c r="Q64" s="100">
        <f t="shared" ca="1" si="15"/>
        <v>0</v>
      </c>
    </row>
    <row r="65" spans="1:13">
      <c r="A65" s="8">
        <v>36617</v>
      </c>
      <c r="B65" s="4">
        <v>275.2999999999999</v>
      </c>
      <c r="C65" s="4">
        <v>0.3</v>
      </c>
    </row>
    <row r="66" spans="1:13">
      <c r="A66" s="8">
        <v>36647</v>
      </c>
      <c r="B66" s="4">
        <v>74.000000000000014</v>
      </c>
      <c r="C66" s="4">
        <v>47.099999999999987</v>
      </c>
    </row>
    <row r="67" spans="1:13" ht="15">
      <c r="A67" s="8">
        <v>36678</v>
      </c>
      <c r="B67" s="4">
        <v>14.8</v>
      </c>
      <c r="C67" s="4">
        <v>120.59999999999998</v>
      </c>
      <c r="E67" s="10" t="s">
        <v>60</v>
      </c>
      <c r="J67" s="10" t="s">
        <v>61</v>
      </c>
    </row>
    <row r="68" spans="1:13">
      <c r="A68" s="8">
        <v>36708</v>
      </c>
      <c r="B68" s="4">
        <v>0</v>
      </c>
      <c r="C68" s="4">
        <v>113.69999999999997</v>
      </c>
      <c r="G68" s="11" t="s">
        <v>43</v>
      </c>
      <c r="H68" s="11" t="s">
        <v>44</v>
      </c>
      <c r="L68" s="4" t="s">
        <v>43</v>
      </c>
      <c r="M68" s="4" t="s">
        <v>44</v>
      </c>
    </row>
    <row r="69" spans="1:13">
      <c r="A69" s="8">
        <v>36739</v>
      </c>
      <c r="B69" s="4">
        <v>3.4000000000000004</v>
      </c>
      <c r="C69" s="4">
        <v>131.5</v>
      </c>
      <c r="E69" s="4" t="s">
        <v>62</v>
      </c>
      <c r="F69" s="4" t="s">
        <v>63</v>
      </c>
      <c r="G69" s="4">
        <f t="shared" ref="G69:G80" ca="1" si="16">OFFSET($F$28,0,(ROW()-ROW(G$69)))</f>
        <v>659.42999999999984</v>
      </c>
      <c r="H69" s="4">
        <f t="shared" ref="H69:H80" ca="1" si="17">OFFSET($F$60,0,(ROW()-ROW(H$69)))</f>
        <v>0</v>
      </c>
      <c r="J69" s="4" t="s">
        <v>62</v>
      </c>
      <c r="K69" s="4" t="s">
        <v>63</v>
      </c>
      <c r="L69" s="12">
        <f ca="1">OFFSET($F$27,0,(ROW()-ROW(G$69)))</f>
        <v>665.14879699248104</v>
      </c>
      <c r="M69" s="12">
        <f ca="1">OFFSET($F$59,0,(ROW()-ROW(G$69)))</f>
        <v>0</v>
      </c>
    </row>
    <row r="70" spans="1:13">
      <c r="A70" s="8">
        <v>36770</v>
      </c>
      <c r="B70" s="4">
        <v>61.400000000000006</v>
      </c>
      <c r="C70" s="4">
        <v>62.499999999999993</v>
      </c>
      <c r="E70" s="4" t="s">
        <v>62</v>
      </c>
      <c r="F70" s="4" t="s">
        <v>64</v>
      </c>
      <c r="G70" s="4">
        <f t="shared" ca="1" si="16"/>
        <v>571.77</v>
      </c>
      <c r="H70" s="4">
        <f t="shared" ca="1" si="17"/>
        <v>0</v>
      </c>
      <c r="J70" s="4" t="s">
        <v>62</v>
      </c>
      <c r="K70" s="4" t="s">
        <v>64</v>
      </c>
      <c r="L70" s="12">
        <f t="shared" ref="L70:L80" ca="1" si="18">OFFSET($F$27,0,(ROW()-ROW(G$69)))</f>
        <v>611.17548872180487</v>
      </c>
      <c r="M70" s="12">
        <f t="shared" ref="M70:M80" ca="1" si="19">OFFSET($F$59,0,(ROW()-ROW(G$69)))</f>
        <v>0</v>
      </c>
    </row>
    <row r="71" spans="1:13">
      <c r="A71" s="8">
        <v>36800</v>
      </c>
      <c r="B71" s="4">
        <v>148.4</v>
      </c>
      <c r="C71" s="4">
        <v>6.1</v>
      </c>
      <c r="E71" s="4" t="s">
        <v>62</v>
      </c>
      <c r="F71" s="4" t="s">
        <v>65</v>
      </c>
      <c r="G71" s="4">
        <f t="shared" ca="1" si="16"/>
        <v>456.53999999999996</v>
      </c>
      <c r="H71" s="4">
        <f t="shared" ca="1" si="17"/>
        <v>0.48</v>
      </c>
      <c r="J71" s="4" t="s">
        <v>62</v>
      </c>
      <c r="K71" s="4" t="s">
        <v>65</v>
      </c>
      <c r="L71" s="12">
        <f t="shared" ca="1" si="18"/>
        <v>458.46436090225569</v>
      </c>
      <c r="M71" s="12">
        <f t="shared" ca="1" si="19"/>
        <v>0</v>
      </c>
    </row>
    <row r="72" spans="1:13">
      <c r="A72" s="8">
        <v>36831</v>
      </c>
      <c r="B72" s="4">
        <v>386.6</v>
      </c>
      <c r="C72" s="4">
        <v>0</v>
      </c>
      <c r="E72" s="4" t="s">
        <v>62</v>
      </c>
      <c r="F72" s="4" t="s">
        <v>66</v>
      </c>
      <c r="G72" s="4">
        <f t="shared" ca="1" si="16"/>
        <v>248.54999999999995</v>
      </c>
      <c r="H72" s="4">
        <f t="shared" ca="1" si="17"/>
        <v>2.78</v>
      </c>
      <c r="J72" s="4" t="s">
        <v>62</v>
      </c>
      <c r="K72" s="4" t="s">
        <v>66</v>
      </c>
      <c r="L72" s="12">
        <f t="shared" ca="1" si="18"/>
        <v>254.29052631578941</v>
      </c>
      <c r="M72" s="12">
        <f t="shared" ca="1" si="19"/>
        <v>1.6822556390977184</v>
      </c>
    </row>
    <row r="73" spans="1:13">
      <c r="A73" s="8">
        <v>36861</v>
      </c>
      <c r="B73" s="4">
        <v>741.09999999999991</v>
      </c>
      <c r="C73" s="4">
        <v>0</v>
      </c>
      <c r="E73" s="4" t="s">
        <v>62</v>
      </c>
      <c r="F73" s="4" t="s">
        <v>49</v>
      </c>
      <c r="G73" s="4">
        <f t="shared" ca="1" si="16"/>
        <v>92.740000000000009</v>
      </c>
      <c r="H73" s="4">
        <f t="shared" ca="1" si="17"/>
        <v>41.839999999999996</v>
      </c>
      <c r="J73" s="4" t="s">
        <v>62</v>
      </c>
      <c r="K73" s="4" t="s">
        <v>49</v>
      </c>
      <c r="L73" s="12">
        <f t="shared" ca="1" si="18"/>
        <v>102.64150375939857</v>
      </c>
      <c r="M73" s="12">
        <f t="shared" ca="1" si="19"/>
        <v>46.38781954887213</v>
      </c>
    </row>
    <row r="74" spans="1:13">
      <c r="A74" s="8">
        <v>36892</v>
      </c>
      <c r="B74" s="4">
        <v>626.20000000000005</v>
      </c>
      <c r="C74" s="4">
        <v>0</v>
      </c>
      <c r="E74" s="4" t="s">
        <v>62</v>
      </c>
      <c r="F74" s="4" t="s">
        <v>50</v>
      </c>
      <c r="G74" s="4">
        <f t="shared" ca="1" si="16"/>
        <v>9.08</v>
      </c>
      <c r="H74" s="4">
        <f t="shared" ca="1" si="17"/>
        <v>117.03999999999996</v>
      </c>
      <c r="J74" s="4" t="s">
        <v>62</v>
      </c>
      <c r="K74" s="4" t="s">
        <v>50</v>
      </c>
      <c r="L74" s="12">
        <f t="shared" ca="1" si="18"/>
        <v>0.39669172932326546</v>
      </c>
      <c r="M74" s="12">
        <f t="shared" ca="1" si="19"/>
        <v>113.76894736842098</v>
      </c>
    </row>
    <row r="75" spans="1:13">
      <c r="A75" s="8">
        <v>36923</v>
      </c>
      <c r="B75" s="4">
        <v>516.69999999999993</v>
      </c>
      <c r="C75" s="4">
        <v>0</v>
      </c>
      <c r="E75" s="4" t="s">
        <v>62</v>
      </c>
      <c r="F75" s="4" t="s">
        <v>51</v>
      </c>
      <c r="G75" s="4">
        <f t="shared" ca="1" si="16"/>
        <v>0.51</v>
      </c>
      <c r="H75" s="4">
        <f t="shared" ca="1" si="17"/>
        <v>183.26</v>
      </c>
      <c r="J75" s="4" t="s">
        <v>62</v>
      </c>
      <c r="K75" s="4" t="s">
        <v>51</v>
      </c>
      <c r="L75" s="12">
        <f t="shared" ca="1" si="18"/>
        <v>0.58105263157894704</v>
      </c>
      <c r="M75" s="12">
        <f t="shared" ca="1" si="19"/>
        <v>182.37947368421052</v>
      </c>
    </row>
    <row r="76" spans="1:13">
      <c r="A76" s="8">
        <v>36951</v>
      </c>
      <c r="B76" s="4">
        <v>499.49999999999994</v>
      </c>
      <c r="C76" s="4">
        <v>0</v>
      </c>
      <c r="E76" s="4" t="s">
        <v>62</v>
      </c>
      <c r="F76" s="4" t="s">
        <v>52</v>
      </c>
      <c r="G76" s="4">
        <f t="shared" ca="1" si="16"/>
        <v>1.51</v>
      </c>
      <c r="H76" s="4">
        <f t="shared" ca="1" si="17"/>
        <v>152.91000000000003</v>
      </c>
      <c r="J76" s="4" t="s">
        <v>62</v>
      </c>
      <c r="K76" s="4" t="s">
        <v>52</v>
      </c>
      <c r="L76" s="12">
        <f t="shared" ca="1" si="18"/>
        <v>1.6660902255639058</v>
      </c>
      <c r="M76" s="12">
        <f t="shared" ca="1" si="19"/>
        <v>154.67804511278189</v>
      </c>
    </row>
    <row r="77" spans="1:13">
      <c r="A77" s="8">
        <v>36982</v>
      </c>
      <c r="B77" s="4">
        <v>231.59999999999997</v>
      </c>
      <c r="C77" s="4">
        <v>3.8</v>
      </c>
      <c r="E77" s="4" t="s">
        <v>62</v>
      </c>
      <c r="F77" s="4" t="s">
        <v>67</v>
      </c>
      <c r="G77" s="4">
        <f t="shared" ca="1" si="16"/>
        <v>33.01</v>
      </c>
      <c r="H77" s="4">
        <f t="shared" ca="1" si="17"/>
        <v>67.679999999999993</v>
      </c>
      <c r="J77" s="4" t="s">
        <v>62</v>
      </c>
      <c r="K77" s="4" t="s">
        <v>67</v>
      </c>
      <c r="L77" s="12">
        <f t="shared" ca="1" si="18"/>
        <v>30.410827067669118</v>
      </c>
      <c r="M77" s="12">
        <f t="shared" ca="1" si="19"/>
        <v>70.305488721804494</v>
      </c>
    </row>
    <row r="78" spans="1:13">
      <c r="A78" s="8">
        <v>37012</v>
      </c>
      <c r="B78" s="4">
        <v>67.300000000000011</v>
      </c>
      <c r="C78" s="4">
        <v>31.300000000000004</v>
      </c>
      <c r="E78" s="4" t="s">
        <v>62</v>
      </c>
      <c r="F78" s="4" t="s">
        <v>68</v>
      </c>
      <c r="G78" s="4">
        <f t="shared" ca="1" si="16"/>
        <v>177.83999999999997</v>
      </c>
      <c r="H78" s="4">
        <f t="shared" ca="1" si="17"/>
        <v>8.6</v>
      </c>
      <c r="J78" s="4" t="s">
        <v>62</v>
      </c>
      <c r="K78" s="4" t="s">
        <v>68</v>
      </c>
      <c r="L78" s="12">
        <f t="shared" ca="1" si="18"/>
        <v>158.93676691729343</v>
      </c>
      <c r="M78" s="12">
        <f t="shared" ca="1" si="19"/>
        <v>14.777368421052643</v>
      </c>
    </row>
    <row r="79" spans="1:13">
      <c r="A79" s="8">
        <v>37043</v>
      </c>
      <c r="B79" s="4">
        <v>22.5</v>
      </c>
      <c r="C79" s="4">
        <v>123.29999999999998</v>
      </c>
      <c r="E79" s="4" t="s">
        <v>62</v>
      </c>
      <c r="F79" s="4" t="s">
        <v>69</v>
      </c>
      <c r="G79" s="4">
        <f t="shared" ca="1" si="16"/>
        <v>361.94999999999993</v>
      </c>
      <c r="H79" s="4">
        <f t="shared" ca="1" si="17"/>
        <v>0.05</v>
      </c>
      <c r="J79" s="4" t="s">
        <v>62</v>
      </c>
      <c r="K79" s="4" t="s">
        <v>69</v>
      </c>
      <c r="L79" s="12">
        <f t="shared" ca="1" si="18"/>
        <v>375.92533834586447</v>
      </c>
      <c r="M79" s="12">
        <f t="shared" ca="1" si="19"/>
        <v>9.5488721804512622E-2</v>
      </c>
    </row>
    <row r="80" spans="1:13">
      <c r="A80" s="8">
        <v>37073</v>
      </c>
      <c r="B80" s="4">
        <v>2.7</v>
      </c>
      <c r="C80" s="4">
        <v>172.20000000000005</v>
      </c>
      <c r="E80" s="4" t="s">
        <v>62</v>
      </c>
      <c r="F80" s="4" t="s">
        <v>70</v>
      </c>
      <c r="G80" s="4">
        <f t="shared" ca="1" si="16"/>
        <v>556.41000000000008</v>
      </c>
      <c r="H80" s="4">
        <f t="shared" ca="1" si="17"/>
        <v>0</v>
      </c>
      <c r="J80" s="4" t="s">
        <v>62</v>
      </c>
      <c r="K80" s="4" t="s">
        <v>70</v>
      </c>
      <c r="L80" s="12">
        <f t="shared" ca="1" si="18"/>
        <v>548.76120300751859</v>
      </c>
      <c r="M80" s="12">
        <f t="shared" ca="1" si="19"/>
        <v>0</v>
      </c>
    </row>
    <row r="81" spans="1:13">
      <c r="A81" s="8">
        <v>37104</v>
      </c>
      <c r="B81" s="4">
        <v>0</v>
      </c>
      <c r="C81" s="4">
        <v>185.70000000000007</v>
      </c>
      <c r="G81" s="12"/>
      <c r="H81" s="12"/>
      <c r="L81" s="12"/>
      <c r="M81" s="12"/>
    </row>
    <row r="82" spans="1:13">
      <c r="A82" s="8">
        <v>37135</v>
      </c>
      <c r="B82" s="4">
        <v>60.800000000000011</v>
      </c>
      <c r="C82" s="4">
        <v>42.899999999999984</v>
      </c>
    </row>
    <row r="83" spans="1:13">
      <c r="A83" s="8">
        <v>37165</v>
      </c>
      <c r="B83" s="4">
        <v>191.79999999999998</v>
      </c>
      <c r="C83" s="4">
        <v>4.5999999999999996</v>
      </c>
    </row>
    <row r="84" spans="1:13">
      <c r="A84" s="8">
        <v>37196</v>
      </c>
      <c r="B84" s="4">
        <v>254.39999999999992</v>
      </c>
      <c r="C84" s="4">
        <v>0</v>
      </c>
    </row>
    <row r="85" spans="1:13">
      <c r="A85" s="8">
        <v>37226</v>
      </c>
      <c r="B85" s="4">
        <v>470</v>
      </c>
      <c r="C85" s="4">
        <v>0</v>
      </c>
    </row>
    <row r="86" spans="1:13">
      <c r="A86" s="8">
        <v>37257</v>
      </c>
      <c r="B86" s="4">
        <v>524.70000000000005</v>
      </c>
      <c r="C86" s="4">
        <v>0</v>
      </c>
    </row>
    <row r="87" spans="1:13">
      <c r="A87" s="8">
        <v>37288</v>
      </c>
      <c r="B87" s="4">
        <v>476.09999999999997</v>
      </c>
      <c r="C87" s="4">
        <v>0</v>
      </c>
    </row>
    <row r="88" spans="1:13">
      <c r="A88" s="8">
        <v>37316</v>
      </c>
      <c r="B88" s="4">
        <v>486.19999999999987</v>
      </c>
      <c r="C88" s="4">
        <v>0</v>
      </c>
    </row>
    <row r="89" spans="1:13">
      <c r="A89" s="8">
        <v>37347</v>
      </c>
      <c r="B89" s="4">
        <v>259.7999999999999</v>
      </c>
      <c r="C89" s="4">
        <v>22.6</v>
      </c>
    </row>
    <row r="90" spans="1:13">
      <c r="A90" s="8">
        <v>37377</v>
      </c>
      <c r="B90" s="4">
        <v>170.8</v>
      </c>
      <c r="C90" s="4">
        <v>16.5</v>
      </c>
    </row>
    <row r="91" spans="1:13">
      <c r="A91" s="8">
        <v>37408</v>
      </c>
      <c r="B91" s="4">
        <v>12</v>
      </c>
      <c r="C91" s="4">
        <v>132</v>
      </c>
    </row>
    <row r="92" spans="1:13">
      <c r="A92" s="8">
        <v>37438</v>
      </c>
      <c r="B92" s="4">
        <v>0</v>
      </c>
      <c r="C92" s="4">
        <v>216.30000000000004</v>
      </c>
    </row>
    <row r="93" spans="1:13">
      <c r="A93" s="8">
        <v>37469</v>
      </c>
      <c r="B93" s="4">
        <v>0</v>
      </c>
      <c r="C93" s="4">
        <v>168.30000000000004</v>
      </c>
    </row>
    <row r="94" spans="1:13">
      <c r="A94" s="8">
        <v>37500</v>
      </c>
      <c r="B94" s="4">
        <v>14.5</v>
      </c>
      <c r="C94" s="4">
        <v>105.19999999999999</v>
      </c>
    </row>
    <row r="95" spans="1:13">
      <c r="A95" s="8">
        <v>37530</v>
      </c>
      <c r="B95" s="4">
        <v>240.79999999999993</v>
      </c>
      <c r="C95" s="4">
        <v>16.100000000000001</v>
      </c>
    </row>
    <row r="96" spans="1:13">
      <c r="A96" s="8">
        <v>37561</v>
      </c>
      <c r="B96" s="4">
        <v>402.19999999999993</v>
      </c>
      <c r="C96" s="4">
        <v>0</v>
      </c>
    </row>
    <row r="97" spans="1:3">
      <c r="A97" s="8">
        <v>37591</v>
      </c>
      <c r="B97" s="4">
        <v>582.90000000000009</v>
      </c>
      <c r="C97" s="4">
        <v>0</v>
      </c>
    </row>
    <row r="98" spans="1:3">
      <c r="A98" s="8">
        <v>37622</v>
      </c>
      <c r="B98" s="4">
        <v>730.59999999999991</v>
      </c>
      <c r="C98" s="4">
        <v>0</v>
      </c>
    </row>
    <row r="99" spans="1:3">
      <c r="A99" s="8">
        <v>37653</v>
      </c>
      <c r="B99" s="4">
        <v>621.69999999999993</v>
      </c>
      <c r="C99" s="4">
        <v>0</v>
      </c>
    </row>
    <row r="100" spans="1:3">
      <c r="A100" s="8">
        <v>37681</v>
      </c>
      <c r="B100" s="4">
        <v>490.29999999999995</v>
      </c>
      <c r="C100" s="4">
        <v>0</v>
      </c>
    </row>
    <row r="101" spans="1:3">
      <c r="A101" s="8">
        <v>37712</v>
      </c>
      <c r="B101" s="4">
        <v>289.79999999999984</v>
      </c>
      <c r="C101" s="4">
        <v>5.0999999999999996</v>
      </c>
    </row>
    <row r="102" spans="1:3">
      <c r="A102" s="8">
        <v>37742</v>
      </c>
      <c r="B102" s="4">
        <v>128.50000000000003</v>
      </c>
      <c r="C102" s="4">
        <v>2.6</v>
      </c>
    </row>
    <row r="103" spans="1:3">
      <c r="A103" s="8">
        <v>37773</v>
      </c>
      <c r="B103" s="4">
        <v>27.6</v>
      </c>
      <c r="C103" s="4">
        <v>72.8</v>
      </c>
    </row>
    <row r="104" spans="1:3">
      <c r="A104" s="8">
        <v>37803</v>
      </c>
      <c r="B104" s="4">
        <v>0</v>
      </c>
      <c r="C104" s="4">
        <v>156.4</v>
      </c>
    </row>
    <row r="105" spans="1:3">
      <c r="A105" s="8">
        <v>37834</v>
      </c>
      <c r="B105" s="4">
        <v>0</v>
      </c>
      <c r="C105" s="4">
        <v>163.80000000000001</v>
      </c>
    </row>
    <row r="106" spans="1:3">
      <c r="A106" s="8">
        <v>37865</v>
      </c>
      <c r="B106" s="4">
        <v>42.7</v>
      </c>
      <c r="C106" s="4">
        <v>48.3</v>
      </c>
    </row>
    <row r="107" spans="1:3">
      <c r="A107" s="8">
        <v>37895</v>
      </c>
      <c r="B107" s="4">
        <v>218.59999999999997</v>
      </c>
      <c r="C107" s="4">
        <v>3</v>
      </c>
    </row>
    <row r="108" spans="1:3">
      <c r="A108" s="8">
        <v>37926</v>
      </c>
      <c r="B108" s="4">
        <v>335.49999999999994</v>
      </c>
      <c r="C108" s="4">
        <v>0</v>
      </c>
    </row>
    <row r="109" spans="1:3">
      <c r="A109" s="8">
        <v>37956</v>
      </c>
      <c r="B109" s="4">
        <v>531.90000000000009</v>
      </c>
      <c r="C109" s="4">
        <v>0</v>
      </c>
    </row>
    <row r="110" spans="1:3">
      <c r="A110" s="8">
        <v>37987</v>
      </c>
      <c r="B110" s="4">
        <v>748.19999999999993</v>
      </c>
      <c r="C110" s="4">
        <v>0</v>
      </c>
    </row>
    <row r="111" spans="1:3">
      <c r="A111" s="8">
        <v>38018</v>
      </c>
      <c r="B111" s="4">
        <v>557.70000000000005</v>
      </c>
      <c r="C111" s="4">
        <v>0</v>
      </c>
    </row>
    <row r="112" spans="1:3">
      <c r="A112" s="8">
        <v>38047</v>
      </c>
      <c r="B112" s="4">
        <v>408.99999999999989</v>
      </c>
      <c r="C112" s="4">
        <v>0</v>
      </c>
    </row>
    <row r="113" spans="1:3">
      <c r="A113" s="8">
        <v>38078</v>
      </c>
      <c r="B113" s="4">
        <v>239.89999999999992</v>
      </c>
      <c r="C113" s="4">
        <v>12.100000000000001</v>
      </c>
    </row>
    <row r="114" spans="1:3">
      <c r="A114" s="8">
        <v>38108</v>
      </c>
      <c r="B114" s="4">
        <v>93.700000000000031</v>
      </c>
      <c r="C114" s="4">
        <v>37.4</v>
      </c>
    </row>
    <row r="115" spans="1:3">
      <c r="A115" s="8">
        <v>38139</v>
      </c>
      <c r="B115" s="4">
        <v>16</v>
      </c>
      <c r="C115" s="4">
        <v>76.999999999999986</v>
      </c>
    </row>
    <row r="116" spans="1:3">
      <c r="A116" s="8">
        <v>38169</v>
      </c>
      <c r="B116" s="4">
        <v>2.2000000000000002</v>
      </c>
      <c r="C116" s="4">
        <v>138.5</v>
      </c>
    </row>
    <row r="117" spans="1:3">
      <c r="A117" s="8">
        <v>38200</v>
      </c>
      <c r="B117" s="4">
        <v>3.7</v>
      </c>
      <c r="C117" s="4">
        <v>90.09999999999998</v>
      </c>
    </row>
    <row r="118" spans="1:3">
      <c r="A118" s="8">
        <v>38231</v>
      </c>
      <c r="B118" s="4">
        <v>18.7</v>
      </c>
      <c r="C118" s="4">
        <v>77.999999999999986</v>
      </c>
    </row>
    <row r="119" spans="1:3">
      <c r="A119" s="8">
        <v>38261</v>
      </c>
      <c r="B119" s="4">
        <v>176.89999999999998</v>
      </c>
      <c r="C119" s="4">
        <v>2.8</v>
      </c>
    </row>
    <row r="120" spans="1:3">
      <c r="A120" s="8">
        <v>38292</v>
      </c>
      <c r="B120" s="4">
        <v>343.49999999999989</v>
      </c>
      <c r="C120" s="4">
        <v>0</v>
      </c>
    </row>
    <row r="121" spans="1:3">
      <c r="A121" s="8">
        <v>38322</v>
      </c>
      <c r="B121" s="4">
        <v>589.10000000000014</v>
      </c>
      <c r="C121" s="4">
        <v>0</v>
      </c>
    </row>
    <row r="122" spans="1:3">
      <c r="A122" s="8">
        <v>38353</v>
      </c>
      <c r="B122" s="4">
        <v>688.99999999999989</v>
      </c>
      <c r="C122" s="4">
        <v>0</v>
      </c>
    </row>
    <row r="123" spans="1:3">
      <c r="A123" s="8">
        <v>38384</v>
      </c>
      <c r="B123" s="4">
        <v>543.30000000000007</v>
      </c>
      <c r="C123" s="4">
        <v>0</v>
      </c>
    </row>
    <row r="124" spans="1:3">
      <c r="A124" s="8">
        <v>38412</v>
      </c>
      <c r="B124" s="4">
        <v>523.4</v>
      </c>
      <c r="C124" s="4">
        <v>0</v>
      </c>
    </row>
    <row r="125" spans="1:3">
      <c r="A125" s="8">
        <v>38443</v>
      </c>
      <c r="B125" s="4">
        <v>228.5</v>
      </c>
      <c r="C125" s="4">
        <v>2.8</v>
      </c>
    </row>
    <row r="126" spans="1:3">
      <c r="A126" s="8">
        <v>38473</v>
      </c>
      <c r="B126" s="4">
        <v>134.4</v>
      </c>
      <c r="C126" s="4">
        <v>8.1</v>
      </c>
    </row>
    <row r="127" spans="1:3">
      <c r="A127" s="8">
        <v>38504</v>
      </c>
      <c r="B127" s="4">
        <v>3.4000000000000004</v>
      </c>
      <c r="C127" s="4">
        <v>174.20000000000002</v>
      </c>
    </row>
    <row r="128" spans="1:3">
      <c r="A128" s="8">
        <v>38534</v>
      </c>
      <c r="B128" s="4">
        <v>0</v>
      </c>
      <c r="C128" s="4">
        <v>203.80000000000007</v>
      </c>
    </row>
    <row r="129" spans="1:3">
      <c r="A129" s="8">
        <v>38565</v>
      </c>
      <c r="B129" s="4">
        <v>0</v>
      </c>
      <c r="C129" s="4">
        <v>192.20000000000007</v>
      </c>
    </row>
    <row r="130" spans="1:3">
      <c r="A130" s="8">
        <v>38596</v>
      </c>
      <c r="B130" s="4">
        <v>13.5</v>
      </c>
      <c r="C130" s="4">
        <v>91.6</v>
      </c>
    </row>
    <row r="131" spans="1:3">
      <c r="A131" s="8">
        <v>38626</v>
      </c>
      <c r="B131" s="4">
        <v>175.69999999999996</v>
      </c>
      <c r="C131" s="4">
        <v>23.9</v>
      </c>
    </row>
    <row r="132" spans="1:3">
      <c r="A132" s="8">
        <v>38657</v>
      </c>
      <c r="B132" s="4">
        <v>344.8</v>
      </c>
      <c r="C132" s="4">
        <v>0</v>
      </c>
    </row>
    <row r="133" spans="1:3">
      <c r="A133" s="8">
        <v>38687</v>
      </c>
      <c r="B133" s="4">
        <v>637.60000000000025</v>
      </c>
      <c r="C133" s="4">
        <v>0</v>
      </c>
    </row>
    <row r="134" spans="1:3">
      <c r="A134" s="8">
        <v>38718</v>
      </c>
      <c r="B134" s="4">
        <v>486.69999999999993</v>
      </c>
      <c r="C134" s="4">
        <v>0</v>
      </c>
    </row>
    <row r="135" spans="1:3">
      <c r="A135" s="8">
        <v>38749</v>
      </c>
      <c r="B135" s="4">
        <v>530.70000000000005</v>
      </c>
      <c r="C135" s="4">
        <v>0</v>
      </c>
    </row>
    <row r="136" spans="1:3">
      <c r="A136" s="8">
        <v>38777</v>
      </c>
      <c r="B136" s="4">
        <v>450.49999999999983</v>
      </c>
      <c r="C136" s="4">
        <v>0</v>
      </c>
    </row>
    <row r="137" spans="1:3">
      <c r="A137" s="8">
        <v>38808</v>
      </c>
      <c r="B137" s="4">
        <v>211.6999999999999</v>
      </c>
      <c r="C137" s="4">
        <v>0.8</v>
      </c>
    </row>
    <row r="138" spans="1:3">
      <c r="A138" s="8">
        <v>38838</v>
      </c>
      <c r="B138" s="4">
        <v>99.800000000000011</v>
      </c>
      <c r="C138" s="4">
        <v>46.2</v>
      </c>
    </row>
    <row r="139" spans="1:3">
      <c r="A139" s="8">
        <v>38869</v>
      </c>
      <c r="B139" s="4">
        <v>10.3</v>
      </c>
      <c r="C139" s="4">
        <v>90.799999999999983</v>
      </c>
    </row>
    <row r="140" spans="1:3">
      <c r="A140" s="8">
        <v>38899</v>
      </c>
      <c r="B140" s="4">
        <v>0</v>
      </c>
      <c r="C140" s="4">
        <v>206.00000000000006</v>
      </c>
    </row>
    <row r="141" spans="1:3">
      <c r="A141" s="8">
        <v>38930</v>
      </c>
      <c r="B141" s="4">
        <v>0</v>
      </c>
      <c r="C141" s="4">
        <v>155.30000000000001</v>
      </c>
    </row>
    <row r="142" spans="1:3">
      <c r="A142" s="8">
        <v>38961</v>
      </c>
      <c r="B142" s="4">
        <v>44.400000000000006</v>
      </c>
      <c r="C142" s="4">
        <v>27.900000000000002</v>
      </c>
    </row>
    <row r="143" spans="1:3">
      <c r="A143" s="8">
        <v>38991</v>
      </c>
      <c r="B143" s="4">
        <v>243.09999999999991</v>
      </c>
      <c r="C143" s="4">
        <v>1.8</v>
      </c>
    </row>
    <row r="144" spans="1:3">
      <c r="A144" s="8">
        <v>39022</v>
      </c>
      <c r="B144" s="4">
        <v>353.09999999999991</v>
      </c>
      <c r="C144" s="4">
        <v>0</v>
      </c>
    </row>
    <row r="145" spans="1:3">
      <c r="A145" s="8">
        <v>39052</v>
      </c>
      <c r="B145" s="4">
        <v>457.89999999999986</v>
      </c>
      <c r="C145" s="4">
        <v>0</v>
      </c>
    </row>
    <row r="146" spans="1:3">
      <c r="A146" s="8">
        <v>39083</v>
      </c>
      <c r="B146" s="4">
        <v>588</v>
      </c>
      <c r="C146" s="4">
        <v>0</v>
      </c>
    </row>
    <row r="147" spans="1:3">
      <c r="A147" s="8">
        <v>39114</v>
      </c>
      <c r="B147" s="4">
        <v>675.8</v>
      </c>
      <c r="C147" s="4">
        <v>0</v>
      </c>
    </row>
    <row r="148" spans="1:3">
      <c r="A148" s="8">
        <v>39142</v>
      </c>
      <c r="B148" s="4">
        <v>417.69999999999993</v>
      </c>
      <c r="C148" s="4">
        <v>4</v>
      </c>
    </row>
    <row r="149" spans="1:3">
      <c r="A149" s="8">
        <v>39173</v>
      </c>
      <c r="B149" s="4">
        <v>287.09999999999991</v>
      </c>
      <c r="C149" s="4">
        <v>2.8</v>
      </c>
    </row>
    <row r="150" spans="1:3">
      <c r="A150" s="8">
        <v>39203</v>
      </c>
      <c r="B150" s="4">
        <v>85.8</v>
      </c>
      <c r="C150" s="4">
        <v>48.099999999999994</v>
      </c>
    </row>
    <row r="151" spans="1:3">
      <c r="A151" s="8">
        <v>39234</v>
      </c>
      <c r="B151" s="4">
        <v>9.7999999999999989</v>
      </c>
      <c r="C151" s="4">
        <v>131.6</v>
      </c>
    </row>
    <row r="152" spans="1:3">
      <c r="A152" s="8">
        <v>39264</v>
      </c>
      <c r="B152" s="4">
        <v>0.7</v>
      </c>
      <c r="C152" s="4">
        <v>144</v>
      </c>
    </row>
    <row r="153" spans="1:3">
      <c r="A153" s="8">
        <v>39295</v>
      </c>
      <c r="B153" s="4">
        <v>3.9000000000000004</v>
      </c>
      <c r="C153" s="4">
        <v>173.3</v>
      </c>
    </row>
    <row r="154" spans="1:3">
      <c r="A154" s="8">
        <v>39326</v>
      </c>
      <c r="B154" s="4">
        <v>24.099999999999998</v>
      </c>
      <c r="C154" s="4">
        <v>77.299999999999983</v>
      </c>
    </row>
    <row r="155" spans="1:3">
      <c r="A155" s="8">
        <v>39356</v>
      </c>
      <c r="B155" s="4">
        <v>110.4</v>
      </c>
      <c r="C155" s="4">
        <v>40.699999999999996</v>
      </c>
    </row>
    <row r="156" spans="1:3">
      <c r="A156" s="8">
        <v>39387</v>
      </c>
      <c r="B156" s="4">
        <v>402.3</v>
      </c>
      <c r="C156" s="4">
        <v>0</v>
      </c>
    </row>
    <row r="157" spans="1:3">
      <c r="A157" s="8">
        <v>39417</v>
      </c>
      <c r="B157" s="4">
        <v>593.40000000000009</v>
      </c>
      <c r="C157" s="4">
        <v>0</v>
      </c>
    </row>
    <row r="158" spans="1:3">
      <c r="A158" s="8">
        <v>39448</v>
      </c>
      <c r="B158" s="4">
        <v>602.20000000000005</v>
      </c>
      <c r="C158" s="4">
        <v>0</v>
      </c>
    </row>
    <row r="159" spans="1:3">
      <c r="A159" s="8">
        <v>39479</v>
      </c>
      <c r="B159" s="4">
        <v>616.1</v>
      </c>
      <c r="C159" s="4">
        <v>0</v>
      </c>
    </row>
    <row r="160" spans="1:3">
      <c r="A160" s="8">
        <v>39508</v>
      </c>
      <c r="B160" s="4">
        <v>523.70000000000005</v>
      </c>
      <c r="C160" s="4">
        <v>0</v>
      </c>
    </row>
    <row r="161" spans="1:3">
      <c r="A161" s="8">
        <v>39539</v>
      </c>
      <c r="B161" s="4">
        <v>212.59999999999991</v>
      </c>
      <c r="C161" s="4">
        <v>1.5</v>
      </c>
    </row>
    <row r="162" spans="1:3">
      <c r="A162" s="8">
        <v>39569</v>
      </c>
      <c r="B162" s="4">
        <v>138.4</v>
      </c>
      <c r="C162" s="4">
        <v>13.399999999999999</v>
      </c>
    </row>
    <row r="163" spans="1:3">
      <c r="A163" s="8">
        <v>39600</v>
      </c>
      <c r="B163" s="4">
        <v>5</v>
      </c>
      <c r="C163" s="4">
        <v>120.39999999999998</v>
      </c>
    </row>
    <row r="164" spans="1:3">
      <c r="A164" s="8">
        <v>39630</v>
      </c>
      <c r="B164" s="4">
        <v>0.5</v>
      </c>
      <c r="C164" s="4">
        <v>180.50000000000006</v>
      </c>
    </row>
    <row r="165" spans="1:3">
      <c r="A165" s="8">
        <v>39661</v>
      </c>
      <c r="B165" s="4">
        <v>1.5</v>
      </c>
      <c r="C165" s="4">
        <v>137.09999999999997</v>
      </c>
    </row>
    <row r="166" spans="1:3">
      <c r="A166" s="8">
        <v>39692</v>
      </c>
      <c r="B166" s="4">
        <v>16.7</v>
      </c>
      <c r="C166" s="4">
        <v>56.099999999999994</v>
      </c>
    </row>
    <row r="167" spans="1:3">
      <c r="A167" s="8">
        <v>39722</v>
      </c>
      <c r="B167" s="4">
        <v>218.89999999999998</v>
      </c>
      <c r="C167" s="4">
        <v>2.2999999999999998</v>
      </c>
    </row>
    <row r="168" spans="1:3">
      <c r="A168" s="8">
        <v>39753</v>
      </c>
      <c r="B168" s="4">
        <v>410.9</v>
      </c>
      <c r="C168" s="4">
        <v>0</v>
      </c>
    </row>
    <row r="169" spans="1:3">
      <c r="A169" s="8">
        <v>39783</v>
      </c>
      <c r="B169" s="4">
        <v>631.00000000000011</v>
      </c>
      <c r="C169" s="4">
        <v>0</v>
      </c>
    </row>
    <row r="170" spans="1:3">
      <c r="A170" s="8">
        <v>39814</v>
      </c>
      <c r="B170" s="4">
        <v>768.79999999999973</v>
      </c>
      <c r="C170" s="4">
        <v>0</v>
      </c>
    </row>
    <row r="171" spans="1:3">
      <c r="A171" s="8">
        <v>39845</v>
      </c>
      <c r="B171" s="4">
        <v>540</v>
      </c>
      <c r="C171" s="4">
        <v>0</v>
      </c>
    </row>
    <row r="172" spans="1:3">
      <c r="A172" s="8">
        <v>39873</v>
      </c>
      <c r="B172" s="4">
        <v>456.7999999999999</v>
      </c>
      <c r="C172" s="4">
        <v>0</v>
      </c>
    </row>
    <row r="173" spans="1:3">
      <c r="A173" s="8">
        <v>39904</v>
      </c>
      <c r="B173" s="4">
        <v>263.29999999999995</v>
      </c>
      <c r="C173" s="4">
        <v>10.399999999999999</v>
      </c>
    </row>
    <row r="174" spans="1:3">
      <c r="A174" s="8">
        <v>39934</v>
      </c>
      <c r="B174" s="4">
        <v>83.40000000000002</v>
      </c>
      <c r="C174" s="4">
        <v>12.899999999999999</v>
      </c>
    </row>
    <row r="175" spans="1:3">
      <c r="A175" s="8">
        <v>39965</v>
      </c>
      <c r="B175" s="4">
        <v>25.299999999999997</v>
      </c>
      <c r="C175" s="4">
        <v>79.399999999999991</v>
      </c>
    </row>
    <row r="176" spans="1:3">
      <c r="A176" s="8">
        <v>39995</v>
      </c>
      <c r="B176" s="4">
        <v>0.5</v>
      </c>
      <c r="C176" s="4">
        <v>100.19999999999999</v>
      </c>
    </row>
    <row r="177" spans="1:3">
      <c r="A177" s="8">
        <v>40026</v>
      </c>
      <c r="B177" s="4">
        <v>5.9</v>
      </c>
      <c r="C177" s="4">
        <v>133.4</v>
      </c>
    </row>
    <row r="178" spans="1:3">
      <c r="A178" s="8">
        <v>40057</v>
      </c>
      <c r="B178" s="4">
        <v>26.2</v>
      </c>
      <c r="C178" s="4">
        <v>54.699999999999989</v>
      </c>
    </row>
    <row r="179" spans="1:3">
      <c r="A179" s="8">
        <v>40087</v>
      </c>
      <c r="B179" s="4">
        <v>230.79999999999995</v>
      </c>
      <c r="C179" s="4">
        <v>0</v>
      </c>
    </row>
    <row r="180" spans="1:3">
      <c r="A180" s="8">
        <v>40118</v>
      </c>
      <c r="B180" s="4">
        <v>305.49999999999989</v>
      </c>
      <c r="C180" s="4">
        <v>0</v>
      </c>
    </row>
    <row r="181" spans="1:3">
      <c r="A181" s="8">
        <v>40148</v>
      </c>
      <c r="B181" s="4">
        <v>582</v>
      </c>
      <c r="C181" s="4">
        <v>0</v>
      </c>
    </row>
    <row r="182" spans="1:3">
      <c r="A182" s="8">
        <v>40179</v>
      </c>
      <c r="B182" s="4">
        <v>663.29999999999984</v>
      </c>
      <c r="C182" s="4">
        <v>0</v>
      </c>
    </row>
    <row r="183" spans="1:3">
      <c r="A183" s="8">
        <v>40210</v>
      </c>
      <c r="B183" s="4">
        <v>557.29999999999995</v>
      </c>
      <c r="C183" s="4">
        <v>0</v>
      </c>
    </row>
    <row r="184" spans="1:3">
      <c r="A184" s="8">
        <v>40238</v>
      </c>
      <c r="B184" s="4">
        <v>393.39999999999986</v>
      </c>
      <c r="C184" s="4">
        <v>0</v>
      </c>
    </row>
    <row r="185" spans="1:3">
      <c r="A185" s="8">
        <v>40269</v>
      </c>
      <c r="B185" s="4">
        <v>174.9</v>
      </c>
      <c r="C185" s="4">
        <v>5</v>
      </c>
    </row>
    <row r="186" spans="1:3">
      <c r="A186" s="8">
        <v>40299</v>
      </c>
      <c r="B186" s="4">
        <v>84.300000000000011</v>
      </c>
      <c r="C186" s="4">
        <v>59.699999999999989</v>
      </c>
    </row>
    <row r="187" spans="1:3">
      <c r="A187" s="8">
        <v>40330</v>
      </c>
      <c r="B187" s="4">
        <v>3.9000000000000004</v>
      </c>
      <c r="C187" s="4">
        <v>135.89999999999998</v>
      </c>
    </row>
    <row r="188" spans="1:3">
      <c r="A188" s="8">
        <v>40360</v>
      </c>
      <c r="B188" s="4">
        <v>0</v>
      </c>
      <c r="C188" s="4">
        <v>227.00000000000006</v>
      </c>
    </row>
    <row r="189" spans="1:3">
      <c r="A189" s="8">
        <v>40391</v>
      </c>
      <c r="B189" s="4">
        <v>0</v>
      </c>
      <c r="C189" s="4">
        <v>211.80000000000004</v>
      </c>
    </row>
    <row r="190" spans="1:3">
      <c r="A190" s="8">
        <v>40422</v>
      </c>
      <c r="B190" s="4">
        <v>38</v>
      </c>
      <c r="C190" s="4">
        <v>59.699999999999989</v>
      </c>
    </row>
    <row r="191" spans="1:3">
      <c r="A191" s="8">
        <v>40452</v>
      </c>
      <c r="B191" s="4">
        <v>157.6</v>
      </c>
      <c r="C191" s="4">
        <v>1.4000000000000001</v>
      </c>
    </row>
    <row r="192" spans="1:3">
      <c r="A192" s="8">
        <v>40483</v>
      </c>
      <c r="B192" s="4">
        <v>376.59999999999991</v>
      </c>
      <c r="C192" s="4">
        <v>0</v>
      </c>
    </row>
    <row r="193" spans="1:3">
      <c r="A193" s="8">
        <v>40513</v>
      </c>
      <c r="B193" s="4">
        <v>645.59999999999991</v>
      </c>
      <c r="C193" s="4">
        <v>0</v>
      </c>
    </row>
    <row r="194" spans="1:3">
      <c r="A194" s="8">
        <v>40544</v>
      </c>
      <c r="B194" s="4">
        <v>703.59999999999991</v>
      </c>
      <c r="C194" s="4">
        <v>0</v>
      </c>
    </row>
    <row r="195" spans="1:3">
      <c r="A195" s="8">
        <v>40575</v>
      </c>
      <c r="B195" s="4">
        <v>583.20000000000005</v>
      </c>
      <c r="C195" s="4">
        <v>0</v>
      </c>
    </row>
    <row r="196" spans="1:3">
      <c r="A196" s="8">
        <v>40603</v>
      </c>
      <c r="B196" s="4">
        <v>514.30000000000007</v>
      </c>
      <c r="C196" s="4">
        <v>0</v>
      </c>
    </row>
    <row r="197" spans="1:3">
      <c r="A197" s="8">
        <v>40634</v>
      </c>
      <c r="B197" s="4">
        <v>278.59999999999985</v>
      </c>
      <c r="C197" s="4">
        <v>0.5</v>
      </c>
    </row>
    <row r="198" spans="1:3">
      <c r="A198" s="8">
        <v>40664</v>
      </c>
      <c r="B198" s="4">
        <v>105.20000000000003</v>
      </c>
      <c r="C198" s="4">
        <v>37.200000000000003</v>
      </c>
    </row>
    <row r="199" spans="1:3">
      <c r="A199" s="8">
        <v>40695</v>
      </c>
      <c r="B199" s="4">
        <v>7.6000000000000005</v>
      </c>
      <c r="C199" s="4">
        <v>115.89999999999998</v>
      </c>
    </row>
    <row r="200" spans="1:3">
      <c r="A200" s="8">
        <v>40725</v>
      </c>
      <c r="B200" s="4">
        <v>0</v>
      </c>
      <c r="C200" s="4">
        <v>255.50000000000006</v>
      </c>
    </row>
    <row r="201" spans="1:3">
      <c r="A201" s="8">
        <v>40756</v>
      </c>
      <c r="B201" s="4">
        <v>0</v>
      </c>
      <c r="C201" s="4">
        <v>159.50000000000003</v>
      </c>
    </row>
    <row r="202" spans="1:3">
      <c r="A202" s="8">
        <v>40787</v>
      </c>
      <c r="B202" s="4">
        <v>51.4</v>
      </c>
      <c r="C202" s="4">
        <v>60.199999999999989</v>
      </c>
    </row>
    <row r="203" spans="1:3">
      <c r="A203" s="8">
        <v>40817</v>
      </c>
      <c r="B203" s="4">
        <v>185.29999999999998</v>
      </c>
      <c r="C203" s="4">
        <v>2.6999999999999997</v>
      </c>
    </row>
    <row r="204" spans="1:3">
      <c r="A204" s="8">
        <v>40848</v>
      </c>
      <c r="B204" s="4">
        <v>297.2999999999999</v>
      </c>
      <c r="C204" s="4">
        <v>0</v>
      </c>
    </row>
    <row r="205" spans="1:3">
      <c r="A205" s="8">
        <v>40878</v>
      </c>
      <c r="B205" s="4">
        <v>485.4</v>
      </c>
      <c r="C205" s="4">
        <v>0</v>
      </c>
    </row>
    <row r="206" spans="1:3">
      <c r="A206" s="8">
        <v>40909</v>
      </c>
      <c r="B206" s="4">
        <v>559.59999999999991</v>
      </c>
      <c r="C206" s="4">
        <v>0</v>
      </c>
    </row>
    <row r="207" spans="1:3">
      <c r="A207" s="8">
        <v>40940</v>
      </c>
      <c r="B207" s="4">
        <v>492.40000000000003</v>
      </c>
      <c r="C207" s="4">
        <v>0</v>
      </c>
    </row>
    <row r="208" spans="1:3">
      <c r="A208" s="8">
        <v>40969</v>
      </c>
      <c r="B208" s="4">
        <v>250.79999999999995</v>
      </c>
      <c r="C208" s="4">
        <v>4.8</v>
      </c>
    </row>
    <row r="209" spans="1:3">
      <c r="A209" s="8">
        <v>41000</v>
      </c>
      <c r="B209" s="4">
        <v>252.49999999999991</v>
      </c>
      <c r="C209" s="4">
        <v>4.3</v>
      </c>
    </row>
    <row r="210" spans="1:3">
      <c r="A210" s="8">
        <v>41030</v>
      </c>
      <c r="B210" s="4">
        <v>48.2</v>
      </c>
      <c r="C210" s="4">
        <v>59.3</v>
      </c>
    </row>
    <row r="211" spans="1:3">
      <c r="A211" s="8">
        <v>41061</v>
      </c>
      <c r="B211" s="4">
        <v>10.3</v>
      </c>
      <c r="C211" s="4">
        <v>147.09999999999997</v>
      </c>
    </row>
    <row r="212" spans="1:3">
      <c r="A212" s="8">
        <v>41091</v>
      </c>
      <c r="B212" s="4">
        <v>0</v>
      </c>
      <c r="C212" s="4">
        <v>235.50000000000009</v>
      </c>
    </row>
    <row r="213" spans="1:3">
      <c r="A213" s="8">
        <v>41122</v>
      </c>
      <c r="B213" s="4">
        <v>0.7</v>
      </c>
      <c r="C213" s="4">
        <v>143.69999999999999</v>
      </c>
    </row>
    <row r="214" spans="1:3">
      <c r="A214" s="8">
        <v>41153</v>
      </c>
      <c r="B214" s="4">
        <v>53.2</v>
      </c>
      <c r="C214" s="4">
        <v>50.29999999999999</v>
      </c>
    </row>
    <row r="215" spans="1:3">
      <c r="A215" s="8">
        <v>41183</v>
      </c>
      <c r="B215" s="4">
        <v>207.19999999999996</v>
      </c>
      <c r="C215" s="4">
        <v>5.6</v>
      </c>
    </row>
    <row r="216" spans="1:3">
      <c r="A216" s="8">
        <v>41214</v>
      </c>
      <c r="B216" s="4">
        <v>405.49999999999994</v>
      </c>
      <c r="C216" s="4">
        <v>0</v>
      </c>
    </row>
    <row r="217" spans="1:3">
      <c r="A217" s="8">
        <v>41244</v>
      </c>
      <c r="B217" s="4">
        <v>484.20000000000005</v>
      </c>
      <c r="C217" s="4">
        <v>0</v>
      </c>
    </row>
    <row r="218" spans="1:3">
      <c r="A218" s="8">
        <v>41275</v>
      </c>
      <c r="B218" s="4">
        <v>598.19999999999993</v>
      </c>
      <c r="C218" s="4">
        <v>0</v>
      </c>
    </row>
    <row r="219" spans="1:3">
      <c r="A219" s="8">
        <v>41306</v>
      </c>
      <c r="B219" s="4">
        <v>574.80000000000007</v>
      </c>
      <c r="C219" s="4">
        <v>0</v>
      </c>
    </row>
    <row r="220" spans="1:3">
      <c r="A220" s="8">
        <v>41334</v>
      </c>
      <c r="B220" s="4">
        <v>505.20000000000005</v>
      </c>
      <c r="C220" s="4">
        <v>0</v>
      </c>
    </row>
    <row r="221" spans="1:3">
      <c r="A221" s="8">
        <v>41365</v>
      </c>
      <c r="B221" s="4">
        <v>300.19999999999993</v>
      </c>
      <c r="C221" s="4">
        <v>0</v>
      </c>
    </row>
    <row r="222" spans="1:3">
      <c r="A222" s="8">
        <v>41395</v>
      </c>
      <c r="B222" s="4">
        <v>73.300000000000011</v>
      </c>
      <c r="C222" s="4">
        <v>59.899999999999991</v>
      </c>
    </row>
    <row r="223" spans="1:3">
      <c r="A223" s="8">
        <v>41426</v>
      </c>
      <c r="B223" s="4">
        <v>14.700000000000001</v>
      </c>
      <c r="C223" s="4">
        <v>103.49999999999999</v>
      </c>
    </row>
    <row r="224" spans="1:3">
      <c r="A224" s="8">
        <v>41456</v>
      </c>
      <c r="B224" s="4">
        <v>1.5</v>
      </c>
      <c r="C224" s="4">
        <v>174.80000000000004</v>
      </c>
    </row>
    <row r="225" spans="1:3">
      <c r="A225" s="8">
        <v>41487</v>
      </c>
      <c r="B225" s="4">
        <v>1.2</v>
      </c>
      <c r="C225" s="4">
        <v>134.29999999999998</v>
      </c>
    </row>
    <row r="226" spans="1:3">
      <c r="A226" s="8">
        <v>41518</v>
      </c>
      <c r="B226" s="4">
        <v>41.2</v>
      </c>
      <c r="C226" s="4">
        <v>65.3</v>
      </c>
    </row>
    <row r="227" spans="1:3">
      <c r="A227" s="8">
        <v>41548</v>
      </c>
      <c r="B227" s="4">
        <v>170.49999999999997</v>
      </c>
      <c r="C227" s="4">
        <v>19.899999999999999</v>
      </c>
    </row>
    <row r="228" spans="1:3">
      <c r="A228" s="8">
        <v>41579</v>
      </c>
      <c r="B228" s="4">
        <v>424.9</v>
      </c>
      <c r="C228" s="4">
        <v>0</v>
      </c>
    </row>
    <row r="229" spans="1:3">
      <c r="A229" s="8">
        <v>41609</v>
      </c>
      <c r="B229" s="4">
        <v>614.30000000000007</v>
      </c>
      <c r="C229" s="4">
        <v>0</v>
      </c>
    </row>
    <row r="230" spans="1:3">
      <c r="A230" s="8">
        <v>41640</v>
      </c>
      <c r="B230" s="4">
        <v>784.99999999999977</v>
      </c>
      <c r="C230" s="4">
        <v>0</v>
      </c>
    </row>
    <row r="231" spans="1:3">
      <c r="A231" s="8">
        <v>41671</v>
      </c>
      <c r="B231" s="4">
        <v>674.19999999999982</v>
      </c>
      <c r="C231" s="4">
        <v>0</v>
      </c>
    </row>
    <row r="232" spans="1:3">
      <c r="A232" s="8">
        <v>41699</v>
      </c>
      <c r="B232" s="4">
        <v>591.90000000000009</v>
      </c>
      <c r="C232" s="4">
        <v>0</v>
      </c>
    </row>
    <row r="233" spans="1:3">
      <c r="A233" s="8">
        <v>41730</v>
      </c>
      <c r="B233" s="4">
        <v>253.7</v>
      </c>
      <c r="C233" s="4">
        <v>0</v>
      </c>
    </row>
    <row r="234" spans="1:3">
      <c r="A234" s="8">
        <v>41760</v>
      </c>
      <c r="B234" s="4">
        <v>90.600000000000009</v>
      </c>
      <c r="C234" s="4">
        <v>36.4</v>
      </c>
    </row>
    <row r="235" spans="1:3">
      <c r="A235" s="8">
        <v>41791</v>
      </c>
      <c r="B235" s="4">
        <v>2.4000000000000004</v>
      </c>
      <c r="C235" s="4">
        <v>123.29999999999997</v>
      </c>
    </row>
    <row r="236" spans="1:3">
      <c r="A236" s="8">
        <v>41821</v>
      </c>
      <c r="B236" s="4">
        <v>0.7</v>
      </c>
      <c r="C236" s="4">
        <v>113.59999999999997</v>
      </c>
    </row>
    <row r="237" spans="1:3">
      <c r="A237" s="8">
        <v>41852</v>
      </c>
      <c r="B237" s="4">
        <v>0.7</v>
      </c>
      <c r="C237" s="4">
        <v>130.19999999999996</v>
      </c>
    </row>
    <row r="238" spans="1:3">
      <c r="A238" s="8">
        <v>41883</v>
      </c>
      <c r="B238" s="4">
        <v>57.20000000000001</v>
      </c>
      <c r="C238" s="4">
        <v>50.499999999999979</v>
      </c>
    </row>
    <row r="239" spans="1:3">
      <c r="A239" s="8">
        <v>41913</v>
      </c>
      <c r="B239" s="4">
        <v>179.7</v>
      </c>
      <c r="C239" s="4">
        <v>3.9</v>
      </c>
    </row>
    <row r="240" spans="1:3">
      <c r="A240" s="8">
        <v>41944</v>
      </c>
      <c r="B240" s="4">
        <v>442</v>
      </c>
      <c r="C240" s="4">
        <v>0</v>
      </c>
    </row>
    <row r="241" spans="1:3">
      <c r="A241" s="8">
        <v>41974</v>
      </c>
      <c r="B241" s="4">
        <v>513.9</v>
      </c>
      <c r="C241" s="4">
        <v>0</v>
      </c>
    </row>
    <row r="242" spans="1:3">
      <c r="A242" s="8">
        <v>42005</v>
      </c>
      <c r="B242" s="4">
        <v>724.69999999999982</v>
      </c>
      <c r="C242" s="4">
        <v>0</v>
      </c>
    </row>
    <row r="243" spans="1:3">
      <c r="A243" s="8">
        <v>42036</v>
      </c>
      <c r="B243" s="4">
        <v>757.39999999999986</v>
      </c>
      <c r="C243" s="4">
        <v>0</v>
      </c>
    </row>
    <row r="244" spans="1:3">
      <c r="A244" s="8">
        <v>42064</v>
      </c>
      <c r="B244" s="4">
        <v>508.7</v>
      </c>
      <c r="C244" s="4">
        <v>0</v>
      </c>
    </row>
    <row r="245" spans="1:3">
      <c r="A245" s="8">
        <v>42095</v>
      </c>
      <c r="B245" s="4">
        <v>257.39999999999992</v>
      </c>
      <c r="C245" s="4">
        <v>0</v>
      </c>
    </row>
    <row r="246" spans="1:3">
      <c r="A246" s="8">
        <v>42125</v>
      </c>
      <c r="B246" s="4">
        <v>68.7</v>
      </c>
      <c r="C246" s="4">
        <v>64.099999999999994</v>
      </c>
    </row>
    <row r="247" spans="1:3">
      <c r="A247" s="8">
        <v>42156</v>
      </c>
      <c r="B247" s="4">
        <v>13.1</v>
      </c>
      <c r="C247" s="4">
        <v>89.59999999999998</v>
      </c>
    </row>
    <row r="248" spans="1:3">
      <c r="A248" s="8">
        <v>42186</v>
      </c>
      <c r="B248" s="4">
        <v>1.9</v>
      </c>
      <c r="C248" s="4">
        <v>152.89999999999998</v>
      </c>
    </row>
    <row r="249" spans="1:3">
      <c r="A249" s="8">
        <v>42217</v>
      </c>
      <c r="B249" s="4">
        <v>3.2</v>
      </c>
      <c r="C249" s="4">
        <v>138.69999999999999</v>
      </c>
    </row>
    <row r="250" spans="1:3">
      <c r="A250" s="8">
        <v>42248</v>
      </c>
      <c r="B250" s="4">
        <v>10.8</v>
      </c>
      <c r="C250" s="4">
        <v>109.19999999999997</v>
      </c>
    </row>
    <row r="251" spans="1:3">
      <c r="A251" s="8">
        <v>42278</v>
      </c>
      <c r="B251" s="4">
        <v>157.80000000000001</v>
      </c>
      <c r="C251" s="4">
        <v>2.6</v>
      </c>
    </row>
    <row r="252" spans="1:3">
      <c r="A252" s="8">
        <v>42309</v>
      </c>
      <c r="B252" s="4">
        <v>286.60000000000002</v>
      </c>
      <c r="C252" s="4">
        <v>0.5</v>
      </c>
    </row>
    <row r="253" spans="1:3">
      <c r="A253" s="8">
        <v>42339</v>
      </c>
      <c r="B253" s="4">
        <v>392.2</v>
      </c>
      <c r="C253" s="4">
        <f>C133</f>
        <v>0</v>
      </c>
    </row>
    <row r="254" spans="1:3">
      <c r="A254" s="8">
        <v>42370</v>
      </c>
      <c r="B254" s="4">
        <v>618.5</v>
      </c>
      <c r="C254" s="4">
        <v>0</v>
      </c>
    </row>
    <row r="255" spans="1:3">
      <c r="A255" s="8">
        <v>42401</v>
      </c>
      <c r="B255" s="4">
        <v>510.5</v>
      </c>
      <c r="C255" s="4">
        <v>0</v>
      </c>
    </row>
    <row r="256" spans="1:3">
      <c r="A256" s="8">
        <v>42430</v>
      </c>
      <c r="B256" s="4">
        <v>350.9</v>
      </c>
      <c r="C256" s="4">
        <v>0</v>
      </c>
    </row>
    <row r="257" spans="1:3">
      <c r="A257" s="8">
        <v>42461</v>
      </c>
      <c r="B257" s="4">
        <f>221.9+17.3+17.5+19.5+16+9.5+13.5</f>
        <v>315.20000000000005</v>
      </c>
      <c r="C257" s="4">
        <v>0</v>
      </c>
    </row>
    <row r="258" spans="1:3">
      <c r="A258" s="8">
        <v>42491</v>
      </c>
      <c r="B258" s="4">
        <v>110.9</v>
      </c>
      <c r="C258" s="4">
        <v>47</v>
      </c>
    </row>
    <row r="259" spans="1:3">
      <c r="A259" s="8">
        <v>42522</v>
      </c>
      <c r="B259" s="4">
        <v>5.6</v>
      </c>
      <c r="C259" s="4">
        <v>127.2</v>
      </c>
    </row>
    <row r="260" spans="1:3">
      <c r="A260" s="8">
        <v>42552</v>
      </c>
      <c r="B260" s="4">
        <v>0</v>
      </c>
      <c r="C260" s="4">
        <v>213.1</v>
      </c>
    </row>
    <row r="261" spans="1:3">
      <c r="A261" s="8">
        <v>42583</v>
      </c>
      <c r="B261" s="4">
        <v>0</v>
      </c>
      <c r="C261" s="4">
        <f>205.4+8+5.6</f>
        <v>219</v>
      </c>
    </row>
    <row r="262" spans="1:3">
      <c r="A262" s="8">
        <v>42614</v>
      </c>
      <c r="B262" s="4">
        <v>8</v>
      </c>
      <c r="C262" s="4">
        <v>90.1</v>
      </c>
    </row>
    <row r="263" spans="1:3">
      <c r="A263" s="8">
        <v>42644</v>
      </c>
      <c r="B263" s="4">
        <v>146</v>
      </c>
      <c r="C263" s="4">
        <v>22.7</v>
      </c>
    </row>
    <row r="264" spans="1:3">
      <c r="A264" s="8">
        <v>42675</v>
      </c>
      <c r="B264" s="4">
        <v>290.7</v>
      </c>
      <c r="C264" s="4">
        <v>0</v>
      </c>
    </row>
    <row r="265" spans="1:3">
      <c r="A265" s="8">
        <v>42705</v>
      </c>
      <c r="B265" s="4">
        <v>581.1</v>
      </c>
      <c r="C265" s="4">
        <v>0</v>
      </c>
    </row>
    <row r="266" spans="1:3">
      <c r="A266" s="8">
        <v>42736</v>
      </c>
      <c r="B266" s="4">
        <v>570.4</v>
      </c>
      <c r="C266" s="4">
        <v>0</v>
      </c>
    </row>
    <row r="267" spans="1:3">
      <c r="A267" s="8">
        <v>42767</v>
      </c>
      <c r="B267" s="4">
        <v>411.8</v>
      </c>
      <c r="C267" s="4">
        <v>0</v>
      </c>
    </row>
    <row r="268" spans="1:3">
      <c r="A268" s="8">
        <v>42795</v>
      </c>
      <c r="B268" s="4">
        <v>469.7</v>
      </c>
      <c r="C268" s="4">
        <v>0</v>
      </c>
    </row>
    <row r="269" spans="1:3">
      <c r="A269" s="8">
        <v>42826</v>
      </c>
      <c r="B269" s="4">
        <v>177.1</v>
      </c>
      <c r="C269" s="4">
        <v>6.1</v>
      </c>
    </row>
    <row r="270" spans="1:3">
      <c r="A270" s="8">
        <v>42856</v>
      </c>
      <c r="B270" s="4">
        <v>124.4</v>
      </c>
      <c r="C270" s="4">
        <v>28.5</v>
      </c>
    </row>
    <row r="271" spans="1:3">
      <c r="A271" s="8">
        <v>42887</v>
      </c>
      <c r="B271" s="4">
        <v>2.9</v>
      </c>
      <c r="C271" s="4">
        <v>128.1</v>
      </c>
    </row>
    <row r="272" spans="1:3">
      <c r="A272" s="8">
        <v>42917</v>
      </c>
      <c r="B272" s="4">
        <v>0</v>
      </c>
      <c r="C272" s="4">
        <v>179.5</v>
      </c>
    </row>
    <row r="273" spans="1:3">
      <c r="A273" s="8">
        <v>42948</v>
      </c>
      <c r="B273" s="4">
        <v>1.9</v>
      </c>
      <c r="C273" s="4">
        <v>121.4</v>
      </c>
    </row>
    <row r="274" spans="1:3">
      <c r="A274" s="8">
        <v>42979</v>
      </c>
      <c r="B274" s="4">
        <v>27.4</v>
      </c>
      <c r="C274" s="4">
        <v>80.7</v>
      </c>
    </row>
    <row r="275" spans="1:3">
      <c r="A275" s="8">
        <v>43009</v>
      </c>
      <c r="B275" s="4">
        <v>124.6</v>
      </c>
      <c r="C275" s="4">
        <v>24.9</v>
      </c>
    </row>
    <row r="276" spans="1:3">
      <c r="A276" s="8">
        <v>43040</v>
      </c>
      <c r="B276" s="4">
        <v>379.5</v>
      </c>
      <c r="C276" s="4">
        <v>0</v>
      </c>
    </row>
    <row r="277" spans="1:3">
      <c r="A277" s="8">
        <v>43070</v>
      </c>
      <c r="B277" s="4">
        <v>634.4</v>
      </c>
      <c r="C277" s="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H152"/>
  <sheetViews>
    <sheetView workbookViewId="0">
      <selection activeCell="K4" sqref="K4"/>
    </sheetView>
  </sheetViews>
  <sheetFormatPr defaultColWidth="8.83203125" defaultRowHeight="12.75"/>
  <cols>
    <col min="1" max="1" width="13.6640625" style="13" customWidth="1"/>
    <col min="2" max="2" width="12.1640625" style="13" customWidth="1"/>
    <col min="3" max="3" width="14" style="13" customWidth="1"/>
    <col min="4" max="4" width="8.83203125" style="13"/>
    <col min="5" max="5" width="11.6640625" style="13" bestFit="1" customWidth="1"/>
    <col min="6" max="6" width="12.33203125" style="13" customWidth="1"/>
    <col min="7" max="7" width="14.5" style="13" customWidth="1"/>
    <col min="8" max="8" width="13" style="13" customWidth="1"/>
    <col min="9" max="9" width="13.1640625" style="13" customWidth="1"/>
    <col min="10" max="10" width="13.6640625" style="13" customWidth="1"/>
    <col min="11" max="11" width="12.1640625" style="13" customWidth="1"/>
    <col min="12" max="13" width="21.5" style="13" customWidth="1"/>
    <col min="14" max="16384" width="8.83203125" style="13"/>
  </cols>
  <sheetData>
    <row r="1" spans="1:17">
      <c r="B1" s="125" t="s">
        <v>251</v>
      </c>
      <c r="C1" s="13" t="s">
        <v>250</v>
      </c>
      <c r="D1" s="15" t="s">
        <v>112</v>
      </c>
      <c r="E1" s="21"/>
      <c r="F1" s="58" t="s">
        <v>110</v>
      </c>
      <c r="G1" s="58" t="s">
        <v>71</v>
      </c>
      <c r="H1" s="58" t="s">
        <v>72</v>
      </c>
      <c r="I1" s="58" t="s">
        <v>73</v>
      </c>
      <c r="J1" s="58" t="s">
        <v>74</v>
      </c>
      <c r="K1" s="58" t="s">
        <v>75</v>
      </c>
      <c r="N1" s="125" t="s">
        <v>220</v>
      </c>
      <c r="Q1" s="125" t="s">
        <v>221</v>
      </c>
    </row>
    <row r="2" spans="1:17">
      <c r="A2" s="14">
        <v>39083</v>
      </c>
      <c r="B2" s="198">
        <v>6489.2</v>
      </c>
      <c r="C2" s="13">
        <v>158.6</v>
      </c>
      <c r="D2" s="15">
        <v>559412.4</v>
      </c>
      <c r="E2" s="15"/>
      <c r="F2" s="4" t="s">
        <v>222</v>
      </c>
      <c r="G2" s="166">
        <v>43406</v>
      </c>
      <c r="H2" s="166">
        <v>43361</v>
      </c>
      <c r="I2" s="166">
        <v>43388</v>
      </c>
      <c r="J2" s="166">
        <v>43355</v>
      </c>
      <c r="K2" s="59"/>
      <c r="M2" s="9" t="s">
        <v>110</v>
      </c>
      <c r="N2" s="125" t="s">
        <v>218</v>
      </c>
      <c r="Q2" s="9" t="s">
        <v>111</v>
      </c>
    </row>
    <row r="3" spans="1:17">
      <c r="A3" s="14">
        <v>39114</v>
      </c>
      <c r="B3" s="198">
        <v>6504.5</v>
      </c>
      <c r="C3" s="13">
        <v>156</v>
      </c>
      <c r="D3" s="15">
        <v>559412.4</v>
      </c>
      <c r="E3" s="15"/>
      <c r="F3" s="58">
        <v>2018</v>
      </c>
      <c r="G3" s="124">
        <v>1.4E-2</v>
      </c>
      <c r="H3" s="124">
        <v>1.4E-2</v>
      </c>
      <c r="I3" s="124">
        <v>1.4999999999999999E-2</v>
      </c>
      <c r="J3" s="124">
        <v>1.4E-2</v>
      </c>
      <c r="K3" s="60">
        <f>AVERAGE(G3:J3)</f>
        <v>1.4249999999999999E-2</v>
      </c>
      <c r="M3" s="9" t="s">
        <v>108</v>
      </c>
      <c r="N3" s="125" t="s">
        <v>219</v>
      </c>
      <c r="Q3" s="9" t="s">
        <v>113</v>
      </c>
    </row>
    <row r="4" spans="1:17">
      <c r="A4" s="14">
        <v>39142</v>
      </c>
      <c r="B4" s="198">
        <v>6509.7</v>
      </c>
      <c r="C4" s="13">
        <v>154.69999999999999</v>
      </c>
      <c r="D4" s="15">
        <v>559412.4</v>
      </c>
      <c r="E4" s="15"/>
      <c r="F4" s="58">
        <v>2019</v>
      </c>
      <c r="G4" s="124">
        <v>1.2999999999999999E-2</v>
      </c>
      <c r="H4" s="124">
        <v>6.0000000000000001E-3</v>
      </c>
      <c r="I4" s="124">
        <v>1.0999999999999999E-2</v>
      </c>
      <c r="J4" s="124">
        <v>6.0000000000000001E-3</v>
      </c>
      <c r="K4" s="124">
        <f>AVERAGE(G4:J4)</f>
        <v>8.9999999999999993E-3</v>
      </c>
    </row>
    <row r="5" spans="1:17">
      <c r="A5" s="14">
        <v>39173</v>
      </c>
      <c r="B5" s="198">
        <v>6512.1</v>
      </c>
      <c r="C5" s="13">
        <v>154.5</v>
      </c>
      <c r="D5" s="15">
        <v>559412.4</v>
      </c>
      <c r="E5" s="15"/>
      <c r="F5" s="13">
        <v>2020</v>
      </c>
      <c r="H5" s="124">
        <v>5.0000000000000001E-3</v>
      </c>
      <c r="I5" s="164">
        <v>8.9999999999999993E-3</v>
      </c>
      <c r="K5" s="124">
        <f>AVERAGE(G5:J5)</f>
        <v>6.9999999999999993E-3</v>
      </c>
    </row>
    <row r="6" spans="1:17">
      <c r="A6" s="14">
        <v>39203</v>
      </c>
      <c r="B6" s="198">
        <v>6515.6</v>
      </c>
      <c r="C6" s="13">
        <v>155.1</v>
      </c>
      <c r="D6" s="15">
        <v>559412.4</v>
      </c>
      <c r="E6" s="15"/>
      <c r="F6" s="4" t="s">
        <v>108</v>
      </c>
      <c r="G6" s="4"/>
      <c r="H6" s="4"/>
      <c r="I6" s="4"/>
      <c r="J6" s="4"/>
      <c r="K6" s="4"/>
    </row>
    <row r="7" spans="1:17">
      <c r="A7" s="14">
        <v>39234</v>
      </c>
      <c r="B7" s="198">
        <v>6519.6</v>
      </c>
      <c r="C7" s="13">
        <v>156.5</v>
      </c>
      <c r="D7" s="15">
        <v>559412.4</v>
      </c>
      <c r="E7" s="15"/>
      <c r="F7" s="13">
        <v>2017</v>
      </c>
      <c r="G7" s="123">
        <v>2.8000000000000001E-2</v>
      </c>
      <c r="H7" s="123"/>
      <c r="I7" s="123">
        <v>2.8000000000000001E-2</v>
      </c>
      <c r="J7" s="123">
        <v>2.7E-2</v>
      </c>
      <c r="K7" s="124"/>
    </row>
    <row r="8" spans="1:17">
      <c r="A8" s="14">
        <v>39264</v>
      </c>
      <c r="B8" s="198">
        <v>6536.8</v>
      </c>
      <c r="C8" s="13">
        <v>156.80000000000001</v>
      </c>
      <c r="D8" s="15">
        <v>559412.4</v>
      </c>
      <c r="E8" s="15"/>
      <c r="F8" s="4">
        <v>2018</v>
      </c>
      <c r="G8" s="123">
        <v>2.1999999999999999E-2</v>
      </c>
      <c r="H8" s="123">
        <v>2.1999999999999999E-2</v>
      </c>
      <c r="I8" s="123">
        <v>2.1000000000000001E-2</v>
      </c>
      <c r="J8" s="123">
        <v>0.02</v>
      </c>
      <c r="K8" s="124">
        <f>AVERAGE(G8:J8)</f>
        <v>2.1250000000000002E-2</v>
      </c>
    </row>
    <row r="9" spans="1:17">
      <c r="A9" s="14">
        <v>39295</v>
      </c>
      <c r="B9" s="198">
        <v>6549.4</v>
      </c>
      <c r="C9" s="13">
        <v>156</v>
      </c>
      <c r="D9" s="15">
        <v>559412.4</v>
      </c>
      <c r="E9" s="15"/>
      <c r="F9" s="13">
        <v>2019</v>
      </c>
      <c r="G9" s="123">
        <v>1.7999999999999999E-2</v>
      </c>
      <c r="H9" s="123">
        <v>2.1999999999999999E-2</v>
      </c>
      <c r="I9" s="123">
        <v>2.1000000000000001E-2</v>
      </c>
      <c r="J9" s="123">
        <v>1.9E-2</v>
      </c>
      <c r="K9" s="124">
        <f>AVERAGE(G9:J9)</f>
        <v>0.02</v>
      </c>
    </row>
    <row r="10" spans="1:17">
      <c r="A10" s="14">
        <v>39326</v>
      </c>
      <c r="B10" s="198">
        <v>6565.5</v>
      </c>
      <c r="C10" s="13">
        <v>155.5</v>
      </c>
      <c r="D10" s="15">
        <v>559412.4</v>
      </c>
      <c r="E10" s="15"/>
      <c r="F10" s="13">
        <v>2020</v>
      </c>
      <c r="H10" s="123">
        <v>1.7000000000000001E-2</v>
      </c>
      <c r="I10" s="123">
        <v>1.6E-2</v>
      </c>
      <c r="K10" s="124">
        <f>AVERAGE(G10:J10)</f>
        <v>1.6500000000000001E-2</v>
      </c>
    </row>
    <row r="11" spans="1:17">
      <c r="A11" s="14">
        <v>39356</v>
      </c>
      <c r="B11" s="198">
        <v>6582.5</v>
      </c>
      <c r="C11" s="13">
        <v>156.80000000000001</v>
      </c>
      <c r="D11" s="15">
        <v>559412.4</v>
      </c>
      <c r="E11" s="15"/>
      <c r="K11" s="124"/>
    </row>
    <row r="12" spans="1:17">
      <c r="A12" s="14">
        <v>39387</v>
      </c>
      <c r="B12" s="199">
        <v>6591.5</v>
      </c>
      <c r="C12" s="13">
        <v>158.30000000000001</v>
      </c>
      <c r="D12" s="15">
        <v>559412.4</v>
      </c>
      <c r="E12" s="15"/>
    </row>
    <row r="13" spans="1:17">
      <c r="A13" s="14">
        <v>39417</v>
      </c>
      <c r="B13" s="198">
        <v>6588.6</v>
      </c>
      <c r="C13" s="13">
        <v>159</v>
      </c>
      <c r="D13" s="15">
        <v>559412.4</v>
      </c>
      <c r="E13" s="15"/>
      <c r="G13" s="125" t="s">
        <v>223</v>
      </c>
    </row>
    <row r="14" spans="1:17">
      <c r="A14" s="14">
        <v>39448</v>
      </c>
      <c r="B14" s="198">
        <v>6578.2</v>
      </c>
      <c r="C14" s="13">
        <v>159.4</v>
      </c>
      <c r="D14" s="15">
        <v>557803.5</v>
      </c>
      <c r="E14" s="175"/>
    </row>
    <row r="15" spans="1:17">
      <c r="A15" s="14">
        <v>39479</v>
      </c>
      <c r="B15" s="198">
        <v>6591.7</v>
      </c>
      <c r="C15" s="13">
        <v>160</v>
      </c>
      <c r="D15" s="15">
        <v>557803.5</v>
      </c>
      <c r="E15" s="15"/>
    </row>
    <row r="16" spans="1:17">
      <c r="A16" s="14">
        <v>39508</v>
      </c>
      <c r="B16" s="198">
        <v>6603.7</v>
      </c>
      <c r="C16" s="13">
        <v>160.19999999999999</v>
      </c>
      <c r="D16" s="15">
        <v>557803.5</v>
      </c>
      <c r="E16" s="15"/>
    </row>
    <row r="17" spans="1:5">
      <c r="A17" s="14">
        <v>39539</v>
      </c>
      <c r="B17" s="198">
        <v>6618.5</v>
      </c>
      <c r="C17" s="13">
        <v>158.4</v>
      </c>
      <c r="D17" s="15">
        <v>557803.5</v>
      </c>
      <c r="E17" s="15"/>
    </row>
    <row r="18" spans="1:5">
      <c r="A18" s="14">
        <v>39569</v>
      </c>
      <c r="B18" s="198">
        <v>6622.3</v>
      </c>
      <c r="C18" s="13">
        <v>155.5</v>
      </c>
      <c r="D18" s="15">
        <v>557803.5</v>
      </c>
      <c r="E18" s="15"/>
    </row>
    <row r="19" spans="1:5">
      <c r="A19" s="14">
        <v>39600</v>
      </c>
      <c r="B19" s="198">
        <v>6620.3</v>
      </c>
      <c r="C19" s="13">
        <v>152.5</v>
      </c>
      <c r="D19" s="15">
        <v>557803.5</v>
      </c>
      <c r="E19" s="15"/>
    </row>
    <row r="20" spans="1:5">
      <c r="A20" s="14">
        <v>39630</v>
      </c>
      <c r="B20" s="198">
        <v>6611.6</v>
      </c>
      <c r="C20" s="13">
        <v>151.30000000000001</v>
      </c>
      <c r="D20" s="15">
        <v>557803.5</v>
      </c>
      <c r="E20" s="15"/>
    </row>
    <row r="21" spans="1:5">
      <c r="A21" s="14">
        <v>39661</v>
      </c>
      <c r="B21" s="198">
        <v>6603.5</v>
      </c>
      <c r="C21" s="13">
        <v>151.6</v>
      </c>
      <c r="D21" s="15">
        <v>557803.5</v>
      </c>
      <c r="E21" s="15"/>
    </row>
    <row r="22" spans="1:5">
      <c r="A22" s="14">
        <v>39692</v>
      </c>
      <c r="B22" s="198">
        <v>6614.5</v>
      </c>
      <c r="C22" s="13">
        <v>153.6</v>
      </c>
      <c r="D22" s="15">
        <v>557803.5</v>
      </c>
      <c r="E22" s="15"/>
    </row>
    <row r="23" spans="1:5">
      <c r="A23" s="14">
        <v>39722</v>
      </c>
      <c r="B23" s="198">
        <v>6632.3</v>
      </c>
      <c r="C23" s="13">
        <v>154.30000000000001</v>
      </c>
      <c r="D23" s="15">
        <v>557803.5</v>
      </c>
      <c r="E23" s="15"/>
    </row>
    <row r="24" spans="1:5">
      <c r="A24" s="14">
        <v>39753</v>
      </c>
      <c r="B24" s="198">
        <v>6616.9</v>
      </c>
      <c r="C24" s="13">
        <v>154.30000000000001</v>
      </c>
      <c r="D24" s="15">
        <v>557803.5</v>
      </c>
      <c r="E24" s="15"/>
    </row>
    <row r="25" spans="1:5">
      <c r="A25" s="14">
        <v>39783</v>
      </c>
      <c r="B25" s="198">
        <v>6598.1</v>
      </c>
      <c r="C25" s="13">
        <v>153.5</v>
      </c>
      <c r="D25" s="15">
        <v>557803.5</v>
      </c>
      <c r="E25" s="15"/>
    </row>
    <row r="26" spans="1:5">
      <c r="A26" s="14">
        <v>39814</v>
      </c>
      <c r="B26" s="198">
        <v>6541.6</v>
      </c>
      <c r="C26" s="13">
        <v>151.5</v>
      </c>
      <c r="D26" s="15">
        <v>539388</v>
      </c>
      <c r="E26" s="175"/>
    </row>
    <row r="27" spans="1:5">
      <c r="A27" s="14">
        <v>39845</v>
      </c>
      <c r="B27" s="198">
        <v>6506</v>
      </c>
      <c r="C27" s="13">
        <v>149.69999999999999</v>
      </c>
      <c r="D27" s="15">
        <v>539388</v>
      </c>
      <c r="E27" s="15"/>
    </row>
    <row r="28" spans="1:5">
      <c r="A28" s="14">
        <v>39873</v>
      </c>
      <c r="B28" s="198">
        <v>6466.8</v>
      </c>
      <c r="C28" s="13">
        <v>147.19999999999999</v>
      </c>
      <c r="D28" s="15">
        <v>539388</v>
      </c>
      <c r="E28" s="15"/>
    </row>
    <row r="29" spans="1:5">
      <c r="A29" s="14">
        <v>39904</v>
      </c>
      <c r="B29" s="198">
        <v>6445.5</v>
      </c>
      <c r="C29" s="13">
        <v>147.4</v>
      </c>
      <c r="D29" s="15">
        <v>539388</v>
      </c>
      <c r="E29" s="15"/>
    </row>
    <row r="30" spans="1:5">
      <c r="A30" s="14">
        <v>39934</v>
      </c>
      <c r="B30" s="198">
        <v>6420.3</v>
      </c>
      <c r="C30" s="13">
        <v>147</v>
      </c>
      <c r="D30" s="15">
        <v>539388</v>
      </c>
      <c r="E30" s="15"/>
    </row>
    <row r="31" spans="1:5">
      <c r="A31" s="14">
        <v>39965</v>
      </c>
      <c r="B31" s="198">
        <v>6393.2</v>
      </c>
      <c r="C31" s="13">
        <v>146.4</v>
      </c>
      <c r="D31" s="15">
        <v>539388</v>
      </c>
      <c r="E31" s="15"/>
    </row>
    <row r="32" spans="1:5">
      <c r="A32" s="14">
        <v>39995</v>
      </c>
      <c r="B32" s="198">
        <v>6390.2</v>
      </c>
      <c r="C32" s="13">
        <v>145.19999999999999</v>
      </c>
      <c r="D32" s="15">
        <v>539388</v>
      </c>
      <c r="E32" s="15"/>
    </row>
    <row r="33" spans="1:5">
      <c r="A33" s="14">
        <v>40026</v>
      </c>
      <c r="B33" s="198">
        <v>6401</v>
      </c>
      <c r="C33" s="13">
        <v>145.30000000000001</v>
      </c>
      <c r="D33" s="15">
        <v>539388</v>
      </c>
      <c r="E33" s="15"/>
    </row>
    <row r="34" spans="1:5">
      <c r="A34" s="14">
        <v>40057</v>
      </c>
      <c r="B34" s="198">
        <v>6421.2</v>
      </c>
      <c r="C34" s="13">
        <v>145.6</v>
      </c>
      <c r="D34" s="15">
        <v>539388</v>
      </c>
      <c r="E34" s="15"/>
    </row>
    <row r="35" spans="1:5">
      <c r="A35" s="14">
        <v>40087</v>
      </c>
      <c r="B35" s="198">
        <v>6438.2</v>
      </c>
      <c r="C35" s="13">
        <v>146.30000000000001</v>
      </c>
      <c r="D35" s="15">
        <v>539388</v>
      </c>
      <c r="E35" s="15"/>
    </row>
    <row r="36" spans="1:5">
      <c r="A36" s="14">
        <v>40118</v>
      </c>
      <c r="B36" s="198">
        <v>6454</v>
      </c>
      <c r="C36" s="13">
        <v>146.4</v>
      </c>
      <c r="D36" s="15">
        <v>539388</v>
      </c>
      <c r="E36" s="15"/>
    </row>
    <row r="37" spans="1:5">
      <c r="A37" s="14">
        <v>40148</v>
      </c>
      <c r="B37" s="198">
        <v>6458.5</v>
      </c>
      <c r="C37" s="13">
        <v>147.1</v>
      </c>
      <c r="D37" s="15">
        <v>539388</v>
      </c>
      <c r="E37" s="15"/>
    </row>
    <row r="38" spans="1:5">
      <c r="A38" s="14">
        <v>40179</v>
      </c>
      <c r="B38" s="198">
        <v>6466.9</v>
      </c>
      <c r="C38" s="13">
        <v>146.9</v>
      </c>
      <c r="D38" s="15">
        <v>555907.5</v>
      </c>
      <c r="E38" s="175"/>
    </row>
    <row r="39" spans="1:5">
      <c r="A39" s="14">
        <v>40210</v>
      </c>
      <c r="B39" s="198">
        <v>6471</v>
      </c>
      <c r="C39" s="13">
        <v>147.6</v>
      </c>
      <c r="D39" s="15">
        <v>555907.5</v>
      </c>
      <c r="E39" s="15"/>
    </row>
    <row r="40" spans="1:5">
      <c r="A40" s="14">
        <v>40238</v>
      </c>
      <c r="B40" s="198">
        <v>6477.5</v>
      </c>
      <c r="C40" s="13">
        <v>147.4</v>
      </c>
      <c r="D40" s="15">
        <v>555907.5</v>
      </c>
      <c r="E40" s="15"/>
    </row>
    <row r="41" spans="1:5">
      <c r="A41" s="14">
        <v>40269</v>
      </c>
      <c r="B41" s="198">
        <v>6485</v>
      </c>
      <c r="C41" s="13">
        <v>149</v>
      </c>
      <c r="D41" s="15">
        <v>555907.5</v>
      </c>
      <c r="E41" s="15"/>
    </row>
    <row r="42" spans="1:5">
      <c r="A42" s="14">
        <v>40299</v>
      </c>
      <c r="B42" s="198">
        <v>6506.8</v>
      </c>
      <c r="C42" s="13">
        <v>149.6</v>
      </c>
      <c r="D42" s="15">
        <v>555907.5</v>
      </c>
      <c r="E42" s="15"/>
    </row>
    <row r="43" spans="1:5">
      <c r="A43" s="14">
        <v>40330</v>
      </c>
      <c r="B43" s="198">
        <v>6540.8</v>
      </c>
      <c r="C43" s="13">
        <v>150.5</v>
      </c>
      <c r="D43" s="15">
        <v>555907.5</v>
      </c>
      <c r="E43" s="15"/>
    </row>
    <row r="44" spans="1:5">
      <c r="A44" s="14">
        <v>40360</v>
      </c>
      <c r="B44" s="198">
        <v>6561</v>
      </c>
      <c r="C44" s="13">
        <v>148.69999999999999</v>
      </c>
      <c r="D44" s="15">
        <v>555907.5</v>
      </c>
      <c r="E44" s="15"/>
    </row>
    <row r="45" spans="1:5">
      <c r="A45" s="14">
        <v>40391</v>
      </c>
      <c r="B45" s="198">
        <v>6568.9</v>
      </c>
      <c r="C45" s="13">
        <v>148</v>
      </c>
      <c r="D45" s="15">
        <v>555907.5</v>
      </c>
      <c r="E45" s="15"/>
    </row>
    <row r="46" spans="1:5">
      <c r="A46" s="14">
        <v>40422</v>
      </c>
      <c r="B46" s="198">
        <v>6556</v>
      </c>
      <c r="C46" s="13">
        <v>146.9</v>
      </c>
      <c r="D46" s="15">
        <v>555907.5</v>
      </c>
      <c r="E46" s="15"/>
    </row>
    <row r="47" spans="1:5">
      <c r="A47" s="14">
        <v>40452</v>
      </c>
      <c r="B47" s="198">
        <v>6551.6</v>
      </c>
      <c r="C47" s="13">
        <v>146.4</v>
      </c>
      <c r="D47" s="15">
        <v>555907.5</v>
      </c>
      <c r="E47" s="15"/>
    </row>
    <row r="48" spans="1:5">
      <c r="A48" s="14">
        <v>40483</v>
      </c>
      <c r="B48" s="198">
        <v>6555.7</v>
      </c>
      <c r="C48" s="13">
        <v>145.4</v>
      </c>
      <c r="D48" s="15">
        <v>555907.5</v>
      </c>
      <c r="E48" s="15"/>
    </row>
    <row r="49" spans="1:5">
      <c r="A49" s="14">
        <v>40513</v>
      </c>
      <c r="B49" s="198">
        <v>6578.3</v>
      </c>
      <c r="C49" s="13">
        <v>145.30000000000001</v>
      </c>
      <c r="D49" s="15">
        <v>555907.5</v>
      </c>
      <c r="E49" s="15"/>
    </row>
    <row r="50" spans="1:5">
      <c r="A50" s="14">
        <v>40544</v>
      </c>
      <c r="B50" s="198">
        <v>6606.3</v>
      </c>
      <c r="C50" s="13">
        <v>148.9</v>
      </c>
      <c r="D50" s="15">
        <v>570633.30000000005</v>
      </c>
      <c r="E50" s="175"/>
    </row>
    <row r="51" spans="1:5">
      <c r="A51" s="14">
        <v>40575</v>
      </c>
      <c r="B51" s="198">
        <v>6619.5</v>
      </c>
      <c r="C51" s="13">
        <v>148.69999999999999</v>
      </c>
      <c r="D51" s="15">
        <v>570633.30000000005</v>
      </c>
      <c r="E51" s="15"/>
    </row>
    <row r="52" spans="1:5">
      <c r="A52" s="14">
        <v>40603</v>
      </c>
      <c r="B52" s="198">
        <v>6628.6</v>
      </c>
      <c r="C52" s="13">
        <v>149.1</v>
      </c>
      <c r="D52" s="15">
        <v>570633.30000000005</v>
      </c>
      <c r="E52" s="15"/>
    </row>
    <row r="53" spans="1:5">
      <c r="A53" s="14">
        <v>40634</v>
      </c>
      <c r="B53" s="198">
        <v>6635.5</v>
      </c>
      <c r="C53" s="13">
        <v>146.30000000000001</v>
      </c>
      <c r="D53" s="15">
        <v>570633.30000000005</v>
      </c>
      <c r="E53" s="15"/>
    </row>
    <row r="54" spans="1:5">
      <c r="A54" s="14">
        <v>40664</v>
      </c>
      <c r="B54" s="198">
        <v>6645.8</v>
      </c>
      <c r="C54" s="13">
        <v>146.9</v>
      </c>
      <c r="D54" s="15">
        <v>570633.30000000005</v>
      </c>
      <c r="E54" s="15"/>
    </row>
    <row r="55" spans="1:5">
      <c r="A55" s="14">
        <v>40695</v>
      </c>
      <c r="B55" s="198">
        <v>6662</v>
      </c>
      <c r="C55" s="13">
        <v>147.1</v>
      </c>
      <c r="D55" s="15">
        <v>570633.30000000005</v>
      </c>
      <c r="E55" s="15"/>
    </row>
    <row r="56" spans="1:5">
      <c r="A56" s="14">
        <v>40725</v>
      </c>
      <c r="B56" s="198">
        <v>6665.8</v>
      </c>
      <c r="C56" s="13">
        <v>148</v>
      </c>
      <c r="D56" s="15">
        <v>570633.30000000005</v>
      </c>
      <c r="E56" s="15"/>
    </row>
    <row r="57" spans="1:5">
      <c r="A57" s="14">
        <v>40756</v>
      </c>
      <c r="B57" s="198">
        <v>6677.5</v>
      </c>
      <c r="C57" s="13">
        <v>147.9</v>
      </c>
      <c r="D57" s="15">
        <v>570633.30000000005</v>
      </c>
      <c r="E57" s="15"/>
    </row>
    <row r="58" spans="1:5">
      <c r="A58" s="14">
        <v>40787</v>
      </c>
      <c r="B58" s="198">
        <v>6674.4</v>
      </c>
      <c r="C58" s="13">
        <v>146</v>
      </c>
      <c r="D58" s="15">
        <v>570633.30000000005</v>
      </c>
      <c r="E58" s="15"/>
    </row>
    <row r="59" spans="1:5">
      <c r="A59" s="14">
        <v>40817</v>
      </c>
      <c r="B59" s="198">
        <v>6668.1</v>
      </c>
      <c r="C59" s="13">
        <v>146</v>
      </c>
      <c r="D59" s="15">
        <v>570633.30000000005</v>
      </c>
      <c r="E59" s="15"/>
    </row>
    <row r="60" spans="1:5">
      <c r="A60" s="14">
        <v>40848</v>
      </c>
      <c r="B60" s="198">
        <v>6662.8</v>
      </c>
      <c r="C60" s="13">
        <v>147.30000000000001</v>
      </c>
      <c r="D60" s="15">
        <v>570633.30000000005</v>
      </c>
      <c r="E60" s="15"/>
    </row>
    <row r="61" spans="1:5">
      <c r="A61" s="14">
        <v>40878</v>
      </c>
      <c r="B61" s="198">
        <v>6667.5</v>
      </c>
      <c r="C61" s="13">
        <v>149.30000000000001</v>
      </c>
      <c r="D61" s="15">
        <v>570633.30000000005</v>
      </c>
      <c r="E61" s="15"/>
    </row>
    <row r="62" spans="1:5">
      <c r="A62" s="14">
        <v>40909</v>
      </c>
      <c r="B62" s="198">
        <v>6673.6</v>
      </c>
      <c r="C62" s="13">
        <v>149.5</v>
      </c>
      <c r="D62" s="15">
        <v>578793.9</v>
      </c>
      <c r="E62" s="175"/>
    </row>
    <row r="63" spans="1:5">
      <c r="A63" s="14">
        <v>40940</v>
      </c>
      <c r="B63" s="198">
        <v>6670.7</v>
      </c>
      <c r="C63" s="13">
        <v>150.19999999999999</v>
      </c>
      <c r="D63" s="15">
        <v>578793.9</v>
      </c>
      <c r="E63" s="15"/>
    </row>
    <row r="64" spans="1:5">
      <c r="A64" s="14">
        <v>40969</v>
      </c>
      <c r="B64" s="198">
        <v>6674</v>
      </c>
      <c r="C64" s="13">
        <v>151.80000000000001</v>
      </c>
      <c r="D64" s="15">
        <v>578793.9</v>
      </c>
      <c r="E64" s="15"/>
    </row>
    <row r="65" spans="1:5">
      <c r="A65" s="14">
        <v>41000</v>
      </c>
      <c r="B65" s="198">
        <v>6685.8</v>
      </c>
      <c r="C65" s="13">
        <v>152.5</v>
      </c>
      <c r="D65" s="15">
        <v>578793.9</v>
      </c>
      <c r="E65" s="15"/>
    </row>
    <row r="66" spans="1:5">
      <c r="A66" s="14">
        <v>41030</v>
      </c>
      <c r="B66" s="198">
        <v>6690.1</v>
      </c>
      <c r="C66" s="13">
        <v>152.69999999999999</v>
      </c>
      <c r="D66" s="15">
        <v>578793.9</v>
      </c>
      <c r="E66" s="15"/>
    </row>
    <row r="67" spans="1:5">
      <c r="A67" s="14">
        <v>41061</v>
      </c>
      <c r="B67" s="198">
        <v>6693.3</v>
      </c>
      <c r="C67" s="13">
        <v>152.6</v>
      </c>
      <c r="D67" s="15">
        <v>578793.9</v>
      </c>
      <c r="E67" s="15"/>
    </row>
    <row r="68" spans="1:5">
      <c r="A68" s="14">
        <v>41091</v>
      </c>
      <c r="B68" s="198">
        <v>6694.6</v>
      </c>
      <c r="C68" s="13">
        <v>153.80000000000001</v>
      </c>
      <c r="D68" s="15">
        <v>578793.9</v>
      </c>
      <c r="E68" s="15"/>
    </row>
    <row r="69" spans="1:5">
      <c r="A69" s="14">
        <v>41122</v>
      </c>
      <c r="B69" s="198">
        <v>6703.3</v>
      </c>
      <c r="C69" s="13">
        <v>154.5</v>
      </c>
      <c r="D69" s="15">
        <v>578793.9</v>
      </c>
      <c r="E69" s="15"/>
    </row>
    <row r="70" spans="1:5">
      <c r="A70" s="14">
        <v>41153</v>
      </c>
      <c r="B70" s="198">
        <v>6707.4</v>
      </c>
      <c r="C70" s="13">
        <v>155.1</v>
      </c>
      <c r="D70" s="15">
        <v>578793.9</v>
      </c>
      <c r="E70" s="15"/>
    </row>
    <row r="71" spans="1:5">
      <c r="A71" s="14">
        <v>41183</v>
      </c>
      <c r="B71" s="198">
        <v>6710</v>
      </c>
      <c r="C71" s="13">
        <v>154.30000000000001</v>
      </c>
      <c r="D71" s="15">
        <v>578793.9</v>
      </c>
      <c r="E71" s="15"/>
    </row>
    <row r="72" spans="1:5">
      <c r="A72" s="14">
        <v>41214</v>
      </c>
      <c r="B72" s="198">
        <v>6722.4</v>
      </c>
      <c r="C72" s="13">
        <v>153.80000000000001</v>
      </c>
      <c r="D72" s="15">
        <v>578793.9</v>
      </c>
      <c r="E72" s="15"/>
    </row>
    <row r="73" spans="1:5">
      <c r="A73" s="14">
        <v>41244</v>
      </c>
      <c r="B73" s="198">
        <v>6740.6</v>
      </c>
      <c r="C73" s="13">
        <v>152.9</v>
      </c>
      <c r="D73" s="15">
        <v>578793.9</v>
      </c>
      <c r="E73" s="15"/>
    </row>
    <row r="74" spans="1:5">
      <c r="A74" s="14">
        <v>41275</v>
      </c>
      <c r="B74" s="198">
        <v>6758.8</v>
      </c>
      <c r="C74" s="13">
        <v>151.4</v>
      </c>
      <c r="D74" s="15">
        <v>586913</v>
      </c>
      <c r="E74" s="175"/>
    </row>
    <row r="75" spans="1:5">
      <c r="A75" s="14">
        <v>41306</v>
      </c>
      <c r="B75" s="198">
        <v>6775.5</v>
      </c>
      <c r="C75" s="13">
        <v>151.9</v>
      </c>
      <c r="D75" s="15">
        <v>586913</v>
      </c>
      <c r="E75" s="15"/>
    </row>
    <row r="76" spans="1:5">
      <c r="A76" s="14">
        <v>41334</v>
      </c>
      <c r="B76" s="198">
        <v>6781.1</v>
      </c>
      <c r="C76" s="13">
        <v>152.4</v>
      </c>
      <c r="D76" s="15">
        <v>586913</v>
      </c>
      <c r="E76" s="15"/>
    </row>
    <row r="77" spans="1:5">
      <c r="A77" s="14">
        <v>41365</v>
      </c>
      <c r="B77" s="198">
        <v>6788.9</v>
      </c>
      <c r="C77" s="13">
        <v>154.4</v>
      </c>
      <c r="D77" s="15">
        <v>586913</v>
      </c>
      <c r="E77" s="15"/>
    </row>
    <row r="78" spans="1:5">
      <c r="A78" s="14">
        <v>41395</v>
      </c>
      <c r="B78" s="198">
        <v>6801.1</v>
      </c>
      <c r="C78" s="13">
        <v>155.30000000000001</v>
      </c>
      <c r="D78" s="15">
        <v>586913</v>
      </c>
      <c r="E78" s="15"/>
    </row>
    <row r="79" spans="1:5">
      <c r="A79" s="14">
        <v>41426</v>
      </c>
      <c r="B79" s="198">
        <v>6815.2</v>
      </c>
      <c r="C79" s="13">
        <v>156.1</v>
      </c>
      <c r="D79" s="15">
        <v>586913</v>
      </c>
      <c r="E79" s="15"/>
    </row>
    <row r="80" spans="1:5">
      <c r="A80" s="14">
        <v>41456</v>
      </c>
      <c r="B80" s="198">
        <v>6826.2</v>
      </c>
      <c r="C80" s="13">
        <v>156</v>
      </c>
      <c r="D80" s="15">
        <v>586913</v>
      </c>
      <c r="E80" s="15"/>
    </row>
    <row r="81" spans="1:5">
      <c r="A81" s="14">
        <v>41487</v>
      </c>
      <c r="B81" s="198">
        <v>6833.9</v>
      </c>
      <c r="C81" s="13">
        <v>155.80000000000001</v>
      </c>
      <c r="D81" s="15">
        <v>586913</v>
      </c>
      <c r="E81" s="15"/>
    </row>
    <row r="82" spans="1:5">
      <c r="A82" s="14">
        <v>41518</v>
      </c>
      <c r="B82" s="198">
        <v>6843.3</v>
      </c>
      <c r="C82" s="13">
        <v>154</v>
      </c>
      <c r="D82" s="15">
        <v>586913</v>
      </c>
      <c r="E82" s="15"/>
    </row>
    <row r="83" spans="1:5">
      <c r="A83" s="14">
        <v>41548</v>
      </c>
      <c r="B83" s="198">
        <v>6850.3</v>
      </c>
      <c r="C83" s="13">
        <v>154.5</v>
      </c>
      <c r="D83" s="15">
        <v>586913</v>
      </c>
      <c r="E83" s="15"/>
    </row>
    <row r="84" spans="1:5">
      <c r="A84" s="14">
        <v>41579</v>
      </c>
      <c r="B84" s="198">
        <v>6854</v>
      </c>
      <c r="C84" s="13">
        <v>155</v>
      </c>
      <c r="D84" s="15">
        <v>586913</v>
      </c>
      <c r="E84" s="15"/>
    </row>
    <row r="85" spans="1:5">
      <c r="A85" s="14">
        <v>41609</v>
      </c>
      <c r="B85" s="198">
        <v>6850.4</v>
      </c>
      <c r="C85" s="13">
        <v>157</v>
      </c>
      <c r="D85" s="15">
        <v>586913</v>
      </c>
      <c r="E85" s="15"/>
    </row>
    <row r="86" spans="1:5">
      <c r="A86" s="14">
        <v>41640</v>
      </c>
      <c r="B86" s="198">
        <v>6848.3</v>
      </c>
      <c r="C86" s="13">
        <v>157.6</v>
      </c>
      <c r="D86" s="15">
        <v>601343.5</v>
      </c>
      <c r="E86" s="175"/>
    </row>
    <row r="87" spans="1:5">
      <c r="A87" s="14">
        <v>41671</v>
      </c>
      <c r="B87" s="198">
        <v>6850</v>
      </c>
      <c r="C87" s="13">
        <v>156.4</v>
      </c>
      <c r="D87" s="15">
        <v>601343.5</v>
      </c>
      <c r="E87" s="15"/>
    </row>
    <row r="88" spans="1:5">
      <c r="A88" s="14">
        <v>41699</v>
      </c>
      <c r="B88" s="198">
        <v>6856.4</v>
      </c>
      <c r="C88" s="13">
        <v>155.30000000000001</v>
      </c>
      <c r="D88" s="15">
        <v>601343.5</v>
      </c>
      <c r="E88" s="15"/>
    </row>
    <row r="89" spans="1:5">
      <c r="A89" s="14">
        <v>41730</v>
      </c>
      <c r="B89" s="198">
        <v>6869.6</v>
      </c>
      <c r="C89" s="13">
        <v>152.9</v>
      </c>
      <c r="D89" s="15">
        <v>601343.5</v>
      </c>
      <c r="E89" s="15"/>
    </row>
    <row r="90" spans="1:5">
      <c r="A90" s="14">
        <v>41760</v>
      </c>
      <c r="B90" s="198">
        <v>6870.6</v>
      </c>
      <c r="C90" s="13">
        <v>152.1</v>
      </c>
      <c r="D90" s="15">
        <v>601343.5</v>
      </c>
      <c r="E90" s="15"/>
    </row>
    <row r="91" spans="1:5">
      <c r="A91" s="14">
        <v>41791</v>
      </c>
      <c r="B91" s="198">
        <v>6865.4</v>
      </c>
      <c r="C91" s="13">
        <v>150.80000000000001</v>
      </c>
      <c r="D91" s="15">
        <v>601343.5</v>
      </c>
      <c r="E91" s="15"/>
    </row>
    <row r="92" spans="1:5">
      <c r="A92" s="14">
        <v>41821</v>
      </c>
      <c r="B92" s="198">
        <v>6864.4</v>
      </c>
      <c r="C92" s="13">
        <v>152.1</v>
      </c>
      <c r="D92" s="15">
        <v>601343.5</v>
      </c>
      <c r="E92" s="15"/>
    </row>
    <row r="93" spans="1:5">
      <c r="A93" s="14">
        <v>41852</v>
      </c>
      <c r="B93" s="198">
        <v>6869.9</v>
      </c>
      <c r="C93" s="13">
        <v>153.30000000000001</v>
      </c>
      <c r="D93" s="15">
        <v>601343.5</v>
      </c>
      <c r="E93" s="15"/>
    </row>
    <row r="94" spans="1:5">
      <c r="A94" s="14">
        <v>41883</v>
      </c>
      <c r="B94" s="198">
        <v>6884.5</v>
      </c>
      <c r="C94" s="13">
        <v>155.30000000000001</v>
      </c>
      <c r="D94" s="15">
        <v>601343.5</v>
      </c>
      <c r="E94" s="15"/>
    </row>
    <row r="95" spans="1:5">
      <c r="A95" s="14">
        <v>41913</v>
      </c>
      <c r="B95" s="198">
        <v>6901.5</v>
      </c>
      <c r="C95" s="13">
        <v>156.9</v>
      </c>
      <c r="D95" s="15">
        <v>601343.5</v>
      </c>
      <c r="E95" s="15"/>
    </row>
    <row r="96" spans="1:5">
      <c r="A96" s="14">
        <v>41944</v>
      </c>
      <c r="B96" s="198">
        <v>6907.5</v>
      </c>
      <c r="C96" s="13">
        <v>157.9</v>
      </c>
      <c r="D96" s="15">
        <v>601343.5</v>
      </c>
      <c r="E96" s="15"/>
    </row>
    <row r="97" spans="1:5">
      <c r="A97" s="14">
        <v>41974</v>
      </c>
      <c r="B97" s="198">
        <v>6903.1</v>
      </c>
      <c r="C97" s="13">
        <v>159.9</v>
      </c>
      <c r="D97" s="15">
        <v>601343.5</v>
      </c>
      <c r="E97" s="15"/>
    </row>
    <row r="98" spans="1:5">
      <c r="A98" s="14">
        <v>42005</v>
      </c>
      <c r="B98" s="198">
        <v>6885.7</v>
      </c>
      <c r="C98" s="13">
        <v>160.4</v>
      </c>
      <c r="D98" s="15">
        <v>618051.4</v>
      </c>
      <c r="E98" s="175"/>
    </row>
    <row r="99" spans="1:5">
      <c r="A99" s="14">
        <v>42036</v>
      </c>
      <c r="B99" s="198">
        <v>6885.3</v>
      </c>
      <c r="C99" s="13">
        <v>161.69999999999999</v>
      </c>
      <c r="D99" s="15">
        <v>618051.4</v>
      </c>
      <c r="E99" s="15"/>
    </row>
    <row r="100" spans="1:5">
      <c r="A100" s="14">
        <v>42064</v>
      </c>
      <c r="B100" s="198">
        <v>6892.1</v>
      </c>
      <c r="C100" s="13">
        <v>160.5</v>
      </c>
      <c r="D100" s="15">
        <v>618051.4</v>
      </c>
      <c r="E100" s="15"/>
    </row>
    <row r="101" spans="1:5">
      <c r="A101" s="14">
        <v>42095</v>
      </c>
      <c r="B101" s="198">
        <v>6897.3</v>
      </c>
      <c r="C101" s="13">
        <v>160.19999999999999</v>
      </c>
      <c r="D101" s="15">
        <v>618051.4</v>
      </c>
      <c r="E101" s="15"/>
    </row>
    <row r="102" spans="1:5">
      <c r="A102" s="14">
        <v>42125</v>
      </c>
      <c r="B102" s="198">
        <v>6906.5</v>
      </c>
      <c r="C102" s="13">
        <v>160.80000000000001</v>
      </c>
      <c r="D102" s="15">
        <v>618051.4</v>
      </c>
      <c r="E102" s="15"/>
    </row>
    <row r="103" spans="1:5">
      <c r="A103" s="14">
        <v>42156</v>
      </c>
      <c r="B103" s="198">
        <v>6921.3</v>
      </c>
      <c r="C103" s="13">
        <v>163</v>
      </c>
      <c r="D103" s="15">
        <v>618051.4</v>
      </c>
      <c r="E103" s="15"/>
    </row>
    <row r="104" spans="1:5">
      <c r="A104" s="14">
        <v>42186</v>
      </c>
      <c r="B104" s="198">
        <v>6941.2</v>
      </c>
      <c r="C104" s="13">
        <v>162.19999999999999</v>
      </c>
      <c r="D104" s="15">
        <v>618051.4</v>
      </c>
      <c r="E104" s="15"/>
    </row>
    <row r="105" spans="1:5">
      <c r="A105" s="14">
        <v>42217</v>
      </c>
      <c r="B105" s="198">
        <v>6949.2</v>
      </c>
      <c r="C105" s="13">
        <v>158.69999999999999</v>
      </c>
      <c r="D105" s="15">
        <v>618051.4</v>
      </c>
      <c r="E105" s="15"/>
    </row>
    <row r="106" spans="1:5">
      <c r="A106" s="14">
        <v>42248</v>
      </c>
      <c r="B106" s="198">
        <v>6941.1</v>
      </c>
      <c r="C106" s="13">
        <v>155.5</v>
      </c>
      <c r="D106" s="15">
        <v>618051.4</v>
      </c>
      <c r="E106" s="15"/>
    </row>
    <row r="107" spans="1:5">
      <c r="A107" s="14">
        <v>42278</v>
      </c>
      <c r="B107" s="198">
        <v>6934.8</v>
      </c>
      <c r="C107" s="13">
        <v>153.9</v>
      </c>
      <c r="D107" s="15">
        <v>618051.4</v>
      </c>
      <c r="E107" s="15"/>
    </row>
    <row r="108" spans="1:5">
      <c r="A108" s="14">
        <v>42309</v>
      </c>
      <c r="B108" s="198">
        <v>6928.3</v>
      </c>
      <c r="C108" s="13">
        <v>154.19999999999999</v>
      </c>
      <c r="D108" s="15">
        <v>618051.4</v>
      </c>
      <c r="E108" s="15"/>
    </row>
    <row r="109" spans="1:5">
      <c r="A109" s="14">
        <v>42339</v>
      </c>
      <c r="B109" s="198">
        <v>6942.8</v>
      </c>
      <c r="C109" s="13">
        <v>154.4</v>
      </c>
      <c r="D109" s="15">
        <v>618051.4</v>
      </c>
      <c r="E109" s="15"/>
    </row>
    <row r="110" spans="1:5">
      <c r="A110" s="14">
        <v>42370</v>
      </c>
      <c r="B110" s="198">
        <v>6956.6</v>
      </c>
      <c r="C110" s="13">
        <v>156.19999999999999</v>
      </c>
      <c r="D110" s="15">
        <v>634257.80000000005</v>
      </c>
      <c r="E110" s="175"/>
    </row>
    <row r="111" spans="1:5">
      <c r="A111" s="14">
        <v>42401</v>
      </c>
      <c r="B111" s="198">
        <v>6968.5</v>
      </c>
      <c r="C111" s="13">
        <v>158.5</v>
      </c>
      <c r="D111" s="15">
        <v>634257.80000000005</v>
      </c>
      <c r="E111" s="15"/>
    </row>
    <row r="112" spans="1:5">
      <c r="A112" s="14">
        <v>42430</v>
      </c>
      <c r="B112" s="198">
        <v>6975.7</v>
      </c>
      <c r="C112" s="13">
        <v>161</v>
      </c>
      <c r="D112" s="15">
        <v>634257.80000000005</v>
      </c>
      <c r="E112" s="15"/>
    </row>
    <row r="113" spans="1:5">
      <c r="A113" s="14">
        <v>42461</v>
      </c>
      <c r="B113" s="198">
        <v>6979.7</v>
      </c>
      <c r="C113" s="13">
        <v>163.1</v>
      </c>
      <c r="D113" s="15">
        <v>634257.80000000005</v>
      </c>
      <c r="E113" s="15"/>
    </row>
    <row r="114" spans="1:5">
      <c r="A114" s="14">
        <v>42491</v>
      </c>
      <c r="B114" s="198">
        <v>6990.5</v>
      </c>
      <c r="C114" s="13">
        <v>164.8</v>
      </c>
      <c r="D114" s="15">
        <v>634257.80000000005</v>
      </c>
      <c r="E114" s="15"/>
    </row>
    <row r="115" spans="1:5">
      <c r="A115" s="14">
        <v>42522</v>
      </c>
      <c r="B115" s="198">
        <v>6998.8</v>
      </c>
      <c r="C115" s="13">
        <v>166.3</v>
      </c>
      <c r="D115" s="15">
        <v>634257.80000000005</v>
      </c>
      <c r="E115" s="15"/>
    </row>
    <row r="116" spans="1:5">
      <c r="A116" s="14">
        <v>42552</v>
      </c>
      <c r="B116" s="198">
        <v>6995</v>
      </c>
      <c r="C116" s="13">
        <v>167.5</v>
      </c>
      <c r="D116" s="15">
        <v>634257.80000000005</v>
      </c>
      <c r="E116" s="15"/>
    </row>
    <row r="117" spans="1:5">
      <c r="A117" s="14">
        <v>42583</v>
      </c>
      <c r="B117" s="198">
        <v>6991</v>
      </c>
      <c r="C117" s="13">
        <v>167.9</v>
      </c>
      <c r="D117" s="15">
        <v>634257.80000000005</v>
      </c>
      <c r="E117" s="15"/>
    </row>
    <row r="118" spans="1:5">
      <c r="A118" s="14">
        <v>42614</v>
      </c>
      <c r="B118" s="198">
        <v>6989.1</v>
      </c>
      <c r="C118" s="13">
        <v>167.5</v>
      </c>
      <c r="D118" s="15">
        <v>634257.80000000005</v>
      </c>
      <c r="E118" s="15"/>
    </row>
    <row r="119" spans="1:5">
      <c r="A119" s="14">
        <v>42644</v>
      </c>
      <c r="B119" s="198">
        <v>7005.5</v>
      </c>
      <c r="C119" s="13">
        <v>166.4</v>
      </c>
      <c r="D119" s="15">
        <v>634257.80000000005</v>
      </c>
      <c r="E119" s="15"/>
    </row>
    <row r="120" spans="1:5">
      <c r="A120" s="14">
        <v>42675</v>
      </c>
      <c r="B120" s="198">
        <v>7021.6</v>
      </c>
      <c r="C120" s="13">
        <v>163.9</v>
      </c>
      <c r="D120" s="15">
        <v>634257.80000000005</v>
      </c>
      <c r="E120" s="15"/>
    </row>
    <row r="121" spans="1:5">
      <c r="A121" s="14">
        <v>42705</v>
      </c>
      <c r="B121" s="198">
        <v>7035.1</v>
      </c>
      <c r="C121" s="13">
        <v>161.80000000000001</v>
      </c>
      <c r="D121" s="15">
        <v>634257.80000000005</v>
      </c>
      <c r="E121" s="15"/>
    </row>
    <row r="122" spans="1:5">
      <c r="A122" s="14">
        <v>42736</v>
      </c>
      <c r="B122" s="198">
        <v>7049.2</v>
      </c>
      <c r="C122" s="13">
        <v>162</v>
      </c>
      <c r="D122" s="162">
        <v>651932.30000000005</v>
      </c>
      <c r="E122" s="175"/>
    </row>
    <row r="123" spans="1:5">
      <c r="A123" s="14">
        <v>42767</v>
      </c>
      <c r="B123" s="198">
        <v>7062.5</v>
      </c>
      <c r="C123" s="13">
        <v>161.19999999999999</v>
      </c>
      <c r="D123" s="162">
        <v>651932.30000000005</v>
      </c>
    </row>
    <row r="124" spans="1:5">
      <c r="A124" s="14">
        <v>42795</v>
      </c>
      <c r="B124" s="198">
        <v>7071</v>
      </c>
      <c r="C124" s="13">
        <v>161.30000000000001</v>
      </c>
      <c r="D124" s="162">
        <v>651932.30000000005</v>
      </c>
    </row>
    <row r="125" spans="1:5">
      <c r="A125" s="14">
        <v>42826</v>
      </c>
      <c r="B125" s="198">
        <v>7073.2</v>
      </c>
      <c r="C125" s="13">
        <v>160.19999999999999</v>
      </c>
      <c r="D125" s="162">
        <v>651932.30000000005</v>
      </c>
    </row>
    <row r="126" spans="1:5">
      <c r="A126" s="14">
        <v>42856</v>
      </c>
      <c r="B126" s="198">
        <v>7076.2</v>
      </c>
      <c r="C126" s="13">
        <v>160</v>
      </c>
      <c r="D126" s="162">
        <v>651932.30000000005</v>
      </c>
      <c r="E126" s="125"/>
    </row>
    <row r="127" spans="1:5">
      <c r="A127" s="14">
        <v>42887</v>
      </c>
      <c r="B127" s="198">
        <v>7082.2</v>
      </c>
      <c r="C127" s="13">
        <v>160.5</v>
      </c>
      <c r="D127" s="162">
        <v>651932.30000000005</v>
      </c>
      <c r="E127" s="125"/>
    </row>
    <row r="128" spans="1:5">
      <c r="A128" s="14">
        <v>42917</v>
      </c>
      <c r="B128" s="198">
        <v>7098</v>
      </c>
      <c r="C128" s="13">
        <v>160.5</v>
      </c>
      <c r="D128" s="162">
        <v>651932.30000000005</v>
      </c>
    </row>
    <row r="129" spans="1:4">
      <c r="A129" s="14">
        <v>42948</v>
      </c>
      <c r="B129" s="198">
        <v>7118.8</v>
      </c>
      <c r="C129" s="13">
        <v>163.69999999999999</v>
      </c>
      <c r="D129" s="162">
        <v>651932.30000000005</v>
      </c>
    </row>
    <row r="130" spans="1:4">
      <c r="A130" s="14">
        <v>42979</v>
      </c>
      <c r="B130" s="198">
        <v>7148.9</v>
      </c>
      <c r="C130" s="13">
        <v>164.7</v>
      </c>
      <c r="D130" s="162">
        <v>651932.30000000005</v>
      </c>
    </row>
    <row r="131" spans="1:4">
      <c r="A131" s="14">
        <v>43009</v>
      </c>
      <c r="B131" s="198">
        <v>7168.4</v>
      </c>
      <c r="C131" s="13">
        <v>162.1</v>
      </c>
      <c r="D131" s="162">
        <v>651932.30000000005</v>
      </c>
    </row>
    <row r="132" spans="1:4">
      <c r="A132" s="14">
        <v>43040</v>
      </c>
      <c r="B132" s="198">
        <v>7192.2</v>
      </c>
      <c r="C132" s="13">
        <v>162.9</v>
      </c>
      <c r="D132" s="162">
        <v>651932.30000000005</v>
      </c>
    </row>
    <row r="133" spans="1:4">
      <c r="A133" s="14">
        <v>43070</v>
      </c>
      <c r="B133" s="198">
        <v>7207.4</v>
      </c>
      <c r="C133" s="13">
        <v>163.9</v>
      </c>
      <c r="D133" s="162">
        <v>651932.30000000005</v>
      </c>
    </row>
    <row r="134" spans="1:4">
      <c r="A134" s="14">
        <v>43101</v>
      </c>
      <c r="B134" s="198">
        <v>7204.8</v>
      </c>
      <c r="C134" s="13">
        <v>167.6</v>
      </c>
    </row>
    <row r="135" spans="1:4">
      <c r="A135" s="14">
        <v>43132</v>
      </c>
      <c r="B135" s="198">
        <v>7195.1</v>
      </c>
      <c r="C135" s="13">
        <v>165.5</v>
      </c>
    </row>
    <row r="136" spans="1:4">
      <c r="A136" s="14">
        <v>43160</v>
      </c>
      <c r="B136" s="198">
        <v>7186.9</v>
      </c>
      <c r="C136" s="13">
        <v>165</v>
      </c>
    </row>
    <row r="137" spans="1:4">
      <c r="A137" s="14">
        <v>43191</v>
      </c>
      <c r="B137" s="198">
        <v>7198.7</v>
      </c>
      <c r="C137" s="13">
        <v>164.8</v>
      </c>
    </row>
    <row r="138" spans="1:4">
      <c r="A138" s="14">
        <v>43221</v>
      </c>
      <c r="B138" s="198">
        <v>7205.7</v>
      </c>
      <c r="C138" s="13">
        <v>165</v>
      </c>
    </row>
    <row r="139" spans="1:4">
      <c r="A139" s="14">
        <v>43252</v>
      </c>
      <c r="B139" s="198">
        <v>7220.8</v>
      </c>
      <c r="C139" s="13">
        <v>163.19999999999999</v>
      </c>
    </row>
    <row r="140" spans="1:4">
      <c r="A140" s="14">
        <v>43282</v>
      </c>
      <c r="B140" s="198">
        <v>7253</v>
      </c>
      <c r="C140" s="13">
        <v>162.19999999999999</v>
      </c>
    </row>
    <row r="141" spans="1:4">
      <c r="A141" s="14">
        <v>43313</v>
      </c>
      <c r="B141" s="198">
        <v>7258.1</v>
      </c>
      <c r="C141" s="13">
        <v>160.69999999999999</v>
      </c>
    </row>
    <row r="142" spans="1:4">
      <c r="A142" s="14">
        <v>43344</v>
      </c>
      <c r="B142" s="198">
        <v>7263.6</v>
      </c>
      <c r="C142" s="13">
        <v>161.1</v>
      </c>
    </row>
    <row r="143" spans="1:4">
      <c r="A143" s="14">
        <v>43374</v>
      </c>
      <c r="B143" s="198">
        <v>7249.8</v>
      </c>
      <c r="C143" s="13">
        <v>161.4</v>
      </c>
    </row>
    <row r="144" spans="1:4">
      <c r="A144" s="14"/>
    </row>
    <row r="152" spans="1:138">
      <c r="A152" s="125"/>
      <c r="B152" s="198"/>
      <c r="C152" s="198"/>
      <c r="D152" s="198"/>
      <c r="E152" s="198"/>
      <c r="F152" s="198"/>
      <c r="G152" s="198"/>
      <c r="H152" s="198"/>
      <c r="I152" s="198"/>
      <c r="J152" s="198"/>
      <c r="K152" s="198"/>
      <c r="L152" s="198"/>
      <c r="M152" s="198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  <c r="BO152" s="198"/>
      <c r="BP152" s="198"/>
      <c r="BQ152" s="198"/>
      <c r="BR152" s="198"/>
      <c r="BS152" s="198"/>
      <c r="BT152" s="198"/>
      <c r="BU152" s="198"/>
      <c r="BV152" s="198"/>
      <c r="BW152" s="198"/>
      <c r="BX152" s="198"/>
      <c r="BY152" s="198"/>
      <c r="BZ152" s="198"/>
      <c r="CA152" s="198"/>
      <c r="CB152" s="198"/>
      <c r="CC152" s="198"/>
      <c r="CD152" s="198"/>
      <c r="CE152" s="198"/>
      <c r="CF152" s="198"/>
      <c r="CG152" s="198"/>
      <c r="CH152" s="198"/>
      <c r="CI152" s="198"/>
      <c r="CJ152" s="198"/>
      <c r="CK152" s="198"/>
      <c r="CL152" s="198"/>
      <c r="CM152" s="198"/>
      <c r="CN152" s="198"/>
      <c r="CO152" s="198"/>
      <c r="CP152" s="198"/>
      <c r="CQ152" s="198"/>
      <c r="CR152" s="198"/>
      <c r="CS152" s="198"/>
      <c r="CT152" s="198"/>
      <c r="CU152" s="198"/>
      <c r="CV152" s="198"/>
      <c r="CW152" s="198"/>
      <c r="CX152" s="198"/>
      <c r="CY152" s="198"/>
      <c r="CZ152" s="198"/>
      <c r="DA152" s="198"/>
      <c r="DB152" s="198"/>
      <c r="DC152" s="198"/>
      <c r="DD152" s="198"/>
      <c r="DE152" s="198"/>
      <c r="DF152" s="198"/>
      <c r="DG152" s="198"/>
      <c r="DH152" s="198"/>
      <c r="DI152" s="198"/>
      <c r="DJ152" s="198"/>
      <c r="DK152" s="198"/>
      <c r="DL152" s="198"/>
      <c r="DM152" s="198"/>
      <c r="DN152" s="198"/>
      <c r="DO152" s="198"/>
      <c r="DP152" s="198"/>
      <c r="DQ152" s="198"/>
      <c r="DR152" s="198"/>
      <c r="DS152" s="198"/>
      <c r="DT152" s="198"/>
      <c r="DU152" s="198"/>
      <c r="DV152" s="198"/>
      <c r="DW152" s="198"/>
      <c r="DX152" s="198"/>
      <c r="DY152" s="198"/>
      <c r="DZ152" s="198"/>
      <c r="EA152" s="198"/>
      <c r="EB152" s="198"/>
      <c r="EC152" s="198"/>
      <c r="ED152" s="198"/>
      <c r="EE152" s="198"/>
      <c r="EF152" s="198"/>
      <c r="EG152" s="198"/>
      <c r="EH152" s="198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22"/>
  <sheetViews>
    <sheetView workbookViewId="0">
      <selection activeCell="I14" sqref="I14"/>
    </sheetView>
  </sheetViews>
  <sheetFormatPr defaultRowHeight="12.75"/>
  <cols>
    <col min="2" max="2" width="11.33203125" customWidth="1"/>
  </cols>
  <sheetData>
    <row r="1" spans="1:5">
      <c r="A1" t="s">
        <v>203</v>
      </c>
    </row>
    <row r="2" spans="1:5">
      <c r="A2" t="s">
        <v>87</v>
      </c>
    </row>
    <row r="4" spans="1:5">
      <c r="B4" t="s">
        <v>88</v>
      </c>
      <c r="C4" t="s">
        <v>89</v>
      </c>
      <c r="D4" t="s">
        <v>90</v>
      </c>
      <c r="E4" t="s">
        <v>91</v>
      </c>
    </row>
    <row r="5" spans="1:5">
      <c r="A5" t="s">
        <v>92</v>
      </c>
      <c r="B5">
        <v>-18835309.468010399</v>
      </c>
      <c r="C5">
        <v>6092531.3784057302</v>
      </c>
      <c r="D5">
        <v>-3.0915408223862402</v>
      </c>
      <c r="E5">
        <v>2.5130653031002E-3</v>
      </c>
    </row>
    <row r="6" spans="1:5">
      <c r="A6" t="s">
        <v>43</v>
      </c>
      <c r="B6">
        <v>24394.547961208202</v>
      </c>
      <c r="C6">
        <v>1289.56365796565</v>
      </c>
      <c r="D6">
        <v>18.916900930421502</v>
      </c>
      <c r="E6" s="20">
        <v>1.1503851321870201E-36</v>
      </c>
    </row>
    <row r="7" spans="1:5">
      <c r="A7" t="s">
        <v>44</v>
      </c>
      <c r="B7">
        <v>171932.23376890901</v>
      </c>
      <c r="C7">
        <v>5203.3638501548803</v>
      </c>
      <c r="D7">
        <v>33.042516095389203</v>
      </c>
      <c r="E7" s="20">
        <v>1.3873450369328801E-59</v>
      </c>
    </row>
    <row r="8" spans="1:5">
      <c r="A8" t="s">
        <v>82</v>
      </c>
      <c r="B8">
        <v>-4176983.9788491102</v>
      </c>
      <c r="C8">
        <v>521535.69753560598</v>
      </c>
      <c r="D8">
        <v>-8.0090087765544506</v>
      </c>
      <c r="E8" s="20">
        <v>1.1936501702213299E-12</v>
      </c>
    </row>
    <row r="9" spans="1:5">
      <c r="A9" t="s">
        <v>83</v>
      </c>
      <c r="B9">
        <v>-2347252.1020738599</v>
      </c>
      <c r="C9">
        <v>590934.63533582597</v>
      </c>
      <c r="D9">
        <v>-3.9721010780488899</v>
      </c>
      <c r="E9">
        <v>1.26333592359001E-4</v>
      </c>
    </row>
    <row r="10" spans="1:5">
      <c r="A10" t="s">
        <v>93</v>
      </c>
      <c r="B10">
        <v>1968955.6133029801</v>
      </c>
      <c r="C10">
        <v>202801.75428805899</v>
      </c>
      <c r="D10">
        <v>9.7087701248692504</v>
      </c>
      <c r="E10" s="20">
        <v>1.5521427436524101E-16</v>
      </c>
    </row>
    <row r="11" spans="1:5">
      <c r="A11" t="s">
        <v>53</v>
      </c>
      <c r="B11">
        <v>2715900.05685709</v>
      </c>
      <c r="C11">
        <v>675695.95486726204</v>
      </c>
      <c r="D11">
        <v>4.01941144873454</v>
      </c>
      <c r="E11" s="20">
        <v>1.06086395774151E-4</v>
      </c>
    </row>
    <row r="12" spans="1:5">
      <c r="A12" t="s">
        <v>78</v>
      </c>
      <c r="B12">
        <v>-26381.901560348</v>
      </c>
      <c r="C12">
        <v>4352.7918717388602</v>
      </c>
      <c r="D12">
        <v>-6.0609150029975902</v>
      </c>
      <c r="E12" s="20">
        <v>1.8630079428733201E-8</v>
      </c>
    </row>
    <row r="14" spans="1:5">
      <c r="A14" t="s">
        <v>94</v>
      </c>
      <c r="B14">
        <v>52778288.221089102</v>
      </c>
      <c r="C14" t="s">
        <v>95</v>
      </c>
      <c r="D14">
        <v>9936169.4258823209</v>
      </c>
    </row>
    <row r="15" spans="1:5">
      <c r="A15" t="s">
        <v>96</v>
      </c>
      <c r="B15">
        <v>303260345483157</v>
      </c>
      <c r="C15" t="s">
        <v>97</v>
      </c>
      <c r="D15">
        <v>1645503.4658424801</v>
      </c>
    </row>
    <row r="16" spans="1:5">
      <c r="A16" t="s">
        <v>98</v>
      </c>
      <c r="B16">
        <v>0.97418746323723304</v>
      </c>
      <c r="C16" t="s">
        <v>99</v>
      </c>
      <c r="D16">
        <v>0.97257417968955995</v>
      </c>
    </row>
    <row r="17" spans="1:4">
      <c r="A17" t="s">
        <v>100</v>
      </c>
      <c r="B17">
        <v>603.85383873928799</v>
      </c>
      <c r="C17" t="s">
        <v>101</v>
      </c>
      <c r="D17" s="20">
        <v>8.2577578299504195E-86</v>
      </c>
    </row>
    <row r="18" spans="1:4">
      <c r="A18" t="s">
        <v>102</v>
      </c>
      <c r="B18">
        <v>-1883.7598861295301</v>
      </c>
      <c r="C18" t="s">
        <v>103</v>
      </c>
      <c r="D18">
        <v>3783.5197722590601</v>
      </c>
    </row>
    <row r="19" spans="1:4">
      <c r="A19" t="s">
        <v>104</v>
      </c>
      <c r="B19">
        <v>3805.8197062013201</v>
      </c>
      <c r="C19" t="s">
        <v>105</v>
      </c>
      <c r="D19">
        <v>3792.5758783352198</v>
      </c>
    </row>
    <row r="20" spans="1:4">
      <c r="A20" t="s">
        <v>106</v>
      </c>
      <c r="B20">
        <v>-6.9412926061753796E-2</v>
      </c>
      <c r="C20" t="s">
        <v>107</v>
      </c>
      <c r="D20">
        <v>2.1364686186349302</v>
      </c>
    </row>
    <row r="22" spans="1:4">
      <c r="B22" s="13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V135"/>
  <sheetViews>
    <sheetView topLeftCell="J103" workbookViewId="0">
      <selection activeCell="V122" sqref="V122"/>
    </sheetView>
  </sheetViews>
  <sheetFormatPr defaultRowHeight="12.75"/>
  <cols>
    <col min="1" max="1" width="10.33203125" bestFit="1" customWidth="1"/>
    <col min="2" max="2" width="10.33203125" style="137" customWidth="1"/>
    <col min="3" max="3" width="5" bestFit="1" customWidth="1"/>
    <col min="4" max="4" width="18.6640625" bestFit="1" customWidth="1"/>
    <col min="5" max="6" width="6" bestFit="1" customWidth="1"/>
    <col min="7" max="7" width="5.83203125" bestFit="1" customWidth="1"/>
    <col min="8" max="8" width="3.83203125" bestFit="1" customWidth="1"/>
    <col min="9" max="9" width="10.1640625" bestFit="1" customWidth="1"/>
    <col min="10" max="10" width="4.33203125" bestFit="1" customWidth="1"/>
    <col min="11" max="11" width="5.33203125" bestFit="1" customWidth="1"/>
    <col min="13" max="13" width="12.6640625" bestFit="1" customWidth="1"/>
    <col min="14" max="15" width="12" bestFit="1" customWidth="1"/>
    <col min="16" max="17" width="12.6640625" bestFit="1" customWidth="1"/>
    <col min="18" max="19" width="12" bestFit="1" customWidth="1"/>
    <col min="20" max="20" width="12.6640625" bestFit="1" customWidth="1"/>
    <col min="21" max="21" width="12" bestFit="1" customWidth="1"/>
    <col min="22" max="22" width="10.5" bestFit="1" customWidth="1"/>
  </cols>
  <sheetData>
    <row r="1" spans="1:22">
      <c r="A1" t="s">
        <v>125</v>
      </c>
      <c r="C1" t="s">
        <v>126</v>
      </c>
      <c r="D1" t="str">
        <f>'Monthly Data'!F1</f>
        <v>Residential_NO_CDM</v>
      </c>
      <c r="E1" t="str">
        <f>'Monthly Data'!AX1</f>
        <v>HDD</v>
      </c>
      <c r="F1" t="str">
        <f>'Monthly Data'!AY1</f>
        <v>CDD</v>
      </c>
      <c r="G1" t="str">
        <f>'Monthly Data'!BP1</f>
        <v>Spring</v>
      </c>
      <c r="H1" t="str">
        <f>'Monthly Data'!BQ1</f>
        <v>Fall</v>
      </c>
      <c r="I1" t="str">
        <f>'Monthly Data'!BS1</f>
        <v>Month Days</v>
      </c>
      <c r="J1" t="str">
        <f>'Monthly Data'!BL1</f>
        <v>Sept</v>
      </c>
      <c r="K1" t="str">
        <f>'Monthly Data'!BC1</f>
        <v>Trend</v>
      </c>
      <c r="M1" t="s">
        <v>92</v>
      </c>
      <c r="N1" t="str">
        <f>E1</f>
        <v>HDD</v>
      </c>
      <c r="O1" t="str">
        <f t="shared" ref="O1:T1" si="0">F1</f>
        <v>CDD</v>
      </c>
      <c r="P1" t="str">
        <f t="shared" si="0"/>
        <v>Spring</v>
      </c>
      <c r="Q1" t="str">
        <f t="shared" si="0"/>
        <v>Fall</v>
      </c>
      <c r="R1" t="str">
        <f t="shared" si="0"/>
        <v>Month Days</v>
      </c>
      <c r="S1" t="str">
        <f t="shared" si="0"/>
        <v>Sept</v>
      </c>
      <c r="T1" t="str">
        <f t="shared" si="0"/>
        <v>Trend</v>
      </c>
      <c r="U1" t="s">
        <v>127</v>
      </c>
      <c r="V1" t="s">
        <v>128</v>
      </c>
    </row>
    <row r="2" spans="1:22">
      <c r="A2" s="28">
        <f>'Monthly Data'!A2</f>
        <v>39448</v>
      </c>
      <c r="B2" s="170">
        <f>MONTH(A2)</f>
        <v>1</v>
      </c>
      <c r="C2">
        <f t="shared" ref="C2:C54" si="1">YEAR(A2)</f>
        <v>2008</v>
      </c>
      <c r="D2">
        <f ca="1">'Monthly Data'!F2</f>
        <v>57709952.468318984</v>
      </c>
      <c r="E2">
        <f>'Monthly Data'!AX2</f>
        <v>602.20000000000005</v>
      </c>
      <c r="F2">
        <f>'Monthly Data'!AY2</f>
        <v>0</v>
      </c>
      <c r="G2">
        <f>'Monthly Data'!BP2</f>
        <v>0</v>
      </c>
      <c r="H2">
        <f>'Monthly Data'!BQ2</f>
        <v>0</v>
      </c>
      <c r="I2">
        <f>'Monthly Data'!BS2</f>
        <v>31</v>
      </c>
      <c r="J2">
        <f>'Monthly Data'!BL2</f>
        <v>0</v>
      </c>
      <c r="K2">
        <f>'Monthly Data'!BC2</f>
        <v>1</v>
      </c>
      <c r="M2">
        <f>'Res OLS Model'!$B$5</f>
        <v>-18835309.468010399</v>
      </c>
      <c r="N2">
        <f>'Res OLS Model'!$B$6*E2</f>
        <v>14690396.782239581</v>
      </c>
      <c r="O2">
        <f>'Res OLS Model'!$B$7*F2</f>
        <v>0</v>
      </c>
      <c r="P2">
        <f>'Res OLS Model'!$B$8*G2</f>
        <v>0</v>
      </c>
      <c r="Q2">
        <f>'Res OLS Model'!$B$9*H2</f>
        <v>0</v>
      </c>
      <c r="R2">
        <f>'Res OLS Model'!$B$10*I2</f>
        <v>61037624.012392379</v>
      </c>
      <c r="S2">
        <f>'Res OLS Model'!$B$11*J2</f>
        <v>0</v>
      </c>
      <c r="T2">
        <f>'Res OLS Model'!$B$12*K2</f>
        <v>-26381.901560348</v>
      </c>
      <c r="U2">
        <f t="shared" ref="U2:U54" si="2">SUM(M2:T2)</f>
        <v>56866329.425061211</v>
      </c>
      <c r="V2" s="26">
        <f t="shared" ref="V2:V54" ca="1" si="3">ABS(U2-D2)/D2</f>
        <v>1.4618328506177447E-2</v>
      </c>
    </row>
    <row r="3" spans="1:22">
      <c r="A3" s="28">
        <f>'Monthly Data'!A3</f>
        <v>39479</v>
      </c>
      <c r="B3" s="170">
        <f t="shared" ref="B3:B66" si="4">MONTH(A3)</f>
        <v>2</v>
      </c>
      <c r="C3">
        <f t="shared" si="1"/>
        <v>2008</v>
      </c>
      <c r="D3">
        <f ca="1">'Monthly Data'!F3</f>
        <v>53431759.19554498</v>
      </c>
      <c r="E3">
        <f>'Monthly Data'!AX3</f>
        <v>616.1</v>
      </c>
      <c r="F3">
        <f>'Monthly Data'!AY3</f>
        <v>0</v>
      </c>
      <c r="G3">
        <f>'Monthly Data'!BP3</f>
        <v>0</v>
      </c>
      <c r="H3">
        <f>'Monthly Data'!BQ3</f>
        <v>0</v>
      </c>
      <c r="I3">
        <f>'Monthly Data'!BS3</f>
        <v>29</v>
      </c>
      <c r="J3">
        <f>'Monthly Data'!BL3</f>
        <v>0</v>
      </c>
      <c r="K3">
        <f>'Monthly Data'!BC3</f>
        <v>2</v>
      </c>
      <c r="M3">
        <f>'Res OLS Model'!$B$5</f>
        <v>-18835309.468010399</v>
      </c>
      <c r="N3">
        <f>'Res OLS Model'!$B$6*E3</f>
        <v>15029480.998900374</v>
      </c>
      <c r="O3">
        <f>'Res OLS Model'!$B$7*F3</f>
        <v>0</v>
      </c>
      <c r="P3">
        <f>'Res OLS Model'!$B$8*G3</f>
        <v>0</v>
      </c>
      <c r="Q3">
        <f>'Res OLS Model'!$B$9*H3</f>
        <v>0</v>
      </c>
      <c r="R3">
        <f>'Res OLS Model'!$B$10*I3</f>
        <v>57099712.78578642</v>
      </c>
      <c r="S3">
        <f>'Res OLS Model'!$B$11*J3</f>
        <v>0</v>
      </c>
      <c r="T3">
        <f>'Res OLS Model'!$B$12*K3</f>
        <v>-52763.803120696</v>
      </c>
      <c r="U3">
        <f t="shared" si="2"/>
        <v>53241120.513555698</v>
      </c>
      <c r="V3" s="26">
        <f t="shared" ca="1" si="3"/>
        <v>3.5678907986465358E-3</v>
      </c>
    </row>
    <row r="4" spans="1:22">
      <c r="A4" s="28">
        <f>'Monthly Data'!A4</f>
        <v>39508</v>
      </c>
      <c r="B4" s="170">
        <f t="shared" si="4"/>
        <v>3</v>
      </c>
      <c r="C4">
        <f t="shared" si="1"/>
        <v>2008</v>
      </c>
      <c r="D4">
        <f ca="1">'Monthly Data'!F4</f>
        <v>52048229.677107982</v>
      </c>
      <c r="E4">
        <f>'Monthly Data'!AX4</f>
        <v>523.70000000000005</v>
      </c>
      <c r="F4">
        <f>'Monthly Data'!AY4</f>
        <v>0</v>
      </c>
      <c r="G4">
        <f>'Monthly Data'!BP4</f>
        <v>1</v>
      </c>
      <c r="H4">
        <f>'Monthly Data'!BQ4</f>
        <v>0</v>
      </c>
      <c r="I4">
        <f>'Monthly Data'!BS4</f>
        <v>31</v>
      </c>
      <c r="J4">
        <f>'Monthly Data'!BL4</f>
        <v>0</v>
      </c>
      <c r="K4">
        <f>'Monthly Data'!BC4</f>
        <v>3</v>
      </c>
      <c r="M4">
        <f>'Res OLS Model'!$B$5</f>
        <v>-18835309.468010399</v>
      </c>
      <c r="N4">
        <f>'Res OLS Model'!$B$6*E4</f>
        <v>12775424.767284736</v>
      </c>
      <c r="O4">
        <f>'Res OLS Model'!$B$7*F4</f>
        <v>0</v>
      </c>
      <c r="P4">
        <f>'Res OLS Model'!$B$8*G4</f>
        <v>-4176983.9788491102</v>
      </c>
      <c r="Q4">
        <f>'Res OLS Model'!$B$9*H4</f>
        <v>0</v>
      </c>
      <c r="R4">
        <f>'Res OLS Model'!$B$10*I4</f>
        <v>61037624.012392379</v>
      </c>
      <c r="S4">
        <f>'Res OLS Model'!$B$11*J4</f>
        <v>0</v>
      </c>
      <c r="T4">
        <f>'Res OLS Model'!$B$12*K4</f>
        <v>-79145.704681044008</v>
      </c>
      <c r="U4">
        <f t="shared" si="2"/>
        <v>50721609.62813656</v>
      </c>
      <c r="V4" s="26">
        <f t="shared" ca="1" si="3"/>
        <v>2.5488283793731033E-2</v>
      </c>
    </row>
    <row r="5" spans="1:22">
      <c r="A5" s="28">
        <f>'Monthly Data'!A5</f>
        <v>39539</v>
      </c>
      <c r="B5" s="170">
        <f t="shared" si="4"/>
        <v>4</v>
      </c>
      <c r="C5">
        <f t="shared" si="1"/>
        <v>2008</v>
      </c>
      <c r="D5">
        <f ca="1">'Monthly Data'!F5</f>
        <v>42664324.010634981</v>
      </c>
      <c r="E5">
        <f>'Monthly Data'!AX5</f>
        <v>212.59999999999991</v>
      </c>
      <c r="F5">
        <f>'Monthly Data'!AY5</f>
        <v>1.5</v>
      </c>
      <c r="G5">
        <f>'Monthly Data'!BP5</f>
        <v>1</v>
      </c>
      <c r="H5">
        <f>'Monthly Data'!BQ5</f>
        <v>0</v>
      </c>
      <c r="I5">
        <f>'Monthly Data'!BS5</f>
        <v>30</v>
      </c>
      <c r="J5">
        <f>'Monthly Data'!BL5</f>
        <v>0</v>
      </c>
      <c r="K5">
        <f>'Monthly Data'!BC5</f>
        <v>4</v>
      </c>
      <c r="M5">
        <f>'Res OLS Model'!$B$5</f>
        <v>-18835309.468010399</v>
      </c>
      <c r="N5">
        <f>'Res OLS Model'!$B$6*E5</f>
        <v>5186280.8965528617</v>
      </c>
      <c r="O5">
        <f>'Res OLS Model'!$B$7*F5</f>
        <v>257898.35065336351</v>
      </c>
      <c r="P5">
        <f>'Res OLS Model'!$B$8*G5</f>
        <v>-4176983.9788491102</v>
      </c>
      <c r="Q5">
        <f>'Res OLS Model'!$B$9*H5</f>
        <v>0</v>
      </c>
      <c r="R5">
        <f>'Res OLS Model'!$B$10*I5</f>
        <v>59068668.399089403</v>
      </c>
      <c r="S5">
        <f>'Res OLS Model'!$B$11*J5</f>
        <v>0</v>
      </c>
      <c r="T5">
        <f>'Res OLS Model'!$B$12*K5</f>
        <v>-105527.606241392</v>
      </c>
      <c r="U5">
        <f t="shared" si="2"/>
        <v>41395026.593194723</v>
      </c>
      <c r="V5" s="26">
        <f t="shared" ca="1" si="3"/>
        <v>2.9750791718248223E-2</v>
      </c>
    </row>
    <row r="6" spans="1:22">
      <c r="A6" s="28">
        <f>'Monthly Data'!A6</f>
        <v>39569</v>
      </c>
      <c r="B6" s="170">
        <f t="shared" si="4"/>
        <v>5</v>
      </c>
      <c r="C6">
        <f t="shared" si="1"/>
        <v>2008</v>
      </c>
      <c r="D6">
        <f ca="1">'Monthly Data'!F6</f>
        <v>43581156.957243986</v>
      </c>
      <c r="E6">
        <f>'Monthly Data'!AX6</f>
        <v>138.4</v>
      </c>
      <c r="F6">
        <f>'Monthly Data'!AY6</f>
        <v>13.399999999999999</v>
      </c>
      <c r="G6">
        <f>'Monthly Data'!BP6</f>
        <v>1</v>
      </c>
      <c r="H6">
        <f>'Monthly Data'!BQ6</f>
        <v>0</v>
      </c>
      <c r="I6">
        <f>'Monthly Data'!BS6</f>
        <v>31</v>
      </c>
      <c r="J6">
        <f>'Monthly Data'!BL6</f>
        <v>0</v>
      </c>
      <c r="K6">
        <f>'Monthly Data'!BC6</f>
        <v>5</v>
      </c>
      <c r="M6">
        <f>'Res OLS Model'!$B$5</f>
        <v>-18835309.468010399</v>
      </c>
      <c r="N6">
        <f>'Res OLS Model'!$B$6*E6</f>
        <v>3376205.4378312151</v>
      </c>
      <c r="O6">
        <f>'Res OLS Model'!$B$7*F6</f>
        <v>2303891.9325033803</v>
      </c>
      <c r="P6">
        <f>'Res OLS Model'!$B$8*G6</f>
        <v>-4176983.9788491102</v>
      </c>
      <c r="Q6">
        <f>'Res OLS Model'!$B$9*H6</f>
        <v>0</v>
      </c>
      <c r="R6">
        <f>'Res OLS Model'!$B$10*I6</f>
        <v>61037624.012392379</v>
      </c>
      <c r="S6">
        <f>'Res OLS Model'!$B$11*J6</f>
        <v>0</v>
      </c>
      <c r="T6">
        <f>'Res OLS Model'!$B$12*K6</f>
        <v>-131909.50780173999</v>
      </c>
      <c r="U6">
        <f t="shared" si="2"/>
        <v>43573518.428065725</v>
      </c>
      <c r="V6" s="26">
        <f t="shared" ca="1" si="3"/>
        <v>1.7527137211514743E-4</v>
      </c>
    </row>
    <row r="7" spans="1:22">
      <c r="A7" s="28">
        <f>'Monthly Data'!A7</f>
        <v>39600</v>
      </c>
      <c r="B7" s="170">
        <f t="shared" si="4"/>
        <v>6</v>
      </c>
      <c r="C7">
        <f t="shared" si="1"/>
        <v>2008</v>
      </c>
      <c r="D7">
        <f ca="1">'Monthly Data'!F7</f>
        <v>57410642.248899981</v>
      </c>
      <c r="E7">
        <f>'Monthly Data'!AX7</f>
        <v>5</v>
      </c>
      <c r="F7">
        <f>'Monthly Data'!AY7</f>
        <v>120.39999999999998</v>
      </c>
      <c r="G7">
        <f>'Monthly Data'!BP7</f>
        <v>0</v>
      </c>
      <c r="H7">
        <f>'Monthly Data'!BQ7</f>
        <v>0</v>
      </c>
      <c r="I7">
        <f>'Monthly Data'!BS7</f>
        <v>30</v>
      </c>
      <c r="J7">
        <f>'Monthly Data'!BL7</f>
        <v>0</v>
      </c>
      <c r="K7">
        <f>'Monthly Data'!BC7</f>
        <v>6</v>
      </c>
      <c r="M7">
        <f>'Res OLS Model'!$B$5</f>
        <v>-18835309.468010399</v>
      </c>
      <c r="N7">
        <f>'Res OLS Model'!$B$6*E7</f>
        <v>121972.73980604101</v>
      </c>
      <c r="O7">
        <f>'Res OLS Model'!$B$7*F7</f>
        <v>20700640.945776641</v>
      </c>
      <c r="P7">
        <f>'Res OLS Model'!$B$8*G7</f>
        <v>0</v>
      </c>
      <c r="Q7">
        <f>'Res OLS Model'!$B$9*H7</f>
        <v>0</v>
      </c>
      <c r="R7">
        <f>'Res OLS Model'!$B$10*I7</f>
        <v>59068668.399089403</v>
      </c>
      <c r="S7">
        <f>'Res OLS Model'!$B$11*J7</f>
        <v>0</v>
      </c>
      <c r="T7">
        <f>'Res OLS Model'!$B$12*K7</f>
        <v>-158291.40936208802</v>
      </c>
      <c r="U7">
        <f t="shared" si="2"/>
        <v>60897681.207299598</v>
      </c>
      <c r="V7" s="26">
        <f t="shared" ca="1" si="3"/>
        <v>6.073854640541719E-2</v>
      </c>
    </row>
    <row r="8" spans="1:22">
      <c r="A8" s="28">
        <f>'Monthly Data'!A8</f>
        <v>39630</v>
      </c>
      <c r="B8" s="170">
        <f t="shared" si="4"/>
        <v>7</v>
      </c>
      <c r="C8">
        <f t="shared" si="1"/>
        <v>2008</v>
      </c>
      <c r="D8">
        <f ca="1">'Monthly Data'!F8</f>
        <v>71980193.036315978</v>
      </c>
      <c r="E8">
        <f>'Monthly Data'!AX8</f>
        <v>0.5</v>
      </c>
      <c r="F8">
        <f>'Monthly Data'!AY8</f>
        <v>180.50000000000006</v>
      </c>
      <c r="G8">
        <f>'Monthly Data'!BP8</f>
        <v>0</v>
      </c>
      <c r="H8">
        <f>'Monthly Data'!BQ8</f>
        <v>0</v>
      </c>
      <c r="I8">
        <f>'Monthly Data'!BS8</f>
        <v>31</v>
      </c>
      <c r="J8">
        <f>'Monthly Data'!BL8</f>
        <v>0</v>
      </c>
      <c r="K8">
        <f>'Monthly Data'!BC8</f>
        <v>7</v>
      </c>
      <c r="M8">
        <f>'Res OLS Model'!$B$5</f>
        <v>-18835309.468010399</v>
      </c>
      <c r="N8">
        <f>'Res OLS Model'!$B$6*E8</f>
        <v>12197.273980604101</v>
      </c>
      <c r="O8">
        <f>'Res OLS Model'!$B$7*F8</f>
        <v>31033768.195288084</v>
      </c>
      <c r="P8">
        <f>'Res OLS Model'!$B$8*G8</f>
        <v>0</v>
      </c>
      <c r="Q8">
        <f>'Res OLS Model'!$B$9*H8</f>
        <v>0</v>
      </c>
      <c r="R8">
        <f>'Res OLS Model'!$B$10*I8</f>
        <v>61037624.012392379</v>
      </c>
      <c r="S8">
        <f>'Res OLS Model'!$B$11*J8</f>
        <v>0</v>
      </c>
      <c r="T8">
        <f>'Res OLS Model'!$B$12*K8</f>
        <v>-184673.31092243601</v>
      </c>
      <c r="U8">
        <f t="shared" si="2"/>
        <v>73063606.702728242</v>
      </c>
      <c r="V8" s="26">
        <f t="shared" ca="1" si="3"/>
        <v>1.5051552666240451E-2</v>
      </c>
    </row>
    <row r="9" spans="1:22">
      <c r="A9" s="28">
        <f>'Monthly Data'!A9</f>
        <v>39661</v>
      </c>
      <c r="B9" s="170">
        <f t="shared" si="4"/>
        <v>8</v>
      </c>
      <c r="C9">
        <f t="shared" si="1"/>
        <v>2008</v>
      </c>
      <c r="D9">
        <f ca="1">'Monthly Data'!F9</f>
        <v>68336557.657704979</v>
      </c>
      <c r="E9">
        <f>'Monthly Data'!AX9</f>
        <v>1.5</v>
      </c>
      <c r="F9">
        <f>'Monthly Data'!AY9</f>
        <v>137.09999999999997</v>
      </c>
      <c r="G9">
        <f>'Monthly Data'!BP9</f>
        <v>0</v>
      </c>
      <c r="H9">
        <f>'Monthly Data'!BQ9</f>
        <v>0</v>
      </c>
      <c r="I9">
        <f>'Monthly Data'!BS9</f>
        <v>31</v>
      </c>
      <c r="J9">
        <f>'Monthly Data'!BL9</f>
        <v>0</v>
      </c>
      <c r="K9">
        <f>'Monthly Data'!BC9</f>
        <v>8</v>
      </c>
      <c r="M9">
        <f>'Res OLS Model'!$B$5</f>
        <v>-18835309.468010399</v>
      </c>
      <c r="N9">
        <f>'Res OLS Model'!$B$6*E9</f>
        <v>36591.821941812304</v>
      </c>
      <c r="O9">
        <f>'Res OLS Model'!$B$7*F9</f>
        <v>23571909.249717418</v>
      </c>
      <c r="P9">
        <f>'Res OLS Model'!$B$8*G9</f>
        <v>0</v>
      </c>
      <c r="Q9">
        <f>'Res OLS Model'!$B$9*H9</f>
        <v>0</v>
      </c>
      <c r="R9">
        <f>'Res OLS Model'!$B$10*I9</f>
        <v>61037624.012392379</v>
      </c>
      <c r="S9">
        <f>'Res OLS Model'!$B$11*J9</f>
        <v>0</v>
      </c>
      <c r="T9">
        <f>'Res OLS Model'!$B$12*K9</f>
        <v>-211055.212482784</v>
      </c>
      <c r="U9">
        <f t="shared" si="2"/>
        <v>65599760.403558426</v>
      </c>
      <c r="V9" s="26">
        <f t="shared" ca="1" si="3"/>
        <v>4.0048801811982671E-2</v>
      </c>
    </row>
    <row r="10" spans="1:22">
      <c r="A10" s="28">
        <f>'Monthly Data'!A10</f>
        <v>39692</v>
      </c>
      <c r="B10" s="170">
        <f t="shared" si="4"/>
        <v>9</v>
      </c>
      <c r="C10">
        <f t="shared" si="1"/>
        <v>2008</v>
      </c>
      <c r="D10">
        <f ca="1">'Monthly Data'!F10</f>
        <v>51349870.723237984</v>
      </c>
      <c r="E10">
        <f>'Monthly Data'!AX10</f>
        <v>16.7</v>
      </c>
      <c r="F10">
        <f>'Monthly Data'!AY10</f>
        <v>56.099999999999994</v>
      </c>
      <c r="G10">
        <f>'Monthly Data'!BP10</f>
        <v>0</v>
      </c>
      <c r="H10">
        <f>'Monthly Data'!BQ10</f>
        <v>1</v>
      </c>
      <c r="I10">
        <f>'Monthly Data'!BS10</f>
        <v>30</v>
      </c>
      <c r="J10">
        <f>'Monthly Data'!BL10</f>
        <v>1</v>
      </c>
      <c r="K10">
        <f>'Monthly Data'!BC10</f>
        <v>9</v>
      </c>
      <c r="M10">
        <f>'Res OLS Model'!$B$5</f>
        <v>-18835309.468010399</v>
      </c>
      <c r="N10">
        <f>'Res OLS Model'!$B$6*E10</f>
        <v>407388.95095217694</v>
      </c>
      <c r="O10">
        <f>'Res OLS Model'!$B$7*F10</f>
        <v>9645398.3144357949</v>
      </c>
      <c r="P10">
        <f>'Res OLS Model'!$B$8*G10</f>
        <v>0</v>
      </c>
      <c r="Q10">
        <f>'Res OLS Model'!$B$9*H10</f>
        <v>-2347252.1020738599</v>
      </c>
      <c r="R10">
        <f>'Res OLS Model'!$B$10*I10</f>
        <v>59068668.399089403</v>
      </c>
      <c r="S10">
        <f>'Res OLS Model'!$B$11*J10</f>
        <v>2715900.05685709</v>
      </c>
      <c r="T10">
        <f>'Res OLS Model'!$B$12*K10</f>
        <v>-237437.11404313199</v>
      </c>
      <c r="U10">
        <f t="shared" si="2"/>
        <v>50417357.037207074</v>
      </c>
      <c r="V10" s="26">
        <f t="shared" ca="1" si="3"/>
        <v>1.8160000656221861E-2</v>
      </c>
    </row>
    <row r="11" spans="1:22">
      <c r="A11" s="28">
        <f>'Monthly Data'!A11</f>
        <v>39722</v>
      </c>
      <c r="B11" s="170">
        <f t="shared" si="4"/>
        <v>10</v>
      </c>
      <c r="C11">
        <f t="shared" si="1"/>
        <v>2008</v>
      </c>
      <c r="D11">
        <f ca="1">'Monthly Data'!F11</f>
        <v>44474936.23079998</v>
      </c>
      <c r="E11">
        <f>'Monthly Data'!AX11</f>
        <v>218.89999999999998</v>
      </c>
      <c r="F11">
        <f>'Monthly Data'!AY11</f>
        <v>2.2999999999999998</v>
      </c>
      <c r="G11">
        <f>'Monthly Data'!BP11</f>
        <v>0</v>
      </c>
      <c r="H11">
        <f>'Monthly Data'!BQ11</f>
        <v>1</v>
      </c>
      <c r="I11">
        <f>'Monthly Data'!BS11</f>
        <v>31</v>
      </c>
      <c r="J11">
        <f>'Monthly Data'!BL11</f>
        <v>0</v>
      </c>
      <c r="K11">
        <f>'Monthly Data'!BC11</f>
        <v>10</v>
      </c>
      <c r="M11">
        <f>'Res OLS Model'!$B$5</f>
        <v>-18835309.468010399</v>
      </c>
      <c r="N11">
        <f>'Res OLS Model'!$B$6*E11</f>
        <v>5339966.5487084752</v>
      </c>
      <c r="O11">
        <f>'Res OLS Model'!$B$7*F11</f>
        <v>395444.1376684907</v>
      </c>
      <c r="P11">
        <f>'Res OLS Model'!$B$8*G11</f>
        <v>0</v>
      </c>
      <c r="Q11">
        <f>'Res OLS Model'!$B$9*H11</f>
        <v>-2347252.1020738599</v>
      </c>
      <c r="R11">
        <f>'Res OLS Model'!$B$10*I11</f>
        <v>61037624.012392379</v>
      </c>
      <c r="S11">
        <f>'Res OLS Model'!$B$11*J11</f>
        <v>0</v>
      </c>
      <c r="T11">
        <f>'Res OLS Model'!$B$12*K11</f>
        <v>-263819.01560347999</v>
      </c>
      <c r="U11">
        <f t="shared" si="2"/>
        <v>45326654.113081604</v>
      </c>
      <c r="V11" s="26">
        <f t="shared" ca="1" si="3"/>
        <v>1.9150513850355749E-2</v>
      </c>
    </row>
    <row r="12" spans="1:22">
      <c r="A12" s="28">
        <f>'Monthly Data'!A12</f>
        <v>39753</v>
      </c>
      <c r="B12" s="170">
        <f t="shared" si="4"/>
        <v>11</v>
      </c>
      <c r="C12">
        <f t="shared" si="1"/>
        <v>2008</v>
      </c>
      <c r="D12">
        <f ca="1">'Monthly Data'!F12</f>
        <v>49108648.36042998</v>
      </c>
      <c r="E12">
        <f>'Monthly Data'!AX12</f>
        <v>410.9</v>
      </c>
      <c r="F12">
        <f>'Monthly Data'!AY12</f>
        <v>0</v>
      </c>
      <c r="G12">
        <f>'Monthly Data'!BP12</f>
        <v>0</v>
      </c>
      <c r="H12">
        <f>'Monthly Data'!BQ12</f>
        <v>1</v>
      </c>
      <c r="I12">
        <f>'Monthly Data'!BS12</f>
        <v>30</v>
      </c>
      <c r="J12">
        <f>'Monthly Data'!BL12</f>
        <v>0</v>
      </c>
      <c r="K12">
        <f>'Monthly Data'!BC12</f>
        <v>11</v>
      </c>
      <c r="M12">
        <f>'Res OLS Model'!$B$5</f>
        <v>-18835309.468010399</v>
      </c>
      <c r="N12">
        <f>'Res OLS Model'!$B$6*E12</f>
        <v>10023719.757260449</v>
      </c>
      <c r="O12">
        <f>'Res OLS Model'!$B$7*F12</f>
        <v>0</v>
      </c>
      <c r="P12">
        <f>'Res OLS Model'!$B$8*G12</f>
        <v>0</v>
      </c>
      <c r="Q12">
        <f>'Res OLS Model'!$B$9*H12</f>
        <v>-2347252.1020738599</v>
      </c>
      <c r="R12">
        <f>'Res OLS Model'!$B$10*I12</f>
        <v>59068668.399089403</v>
      </c>
      <c r="S12">
        <f>'Res OLS Model'!$B$11*J12</f>
        <v>0</v>
      </c>
      <c r="T12">
        <f>'Res OLS Model'!$B$12*K12</f>
        <v>-290200.91716382798</v>
      </c>
      <c r="U12">
        <f t="shared" si="2"/>
        <v>47619625.669101767</v>
      </c>
      <c r="V12" s="26">
        <f t="shared" ca="1" si="3"/>
        <v>3.0320987057098781E-2</v>
      </c>
    </row>
    <row r="13" spans="1:22">
      <c r="A13" s="28">
        <f>'Monthly Data'!A13</f>
        <v>39783</v>
      </c>
      <c r="B13" s="170">
        <f t="shared" si="4"/>
        <v>12</v>
      </c>
      <c r="C13">
        <f t="shared" si="1"/>
        <v>2008</v>
      </c>
      <c r="D13">
        <f ca="1">'Monthly Data'!F13</f>
        <v>58928686.62903098</v>
      </c>
      <c r="E13">
        <f>'Monthly Data'!AX13</f>
        <v>631.00000000000011</v>
      </c>
      <c r="F13">
        <f>'Monthly Data'!AY13</f>
        <v>0</v>
      </c>
      <c r="G13">
        <f>'Monthly Data'!BP13</f>
        <v>0</v>
      </c>
      <c r="H13">
        <f>'Monthly Data'!BQ13</f>
        <v>0</v>
      </c>
      <c r="I13">
        <f>'Monthly Data'!BS13</f>
        <v>31</v>
      </c>
      <c r="J13">
        <f>'Monthly Data'!BL13</f>
        <v>0</v>
      </c>
      <c r="K13">
        <f>'Monthly Data'!BC13</f>
        <v>12</v>
      </c>
      <c r="M13">
        <f>'Res OLS Model'!$B$5</f>
        <v>-18835309.468010399</v>
      </c>
      <c r="N13">
        <f>'Res OLS Model'!$B$6*E13</f>
        <v>15392959.763522377</v>
      </c>
      <c r="O13">
        <f>'Res OLS Model'!$B$7*F13</f>
        <v>0</v>
      </c>
      <c r="P13">
        <f>'Res OLS Model'!$B$8*G13</f>
        <v>0</v>
      </c>
      <c r="Q13">
        <f>'Res OLS Model'!$B$9*H13</f>
        <v>0</v>
      </c>
      <c r="R13">
        <f>'Res OLS Model'!$B$10*I13</f>
        <v>61037624.012392379</v>
      </c>
      <c r="S13">
        <f>'Res OLS Model'!$B$11*J13</f>
        <v>0</v>
      </c>
      <c r="T13">
        <f>'Res OLS Model'!$B$12*K13</f>
        <v>-316582.81872417603</v>
      </c>
      <c r="U13">
        <f t="shared" si="2"/>
        <v>57278691.489180177</v>
      </c>
      <c r="V13" s="26">
        <f t="shared" ca="1" si="3"/>
        <v>2.7999862787336231E-2</v>
      </c>
    </row>
    <row r="14" spans="1:22">
      <c r="A14" s="28">
        <f>'Monthly Data'!A14</f>
        <v>39814</v>
      </c>
      <c r="B14" s="170">
        <f t="shared" si="4"/>
        <v>1</v>
      </c>
      <c r="C14">
        <f t="shared" si="1"/>
        <v>2009</v>
      </c>
      <c r="D14">
        <f ca="1">'Monthly Data'!F14</f>
        <v>59871639.469987579</v>
      </c>
      <c r="E14">
        <f>'Monthly Data'!AX14</f>
        <v>768.79999999999973</v>
      </c>
      <c r="F14">
        <f>'Monthly Data'!AY14</f>
        <v>0</v>
      </c>
      <c r="G14">
        <f>'Monthly Data'!BP14</f>
        <v>0</v>
      </c>
      <c r="H14">
        <f>'Monthly Data'!BQ14</f>
        <v>0</v>
      </c>
      <c r="I14">
        <f>'Monthly Data'!BS14</f>
        <v>31</v>
      </c>
      <c r="J14">
        <f>'Monthly Data'!BL14</f>
        <v>0</v>
      </c>
      <c r="K14">
        <f>'Monthly Data'!BC14</f>
        <v>13</v>
      </c>
      <c r="M14">
        <f>'Res OLS Model'!$B$5</f>
        <v>-18835309.468010399</v>
      </c>
      <c r="N14">
        <f>'Res OLS Model'!$B$6*E14</f>
        <v>18754528.47257686</v>
      </c>
      <c r="O14">
        <f>'Res OLS Model'!$B$7*F14</f>
        <v>0</v>
      </c>
      <c r="P14">
        <f>'Res OLS Model'!$B$8*G14</f>
        <v>0</v>
      </c>
      <c r="Q14">
        <f>'Res OLS Model'!$B$9*H14</f>
        <v>0</v>
      </c>
      <c r="R14">
        <f>'Res OLS Model'!$B$10*I14</f>
        <v>61037624.012392379</v>
      </c>
      <c r="S14">
        <f>'Res OLS Model'!$B$11*J14</f>
        <v>0</v>
      </c>
      <c r="T14">
        <f>'Res OLS Model'!$B$12*K14</f>
        <v>-342964.72028452402</v>
      </c>
      <c r="U14">
        <f t="shared" si="2"/>
        <v>60613878.296674319</v>
      </c>
      <c r="V14" s="26">
        <f t="shared" ca="1" si="3"/>
        <v>1.2397168897618195E-2</v>
      </c>
    </row>
    <row r="15" spans="1:22">
      <c r="A15" s="28">
        <f>'Monthly Data'!A15</f>
        <v>39845</v>
      </c>
      <c r="B15" s="170">
        <f t="shared" si="4"/>
        <v>2</v>
      </c>
      <c r="C15">
        <f t="shared" si="1"/>
        <v>2009</v>
      </c>
      <c r="D15">
        <f ca="1">'Monthly Data'!F15</f>
        <v>50314490.087674581</v>
      </c>
      <c r="E15">
        <f>'Monthly Data'!AX15</f>
        <v>540</v>
      </c>
      <c r="F15">
        <f>'Monthly Data'!AY15</f>
        <v>0</v>
      </c>
      <c r="G15">
        <f>'Monthly Data'!BP15</f>
        <v>0</v>
      </c>
      <c r="H15">
        <f>'Monthly Data'!BQ15</f>
        <v>0</v>
      </c>
      <c r="I15">
        <f>'Monthly Data'!BS15</f>
        <v>28</v>
      </c>
      <c r="J15">
        <f>'Monthly Data'!BL15</f>
        <v>0</v>
      </c>
      <c r="K15">
        <f>'Monthly Data'!BC15</f>
        <v>14</v>
      </c>
      <c r="M15">
        <f>'Res OLS Model'!$B$5</f>
        <v>-18835309.468010399</v>
      </c>
      <c r="N15">
        <f>'Res OLS Model'!$B$6*E15</f>
        <v>13173055.899052428</v>
      </c>
      <c r="O15">
        <f>'Res OLS Model'!$B$7*F15</f>
        <v>0</v>
      </c>
      <c r="P15">
        <f>'Res OLS Model'!$B$8*G15</f>
        <v>0</v>
      </c>
      <c r="Q15">
        <f>'Res OLS Model'!$B$9*H15</f>
        <v>0</v>
      </c>
      <c r="R15">
        <f>'Res OLS Model'!$B$10*I15</f>
        <v>55130757.172483444</v>
      </c>
      <c r="S15">
        <f>'Res OLS Model'!$B$11*J15</f>
        <v>0</v>
      </c>
      <c r="T15">
        <f>'Res OLS Model'!$B$12*K15</f>
        <v>-369346.62184487202</v>
      </c>
      <c r="U15">
        <f t="shared" si="2"/>
        <v>49099156.981680602</v>
      </c>
      <c r="V15" s="26">
        <f t="shared" ca="1" si="3"/>
        <v>2.415473363391386E-2</v>
      </c>
    </row>
    <row r="16" spans="1:22">
      <c r="A16" s="28">
        <f>'Monthly Data'!A16</f>
        <v>39873</v>
      </c>
      <c r="B16" s="170">
        <f t="shared" si="4"/>
        <v>3</v>
      </c>
      <c r="C16">
        <f t="shared" si="1"/>
        <v>2009</v>
      </c>
      <c r="D16">
        <f ca="1">'Monthly Data'!F16</f>
        <v>49701259.077867575</v>
      </c>
      <c r="E16">
        <f>'Monthly Data'!AX16</f>
        <v>456.7999999999999</v>
      </c>
      <c r="F16">
        <f>'Monthly Data'!AY16</f>
        <v>0</v>
      </c>
      <c r="G16">
        <f>'Monthly Data'!BP16</f>
        <v>1</v>
      </c>
      <c r="H16">
        <f>'Monthly Data'!BQ16</f>
        <v>0</v>
      </c>
      <c r="I16">
        <f>'Monthly Data'!BS16</f>
        <v>31</v>
      </c>
      <c r="J16">
        <f>'Monthly Data'!BL16</f>
        <v>0</v>
      </c>
      <c r="K16">
        <f>'Monthly Data'!BC16</f>
        <v>15</v>
      </c>
      <c r="M16">
        <f>'Res OLS Model'!$B$5</f>
        <v>-18835309.468010399</v>
      </c>
      <c r="N16">
        <f>'Res OLS Model'!$B$6*E16</f>
        <v>11143429.508679904</v>
      </c>
      <c r="O16">
        <f>'Res OLS Model'!$B$7*F16</f>
        <v>0</v>
      </c>
      <c r="P16">
        <f>'Res OLS Model'!$B$8*G16</f>
        <v>-4176983.9788491102</v>
      </c>
      <c r="Q16">
        <f>'Res OLS Model'!$B$9*H16</f>
        <v>0</v>
      </c>
      <c r="R16">
        <f>'Res OLS Model'!$B$10*I16</f>
        <v>61037624.012392379</v>
      </c>
      <c r="S16">
        <f>'Res OLS Model'!$B$11*J16</f>
        <v>0</v>
      </c>
      <c r="T16">
        <f>'Res OLS Model'!$B$12*K16</f>
        <v>-395728.52340522001</v>
      </c>
      <c r="U16">
        <f t="shared" si="2"/>
        <v>48773031.550807558</v>
      </c>
      <c r="V16" s="26">
        <f t="shared" ca="1" si="3"/>
        <v>1.8676137069400023E-2</v>
      </c>
    </row>
    <row r="17" spans="1:22">
      <c r="A17" s="28">
        <f>'Monthly Data'!A17</f>
        <v>39904</v>
      </c>
      <c r="B17" s="170">
        <f t="shared" si="4"/>
        <v>4</v>
      </c>
      <c r="C17">
        <f t="shared" si="1"/>
        <v>2009</v>
      </c>
      <c r="D17">
        <f ca="1">'Monthly Data'!F17</f>
        <v>43094637.623121575</v>
      </c>
      <c r="E17">
        <f>'Monthly Data'!AX17</f>
        <v>263.29999999999995</v>
      </c>
      <c r="F17">
        <f>'Monthly Data'!AY17</f>
        <v>10.399999999999999</v>
      </c>
      <c r="G17">
        <f>'Monthly Data'!BP17</f>
        <v>1</v>
      </c>
      <c r="H17">
        <f>'Monthly Data'!BQ17</f>
        <v>0</v>
      </c>
      <c r="I17">
        <f>'Monthly Data'!BS17</f>
        <v>30</v>
      </c>
      <c r="J17">
        <f>'Monthly Data'!BL17</f>
        <v>0</v>
      </c>
      <c r="K17">
        <f>'Monthly Data'!BC17</f>
        <v>16</v>
      </c>
      <c r="M17">
        <f>'Res OLS Model'!$B$5</f>
        <v>-18835309.468010399</v>
      </c>
      <c r="N17">
        <f>'Res OLS Model'!$B$6*E17</f>
        <v>6423084.4781861184</v>
      </c>
      <c r="O17">
        <f>'Res OLS Model'!$B$7*F17</f>
        <v>1788095.2311966533</v>
      </c>
      <c r="P17">
        <f>'Res OLS Model'!$B$8*G17</f>
        <v>-4176983.9788491102</v>
      </c>
      <c r="Q17">
        <f>'Res OLS Model'!$B$9*H17</f>
        <v>0</v>
      </c>
      <c r="R17">
        <f>'Res OLS Model'!$B$10*I17</f>
        <v>59068668.399089403</v>
      </c>
      <c r="S17">
        <f>'Res OLS Model'!$B$11*J17</f>
        <v>0</v>
      </c>
      <c r="T17">
        <f>'Res OLS Model'!$B$12*K17</f>
        <v>-422110.424965568</v>
      </c>
      <c r="U17">
        <f t="shared" si="2"/>
        <v>43845444.236647099</v>
      </c>
      <c r="V17" s="26">
        <f t="shared" ca="1" si="3"/>
        <v>1.7422274671192371E-2</v>
      </c>
    </row>
    <row r="18" spans="1:22">
      <c r="A18" s="28">
        <f>'Monthly Data'!A18</f>
        <v>39934</v>
      </c>
      <c r="B18" s="170">
        <f t="shared" si="4"/>
        <v>5</v>
      </c>
      <c r="C18">
        <f t="shared" si="1"/>
        <v>2009</v>
      </c>
      <c r="D18">
        <f ca="1">'Monthly Data'!F18</f>
        <v>41837246.165888578</v>
      </c>
      <c r="E18">
        <f>'Monthly Data'!AX18</f>
        <v>83.40000000000002</v>
      </c>
      <c r="F18">
        <f>'Monthly Data'!AY18</f>
        <v>12.899999999999999</v>
      </c>
      <c r="G18">
        <f>'Monthly Data'!BP18</f>
        <v>1</v>
      </c>
      <c r="H18">
        <f>'Monthly Data'!BQ18</f>
        <v>0</v>
      </c>
      <c r="I18">
        <f>'Monthly Data'!BS18</f>
        <v>31</v>
      </c>
      <c r="J18">
        <f>'Monthly Data'!BL18</f>
        <v>0</v>
      </c>
      <c r="K18">
        <f>'Monthly Data'!BC18</f>
        <v>17</v>
      </c>
      <c r="M18">
        <f>'Res OLS Model'!$B$5</f>
        <v>-18835309.468010399</v>
      </c>
      <c r="N18">
        <f>'Res OLS Model'!$B$6*E18</f>
        <v>2034505.2999647646</v>
      </c>
      <c r="O18">
        <f>'Res OLS Model'!$B$7*F18</f>
        <v>2217925.8156189257</v>
      </c>
      <c r="P18">
        <f>'Res OLS Model'!$B$8*G18</f>
        <v>-4176983.9788491102</v>
      </c>
      <c r="Q18">
        <f>'Res OLS Model'!$B$9*H18</f>
        <v>0</v>
      </c>
      <c r="R18">
        <f>'Res OLS Model'!$B$10*I18</f>
        <v>61037624.012392379</v>
      </c>
      <c r="S18">
        <f>'Res OLS Model'!$B$11*J18</f>
        <v>0</v>
      </c>
      <c r="T18">
        <f>'Res OLS Model'!$B$12*K18</f>
        <v>-448492.326525916</v>
      </c>
      <c r="U18">
        <f t="shared" si="2"/>
        <v>41829269.354590639</v>
      </c>
      <c r="V18" s="26">
        <f t="shared" ca="1" si="3"/>
        <v>1.9066291472219342E-4</v>
      </c>
    </row>
    <row r="19" spans="1:22">
      <c r="A19" s="28">
        <f>'Monthly Data'!A19</f>
        <v>39965</v>
      </c>
      <c r="B19" s="170">
        <f t="shared" si="4"/>
        <v>6</v>
      </c>
      <c r="C19">
        <f t="shared" si="1"/>
        <v>2009</v>
      </c>
      <c r="D19">
        <f ca="1">'Monthly Data'!F19</f>
        <v>50342302.386945575</v>
      </c>
      <c r="E19">
        <f>'Monthly Data'!AX19</f>
        <v>25.299999999999997</v>
      </c>
      <c r="F19">
        <f>'Monthly Data'!AY19</f>
        <v>79.399999999999991</v>
      </c>
      <c r="G19">
        <f>'Monthly Data'!BP19</f>
        <v>0</v>
      </c>
      <c r="H19">
        <f>'Monthly Data'!BQ19</f>
        <v>0</v>
      </c>
      <c r="I19">
        <f>'Monthly Data'!BS19</f>
        <v>30</v>
      </c>
      <c r="J19">
        <f>'Monthly Data'!BL19</f>
        <v>0</v>
      </c>
      <c r="K19">
        <f>'Monthly Data'!BC19</f>
        <v>18</v>
      </c>
      <c r="M19">
        <f>'Res OLS Model'!$B$5</f>
        <v>-18835309.468010399</v>
      </c>
      <c r="N19">
        <f>'Res OLS Model'!$B$6*E19</f>
        <v>617182.06341856741</v>
      </c>
      <c r="O19">
        <f>'Res OLS Model'!$B$7*F19</f>
        <v>13651419.361251373</v>
      </c>
      <c r="P19">
        <f>'Res OLS Model'!$B$8*G19</f>
        <v>0</v>
      </c>
      <c r="Q19">
        <f>'Res OLS Model'!$B$9*H19</f>
        <v>0</v>
      </c>
      <c r="R19">
        <f>'Res OLS Model'!$B$10*I19</f>
        <v>59068668.399089403</v>
      </c>
      <c r="S19">
        <f>'Res OLS Model'!$B$11*J19</f>
        <v>0</v>
      </c>
      <c r="T19">
        <f>'Res OLS Model'!$B$12*K19</f>
        <v>-474874.22808626399</v>
      </c>
      <c r="U19">
        <f t="shared" si="2"/>
        <v>54027086.127662681</v>
      </c>
      <c r="V19" s="26">
        <f t="shared" ca="1" si="3"/>
        <v>7.3194581217100207E-2</v>
      </c>
    </row>
    <row r="20" spans="1:22">
      <c r="A20" s="28">
        <f>'Monthly Data'!A20</f>
        <v>39995</v>
      </c>
      <c r="B20" s="170">
        <f t="shared" si="4"/>
        <v>7</v>
      </c>
      <c r="C20">
        <f t="shared" si="1"/>
        <v>2009</v>
      </c>
      <c r="D20">
        <f ca="1">'Monthly Data'!F20</f>
        <v>60810554.498038575</v>
      </c>
      <c r="E20">
        <f>'Monthly Data'!AX20</f>
        <v>0.5</v>
      </c>
      <c r="F20">
        <f>'Monthly Data'!AY20</f>
        <v>100.19999999999999</v>
      </c>
      <c r="G20">
        <f>'Monthly Data'!BP20</f>
        <v>0</v>
      </c>
      <c r="H20">
        <f>'Monthly Data'!BQ20</f>
        <v>0</v>
      </c>
      <c r="I20">
        <f>'Monthly Data'!BS20</f>
        <v>31</v>
      </c>
      <c r="J20">
        <f>'Monthly Data'!BL20</f>
        <v>0</v>
      </c>
      <c r="K20">
        <f>'Monthly Data'!BC20</f>
        <v>19</v>
      </c>
      <c r="M20">
        <f>'Res OLS Model'!$B$5</f>
        <v>-18835309.468010399</v>
      </c>
      <c r="N20">
        <f>'Res OLS Model'!$B$6*E20</f>
        <v>12197.273980604101</v>
      </c>
      <c r="O20">
        <f>'Res OLS Model'!$B$7*F20</f>
        <v>17227609.823644679</v>
      </c>
      <c r="P20">
        <f>'Res OLS Model'!$B$8*G20</f>
        <v>0</v>
      </c>
      <c r="Q20">
        <f>'Res OLS Model'!$B$9*H20</f>
        <v>0</v>
      </c>
      <c r="R20">
        <f>'Res OLS Model'!$B$10*I20</f>
        <v>61037624.012392379</v>
      </c>
      <c r="S20">
        <f>'Res OLS Model'!$B$11*J20</f>
        <v>0</v>
      </c>
      <c r="T20">
        <f>'Res OLS Model'!$B$12*K20</f>
        <v>-501256.12964661198</v>
      </c>
      <c r="U20">
        <f t="shared" si="2"/>
        <v>58940865.512360647</v>
      </c>
      <c r="V20" s="26">
        <f t="shared" ca="1" si="3"/>
        <v>3.074612624586796E-2</v>
      </c>
    </row>
    <row r="21" spans="1:22">
      <c r="A21" s="28">
        <f>'Monthly Data'!A21</f>
        <v>40026</v>
      </c>
      <c r="B21" s="170">
        <f t="shared" si="4"/>
        <v>8</v>
      </c>
      <c r="C21">
        <f t="shared" si="1"/>
        <v>2009</v>
      </c>
      <c r="D21">
        <f ca="1">'Monthly Data'!F21</f>
        <v>64587027.745830581</v>
      </c>
      <c r="E21">
        <f>'Monthly Data'!AX21</f>
        <v>5.9</v>
      </c>
      <c r="F21">
        <f>'Monthly Data'!AY21</f>
        <v>133.4</v>
      </c>
      <c r="G21">
        <f>'Monthly Data'!BP21</f>
        <v>0</v>
      </c>
      <c r="H21">
        <f>'Monthly Data'!BQ21</f>
        <v>0</v>
      </c>
      <c r="I21">
        <f>'Monthly Data'!BS21</f>
        <v>31</v>
      </c>
      <c r="J21">
        <f>'Monthly Data'!BL21</f>
        <v>0</v>
      </c>
      <c r="K21">
        <f>'Monthly Data'!BC21</f>
        <v>20</v>
      </c>
      <c r="M21">
        <f>'Res OLS Model'!$B$5</f>
        <v>-18835309.468010399</v>
      </c>
      <c r="N21">
        <f>'Res OLS Model'!$B$6*E21</f>
        <v>143927.8329711284</v>
      </c>
      <c r="O21">
        <f>'Res OLS Model'!$B$7*F21</f>
        <v>22935759.984772462</v>
      </c>
      <c r="P21">
        <f>'Res OLS Model'!$B$8*G21</f>
        <v>0</v>
      </c>
      <c r="Q21">
        <f>'Res OLS Model'!$B$9*H21</f>
        <v>0</v>
      </c>
      <c r="R21">
        <f>'Res OLS Model'!$B$10*I21</f>
        <v>61037624.012392379</v>
      </c>
      <c r="S21">
        <f>'Res OLS Model'!$B$11*J21</f>
        <v>0</v>
      </c>
      <c r="T21">
        <f>'Res OLS Model'!$B$12*K21</f>
        <v>-527638.03120695997</v>
      </c>
      <c r="U21">
        <f t="shared" si="2"/>
        <v>64754364.330918618</v>
      </c>
      <c r="V21" s="26">
        <f t="shared" ca="1" si="3"/>
        <v>2.5908698840664546E-3</v>
      </c>
    </row>
    <row r="22" spans="1:22">
      <c r="A22" s="28">
        <f>'Monthly Data'!A22</f>
        <v>40057</v>
      </c>
      <c r="B22" s="170">
        <f t="shared" si="4"/>
        <v>9</v>
      </c>
      <c r="C22">
        <f t="shared" si="1"/>
        <v>2009</v>
      </c>
      <c r="D22">
        <f ca="1">'Monthly Data'!F22</f>
        <v>49270432.95375558</v>
      </c>
      <c r="E22">
        <f>'Monthly Data'!AX22</f>
        <v>26.2</v>
      </c>
      <c r="F22">
        <f>'Monthly Data'!AY22</f>
        <v>54.699999999999989</v>
      </c>
      <c r="G22">
        <f>'Monthly Data'!BP22</f>
        <v>0</v>
      </c>
      <c r="H22">
        <f>'Monthly Data'!BQ22</f>
        <v>1</v>
      </c>
      <c r="I22">
        <f>'Monthly Data'!BS22</f>
        <v>30</v>
      </c>
      <c r="J22">
        <f>'Monthly Data'!BL22</f>
        <v>1</v>
      </c>
      <c r="K22">
        <f>'Monthly Data'!BC22</f>
        <v>21</v>
      </c>
      <c r="M22">
        <f>'Res OLS Model'!$B$5</f>
        <v>-18835309.468010399</v>
      </c>
      <c r="N22">
        <f>'Res OLS Model'!$B$6*E22</f>
        <v>639137.15658365481</v>
      </c>
      <c r="O22">
        <f>'Res OLS Model'!$B$7*F22</f>
        <v>9404693.1871593203</v>
      </c>
      <c r="P22">
        <f>'Res OLS Model'!$B$8*G22</f>
        <v>0</v>
      </c>
      <c r="Q22">
        <f>'Res OLS Model'!$B$9*H22</f>
        <v>-2347252.1020738599</v>
      </c>
      <c r="R22">
        <f>'Res OLS Model'!$B$10*I22</f>
        <v>59068668.399089403</v>
      </c>
      <c r="S22">
        <f>'Res OLS Model'!$B$11*J22</f>
        <v>2715900.05685709</v>
      </c>
      <c r="T22">
        <f>'Res OLS Model'!$B$12*K22</f>
        <v>-554019.93276730797</v>
      </c>
      <c r="U22">
        <f t="shared" si="2"/>
        <v>50091817.296837896</v>
      </c>
      <c r="V22" s="26">
        <f t="shared" ca="1" si="3"/>
        <v>1.6670938204526316E-2</v>
      </c>
    </row>
    <row r="23" spans="1:22">
      <c r="A23" s="28">
        <f>'Monthly Data'!A23</f>
        <v>40087</v>
      </c>
      <c r="B23" s="170">
        <f t="shared" si="4"/>
        <v>10</v>
      </c>
      <c r="C23">
        <f t="shared" si="1"/>
        <v>2009</v>
      </c>
      <c r="D23">
        <f ca="1">'Monthly Data'!F23</f>
        <v>45083293.96010758</v>
      </c>
      <c r="E23">
        <f>'Monthly Data'!AX23</f>
        <v>230.79999999999995</v>
      </c>
      <c r="F23">
        <f>'Monthly Data'!AY23</f>
        <v>0</v>
      </c>
      <c r="G23">
        <f>'Monthly Data'!BP23</f>
        <v>0</v>
      </c>
      <c r="H23">
        <f>'Monthly Data'!BQ23</f>
        <v>1</v>
      </c>
      <c r="I23">
        <f>'Monthly Data'!BS23</f>
        <v>31</v>
      </c>
      <c r="J23">
        <f>'Monthly Data'!BL23</f>
        <v>0</v>
      </c>
      <c r="K23">
        <f>'Monthly Data'!BC23</f>
        <v>22</v>
      </c>
      <c r="M23">
        <f>'Res OLS Model'!$B$5</f>
        <v>-18835309.468010399</v>
      </c>
      <c r="N23">
        <f>'Res OLS Model'!$B$6*E23</f>
        <v>5630261.6694468521</v>
      </c>
      <c r="O23">
        <f>'Res OLS Model'!$B$7*F23</f>
        <v>0</v>
      </c>
      <c r="P23">
        <f>'Res OLS Model'!$B$8*G23</f>
        <v>0</v>
      </c>
      <c r="Q23">
        <f>'Res OLS Model'!$B$9*H23</f>
        <v>-2347252.1020738599</v>
      </c>
      <c r="R23">
        <f>'Res OLS Model'!$B$10*I23</f>
        <v>61037624.012392379</v>
      </c>
      <c r="S23">
        <f>'Res OLS Model'!$B$11*J23</f>
        <v>0</v>
      </c>
      <c r="T23">
        <f>'Res OLS Model'!$B$12*K23</f>
        <v>-580401.83432765596</v>
      </c>
      <c r="U23">
        <f t="shared" si="2"/>
        <v>44904922.277427316</v>
      </c>
      <c r="V23" s="26">
        <f t="shared" ca="1" si="3"/>
        <v>3.9564917957879949E-3</v>
      </c>
    </row>
    <row r="24" spans="1:22">
      <c r="A24" s="28">
        <f>'Monthly Data'!A24</f>
        <v>40118</v>
      </c>
      <c r="B24" s="170">
        <f t="shared" si="4"/>
        <v>11</v>
      </c>
      <c r="C24">
        <f t="shared" si="1"/>
        <v>2009</v>
      </c>
      <c r="D24">
        <f ca="1">'Monthly Data'!F24</f>
        <v>46033170.645772576</v>
      </c>
      <c r="E24">
        <f>'Monthly Data'!AX24</f>
        <v>305.49999999999989</v>
      </c>
      <c r="F24">
        <f>'Monthly Data'!AY24</f>
        <v>0</v>
      </c>
      <c r="G24">
        <f>'Monthly Data'!BP24</f>
        <v>0</v>
      </c>
      <c r="H24">
        <f>'Monthly Data'!BQ24</f>
        <v>1</v>
      </c>
      <c r="I24">
        <f>'Monthly Data'!BS24</f>
        <v>30</v>
      </c>
      <c r="J24">
        <f>'Monthly Data'!BL24</f>
        <v>0</v>
      </c>
      <c r="K24">
        <f>'Monthly Data'!BC24</f>
        <v>23</v>
      </c>
      <c r="M24">
        <f>'Res OLS Model'!$B$5</f>
        <v>-18835309.468010399</v>
      </c>
      <c r="N24">
        <f>'Res OLS Model'!$B$6*E24</f>
        <v>7452534.4021491027</v>
      </c>
      <c r="O24">
        <f>'Res OLS Model'!$B$7*F24</f>
        <v>0</v>
      </c>
      <c r="P24">
        <f>'Res OLS Model'!$B$8*G24</f>
        <v>0</v>
      </c>
      <c r="Q24">
        <f>'Res OLS Model'!$B$9*H24</f>
        <v>-2347252.1020738599</v>
      </c>
      <c r="R24">
        <f>'Res OLS Model'!$B$10*I24</f>
        <v>59068668.399089403</v>
      </c>
      <c r="S24">
        <f>'Res OLS Model'!$B$11*J24</f>
        <v>0</v>
      </c>
      <c r="T24">
        <f>'Res OLS Model'!$B$12*K24</f>
        <v>-606783.73588800395</v>
      </c>
      <c r="U24">
        <f t="shared" si="2"/>
        <v>44731857.495266244</v>
      </c>
      <c r="V24" s="26">
        <f t="shared" ca="1" si="3"/>
        <v>2.8269031488619343E-2</v>
      </c>
    </row>
    <row r="25" spans="1:22">
      <c r="A25" s="28">
        <f>'Monthly Data'!A25</f>
        <v>40148</v>
      </c>
      <c r="B25" s="170">
        <f t="shared" si="4"/>
        <v>12</v>
      </c>
      <c r="C25">
        <f t="shared" si="1"/>
        <v>2009</v>
      </c>
      <c r="D25">
        <f ca="1">'Monthly Data'!F25</f>
        <v>56594449.192762576</v>
      </c>
      <c r="E25">
        <f>'Monthly Data'!AX25</f>
        <v>582</v>
      </c>
      <c r="F25">
        <f>'Monthly Data'!AY25</f>
        <v>0</v>
      </c>
      <c r="G25">
        <f>'Monthly Data'!BP25</f>
        <v>0</v>
      </c>
      <c r="H25">
        <f>'Monthly Data'!BQ25</f>
        <v>0</v>
      </c>
      <c r="I25">
        <f>'Monthly Data'!BS25</f>
        <v>31</v>
      </c>
      <c r="J25">
        <f>'Monthly Data'!BL25</f>
        <v>0</v>
      </c>
      <c r="K25">
        <f>'Monthly Data'!BC25</f>
        <v>24</v>
      </c>
      <c r="M25">
        <f>'Res OLS Model'!$B$5</f>
        <v>-18835309.468010399</v>
      </c>
      <c r="N25">
        <f>'Res OLS Model'!$B$6*E25</f>
        <v>14197626.913423173</v>
      </c>
      <c r="O25">
        <f>'Res OLS Model'!$B$7*F25</f>
        <v>0</v>
      </c>
      <c r="P25">
        <f>'Res OLS Model'!$B$8*G25</f>
        <v>0</v>
      </c>
      <c r="Q25">
        <f>'Res OLS Model'!$B$9*H25</f>
        <v>0</v>
      </c>
      <c r="R25">
        <f>'Res OLS Model'!$B$10*I25</f>
        <v>61037624.012392379</v>
      </c>
      <c r="S25">
        <f>'Res OLS Model'!$B$11*J25</f>
        <v>0</v>
      </c>
      <c r="T25">
        <f>'Res OLS Model'!$B$12*K25</f>
        <v>-633165.63744835206</v>
      </c>
      <c r="U25">
        <f t="shared" si="2"/>
        <v>55766775.820356801</v>
      </c>
      <c r="V25" s="26">
        <f t="shared" ca="1" si="3"/>
        <v>1.4624638709472936E-2</v>
      </c>
    </row>
    <row r="26" spans="1:22">
      <c r="A26" s="28">
        <f>'Monthly Data'!A26</f>
        <v>40179</v>
      </c>
      <c r="B26" s="170">
        <f t="shared" si="4"/>
        <v>1</v>
      </c>
      <c r="C26">
        <f t="shared" si="1"/>
        <v>2010</v>
      </c>
      <c r="D26">
        <f ca="1">'Monthly Data'!F26</f>
        <v>57230062.23541832</v>
      </c>
      <c r="E26">
        <f>'Monthly Data'!AX26</f>
        <v>663.29999999999984</v>
      </c>
      <c r="F26">
        <f>'Monthly Data'!AY26</f>
        <v>0</v>
      </c>
      <c r="G26">
        <f>'Monthly Data'!BP26</f>
        <v>0</v>
      </c>
      <c r="H26">
        <f>'Monthly Data'!BQ26</f>
        <v>0</v>
      </c>
      <c r="I26">
        <f>'Monthly Data'!BS26</f>
        <v>31</v>
      </c>
      <c r="J26">
        <f>'Monthly Data'!BL26</f>
        <v>0</v>
      </c>
      <c r="K26">
        <f>'Monthly Data'!BC26</f>
        <v>25</v>
      </c>
      <c r="M26">
        <f>'Res OLS Model'!$B$5</f>
        <v>-18835309.468010399</v>
      </c>
      <c r="N26">
        <f>'Res OLS Model'!$B$6*E26</f>
        <v>16180903.662669396</v>
      </c>
      <c r="O26">
        <f>'Res OLS Model'!$B$7*F26</f>
        <v>0</v>
      </c>
      <c r="P26">
        <f>'Res OLS Model'!$B$8*G26</f>
        <v>0</v>
      </c>
      <c r="Q26">
        <f>'Res OLS Model'!$B$9*H26</f>
        <v>0</v>
      </c>
      <c r="R26">
        <f>'Res OLS Model'!$B$10*I26</f>
        <v>61037624.012392379</v>
      </c>
      <c r="S26">
        <f>'Res OLS Model'!$B$11*J26</f>
        <v>0</v>
      </c>
      <c r="T26">
        <f>'Res OLS Model'!$B$12*K26</f>
        <v>-659547.53900870006</v>
      </c>
      <c r="U26">
        <f t="shared" si="2"/>
        <v>57723670.668042675</v>
      </c>
      <c r="V26" s="26">
        <f t="shared" ca="1" si="3"/>
        <v>8.6249850750445712E-3</v>
      </c>
    </row>
    <row r="27" spans="1:22">
      <c r="A27" s="28">
        <f>'Monthly Data'!A27</f>
        <v>40210</v>
      </c>
      <c r="B27" s="170">
        <f t="shared" si="4"/>
        <v>2</v>
      </c>
      <c r="C27">
        <f t="shared" si="1"/>
        <v>2010</v>
      </c>
      <c r="D27">
        <f ca="1">'Monthly Data'!F27</f>
        <v>48541585.314724319</v>
      </c>
      <c r="E27">
        <f>'Monthly Data'!AX27</f>
        <v>557.29999999999995</v>
      </c>
      <c r="F27">
        <f>'Monthly Data'!AY27</f>
        <v>0</v>
      </c>
      <c r="G27">
        <f>'Monthly Data'!BP27</f>
        <v>0</v>
      </c>
      <c r="H27">
        <f>'Monthly Data'!BQ27</f>
        <v>0</v>
      </c>
      <c r="I27">
        <f>'Monthly Data'!BS27</f>
        <v>28</v>
      </c>
      <c r="J27">
        <f>'Monthly Data'!BL27</f>
        <v>0</v>
      </c>
      <c r="K27">
        <f>'Monthly Data'!BC27</f>
        <v>26</v>
      </c>
      <c r="M27">
        <f>'Res OLS Model'!$B$5</f>
        <v>-18835309.468010399</v>
      </c>
      <c r="N27">
        <f>'Res OLS Model'!$B$6*E27</f>
        <v>13595081.578781329</v>
      </c>
      <c r="O27">
        <f>'Res OLS Model'!$B$7*F27</f>
        <v>0</v>
      </c>
      <c r="P27">
        <f>'Res OLS Model'!$B$8*G27</f>
        <v>0</v>
      </c>
      <c r="Q27">
        <f>'Res OLS Model'!$B$9*H27</f>
        <v>0</v>
      </c>
      <c r="R27">
        <f>'Res OLS Model'!$B$10*I27</f>
        <v>55130757.172483444</v>
      </c>
      <c r="S27">
        <f>'Res OLS Model'!$B$11*J27</f>
        <v>0</v>
      </c>
      <c r="T27">
        <f>'Res OLS Model'!$B$12*K27</f>
        <v>-685929.44056904805</v>
      </c>
      <c r="U27">
        <f t="shared" si="2"/>
        <v>49204599.842685319</v>
      </c>
      <c r="V27" s="26">
        <f t="shared" ca="1" si="3"/>
        <v>1.3658691278051149E-2</v>
      </c>
    </row>
    <row r="28" spans="1:22">
      <c r="A28" s="28">
        <f>'Monthly Data'!A28</f>
        <v>40238</v>
      </c>
      <c r="B28" s="170">
        <f t="shared" si="4"/>
        <v>3</v>
      </c>
      <c r="C28">
        <f t="shared" si="1"/>
        <v>2010</v>
      </c>
      <c r="D28">
        <f ca="1">'Monthly Data'!F28</f>
        <v>46701990.468791321</v>
      </c>
      <c r="E28">
        <f>'Monthly Data'!AX28</f>
        <v>393.39999999999986</v>
      </c>
      <c r="F28">
        <f>'Monthly Data'!AY28</f>
        <v>0</v>
      </c>
      <c r="G28">
        <f>'Monthly Data'!BP28</f>
        <v>1</v>
      </c>
      <c r="H28">
        <f>'Monthly Data'!BQ28</f>
        <v>0</v>
      </c>
      <c r="I28">
        <f>'Monthly Data'!BS28</f>
        <v>31</v>
      </c>
      <c r="J28">
        <f>'Monthly Data'!BL28</f>
        <v>0</v>
      </c>
      <c r="K28">
        <f>'Monthly Data'!BC28</f>
        <v>27</v>
      </c>
      <c r="M28">
        <f>'Res OLS Model'!$B$5</f>
        <v>-18835309.468010399</v>
      </c>
      <c r="N28">
        <f>'Res OLS Model'!$B$6*E28</f>
        <v>9596815.1679393034</v>
      </c>
      <c r="O28">
        <f>'Res OLS Model'!$B$7*F28</f>
        <v>0</v>
      </c>
      <c r="P28">
        <f>'Res OLS Model'!$B$8*G28</f>
        <v>-4176983.9788491102</v>
      </c>
      <c r="Q28">
        <f>'Res OLS Model'!$B$9*H28</f>
        <v>0</v>
      </c>
      <c r="R28">
        <f>'Res OLS Model'!$B$10*I28</f>
        <v>61037624.012392379</v>
      </c>
      <c r="S28">
        <f>'Res OLS Model'!$B$11*J28</f>
        <v>0</v>
      </c>
      <c r="T28">
        <f>'Res OLS Model'!$B$12*K28</f>
        <v>-712311.34212939604</v>
      </c>
      <c r="U28">
        <f t="shared" si="2"/>
        <v>46909834.391342774</v>
      </c>
      <c r="V28" s="26">
        <f t="shared" ca="1" si="3"/>
        <v>4.4504296383329773E-3</v>
      </c>
    </row>
    <row r="29" spans="1:22">
      <c r="A29" s="28">
        <f>'Monthly Data'!A29</f>
        <v>40269</v>
      </c>
      <c r="B29" s="170">
        <f t="shared" si="4"/>
        <v>4</v>
      </c>
      <c r="C29">
        <f t="shared" si="1"/>
        <v>2010</v>
      </c>
      <c r="D29">
        <f ca="1">'Monthly Data'!F29</f>
        <v>40737141.674832322</v>
      </c>
      <c r="E29">
        <f>'Monthly Data'!AX29</f>
        <v>174.9</v>
      </c>
      <c r="F29">
        <f>'Monthly Data'!AY29</f>
        <v>5</v>
      </c>
      <c r="G29">
        <f>'Monthly Data'!BP29</f>
        <v>1</v>
      </c>
      <c r="H29">
        <f>'Monthly Data'!BQ29</f>
        <v>0</v>
      </c>
      <c r="I29">
        <f>'Monthly Data'!BS29</f>
        <v>30</v>
      </c>
      <c r="J29">
        <f>'Monthly Data'!BL29</f>
        <v>0</v>
      </c>
      <c r="K29">
        <f>'Monthly Data'!BC29</f>
        <v>28</v>
      </c>
      <c r="M29">
        <f>'Res OLS Model'!$B$5</f>
        <v>-18835309.468010399</v>
      </c>
      <c r="N29">
        <f>'Res OLS Model'!$B$6*E29</f>
        <v>4266606.438415315</v>
      </c>
      <c r="O29">
        <f>'Res OLS Model'!$B$7*F29</f>
        <v>859661.16884454503</v>
      </c>
      <c r="P29">
        <f>'Res OLS Model'!$B$8*G29</f>
        <v>-4176983.9788491102</v>
      </c>
      <c r="Q29">
        <f>'Res OLS Model'!$B$9*H29</f>
        <v>0</v>
      </c>
      <c r="R29">
        <f>'Res OLS Model'!$B$10*I29</f>
        <v>59068668.399089403</v>
      </c>
      <c r="S29">
        <f>'Res OLS Model'!$B$11*J29</f>
        <v>0</v>
      </c>
      <c r="T29">
        <f>'Res OLS Model'!$B$12*K29</f>
        <v>-738693.24368974403</v>
      </c>
      <c r="U29">
        <f t="shared" si="2"/>
        <v>40443949.315800011</v>
      </c>
      <c r="V29" s="26">
        <f t="shared" ca="1" si="3"/>
        <v>7.1971755252884309E-3</v>
      </c>
    </row>
    <row r="30" spans="1:22">
      <c r="A30" s="28">
        <f>'Monthly Data'!A30</f>
        <v>40299</v>
      </c>
      <c r="B30" s="170">
        <f t="shared" si="4"/>
        <v>5</v>
      </c>
      <c r="C30">
        <f t="shared" si="1"/>
        <v>2010</v>
      </c>
      <c r="D30">
        <f ca="1">'Monthly Data'!F30</f>
        <v>48242779.236058325</v>
      </c>
      <c r="E30">
        <f>'Monthly Data'!AX30</f>
        <v>84.300000000000011</v>
      </c>
      <c r="F30">
        <f>'Monthly Data'!AY30</f>
        <v>59.699999999999989</v>
      </c>
      <c r="G30">
        <f>'Monthly Data'!BP30</f>
        <v>1</v>
      </c>
      <c r="H30">
        <f>'Monthly Data'!BQ30</f>
        <v>0</v>
      </c>
      <c r="I30">
        <f>'Monthly Data'!BS30</f>
        <v>31</v>
      </c>
      <c r="J30">
        <f>'Monthly Data'!BL30</f>
        <v>0</v>
      </c>
      <c r="K30">
        <f>'Monthly Data'!BC30</f>
        <v>29</v>
      </c>
      <c r="M30">
        <f>'Res OLS Model'!$B$5</f>
        <v>-18835309.468010399</v>
      </c>
      <c r="N30">
        <f>'Res OLS Model'!$B$6*E30</f>
        <v>2056460.3931298517</v>
      </c>
      <c r="O30">
        <f>'Res OLS Model'!$B$7*F30</f>
        <v>10264354.356003866</v>
      </c>
      <c r="P30">
        <f>'Res OLS Model'!$B$8*G30</f>
        <v>-4176983.9788491102</v>
      </c>
      <c r="Q30">
        <f>'Res OLS Model'!$B$9*H30</f>
        <v>0</v>
      </c>
      <c r="R30">
        <f>'Res OLS Model'!$B$10*I30</f>
        <v>61037624.012392379</v>
      </c>
      <c r="S30">
        <f>'Res OLS Model'!$B$11*J30</f>
        <v>0</v>
      </c>
      <c r="T30">
        <f>'Res OLS Model'!$B$12*K30</f>
        <v>-765075.14525009203</v>
      </c>
      <c r="U30">
        <f t="shared" si="2"/>
        <v>49581070.169416495</v>
      </c>
      <c r="V30" s="26">
        <f t="shared" ca="1" si="3"/>
        <v>2.7740751145570095E-2</v>
      </c>
    </row>
    <row r="31" spans="1:22">
      <c r="A31" s="28">
        <f>'Monthly Data'!A31</f>
        <v>40330</v>
      </c>
      <c r="B31" s="170">
        <f t="shared" si="4"/>
        <v>6</v>
      </c>
      <c r="C31">
        <f t="shared" si="1"/>
        <v>2010</v>
      </c>
      <c r="D31">
        <f ca="1">'Monthly Data'!F31</f>
        <v>65023461.895293318</v>
      </c>
      <c r="E31">
        <f>'Monthly Data'!AX31</f>
        <v>3.9000000000000004</v>
      </c>
      <c r="F31">
        <f>'Monthly Data'!AY31</f>
        <v>135.89999999999998</v>
      </c>
      <c r="G31">
        <f>'Monthly Data'!BP31</f>
        <v>0</v>
      </c>
      <c r="H31">
        <f>'Monthly Data'!BQ31</f>
        <v>0</v>
      </c>
      <c r="I31">
        <f>'Monthly Data'!BS31</f>
        <v>30</v>
      </c>
      <c r="J31">
        <f>'Monthly Data'!BL31</f>
        <v>0</v>
      </c>
      <c r="K31">
        <f>'Monthly Data'!BC31</f>
        <v>30</v>
      </c>
      <c r="M31">
        <f>'Res OLS Model'!$B$5</f>
        <v>-18835309.468010399</v>
      </c>
      <c r="N31">
        <f>'Res OLS Model'!$B$6*E31</f>
        <v>95138.737048711992</v>
      </c>
      <c r="O31">
        <f>'Res OLS Model'!$B$7*F31</f>
        <v>23365590.56919473</v>
      </c>
      <c r="P31">
        <f>'Res OLS Model'!$B$8*G31</f>
        <v>0</v>
      </c>
      <c r="Q31">
        <f>'Res OLS Model'!$B$9*H31</f>
        <v>0</v>
      </c>
      <c r="R31">
        <f>'Res OLS Model'!$B$10*I31</f>
        <v>59068668.399089403</v>
      </c>
      <c r="S31">
        <f>'Res OLS Model'!$B$11*J31</f>
        <v>0</v>
      </c>
      <c r="T31">
        <f>'Res OLS Model'!$B$12*K31</f>
        <v>-791457.04681044002</v>
      </c>
      <c r="U31">
        <f t="shared" si="2"/>
        <v>62902631.190512009</v>
      </c>
      <c r="V31" s="26">
        <f t="shared" ca="1" si="3"/>
        <v>3.2616391729441641E-2</v>
      </c>
    </row>
    <row r="32" spans="1:22">
      <c r="A32" s="28">
        <f>'Monthly Data'!A32</f>
        <v>40360</v>
      </c>
      <c r="B32" s="170">
        <f t="shared" si="4"/>
        <v>7</v>
      </c>
      <c r="C32">
        <f t="shared" si="1"/>
        <v>2010</v>
      </c>
      <c r="D32">
        <f ca="1">'Monthly Data'!F32</f>
        <v>81296181.759749323</v>
      </c>
      <c r="E32">
        <f>'Monthly Data'!AX32</f>
        <v>0</v>
      </c>
      <c r="F32">
        <f>'Monthly Data'!AY32</f>
        <v>227.00000000000006</v>
      </c>
      <c r="G32">
        <f>'Monthly Data'!BP32</f>
        <v>0</v>
      </c>
      <c r="H32">
        <f>'Monthly Data'!BQ32</f>
        <v>0</v>
      </c>
      <c r="I32">
        <f>'Monthly Data'!BS32</f>
        <v>31</v>
      </c>
      <c r="J32">
        <f>'Monthly Data'!BL32</f>
        <v>0</v>
      </c>
      <c r="K32">
        <f>'Monthly Data'!BC32</f>
        <v>31</v>
      </c>
      <c r="M32">
        <f>'Res OLS Model'!$B$5</f>
        <v>-18835309.468010399</v>
      </c>
      <c r="N32">
        <f>'Res OLS Model'!$B$6*E32</f>
        <v>0</v>
      </c>
      <c r="O32">
        <f>'Res OLS Model'!$B$7*F32</f>
        <v>39028617.065542355</v>
      </c>
      <c r="P32">
        <f>'Res OLS Model'!$B$8*G32</f>
        <v>0</v>
      </c>
      <c r="Q32">
        <f>'Res OLS Model'!$B$9*H32</f>
        <v>0</v>
      </c>
      <c r="R32">
        <f>'Res OLS Model'!$B$10*I32</f>
        <v>61037624.012392379</v>
      </c>
      <c r="S32">
        <f>'Res OLS Model'!$B$11*J32</f>
        <v>0</v>
      </c>
      <c r="T32">
        <f>'Res OLS Model'!$B$12*K32</f>
        <v>-817838.94837078801</v>
      </c>
      <c r="U32">
        <f t="shared" si="2"/>
        <v>80413092.661553547</v>
      </c>
      <c r="V32" s="26">
        <f t="shared" ca="1" si="3"/>
        <v>1.0862614689648364E-2</v>
      </c>
    </row>
    <row r="33" spans="1:22">
      <c r="A33" s="28">
        <f>'Monthly Data'!A33</f>
        <v>40391</v>
      </c>
      <c r="B33" s="170">
        <f t="shared" si="4"/>
        <v>8</v>
      </c>
      <c r="C33">
        <f t="shared" si="1"/>
        <v>2010</v>
      </c>
      <c r="D33">
        <f ca="1">'Monthly Data'!F33</f>
        <v>75078483.539122328</v>
      </c>
      <c r="E33">
        <f>'Monthly Data'!AX33</f>
        <v>0</v>
      </c>
      <c r="F33">
        <f>'Monthly Data'!AY33</f>
        <v>211.80000000000004</v>
      </c>
      <c r="G33">
        <f>'Monthly Data'!BP33</f>
        <v>0</v>
      </c>
      <c r="H33">
        <f>'Monthly Data'!BQ33</f>
        <v>0</v>
      </c>
      <c r="I33">
        <f>'Monthly Data'!BS33</f>
        <v>31</v>
      </c>
      <c r="J33">
        <f>'Monthly Data'!BL33</f>
        <v>0</v>
      </c>
      <c r="K33">
        <f>'Monthly Data'!BC33</f>
        <v>32</v>
      </c>
      <c r="M33">
        <f>'Res OLS Model'!$B$5</f>
        <v>-18835309.468010399</v>
      </c>
      <c r="N33">
        <f>'Res OLS Model'!$B$6*E33</f>
        <v>0</v>
      </c>
      <c r="O33">
        <f>'Res OLS Model'!$B$7*F33</f>
        <v>36415247.112254933</v>
      </c>
      <c r="P33">
        <f>'Res OLS Model'!$B$8*G33</f>
        <v>0</v>
      </c>
      <c r="Q33">
        <f>'Res OLS Model'!$B$9*H33</f>
        <v>0</v>
      </c>
      <c r="R33">
        <f>'Res OLS Model'!$B$10*I33</f>
        <v>61037624.012392379</v>
      </c>
      <c r="S33">
        <f>'Res OLS Model'!$B$11*J33</f>
        <v>0</v>
      </c>
      <c r="T33">
        <f>'Res OLS Model'!$B$12*K33</f>
        <v>-844220.84993113601</v>
      </c>
      <c r="U33">
        <f t="shared" si="2"/>
        <v>77773340.806705773</v>
      </c>
      <c r="V33" s="26">
        <f t="shared" ca="1" si="3"/>
        <v>3.5893869195948704E-2</v>
      </c>
    </row>
    <row r="34" spans="1:22">
      <c r="A34" s="28">
        <f>'Monthly Data'!A34</f>
        <v>40422</v>
      </c>
      <c r="B34" s="170">
        <f t="shared" si="4"/>
        <v>9</v>
      </c>
      <c r="C34">
        <f t="shared" si="1"/>
        <v>2010</v>
      </c>
      <c r="D34">
        <f ca="1">'Monthly Data'!F34</f>
        <v>49993208.971530318</v>
      </c>
      <c r="E34">
        <f>'Monthly Data'!AX34</f>
        <v>38</v>
      </c>
      <c r="F34">
        <f>'Monthly Data'!AY34</f>
        <v>59.699999999999989</v>
      </c>
      <c r="G34">
        <f>'Monthly Data'!BP34</f>
        <v>0</v>
      </c>
      <c r="H34">
        <f>'Monthly Data'!BQ34</f>
        <v>1</v>
      </c>
      <c r="I34">
        <f>'Monthly Data'!BS34</f>
        <v>30</v>
      </c>
      <c r="J34">
        <f>'Monthly Data'!BL34</f>
        <v>1</v>
      </c>
      <c r="K34">
        <f>'Monthly Data'!BC34</f>
        <v>33</v>
      </c>
      <c r="M34">
        <f>'Res OLS Model'!$B$5</f>
        <v>-18835309.468010399</v>
      </c>
      <c r="N34">
        <f>'Res OLS Model'!$B$6*E34</f>
        <v>926992.82252591162</v>
      </c>
      <c r="O34">
        <f>'Res OLS Model'!$B$7*F34</f>
        <v>10264354.356003866</v>
      </c>
      <c r="P34">
        <f>'Res OLS Model'!$B$8*G34</f>
        <v>0</v>
      </c>
      <c r="Q34">
        <f>'Res OLS Model'!$B$9*H34</f>
        <v>-2347252.1020738599</v>
      </c>
      <c r="R34">
        <f>'Res OLS Model'!$B$10*I34</f>
        <v>59068668.399089403</v>
      </c>
      <c r="S34">
        <f>'Res OLS Model'!$B$11*J34</f>
        <v>2715900.05685709</v>
      </c>
      <c r="T34">
        <f>'Res OLS Model'!$B$12*K34</f>
        <v>-870602.751491484</v>
      </c>
      <c r="U34">
        <f t="shared" si="2"/>
        <v>50922751.312900521</v>
      </c>
      <c r="V34" s="26">
        <f t="shared" ca="1" si="3"/>
        <v>1.8593372189801817E-2</v>
      </c>
    </row>
    <row r="35" spans="1:22">
      <c r="A35" s="28">
        <f>'Monthly Data'!A35</f>
        <v>40452</v>
      </c>
      <c r="B35" s="170">
        <f t="shared" si="4"/>
        <v>10</v>
      </c>
      <c r="C35">
        <f t="shared" si="1"/>
        <v>2010</v>
      </c>
      <c r="D35">
        <f ca="1">'Monthly Data'!F35</f>
        <v>42337839.47948432</v>
      </c>
      <c r="E35">
        <f>'Monthly Data'!AX35</f>
        <v>157.6</v>
      </c>
      <c r="F35">
        <f>'Monthly Data'!AY35</f>
        <v>1.4000000000000001</v>
      </c>
      <c r="G35">
        <f>'Monthly Data'!BP35</f>
        <v>0</v>
      </c>
      <c r="H35">
        <f>'Monthly Data'!BQ35</f>
        <v>1</v>
      </c>
      <c r="I35">
        <f>'Monthly Data'!BS35</f>
        <v>31</v>
      </c>
      <c r="J35">
        <f>'Monthly Data'!BL35</f>
        <v>0</v>
      </c>
      <c r="K35">
        <f>'Monthly Data'!BC35</f>
        <v>34</v>
      </c>
      <c r="M35">
        <f>'Res OLS Model'!$B$5</f>
        <v>-18835309.468010399</v>
      </c>
      <c r="N35">
        <f>'Res OLS Model'!$B$6*E35</f>
        <v>3844580.7586864126</v>
      </c>
      <c r="O35">
        <f>'Res OLS Model'!$B$7*F35</f>
        <v>240705.12727647263</v>
      </c>
      <c r="P35">
        <f>'Res OLS Model'!$B$8*G35</f>
        <v>0</v>
      </c>
      <c r="Q35">
        <f>'Res OLS Model'!$B$9*H35</f>
        <v>-2347252.1020738599</v>
      </c>
      <c r="R35">
        <f>'Res OLS Model'!$B$10*I35</f>
        <v>61037624.012392379</v>
      </c>
      <c r="S35">
        <f>'Res OLS Model'!$B$11*J35</f>
        <v>0</v>
      </c>
      <c r="T35">
        <f>'Res OLS Model'!$B$12*K35</f>
        <v>-896984.65305183199</v>
      </c>
      <c r="U35">
        <f t="shared" si="2"/>
        <v>43043363.675219171</v>
      </c>
      <c r="V35" s="26">
        <f t="shared" ca="1" si="3"/>
        <v>1.6664152077876516E-2</v>
      </c>
    </row>
    <row r="36" spans="1:22">
      <c r="A36" s="28">
        <f>'Monthly Data'!A36</f>
        <v>40483</v>
      </c>
      <c r="B36" s="170">
        <f t="shared" si="4"/>
        <v>11</v>
      </c>
      <c r="C36">
        <f t="shared" si="1"/>
        <v>2010</v>
      </c>
      <c r="D36">
        <f ca="1">'Monthly Data'!F36</f>
        <v>45676188.057550319</v>
      </c>
      <c r="E36">
        <f>'Monthly Data'!AX36</f>
        <v>376.59999999999991</v>
      </c>
      <c r="F36">
        <f>'Monthly Data'!AY36</f>
        <v>0</v>
      </c>
      <c r="G36">
        <f>'Monthly Data'!BP36</f>
        <v>0</v>
      </c>
      <c r="H36">
        <f>'Monthly Data'!BQ36</f>
        <v>1</v>
      </c>
      <c r="I36">
        <f>'Monthly Data'!BS36</f>
        <v>30</v>
      </c>
      <c r="J36">
        <f>'Monthly Data'!BL36</f>
        <v>0</v>
      </c>
      <c r="K36">
        <f>'Monthly Data'!BC36</f>
        <v>35</v>
      </c>
      <c r="M36">
        <f>'Res OLS Model'!$B$5</f>
        <v>-18835309.468010399</v>
      </c>
      <c r="N36">
        <f>'Res OLS Model'!$B$6*E36</f>
        <v>9186986.7621910069</v>
      </c>
      <c r="O36">
        <f>'Res OLS Model'!$B$7*F36</f>
        <v>0</v>
      </c>
      <c r="P36">
        <f>'Res OLS Model'!$B$8*G36</f>
        <v>0</v>
      </c>
      <c r="Q36">
        <f>'Res OLS Model'!$B$9*H36</f>
        <v>-2347252.1020738599</v>
      </c>
      <c r="R36">
        <f>'Res OLS Model'!$B$10*I36</f>
        <v>59068668.399089403</v>
      </c>
      <c r="S36">
        <f>'Res OLS Model'!$B$11*J36</f>
        <v>0</v>
      </c>
      <c r="T36">
        <f>'Res OLS Model'!$B$12*K36</f>
        <v>-923366.55461217999</v>
      </c>
      <c r="U36">
        <f t="shared" si="2"/>
        <v>46149727.036583968</v>
      </c>
      <c r="V36" s="26">
        <f t="shared" ca="1" si="3"/>
        <v>1.0367305135818411E-2</v>
      </c>
    </row>
    <row r="37" spans="1:22">
      <c r="A37" s="28">
        <f>'Monthly Data'!A37</f>
        <v>40513</v>
      </c>
      <c r="B37" s="170">
        <f t="shared" si="4"/>
        <v>12</v>
      </c>
      <c r="C37">
        <f t="shared" si="1"/>
        <v>2010</v>
      </c>
      <c r="D37">
        <f ca="1">'Monthly Data'!F37</f>
        <v>56097840.297418319</v>
      </c>
      <c r="E37">
        <f>'Monthly Data'!AX37</f>
        <v>645.59999999999991</v>
      </c>
      <c r="F37">
        <f>'Monthly Data'!AY37</f>
        <v>0</v>
      </c>
      <c r="G37">
        <f>'Monthly Data'!BP37</f>
        <v>0</v>
      </c>
      <c r="H37">
        <f>'Monthly Data'!BQ37</f>
        <v>0</v>
      </c>
      <c r="I37">
        <f>'Monthly Data'!BS37</f>
        <v>31</v>
      </c>
      <c r="J37">
        <f>'Monthly Data'!BL37</f>
        <v>0</v>
      </c>
      <c r="K37">
        <f>'Monthly Data'!BC37</f>
        <v>36</v>
      </c>
      <c r="M37">
        <f>'Res OLS Model'!$B$5</f>
        <v>-18835309.468010399</v>
      </c>
      <c r="N37">
        <f>'Res OLS Model'!$B$6*E37</f>
        <v>15749120.163756013</v>
      </c>
      <c r="O37">
        <f>'Res OLS Model'!$B$7*F37</f>
        <v>0</v>
      </c>
      <c r="P37">
        <f>'Res OLS Model'!$B$8*G37</f>
        <v>0</v>
      </c>
      <c r="Q37">
        <f>'Res OLS Model'!$B$9*H37</f>
        <v>0</v>
      </c>
      <c r="R37">
        <f>'Res OLS Model'!$B$10*I37</f>
        <v>61037624.012392379</v>
      </c>
      <c r="S37">
        <f>'Res OLS Model'!$B$11*J37</f>
        <v>0</v>
      </c>
      <c r="T37">
        <f>'Res OLS Model'!$B$12*K37</f>
        <v>-949748.45617252798</v>
      </c>
      <c r="U37">
        <f t="shared" si="2"/>
        <v>57001686.251965463</v>
      </c>
      <c r="V37" s="26">
        <f t="shared" ca="1" si="3"/>
        <v>1.6111956356165469E-2</v>
      </c>
    </row>
    <row r="38" spans="1:22">
      <c r="A38" s="28">
        <f>'Monthly Data'!A38</f>
        <v>40544</v>
      </c>
      <c r="B38" s="170">
        <f t="shared" si="4"/>
        <v>1</v>
      </c>
      <c r="C38">
        <f t="shared" si="1"/>
        <v>2011</v>
      </c>
      <c r="D38">
        <f ca="1">'Monthly Data'!F38</f>
        <v>57216324.683351137</v>
      </c>
      <c r="E38">
        <f>'Monthly Data'!AX38</f>
        <v>703.59999999999991</v>
      </c>
      <c r="F38">
        <f>'Monthly Data'!AY38</f>
        <v>0</v>
      </c>
      <c r="G38">
        <f>'Monthly Data'!BP38</f>
        <v>0</v>
      </c>
      <c r="H38">
        <f>'Monthly Data'!BQ38</f>
        <v>0</v>
      </c>
      <c r="I38">
        <f>'Monthly Data'!BS38</f>
        <v>31</v>
      </c>
      <c r="J38">
        <f>'Monthly Data'!BL38</f>
        <v>0</v>
      </c>
      <c r="K38">
        <f>'Monthly Data'!BC38</f>
        <v>37</v>
      </c>
      <c r="M38">
        <f>'Res OLS Model'!$B$5</f>
        <v>-18835309.468010399</v>
      </c>
      <c r="N38">
        <f>'Res OLS Model'!$B$6*E38</f>
        <v>17164003.945506088</v>
      </c>
      <c r="O38">
        <f>'Res OLS Model'!$B$7*F38</f>
        <v>0</v>
      </c>
      <c r="P38">
        <f>'Res OLS Model'!$B$8*G38</f>
        <v>0</v>
      </c>
      <c r="Q38">
        <f>'Res OLS Model'!$B$9*H38</f>
        <v>0</v>
      </c>
      <c r="R38">
        <f>'Res OLS Model'!$B$10*I38</f>
        <v>61037624.012392379</v>
      </c>
      <c r="S38">
        <f>'Res OLS Model'!$B$11*J38</f>
        <v>0</v>
      </c>
      <c r="T38">
        <f>'Res OLS Model'!$B$12*K38</f>
        <v>-976130.35773287597</v>
      </c>
      <c r="U38">
        <f t="shared" si="2"/>
        <v>58390188.132155195</v>
      </c>
      <c r="V38" s="26">
        <f t="shared" ca="1" si="3"/>
        <v>2.051623300343914E-2</v>
      </c>
    </row>
    <row r="39" spans="1:22">
      <c r="A39" s="28">
        <f>'Monthly Data'!A39</f>
        <v>40575</v>
      </c>
      <c r="B39" s="170">
        <f t="shared" si="4"/>
        <v>2</v>
      </c>
      <c r="C39">
        <f t="shared" si="1"/>
        <v>2011</v>
      </c>
      <c r="D39">
        <f ca="1">'Monthly Data'!F39</f>
        <v>49077423.393344134</v>
      </c>
      <c r="E39">
        <f>'Monthly Data'!AX39</f>
        <v>583.20000000000005</v>
      </c>
      <c r="F39">
        <f>'Monthly Data'!AY39</f>
        <v>0</v>
      </c>
      <c r="G39">
        <f>'Monthly Data'!BP39</f>
        <v>0</v>
      </c>
      <c r="H39">
        <f>'Monthly Data'!BQ39</f>
        <v>0</v>
      </c>
      <c r="I39">
        <f>'Monthly Data'!BS39</f>
        <v>28</v>
      </c>
      <c r="J39">
        <f>'Monthly Data'!BL39</f>
        <v>0</v>
      </c>
      <c r="K39">
        <f>'Monthly Data'!BC39</f>
        <v>38</v>
      </c>
      <c r="M39">
        <f>'Res OLS Model'!$B$5</f>
        <v>-18835309.468010399</v>
      </c>
      <c r="N39">
        <f>'Res OLS Model'!$B$6*E39</f>
        <v>14226900.370976625</v>
      </c>
      <c r="O39">
        <f>'Res OLS Model'!$B$7*F39</f>
        <v>0</v>
      </c>
      <c r="P39">
        <f>'Res OLS Model'!$B$8*G39</f>
        <v>0</v>
      </c>
      <c r="Q39">
        <f>'Res OLS Model'!$B$9*H39</f>
        <v>0</v>
      </c>
      <c r="R39">
        <f>'Res OLS Model'!$B$10*I39</f>
        <v>55130757.172483444</v>
      </c>
      <c r="S39">
        <f>'Res OLS Model'!$B$11*J39</f>
        <v>0</v>
      </c>
      <c r="T39">
        <f>'Res OLS Model'!$B$12*K39</f>
        <v>-1002512.259293224</v>
      </c>
      <c r="U39">
        <f t="shared" si="2"/>
        <v>49519835.816156447</v>
      </c>
      <c r="V39" s="26">
        <f t="shared" ca="1" si="3"/>
        <v>9.01458129263389E-3</v>
      </c>
    </row>
    <row r="40" spans="1:22">
      <c r="A40" s="28">
        <f>'Monthly Data'!A40</f>
        <v>40603</v>
      </c>
      <c r="B40" s="170">
        <f t="shared" si="4"/>
        <v>3</v>
      </c>
      <c r="C40">
        <f t="shared" si="1"/>
        <v>2011</v>
      </c>
      <c r="D40">
        <f ca="1">'Monthly Data'!F40</f>
        <v>49267213.176552139</v>
      </c>
      <c r="E40">
        <f>'Monthly Data'!AX40</f>
        <v>514.30000000000007</v>
      </c>
      <c r="F40">
        <f>'Monthly Data'!AY40</f>
        <v>0</v>
      </c>
      <c r="G40">
        <f>'Monthly Data'!BP40</f>
        <v>1</v>
      </c>
      <c r="H40">
        <f>'Monthly Data'!BQ40</f>
        <v>0</v>
      </c>
      <c r="I40">
        <f>'Monthly Data'!BS40</f>
        <v>31</v>
      </c>
      <c r="J40">
        <f>'Monthly Data'!BL40</f>
        <v>0</v>
      </c>
      <c r="K40">
        <f>'Monthly Data'!BC40</f>
        <v>39</v>
      </c>
      <c r="M40">
        <f>'Res OLS Model'!$B$5</f>
        <v>-18835309.468010399</v>
      </c>
      <c r="N40">
        <f>'Res OLS Model'!$B$6*E40</f>
        <v>12546116.016449381</v>
      </c>
      <c r="O40">
        <f>'Res OLS Model'!$B$7*F40</f>
        <v>0</v>
      </c>
      <c r="P40">
        <f>'Res OLS Model'!$B$8*G40</f>
        <v>-4176983.9788491102</v>
      </c>
      <c r="Q40">
        <f>'Res OLS Model'!$B$9*H40</f>
        <v>0</v>
      </c>
      <c r="R40">
        <f>'Res OLS Model'!$B$10*I40</f>
        <v>61037624.012392379</v>
      </c>
      <c r="S40">
        <f>'Res OLS Model'!$B$11*J40</f>
        <v>0</v>
      </c>
      <c r="T40">
        <f>'Res OLS Model'!$B$12*K40</f>
        <v>-1028894.160853572</v>
      </c>
      <c r="U40">
        <f t="shared" si="2"/>
        <v>49542552.421128683</v>
      </c>
      <c r="V40" s="26">
        <f t="shared" ca="1" si="3"/>
        <v>5.5886912781091995E-3</v>
      </c>
    </row>
    <row r="41" spans="1:22">
      <c r="A41" s="28">
        <f>'Monthly Data'!A41</f>
        <v>40634</v>
      </c>
      <c r="B41" s="170">
        <f t="shared" si="4"/>
        <v>4</v>
      </c>
      <c r="C41">
        <f t="shared" si="1"/>
        <v>2011</v>
      </c>
      <c r="D41">
        <f ca="1">'Monthly Data'!F41</f>
        <v>43063023.121252134</v>
      </c>
      <c r="E41">
        <f>'Monthly Data'!AX41</f>
        <v>278.59999999999985</v>
      </c>
      <c r="F41">
        <f>'Monthly Data'!AY41</f>
        <v>0.5</v>
      </c>
      <c r="G41">
        <f>'Monthly Data'!BP41</f>
        <v>1</v>
      </c>
      <c r="H41">
        <f>'Monthly Data'!BQ41</f>
        <v>0</v>
      </c>
      <c r="I41">
        <f>'Monthly Data'!BS41</f>
        <v>30</v>
      </c>
      <c r="J41">
        <f>'Monthly Data'!BL41</f>
        <v>0</v>
      </c>
      <c r="K41">
        <f>'Monthly Data'!BC41</f>
        <v>40</v>
      </c>
      <c r="M41">
        <f>'Res OLS Model'!$B$5</f>
        <v>-18835309.468010399</v>
      </c>
      <c r="N41">
        <f>'Res OLS Model'!$B$6*E41</f>
        <v>6796321.0619926015</v>
      </c>
      <c r="O41">
        <f>'Res OLS Model'!$B$7*F41</f>
        <v>85966.116884454503</v>
      </c>
      <c r="P41">
        <f>'Res OLS Model'!$B$8*G41</f>
        <v>-4176983.9788491102</v>
      </c>
      <c r="Q41">
        <f>'Res OLS Model'!$B$9*H41</f>
        <v>0</v>
      </c>
      <c r="R41">
        <f>'Res OLS Model'!$B$10*I41</f>
        <v>59068668.399089403</v>
      </c>
      <c r="S41">
        <f>'Res OLS Model'!$B$11*J41</f>
        <v>0</v>
      </c>
      <c r="T41">
        <f>'Res OLS Model'!$B$12*K41</f>
        <v>-1055276.0624139199</v>
      </c>
      <c r="U41">
        <f t="shared" si="2"/>
        <v>41883386.068693027</v>
      </c>
      <c r="V41" s="26">
        <f t="shared" ca="1" si="3"/>
        <v>2.7393270770554472E-2</v>
      </c>
    </row>
    <row r="42" spans="1:22">
      <c r="A42" s="28">
        <f>'Monthly Data'!A42</f>
        <v>40664</v>
      </c>
      <c r="B42" s="170">
        <f t="shared" si="4"/>
        <v>5</v>
      </c>
      <c r="C42">
        <f t="shared" si="1"/>
        <v>2011</v>
      </c>
      <c r="D42">
        <f ca="1">'Monthly Data'!F42</f>
        <v>46164662.055697136</v>
      </c>
      <c r="E42">
        <f>'Monthly Data'!AX42</f>
        <v>105.20000000000003</v>
      </c>
      <c r="F42">
        <f>'Monthly Data'!AY42</f>
        <v>37.200000000000003</v>
      </c>
      <c r="G42">
        <f>'Monthly Data'!BP42</f>
        <v>1</v>
      </c>
      <c r="H42">
        <f>'Monthly Data'!BQ42</f>
        <v>0</v>
      </c>
      <c r="I42">
        <f>'Monthly Data'!BS42</f>
        <v>31</v>
      </c>
      <c r="J42">
        <f>'Monthly Data'!BL42</f>
        <v>0</v>
      </c>
      <c r="K42">
        <f>'Monthly Data'!BC42</f>
        <v>41</v>
      </c>
      <c r="M42">
        <f>'Res OLS Model'!$B$5</f>
        <v>-18835309.468010399</v>
      </c>
      <c r="N42">
        <f>'Res OLS Model'!$B$6*E42</f>
        <v>2566306.4455191037</v>
      </c>
      <c r="O42">
        <f>'Res OLS Model'!$B$7*F42</f>
        <v>6395879.0962034157</v>
      </c>
      <c r="P42">
        <f>'Res OLS Model'!$B$8*G42</f>
        <v>-4176983.9788491102</v>
      </c>
      <c r="Q42">
        <f>'Res OLS Model'!$B$9*H42</f>
        <v>0</v>
      </c>
      <c r="R42">
        <f>'Res OLS Model'!$B$10*I42</f>
        <v>61037624.012392379</v>
      </c>
      <c r="S42">
        <f>'Res OLS Model'!$B$11*J42</f>
        <v>0</v>
      </c>
      <c r="T42">
        <f>'Res OLS Model'!$B$12*K42</f>
        <v>-1081657.9639742679</v>
      </c>
      <c r="U42">
        <f t="shared" si="2"/>
        <v>45905858.143281125</v>
      </c>
      <c r="V42" s="26">
        <f t="shared" ca="1" si="3"/>
        <v>5.6061043424030085E-3</v>
      </c>
    </row>
    <row r="43" spans="1:22">
      <c r="A43" s="28">
        <f>'Monthly Data'!A43</f>
        <v>40695</v>
      </c>
      <c r="B43" s="170">
        <f t="shared" si="4"/>
        <v>6</v>
      </c>
      <c r="C43">
        <f t="shared" si="1"/>
        <v>2011</v>
      </c>
      <c r="D43">
        <f ca="1">'Monthly Data'!F43</f>
        <v>60282224.690545134</v>
      </c>
      <c r="E43">
        <f>'Monthly Data'!AX43</f>
        <v>7.6000000000000005</v>
      </c>
      <c r="F43">
        <f>'Monthly Data'!AY43</f>
        <v>115.89999999999998</v>
      </c>
      <c r="G43">
        <f>'Monthly Data'!BP43</f>
        <v>0</v>
      </c>
      <c r="H43">
        <f>'Monthly Data'!BQ43</f>
        <v>0</v>
      </c>
      <c r="I43">
        <f>'Monthly Data'!BS43</f>
        <v>30</v>
      </c>
      <c r="J43">
        <f>'Monthly Data'!BL43</f>
        <v>0</v>
      </c>
      <c r="K43">
        <f>'Monthly Data'!BC43</f>
        <v>42</v>
      </c>
      <c r="M43">
        <f>'Res OLS Model'!$B$5</f>
        <v>-18835309.468010399</v>
      </c>
      <c r="N43">
        <f>'Res OLS Model'!$B$6*E43</f>
        <v>185398.56450518235</v>
      </c>
      <c r="O43">
        <f>'Res OLS Model'!$B$7*F43</f>
        <v>19926945.893816549</v>
      </c>
      <c r="P43">
        <f>'Res OLS Model'!$B$8*G43</f>
        <v>0</v>
      </c>
      <c r="Q43">
        <f>'Res OLS Model'!$B$9*H43</f>
        <v>0</v>
      </c>
      <c r="R43">
        <f>'Res OLS Model'!$B$10*I43</f>
        <v>59068668.399089403</v>
      </c>
      <c r="S43">
        <f>'Res OLS Model'!$B$11*J43</f>
        <v>0</v>
      </c>
      <c r="T43">
        <f>'Res OLS Model'!$B$12*K43</f>
        <v>-1108039.8655346159</v>
      </c>
      <c r="U43">
        <f t="shared" si="2"/>
        <v>59237663.523866117</v>
      </c>
      <c r="V43" s="26">
        <f t="shared" ca="1" si="3"/>
        <v>1.7327847006994249E-2</v>
      </c>
    </row>
    <row r="44" spans="1:22">
      <c r="A44" s="28">
        <f>'Monthly Data'!A44</f>
        <v>40725</v>
      </c>
      <c r="B44" s="170">
        <f t="shared" si="4"/>
        <v>7</v>
      </c>
      <c r="C44">
        <f t="shared" si="1"/>
        <v>2011</v>
      </c>
      <c r="D44">
        <f ca="1">'Monthly Data'!F44</f>
        <v>81061488.555960134</v>
      </c>
      <c r="E44">
        <f>'Monthly Data'!AX44</f>
        <v>0</v>
      </c>
      <c r="F44">
        <f>'Monthly Data'!AY44</f>
        <v>255.50000000000006</v>
      </c>
      <c r="G44">
        <f>'Monthly Data'!BP44</f>
        <v>0</v>
      </c>
      <c r="H44">
        <f>'Monthly Data'!BQ44</f>
        <v>0</v>
      </c>
      <c r="I44">
        <f>'Monthly Data'!BS44</f>
        <v>31</v>
      </c>
      <c r="J44">
        <f>'Monthly Data'!BL44</f>
        <v>0</v>
      </c>
      <c r="K44">
        <f>'Monthly Data'!BC44</f>
        <v>43</v>
      </c>
      <c r="M44">
        <f>'Res OLS Model'!$B$5</f>
        <v>-18835309.468010399</v>
      </c>
      <c r="N44">
        <f>'Res OLS Model'!$B$6*E44</f>
        <v>0</v>
      </c>
      <c r="O44">
        <f>'Res OLS Model'!$B$7*F44</f>
        <v>43928685.727956258</v>
      </c>
      <c r="P44">
        <f>'Res OLS Model'!$B$8*G44</f>
        <v>0</v>
      </c>
      <c r="Q44">
        <f>'Res OLS Model'!$B$9*H44</f>
        <v>0</v>
      </c>
      <c r="R44">
        <f>'Res OLS Model'!$B$10*I44</f>
        <v>61037624.012392379</v>
      </c>
      <c r="S44">
        <f>'Res OLS Model'!$B$11*J44</f>
        <v>0</v>
      </c>
      <c r="T44">
        <f>'Res OLS Model'!$B$12*K44</f>
        <v>-1134421.7670949639</v>
      </c>
      <c r="U44">
        <f t="shared" si="2"/>
        <v>84996578.505243272</v>
      </c>
      <c r="V44" s="26">
        <f t="shared" ca="1" si="3"/>
        <v>4.854450639117712E-2</v>
      </c>
    </row>
    <row r="45" spans="1:22">
      <c r="A45" s="28">
        <f>'Monthly Data'!A45</f>
        <v>40756</v>
      </c>
      <c r="B45" s="170">
        <f t="shared" si="4"/>
        <v>8</v>
      </c>
      <c r="C45">
        <f t="shared" si="1"/>
        <v>2011</v>
      </c>
      <c r="D45">
        <f ca="1">'Monthly Data'!F45</f>
        <v>71258545.409913138</v>
      </c>
      <c r="E45">
        <f>'Monthly Data'!AX45</f>
        <v>0</v>
      </c>
      <c r="F45">
        <f>'Monthly Data'!AY45</f>
        <v>159.50000000000003</v>
      </c>
      <c r="G45">
        <f>'Monthly Data'!BP45</f>
        <v>0</v>
      </c>
      <c r="H45">
        <f>'Monthly Data'!BQ45</f>
        <v>0</v>
      </c>
      <c r="I45">
        <f>'Monthly Data'!BS45</f>
        <v>31</v>
      </c>
      <c r="J45">
        <f>'Monthly Data'!BL45</f>
        <v>0</v>
      </c>
      <c r="K45">
        <f>'Monthly Data'!BC45</f>
        <v>44</v>
      </c>
      <c r="M45">
        <f>'Res OLS Model'!$B$5</f>
        <v>-18835309.468010399</v>
      </c>
      <c r="N45">
        <f>'Res OLS Model'!$B$6*E45</f>
        <v>0</v>
      </c>
      <c r="O45">
        <f>'Res OLS Model'!$B$7*F45</f>
        <v>27423191.28614099</v>
      </c>
      <c r="P45">
        <f>'Res OLS Model'!$B$8*G45</f>
        <v>0</v>
      </c>
      <c r="Q45">
        <f>'Res OLS Model'!$B$9*H45</f>
        <v>0</v>
      </c>
      <c r="R45">
        <f>'Res OLS Model'!$B$10*I45</f>
        <v>61037624.012392379</v>
      </c>
      <c r="S45">
        <f>'Res OLS Model'!$B$11*J45</f>
        <v>0</v>
      </c>
      <c r="T45">
        <f>'Res OLS Model'!$B$12*K45</f>
        <v>-1160803.6686553119</v>
      </c>
      <c r="U45">
        <f t="shared" si="2"/>
        <v>68464702.161867663</v>
      </c>
      <c r="V45" s="26">
        <f t="shared" ca="1" si="3"/>
        <v>3.9207132730172296E-2</v>
      </c>
    </row>
    <row r="46" spans="1:22">
      <c r="A46" s="28">
        <f>'Monthly Data'!A46</f>
        <v>40787</v>
      </c>
      <c r="B46" s="170">
        <f t="shared" si="4"/>
        <v>9</v>
      </c>
      <c r="C46">
        <f t="shared" si="1"/>
        <v>2011</v>
      </c>
      <c r="D46">
        <f ca="1">'Monthly Data'!F46</f>
        <v>49668107.280463137</v>
      </c>
      <c r="E46">
        <f>'Monthly Data'!AX46</f>
        <v>51.4</v>
      </c>
      <c r="F46">
        <f>'Monthly Data'!AY46</f>
        <v>60.199999999999989</v>
      </c>
      <c r="G46">
        <f>'Monthly Data'!BP46</f>
        <v>0</v>
      </c>
      <c r="H46">
        <f>'Monthly Data'!BQ46</f>
        <v>1</v>
      </c>
      <c r="I46">
        <f>'Monthly Data'!BS46</f>
        <v>30</v>
      </c>
      <c r="J46">
        <f>'Monthly Data'!BL46</f>
        <v>1</v>
      </c>
      <c r="K46">
        <f>'Monthly Data'!BC46</f>
        <v>45</v>
      </c>
      <c r="M46">
        <f>'Res OLS Model'!$B$5</f>
        <v>-18835309.468010399</v>
      </c>
      <c r="N46">
        <f>'Res OLS Model'!$B$6*E46</f>
        <v>1253879.7652061016</v>
      </c>
      <c r="O46">
        <f>'Res OLS Model'!$B$7*F46</f>
        <v>10350320.472888321</v>
      </c>
      <c r="P46">
        <f>'Res OLS Model'!$B$8*G46</f>
        <v>0</v>
      </c>
      <c r="Q46">
        <f>'Res OLS Model'!$B$9*H46</f>
        <v>-2347252.1020738599</v>
      </c>
      <c r="R46">
        <f>'Res OLS Model'!$B$10*I46</f>
        <v>59068668.399089403</v>
      </c>
      <c r="S46">
        <f>'Res OLS Model'!$B$11*J46</f>
        <v>2715900.05685709</v>
      </c>
      <c r="T46">
        <f>'Res OLS Model'!$B$12*K46</f>
        <v>-1187185.5702156599</v>
      </c>
      <c r="U46">
        <f t="shared" si="2"/>
        <v>51019021.553741001</v>
      </c>
      <c r="V46" s="26">
        <f t="shared" ca="1" si="3"/>
        <v>2.7198827320912299E-2</v>
      </c>
    </row>
    <row r="47" spans="1:22">
      <c r="A47" s="28">
        <f>'Monthly Data'!A47</f>
        <v>40817</v>
      </c>
      <c r="B47" s="170">
        <f t="shared" si="4"/>
        <v>10</v>
      </c>
      <c r="C47">
        <f t="shared" si="1"/>
        <v>2011</v>
      </c>
      <c r="D47">
        <f ca="1">'Monthly Data'!F47</f>
        <v>43253414.186002135</v>
      </c>
      <c r="E47">
        <f>'Monthly Data'!AX47</f>
        <v>185.29999999999998</v>
      </c>
      <c r="F47">
        <f>'Monthly Data'!AY47</f>
        <v>2.6999999999999997</v>
      </c>
      <c r="G47">
        <f>'Monthly Data'!BP47</f>
        <v>0</v>
      </c>
      <c r="H47">
        <f>'Monthly Data'!BQ47</f>
        <v>1</v>
      </c>
      <c r="I47">
        <f>'Monthly Data'!BS47</f>
        <v>31</v>
      </c>
      <c r="J47">
        <f>'Monthly Data'!BL47</f>
        <v>0</v>
      </c>
      <c r="K47">
        <f>'Monthly Data'!BC47</f>
        <v>46</v>
      </c>
      <c r="M47">
        <f>'Res OLS Model'!$B$5</f>
        <v>-18835309.468010399</v>
      </c>
      <c r="N47">
        <f>'Res OLS Model'!$B$6*E47</f>
        <v>4520309.7372118793</v>
      </c>
      <c r="O47">
        <f>'Res OLS Model'!$B$7*F47</f>
        <v>464217.03117605427</v>
      </c>
      <c r="P47">
        <f>'Res OLS Model'!$B$8*G47</f>
        <v>0</v>
      </c>
      <c r="Q47">
        <f>'Res OLS Model'!$B$9*H47</f>
        <v>-2347252.1020738599</v>
      </c>
      <c r="R47">
        <f>'Res OLS Model'!$B$10*I47</f>
        <v>61037624.012392379</v>
      </c>
      <c r="S47">
        <f>'Res OLS Model'!$B$11*J47</f>
        <v>0</v>
      </c>
      <c r="T47">
        <f>'Res OLS Model'!$B$12*K47</f>
        <v>-1213567.4717760079</v>
      </c>
      <c r="U47">
        <f t="shared" si="2"/>
        <v>43626021.738920048</v>
      </c>
      <c r="V47" s="26">
        <f t="shared" ca="1" si="3"/>
        <v>8.6145234990142698E-3</v>
      </c>
    </row>
    <row r="48" spans="1:22">
      <c r="A48" s="28">
        <f>'Monthly Data'!A48</f>
        <v>40848</v>
      </c>
      <c r="B48" s="170">
        <f t="shared" si="4"/>
        <v>11</v>
      </c>
      <c r="C48">
        <f t="shared" si="1"/>
        <v>2011</v>
      </c>
      <c r="D48">
        <f ca="1">'Monthly Data'!F48</f>
        <v>44910887.27802214</v>
      </c>
      <c r="E48">
        <f>'Monthly Data'!AX48</f>
        <v>297.2999999999999</v>
      </c>
      <c r="F48">
        <f>'Monthly Data'!AY48</f>
        <v>0</v>
      </c>
      <c r="G48">
        <f>'Monthly Data'!BP48</f>
        <v>0</v>
      </c>
      <c r="H48">
        <f>'Monthly Data'!BQ48</f>
        <v>1</v>
      </c>
      <c r="I48">
        <f>'Monthly Data'!BS48</f>
        <v>30</v>
      </c>
      <c r="J48">
        <f>'Monthly Data'!BL48</f>
        <v>0</v>
      </c>
      <c r="K48">
        <f>'Monthly Data'!BC48</f>
        <v>47</v>
      </c>
      <c r="M48">
        <f>'Res OLS Model'!$B$5</f>
        <v>-18835309.468010399</v>
      </c>
      <c r="N48">
        <f>'Res OLS Model'!$B$6*E48</f>
        <v>7252499.1088671954</v>
      </c>
      <c r="O48">
        <f>'Res OLS Model'!$B$7*F48</f>
        <v>0</v>
      </c>
      <c r="P48">
        <f>'Res OLS Model'!$B$8*G48</f>
        <v>0</v>
      </c>
      <c r="Q48">
        <f>'Res OLS Model'!$B$9*H48</f>
        <v>-2347252.1020738599</v>
      </c>
      <c r="R48">
        <f>'Res OLS Model'!$B$10*I48</f>
        <v>59068668.399089403</v>
      </c>
      <c r="S48">
        <f>'Res OLS Model'!$B$11*J48</f>
        <v>0</v>
      </c>
      <c r="T48">
        <f>'Res OLS Model'!$B$12*K48</f>
        <v>-1239949.3733363559</v>
      </c>
      <c r="U48">
        <f t="shared" si="2"/>
        <v>43898656.564535983</v>
      </c>
      <c r="V48" s="26">
        <f t="shared" ca="1" si="3"/>
        <v>2.2538648751691634E-2</v>
      </c>
    </row>
    <row r="49" spans="1:22">
      <c r="A49" s="28">
        <f>'Monthly Data'!A49</f>
        <v>40878</v>
      </c>
      <c r="B49" s="170">
        <f t="shared" si="4"/>
        <v>12</v>
      </c>
      <c r="C49">
        <f t="shared" si="1"/>
        <v>2011</v>
      </c>
      <c r="D49">
        <f ca="1">'Monthly Data'!F49</f>
        <v>53040629.64073614</v>
      </c>
      <c r="E49">
        <f>'Monthly Data'!AX49</f>
        <v>485.4</v>
      </c>
      <c r="F49">
        <f>'Monthly Data'!AY49</f>
        <v>0</v>
      </c>
      <c r="G49">
        <f>'Monthly Data'!BP49</f>
        <v>0</v>
      </c>
      <c r="H49">
        <f>'Monthly Data'!BQ49</f>
        <v>0</v>
      </c>
      <c r="I49">
        <f>'Monthly Data'!BS49</f>
        <v>31</v>
      </c>
      <c r="J49">
        <f>'Monthly Data'!BL49</f>
        <v>0</v>
      </c>
      <c r="K49">
        <f>'Monthly Data'!BC49</f>
        <v>48</v>
      </c>
      <c r="M49">
        <f>'Res OLS Model'!$B$5</f>
        <v>-18835309.468010399</v>
      </c>
      <c r="N49">
        <f>'Res OLS Model'!$B$6*E49</f>
        <v>11841113.58037046</v>
      </c>
      <c r="O49">
        <f>'Res OLS Model'!$B$7*F49</f>
        <v>0</v>
      </c>
      <c r="P49">
        <f>'Res OLS Model'!$B$8*G49</f>
        <v>0</v>
      </c>
      <c r="Q49">
        <f>'Res OLS Model'!$B$9*H49</f>
        <v>0</v>
      </c>
      <c r="R49">
        <f>'Res OLS Model'!$B$10*I49</f>
        <v>61037624.012392379</v>
      </c>
      <c r="S49">
        <f>'Res OLS Model'!$B$11*J49</f>
        <v>0</v>
      </c>
      <c r="T49">
        <f>'Res OLS Model'!$B$12*K49</f>
        <v>-1266331.2748967041</v>
      </c>
      <c r="U49">
        <f t="shared" si="2"/>
        <v>52777096.849855736</v>
      </c>
      <c r="V49" s="26">
        <f t="shared" ca="1" si="3"/>
        <v>4.9685079657879206E-3</v>
      </c>
    </row>
    <row r="50" spans="1:22">
      <c r="A50" s="28">
        <f>'Monthly Data'!A50</f>
        <v>40909</v>
      </c>
      <c r="B50" s="170">
        <f t="shared" si="4"/>
        <v>1</v>
      </c>
      <c r="C50">
        <f t="shared" si="1"/>
        <v>2012</v>
      </c>
      <c r="D50">
        <f ca="1">'Monthly Data'!F50</f>
        <v>53836254.463610977</v>
      </c>
      <c r="E50">
        <f>'Monthly Data'!AX50</f>
        <v>559.59999999999991</v>
      </c>
      <c r="F50">
        <f>'Monthly Data'!AY50</f>
        <v>0</v>
      </c>
      <c r="G50">
        <f>'Monthly Data'!BP50</f>
        <v>0</v>
      </c>
      <c r="H50">
        <f>'Monthly Data'!BQ50</f>
        <v>0</v>
      </c>
      <c r="I50">
        <f>'Monthly Data'!BS50</f>
        <v>31</v>
      </c>
      <c r="J50">
        <f>'Monthly Data'!BL50</f>
        <v>0</v>
      </c>
      <c r="K50">
        <f>'Monthly Data'!BC50</f>
        <v>49</v>
      </c>
      <c r="M50">
        <f>'Res OLS Model'!$B$5</f>
        <v>-18835309.468010399</v>
      </c>
      <c r="N50">
        <f>'Res OLS Model'!$B$6*E50</f>
        <v>13651189.039092107</v>
      </c>
      <c r="O50">
        <f>'Res OLS Model'!$B$7*F50</f>
        <v>0</v>
      </c>
      <c r="P50">
        <f>'Res OLS Model'!$B$8*G50</f>
        <v>0</v>
      </c>
      <c r="Q50">
        <f>'Res OLS Model'!$B$9*H50</f>
        <v>0</v>
      </c>
      <c r="R50">
        <f>'Res OLS Model'!$B$10*I50</f>
        <v>61037624.012392379</v>
      </c>
      <c r="S50">
        <f>'Res OLS Model'!$B$11*J50</f>
        <v>0</v>
      </c>
      <c r="T50">
        <f>'Res OLS Model'!$B$12*K50</f>
        <v>-1292713.1764570521</v>
      </c>
      <c r="U50">
        <f t="shared" si="2"/>
        <v>54560790.40701703</v>
      </c>
      <c r="V50" s="26">
        <f t="shared" ca="1" si="3"/>
        <v>1.3458141741561562E-2</v>
      </c>
    </row>
    <row r="51" spans="1:22">
      <c r="A51" s="28">
        <f>'Monthly Data'!A51</f>
        <v>40940</v>
      </c>
      <c r="B51" s="170">
        <f t="shared" si="4"/>
        <v>2</v>
      </c>
      <c r="C51">
        <f t="shared" si="1"/>
        <v>2012</v>
      </c>
      <c r="D51">
        <f ca="1">'Monthly Data'!F51</f>
        <v>47974878.753441975</v>
      </c>
      <c r="E51">
        <f>'Monthly Data'!AX51</f>
        <v>492.40000000000003</v>
      </c>
      <c r="F51">
        <f>'Monthly Data'!AY51</f>
        <v>0</v>
      </c>
      <c r="G51">
        <f>'Monthly Data'!BP51</f>
        <v>0</v>
      </c>
      <c r="H51">
        <f>'Monthly Data'!BQ51</f>
        <v>0</v>
      </c>
      <c r="I51">
        <f>'Monthly Data'!BS51</f>
        <v>29</v>
      </c>
      <c r="J51">
        <f>'Monthly Data'!BL51</f>
        <v>0</v>
      </c>
      <c r="K51">
        <f>'Monthly Data'!BC51</f>
        <v>50</v>
      </c>
      <c r="M51">
        <f>'Res OLS Model'!$B$5</f>
        <v>-18835309.468010399</v>
      </c>
      <c r="N51">
        <f>'Res OLS Model'!$B$6*E51</f>
        <v>12011875.416098919</v>
      </c>
      <c r="O51">
        <f>'Res OLS Model'!$B$7*F51</f>
        <v>0</v>
      </c>
      <c r="P51">
        <f>'Res OLS Model'!$B$8*G51</f>
        <v>0</v>
      </c>
      <c r="Q51">
        <f>'Res OLS Model'!$B$9*H51</f>
        <v>0</v>
      </c>
      <c r="R51">
        <f>'Res OLS Model'!$B$10*I51</f>
        <v>57099712.78578642</v>
      </c>
      <c r="S51">
        <f>'Res OLS Model'!$B$11*J51</f>
        <v>0</v>
      </c>
      <c r="T51">
        <f>'Res OLS Model'!$B$12*K51</f>
        <v>-1319095.0780174001</v>
      </c>
      <c r="U51">
        <f t="shared" si="2"/>
        <v>48957183.655857541</v>
      </c>
      <c r="V51" s="26">
        <f t="shared" ca="1" si="3"/>
        <v>2.0475401458833083E-2</v>
      </c>
    </row>
    <row r="52" spans="1:22">
      <c r="A52" s="28">
        <f>'Monthly Data'!A52</f>
        <v>40969</v>
      </c>
      <c r="B52" s="170">
        <f t="shared" si="4"/>
        <v>3</v>
      </c>
      <c r="C52">
        <f t="shared" si="1"/>
        <v>2012</v>
      </c>
      <c r="D52">
        <f ca="1">'Monthly Data'!F52</f>
        <v>44818017.847629979</v>
      </c>
      <c r="E52">
        <f>'Monthly Data'!AX52</f>
        <v>250.79999999999995</v>
      </c>
      <c r="F52">
        <f>'Monthly Data'!AY52</f>
        <v>4.8</v>
      </c>
      <c r="G52">
        <f>'Monthly Data'!BP52</f>
        <v>1</v>
      </c>
      <c r="H52">
        <f>'Monthly Data'!BQ52</f>
        <v>0</v>
      </c>
      <c r="I52">
        <f>'Monthly Data'!BS52</f>
        <v>31</v>
      </c>
      <c r="J52">
        <f>'Monthly Data'!BL52</f>
        <v>0</v>
      </c>
      <c r="K52">
        <f>'Monthly Data'!BC52</f>
        <v>51</v>
      </c>
      <c r="M52">
        <f>'Res OLS Model'!$B$5</f>
        <v>-18835309.468010399</v>
      </c>
      <c r="N52">
        <f>'Res OLS Model'!$B$6*E52</f>
        <v>6118152.6286710156</v>
      </c>
      <c r="O52">
        <f>'Res OLS Model'!$B$7*F52</f>
        <v>825274.72209076316</v>
      </c>
      <c r="P52">
        <f>'Res OLS Model'!$B$8*G52</f>
        <v>-4176983.9788491102</v>
      </c>
      <c r="Q52">
        <f>'Res OLS Model'!$B$9*H52</f>
        <v>0</v>
      </c>
      <c r="R52">
        <f>'Res OLS Model'!$B$10*I52</f>
        <v>61037624.012392379</v>
      </c>
      <c r="S52">
        <f>'Res OLS Model'!$B$11*J52</f>
        <v>0</v>
      </c>
      <c r="T52">
        <f>'Res OLS Model'!$B$12*K52</f>
        <v>-1345476.9795777481</v>
      </c>
      <c r="U52">
        <f t="shared" si="2"/>
        <v>43623280.936716899</v>
      </c>
      <c r="V52" s="26">
        <f t="shared" ca="1" si="3"/>
        <v>2.6657513390594065E-2</v>
      </c>
    </row>
    <row r="53" spans="1:22">
      <c r="A53" s="28">
        <f>'Monthly Data'!A53</f>
        <v>41000</v>
      </c>
      <c r="B53" s="170">
        <f t="shared" si="4"/>
        <v>4</v>
      </c>
      <c r="C53">
        <f t="shared" si="1"/>
        <v>2012</v>
      </c>
      <c r="D53">
        <f ca="1">'Monthly Data'!F53</f>
        <v>40519756.964387976</v>
      </c>
      <c r="E53">
        <f>'Monthly Data'!AX53</f>
        <v>252.49999999999991</v>
      </c>
      <c r="F53">
        <f>'Monthly Data'!AY53</f>
        <v>4.3</v>
      </c>
      <c r="G53">
        <f>'Monthly Data'!BP53</f>
        <v>1</v>
      </c>
      <c r="H53">
        <f>'Monthly Data'!BQ53</f>
        <v>0</v>
      </c>
      <c r="I53">
        <f>'Monthly Data'!BS53</f>
        <v>30</v>
      </c>
      <c r="J53">
        <f>'Monthly Data'!BL53</f>
        <v>0</v>
      </c>
      <c r="K53">
        <f>'Monthly Data'!BC53</f>
        <v>52</v>
      </c>
      <c r="M53">
        <f>'Res OLS Model'!$B$5</f>
        <v>-18835309.468010399</v>
      </c>
      <c r="N53">
        <f>'Res OLS Model'!$B$6*E53</f>
        <v>6159623.3602050692</v>
      </c>
      <c r="O53">
        <f>'Res OLS Model'!$B$7*F53</f>
        <v>739308.60520630865</v>
      </c>
      <c r="P53">
        <f>'Res OLS Model'!$B$8*G53</f>
        <v>-4176983.9788491102</v>
      </c>
      <c r="Q53">
        <f>'Res OLS Model'!$B$9*H53</f>
        <v>0</v>
      </c>
      <c r="R53">
        <f>'Res OLS Model'!$B$10*I53</f>
        <v>59068668.399089403</v>
      </c>
      <c r="S53">
        <f>'Res OLS Model'!$B$11*J53</f>
        <v>0</v>
      </c>
      <c r="T53">
        <f>'Res OLS Model'!$B$12*K53</f>
        <v>-1371858.8811380961</v>
      </c>
      <c r="U53">
        <f t="shared" si="2"/>
        <v>41583448.036503173</v>
      </c>
      <c r="V53" s="26">
        <f t="shared" ca="1" si="3"/>
        <v>2.6251171078100374E-2</v>
      </c>
    </row>
    <row r="54" spans="1:22">
      <c r="A54" s="28">
        <f>'Monthly Data'!A54</f>
        <v>41030</v>
      </c>
      <c r="B54" s="170">
        <f t="shared" si="4"/>
        <v>5</v>
      </c>
      <c r="C54">
        <f t="shared" si="1"/>
        <v>2012</v>
      </c>
      <c r="D54">
        <f ca="1">'Monthly Data'!F54</f>
        <v>47369873.151951976</v>
      </c>
      <c r="E54">
        <f>'Monthly Data'!AX54</f>
        <v>48.2</v>
      </c>
      <c r="F54">
        <f>'Monthly Data'!AY54</f>
        <v>59.3</v>
      </c>
      <c r="G54">
        <f>'Monthly Data'!BP54</f>
        <v>1</v>
      </c>
      <c r="H54">
        <f>'Monthly Data'!BQ54</f>
        <v>0</v>
      </c>
      <c r="I54">
        <f>'Monthly Data'!BS54</f>
        <v>31</v>
      </c>
      <c r="J54">
        <f>'Monthly Data'!BL54</f>
        <v>0</v>
      </c>
      <c r="K54">
        <f>'Monthly Data'!BC54</f>
        <v>53</v>
      </c>
      <c r="M54">
        <f>'Res OLS Model'!$B$5</f>
        <v>-18835309.468010399</v>
      </c>
      <c r="N54">
        <f>'Res OLS Model'!$B$6*E54</f>
        <v>1175817.2117302355</v>
      </c>
      <c r="O54">
        <f>'Res OLS Model'!$B$7*F54</f>
        <v>10195581.462496303</v>
      </c>
      <c r="P54">
        <f>'Res OLS Model'!$B$8*G54</f>
        <v>-4176983.9788491102</v>
      </c>
      <c r="Q54">
        <f>'Res OLS Model'!$B$9*H54</f>
        <v>0</v>
      </c>
      <c r="R54">
        <f>'Res OLS Model'!$B$10*I54</f>
        <v>61037624.012392379</v>
      </c>
      <c r="S54">
        <f>'Res OLS Model'!$B$11*J54</f>
        <v>0</v>
      </c>
      <c r="T54">
        <f>'Res OLS Model'!$B$12*K54</f>
        <v>-1398240.7826984441</v>
      </c>
      <c r="U54">
        <f t="shared" si="2"/>
        <v>47998488.457060963</v>
      </c>
      <c r="V54" s="26">
        <f t="shared" ca="1" si="3"/>
        <v>1.3270360743684689E-2</v>
      </c>
    </row>
    <row r="55" spans="1:22">
      <c r="A55" s="28">
        <f>'Monthly Data'!A55</f>
        <v>41061</v>
      </c>
      <c r="B55" s="170">
        <f t="shared" si="4"/>
        <v>6</v>
      </c>
      <c r="C55">
        <f t="shared" ref="C55:C109" si="5">YEAR(A55)</f>
        <v>2012</v>
      </c>
      <c r="D55">
        <f ca="1">'Monthly Data'!F55</f>
        <v>66164429.476892978</v>
      </c>
      <c r="E55">
        <f>'Monthly Data'!AX55</f>
        <v>10.3</v>
      </c>
      <c r="F55">
        <f>'Monthly Data'!AY55</f>
        <v>147.09999999999997</v>
      </c>
      <c r="G55">
        <f>'Monthly Data'!BP55</f>
        <v>0</v>
      </c>
      <c r="H55">
        <f>'Monthly Data'!BQ55</f>
        <v>0</v>
      </c>
      <c r="I55">
        <f>'Monthly Data'!BS55</f>
        <v>30</v>
      </c>
      <c r="J55">
        <f>'Monthly Data'!BL55</f>
        <v>0</v>
      </c>
      <c r="K55">
        <f>'Monthly Data'!BC55</f>
        <v>54</v>
      </c>
      <c r="M55">
        <f>'Res OLS Model'!$B$5</f>
        <v>-18835309.468010399</v>
      </c>
      <c r="N55">
        <f>'Res OLS Model'!$B$6*E55</f>
        <v>251263.84400044449</v>
      </c>
      <c r="O55">
        <f>'Res OLS Model'!$B$7*F55</f>
        <v>25291231.587406509</v>
      </c>
      <c r="P55">
        <f>'Res OLS Model'!$B$8*G55</f>
        <v>0</v>
      </c>
      <c r="Q55">
        <f>'Res OLS Model'!$B$9*H55</f>
        <v>0</v>
      </c>
      <c r="R55">
        <f>'Res OLS Model'!$B$10*I55</f>
        <v>59068668.399089403</v>
      </c>
      <c r="S55">
        <f>'Res OLS Model'!$B$11*J55</f>
        <v>0</v>
      </c>
      <c r="T55">
        <f>'Res OLS Model'!$B$12*K55</f>
        <v>-1424622.6842587921</v>
      </c>
      <c r="U55">
        <f t="shared" ref="U55:U109" si="6">SUM(M55:T55)</f>
        <v>64351231.678227171</v>
      </c>
      <c r="V55" s="26">
        <f t="shared" ref="V55:V109" ca="1" si="7">ABS(U55-D55)/D55</f>
        <v>2.7404419761513112E-2</v>
      </c>
    </row>
    <row r="56" spans="1:22">
      <c r="A56" s="28">
        <f>'Monthly Data'!A56</f>
        <v>41091</v>
      </c>
      <c r="B56" s="170">
        <f t="shared" si="4"/>
        <v>7</v>
      </c>
      <c r="C56">
        <f t="shared" si="5"/>
        <v>2012</v>
      </c>
      <c r="D56">
        <f ca="1">'Monthly Data'!F56</f>
        <v>83251368.938582972</v>
      </c>
      <c r="E56">
        <f>'Monthly Data'!AX56</f>
        <v>0</v>
      </c>
      <c r="F56">
        <f>'Monthly Data'!AY56</f>
        <v>235.50000000000009</v>
      </c>
      <c r="G56">
        <f>'Monthly Data'!BP56</f>
        <v>0</v>
      </c>
      <c r="H56">
        <f>'Monthly Data'!BQ56</f>
        <v>0</v>
      </c>
      <c r="I56">
        <f>'Monthly Data'!BS56</f>
        <v>31</v>
      </c>
      <c r="J56">
        <f>'Monthly Data'!BL56</f>
        <v>0</v>
      </c>
      <c r="K56">
        <f>'Monthly Data'!BC56</f>
        <v>55</v>
      </c>
      <c r="M56">
        <f>'Res OLS Model'!$B$5</f>
        <v>-18835309.468010399</v>
      </c>
      <c r="N56">
        <f>'Res OLS Model'!$B$6*E56</f>
        <v>0</v>
      </c>
      <c r="O56">
        <f>'Res OLS Model'!$B$7*F56</f>
        <v>40490041.052578084</v>
      </c>
      <c r="P56">
        <f>'Res OLS Model'!$B$8*G56</f>
        <v>0</v>
      </c>
      <c r="Q56">
        <f>'Res OLS Model'!$B$9*H56</f>
        <v>0</v>
      </c>
      <c r="R56">
        <f>'Res OLS Model'!$B$10*I56</f>
        <v>61037624.012392379</v>
      </c>
      <c r="S56">
        <f>'Res OLS Model'!$B$11*J56</f>
        <v>0</v>
      </c>
      <c r="T56">
        <f>'Res OLS Model'!$B$12*K56</f>
        <v>-1451004.5858191401</v>
      </c>
      <c r="U56">
        <f t="shared" si="6"/>
        <v>81241351.011140928</v>
      </c>
      <c r="V56" s="26">
        <f t="shared" ca="1" si="7"/>
        <v>2.4143962472555791E-2</v>
      </c>
    </row>
    <row r="57" spans="1:22">
      <c r="A57" s="28">
        <f>'Monthly Data'!A57</f>
        <v>41122</v>
      </c>
      <c r="B57" s="170">
        <f t="shared" si="4"/>
        <v>8</v>
      </c>
      <c r="C57">
        <f t="shared" si="5"/>
        <v>2012</v>
      </c>
      <c r="D57">
        <f ca="1">'Monthly Data'!F57</f>
        <v>68538520.76983498</v>
      </c>
      <c r="E57">
        <f>'Monthly Data'!AX57</f>
        <v>0.7</v>
      </c>
      <c r="F57">
        <f>'Monthly Data'!AY57</f>
        <v>143.69999999999999</v>
      </c>
      <c r="G57">
        <f>'Monthly Data'!BP57</f>
        <v>0</v>
      </c>
      <c r="H57">
        <f>'Monthly Data'!BQ57</f>
        <v>0</v>
      </c>
      <c r="I57">
        <f>'Monthly Data'!BS57</f>
        <v>31</v>
      </c>
      <c r="J57">
        <f>'Monthly Data'!BL57</f>
        <v>0</v>
      </c>
      <c r="K57">
        <f>'Monthly Data'!BC57</f>
        <v>56</v>
      </c>
      <c r="M57">
        <f>'Res OLS Model'!$B$5</f>
        <v>-18835309.468010399</v>
      </c>
      <c r="N57">
        <f>'Res OLS Model'!$B$6*E57</f>
        <v>17076.183572845741</v>
      </c>
      <c r="O57">
        <f>'Res OLS Model'!$B$7*F57</f>
        <v>24706661.992592223</v>
      </c>
      <c r="P57">
        <f>'Res OLS Model'!$B$8*G57</f>
        <v>0</v>
      </c>
      <c r="Q57">
        <f>'Res OLS Model'!$B$9*H57</f>
        <v>0</v>
      </c>
      <c r="R57">
        <f>'Res OLS Model'!$B$10*I57</f>
        <v>61037624.012392379</v>
      </c>
      <c r="S57">
        <f>'Res OLS Model'!$B$11*J57</f>
        <v>0</v>
      </c>
      <c r="T57">
        <f>'Res OLS Model'!$B$12*K57</f>
        <v>-1477386.4873794881</v>
      </c>
      <c r="U57">
        <f t="shared" si="6"/>
        <v>65448666.233167559</v>
      </c>
      <c r="V57" s="26">
        <f t="shared" ca="1" si="7"/>
        <v>4.5082013763380217E-2</v>
      </c>
    </row>
    <row r="58" spans="1:22">
      <c r="A58" s="28">
        <f>'Monthly Data'!A58</f>
        <v>41153</v>
      </c>
      <c r="B58" s="170">
        <f t="shared" si="4"/>
        <v>9</v>
      </c>
      <c r="C58">
        <f t="shared" si="5"/>
        <v>2012</v>
      </c>
      <c r="D58">
        <f ca="1">'Monthly Data'!F58</f>
        <v>50547782.282330975</v>
      </c>
      <c r="E58">
        <f>'Monthly Data'!AX58</f>
        <v>53.2</v>
      </c>
      <c r="F58">
        <f>'Monthly Data'!AY58</f>
        <v>50.29999999999999</v>
      </c>
      <c r="G58">
        <f>'Monthly Data'!BP58</f>
        <v>0</v>
      </c>
      <c r="H58">
        <f>'Monthly Data'!BQ58</f>
        <v>1</v>
      </c>
      <c r="I58">
        <f>'Monthly Data'!BS58</f>
        <v>30</v>
      </c>
      <c r="J58">
        <f>'Monthly Data'!BL58</f>
        <v>1</v>
      </c>
      <c r="K58">
        <f>'Monthly Data'!BC58</f>
        <v>57</v>
      </c>
      <c r="M58">
        <f>'Res OLS Model'!$B$5</f>
        <v>-18835309.468010399</v>
      </c>
      <c r="N58">
        <f>'Res OLS Model'!$B$6*E58</f>
        <v>1297789.9515362764</v>
      </c>
      <c r="O58">
        <f>'Res OLS Model'!$B$7*F58</f>
        <v>8648191.3585761208</v>
      </c>
      <c r="P58">
        <f>'Res OLS Model'!$B$8*G58</f>
        <v>0</v>
      </c>
      <c r="Q58">
        <f>'Res OLS Model'!$B$9*H58</f>
        <v>-2347252.1020738599</v>
      </c>
      <c r="R58">
        <f>'Res OLS Model'!$B$10*I58</f>
        <v>59068668.399089403</v>
      </c>
      <c r="S58">
        <f>'Res OLS Model'!$B$11*J58</f>
        <v>2715900.05685709</v>
      </c>
      <c r="T58">
        <f>'Res OLS Model'!$B$12*K58</f>
        <v>-1503768.3889398361</v>
      </c>
      <c r="U58">
        <f t="shared" si="6"/>
        <v>49044219.807034791</v>
      </c>
      <c r="V58" s="26">
        <f t="shared" ca="1" si="7"/>
        <v>2.9745369775040678E-2</v>
      </c>
    </row>
    <row r="59" spans="1:22">
      <c r="A59" s="28">
        <f>'Monthly Data'!A59</f>
        <v>41183</v>
      </c>
      <c r="B59" s="170">
        <f t="shared" si="4"/>
        <v>10</v>
      </c>
      <c r="C59">
        <f t="shared" si="5"/>
        <v>2012</v>
      </c>
      <c r="D59">
        <f ca="1">'Monthly Data'!F59</f>
        <v>42873857.88398198</v>
      </c>
      <c r="E59">
        <f>'Monthly Data'!AX59</f>
        <v>207.19999999999996</v>
      </c>
      <c r="F59">
        <f>'Monthly Data'!AY59</f>
        <v>5.6</v>
      </c>
      <c r="G59">
        <f>'Monthly Data'!BP59</f>
        <v>0</v>
      </c>
      <c r="H59">
        <f>'Monthly Data'!BQ59</f>
        <v>1</v>
      </c>
      <c r="I59">
        <f>'Monthly Data'!BS59</f>
        <v>31</v>
      </c>
      <c r="J59">
        <f>'Monthly Data'!BL59</f>
        <v>0</v>
      </c>
      <c r="K59">
        <f>'Monthly Data'!BC59</f>
        <v>58</v>
      </c>
      <c r="M59">
        <f>'Res OLS Model'!$B$5</f>
        <v>-18835309.468010399</v>
      </c>
      <c r="N59">
        <f>'Res OLS Model'!$B$6*E59</f>
        <v>5054550.3375623384</v>
      </c>
      <c r="O59">
        <f>'Res OLS Model'!$B$7*F59</f>
        <v>962820.50910589041</v>
      </c>
      <c r="P59">
        <f>'Res OLS Model'!$B$8*G59</f>
        <v>0</v>
      </c>
      <c r="Q59">
        <f>'Res OLS Model'!$B$9*H59</f>
        <v>-2347252.1020738599</v>
      </c>
      <c r="R59">
        <f>'Res OLS Model'!$B$10*I59</f>
        <v>61037624.012392379</v>
      </c>
      <c r="S59">
        <f>'Res OLS Model'!$B$11*J59</f>
        <v>0</v>
      </c>
      <c r="T59">
        <f>'Res OLS Model'!$B$12*K59</f>
        <v>-1530150.2905001841</v>
      </c>
      <c r="U59">
        <f t="shared" si="6"/>
        <v>44342282.998476163</v>
      </c>
      <c r="V59" s="26">
        <f t="shared" ca="1" si="7"/>
        <v>3.4249894620348539E-2</v>
      </c>
    </row>
    <row r="60" spans="1:22">
      <c r="A60" s="28">
        <f>'Monthly Data'!A60</f>
        <v>41214</v>
      </c>
      <c r="B60" s="170">
        <f t="shared" si="4"/>
        <v>11</v>
      </c>
      <c r="C60">
        <f t="shared" si="5"/>
        <v>2012</v>
      </c>
      <c r="D60">
        <f ca="1">'Monthly Data'!F60</f>
        <v>45641430.12196698</v>
      </c>
      <c r="E60">
        <f>'Monthly Data'!AX60</f>
        <v>405.49999999999994</v>
      </c>
      <c r="F60">
        <f>'Monthly Data'!AY60</f>
        <v>0</v>
      </c>
      <c r="G60">
        <f>'Monthly Data'!BP60</f>
        <v>0</v>
      </c>
      <c r="H60">
        <f>'Monthly Data'!BQ60</f>
        <v>1</v>
      </c>
      <c r="I60">
        <f>'Monthly Data'!BS60</f>
        <v>30</v>
      </c>
      <c r="J60">
        <f>'Monthly Data'!BL60</f>
        <v>0</v>
      </c>
      <c r="K60">
        <f>'Monthly Data'!BC60</f>
        <v>59</v>
      </c>
      <c r="M60">
        <f>'Res OLS Model'!$B$5</f>
        <v>-18835309.468010399</v>
      </c>
      <c r="N60">
        <f>'Res OLS Model'!$B$6*E60</f>
        <v>9891989.1982699241</v>
      </c>
      <c r="O60">
        <f>'Res OLS Model'!$B$7*F60</f>
        <v>0</v>
      </c>
      <c r="P60">
        <f>'Res OLS Model'!$B$8*G60</f>
        <v>0</v>
      </c>
      <c r="Q60">
        <f>'Res OLS Model'!$B$9*H60</f>
        <v>-2347252.1020738599</v>
      </c>
      <c r="R60">
        <f>'Res OLS Model'!$B$10*I60</f>
        <v>59068668.399089403</v>
      </c>
      <c r="S60">
        <f>'Res OLS Model'!$B$11*J60</f>
        <v>0</v>
      </c>
      <c r="T60">
        <f>'Res OLS Model'!$B$12*K60</f>
        <v>-1556532.192060532</v>
      </c>
      <c r="U60">
        <f t="shared" si="6"/>
        <v>46221563.83521454</v>
      </c>
      <c r="V60" s="26">
        <f t="shared" ca="1" si="7"/>
        <v>1.271068219591885E-2</v>
      </c>
    </row>
    <row r="61" spans="1:22">
      <c r="A61" s="28">
        <f>'Monthly Data'!A61</f>
        <v>41244</v>
      </c>
      <c r="B61" s="170">
        <f t="shared" si="4"/>
        <v>12</v>
      </c>
      <c r="C61">
        <f t="shared" si="5"/>
        <v>2012</v>
      </c>
      <c r="D61">
        <f ca="1">'Monthly Data'!F61</f>
        <v>52638100.62582498</v>
      </c>
      <c r="E61">
        <f>'Monthly Data'!AX61</f>
        <v>484.20000000000005</v>
      </c>
      <c r="F61">
        <f>'Monthly Data'!AY61</f>
        <v>0</v>
      </c>
      <c r="G61">
        <f>'Monthly Data'!BP61</f>
        <v>0</v>
      </c>
      <c r="H61">
        <f>'Monthly Data'!BQ61</f>
        <v>0</v>
      </c>
      <c r="I61">
        <f>'Monthly Data'!BS61</f>
        <v>31</v>
      </c>
      <c r="J61">
        <f>'Monthly Data'!BL61</f>
        <v>0</v>
      </c>
      <c r="K61">
        <f>'Monthly Data'!BC61</f>
        <v>60</v>
      </c>
      <c r="M61">
        <f>'Res OLS Model'!$B$5</f>
        <v>-18835309.468010399</v>
      </c>
      <c r="N61">
        <f>'Res OLS Model'!$B$6*E61</f>
        <v>11811840.122817012</v>
      </c>
      <c r="O61">
        <f>'Res OLS Model'!$B$7*F61</f>
        <v>0</v>
      </c>
      <c r="P61">
        <f>'Res OLS Model'!$B$8*G61</f>
        <v>0</v>
      </c>
      <c r="Q61">
        <f>'Res OLS Model'!$B$9*H61</f>
        <v>0</v>
      </c>
      <c r="R61">
        <f>'Res OLS Model'!$B$10*I61</f>
        <v>61037624.012392379</v>
      </c>
      <c r="S61">
        <f>'Res OLS Model'!$B$11*J61</f>
        <v>0</v>
      </c>
      <c r="T61">
        <f>'Res OLS Model'!$B$12*K61</f>
        <v>-1582914.09362088</v>
      </c>
      <c r="U61">
        <f t="shared" si="6"/>
        <v>52431240.573578112</v>
      </c>
      <c r="V61" s="26">
        <f t="shared" ca="1" si="7"/>
        <v>3.9298540370466982E-3</v>
      </c>
    </row>
    <row r="62" spans="1:22">
      <c r="A62" s="28">
        <f>'Monthly Data'!A62</f>
        <v>41275</v>
      </c>
      <c r="B62" s="170">
        <f t="shared" si="4"/>
        <v>1</v>
      </c>
      <c r="C62">
        <f t="shared" si="5"/>
        <v>2013</v>
      </c>
      <c r="D62">
        <f ca="1">'Monthly Data'!F62</f>
        <v>54911356.121163584</v>
      </c>
      <c r="E62">
        <f>'Monthly Data'!AX62</f>
        <v>598.19999999999993</v>
      </c>
      <c r="F62">
        <f>'Monthly Data'!AY62</f>
        <v>0</v>
      </c>
      <c r="G62">
        <f>'Monthly Data'!BP62</f>
        <v>0</v>
      </c>
      <c r="H62">
        <f>'Monthly Data'!BQ62</f>
        <v>0</v>
      </c>
      <c r="I62">
        <f>'Monthly Data'!BS62</f>
        <v>31</v>
      </c>
      <c r="J62">
        <f>'Monthly Data'!BL62</f>
        <v>0</v>
      </c>
      <c r="K62">
        <f>'Monthly Data'!BC62</f>
        <v>61</v>
      </c>
      <c r="M62">
        <f>'Res OLS Model'!$B$5</f>
        <v>-18835309.468010399</v>
      </c>
      <c r="N62">
        <f>'Res OLS Model'!$B$6*E62</f>
        <v>14592818.590394745</v>
      </c>
      <c r="O62">
        <f>'Res OLS Model'!$B$7*F62</f>
        <v>0</v>
      </c>
      <c r="P62">
        <f>'Res OLS Model'!$B$8*G62</f>
        <v>0</v>
      </c>
      <c r="Q62">
        <f>'Res OLS Model'!$B$9*H62</f>
        <v>0</v>
      </c>
      <c r="R62">
        <f>'Res OLS Model'!$B$10*I62</f>
        <v>61037624.012392379</v>
      </c>
      <c r="S62">
        <f>'Res OLS Model'!$B$11*J62</f>
        <v>0</v>
      </c>
      <c r="T62">
        <f>'Res OLS Model'!$B$12*K62</f>
        <v>-1609295.995181228</v>
      </c>
      <c r="U62">
        <f t="shared" si="6"/>
        <v>55185837.139595501</v>
      </c>
      <c r="V62" s="26">
        <f t="shared" ca="1" si="7"/>
        <v>4.9986202822284356E-3</v>
      </c>
    </row>
    <row r="63" spans="1:22">
      <c r="A63" s="28">
        <f>'Monthly Data'!A63</f>
        <v>41306</v>
      </c>
      <c r="B63" s="170">
        <f t="shared" si="4"/>
        <v>2</v>
      </c>
      <c r="C63">
        <f t="shared" si="5"/>
        <v>2013</v>
      </c>
      <c r="D63">
        <f ca="1">'Monthly Data'!F63</f>
        <v>48753761.194211587</v>
      </c>
      <c r="E63">
        <f>'Monthly Data'!AX63</f>
        <v>574.80000000000007</v>
      </c>
      <c r="F63">
        <f>'Monthly Data'!AY63</f>
        <v>0</v>
      </c>
      <c r="G63">
        <f>'Monthly Data'!BP63</f>
        <v>0</v>
      </c>
      <c r="H63">
        <f>'Monthly Data'!BQ63</f>
        <v>0</v>
      </c>
      <c r="I63">
        <f>'Monthly Data'!BS63</f>
        <v>28</v>
      </c>
      <c r="J63">
        <f>'Monthly Data'!BL63</f>
        <v>0</v>
      </c>
      <c r="K63">
        <f>'Monthly Data'!BC63</f>
        <v>62</v>
      </c>
      <c r="M63">
        <f>'Res OLS Model'!$B$5</f>
        <v>-18835309.468010399</v>
      </c>
      <c r="N63">
        <f>'Res OLS Model'!$B$6*E63</f>
        <v>14021986.168102477</v>
      </c>
      <c r="O63">
        <f>'Res OLS Model'!$B$7*F63</f>
        <v>0</v>
      </c>
      <c r="P63">
        <f>'Res OLS Model'!$B$8*G63</f>
        <v>0</v>
      </c>
      <c r="Q63">
        <f>'Res OLS Model'!$B$9*H63</f>
        <v>0</v>
      </c>
      <c r="R63">
        <f>'Res OLS Model'!$B$10*I63</f>
        <v>55130757.172483444</v>
      </c>
      <c r="S63">
        <f>'Res OLS Model'!$B$11*J63</f>
        <v>0</v>
      </c>
      <c r="T63">
        <f>'Res OLS Model'!$B$12*K63</f>
        <v>-1635677.896741576</v>
      </c>
      <c r="U63">
        <f t="shared" si="6"/>
        <v>48681755.975833945</v>
      </c>
      <c r="V63" s="26">
        <f t="shared" ca="1" si="7"/>
        <v>1.4769161724940173E-3</v>
      </c>
    </row>
    <row r="64" spans="1:22">
      <c r="A64" s="28">
        <f>'Monthly Data'!A64</f>
        <v>41334</v>
      </c>
      <c r="B64" s="170">
        <f t="shared" si="4"/>
        <v>3</v>
      </c>
      <c r="C64">
        <f t="shared" si="5"/>
        <v>2013</v>
      </c>
      <c r="D64">
        <f ca="1">'Monthly Data'!F64</f>
        <v>49889124.102056585</v>
      </c>
      <c r="E64">
        <f>'Monthly Data'!AX64</f>
        <v>505.20000000000005</v>
      </c>
      <c r="F64">
        <f>'Monthly Data'!AY64</f>
        <v>0</v>
      </c>
      <c r="G64">
        <f>'Monthly Data'!BP64</f>
        <v>1</v>
      </c>
      <c r="H64">
        <f>'Monthly Data'!BQ64</f>
        <v>0</v>
      </c>
      <c r="I64">
        <f>'Monthly Data'!BS64</f>
        <v>31</v>
      </c>
      <c r="J64">
        <f>'Monthly Data'!BL64</f>
        <v>0</v>
      </c>
      <c r="K64">
        <f>'Monthly Data'!BC64</f>
        <v>63</v>
      </c>
      <c r="M64">
        <f>'Res OLS Model'!$B$5</f>
        <v>-18835309.468010399</v>
      </c>
      <c r="N64">
        <f>'Res OLS Model'!$B$6*E64</f>
        <v>12324125.630002385</v>
      </c>
      <c r="O64">
        <f>'Res OLS Model'!$B$7*F64</f>
        <v>0</v>
      </c>
      <c r="P64">
        <f>'Res OLS Model'!$B$8*G64</f>
        <v>-4176983.9788491102</v>
      </c>
      <c r="Q64">
        <f>'Res OLS Model'!$B$9*H64</f>
        <v>0</v>
      </c>
      <c r="R64">
        <f>'Res OLS Model'!$B$10*I64</f>
        <v>61037624.012392379</v>
      </c>
      <c r="S64">
        <f>'Res OLS Model'!$B$11*J64</f>
        <v>0</v>
      </c>
      <c r="T64">
        <f>'Res OLS Model'!$B$12*K64</f>
        <v>-1662059.798301924</v>
      </c>
      <c r="U64">
        <f t="shared" si="6"/>
        <v>48687396.397233337</v>
      </c>
      <c r="V64" s="26">
        <f t="shared" ca="1" si="7"/>
        <v>2.4087969601649294E-2</v>
      </c>
    </row>
    <row r="65" spans="1:22">
      <c r="A65" s="28">
        <f>'Monthly Data'!A65</f>
        <v>41365</v>
      </c>
      <c r="B65" s="170">
        <f t="shared" si="4"/>
        <v>4</v>
      </c>
      <c r="C65">
        <f t="shared" si="5"/>
        <v>2013</v>
      </c>
      <c r="D65">
        <f ca="1">'Monthly Data'!F65</f>
        <v>43188284.981835589</v>
      </c>
      <c r="E65">
        <f>'Monthly Data'!AX65</f>
        <v>300.19999999999993</v>
      </c>
      <c r="F65">
        <f>'Monthly Data'!AY65</f>
        <v>0</v>
      </c>
      <c r="G65">
        <f>'Monthly Data'!BP65</f>
        <v>1</v>
      </c>
      <c r="H65">
        <f>'Monthly Data'!BQ65</f>
        <v>0</v>
      </c>
      <c r="I65">
        <f>'Monthly Data'!BS65</f>
        <v>30</v>
      </c>
      <c r="J65">
        <f>'Monthly Data'!BL65</f>
        <v>0</v>
      </c>
      <c r="K65">
        <f>'Monthly Data'!BC65</f>
        <v>64</v>
      </c>
      <c r="M65">
        <f>'Res OLS Model'!$B$5</f>
        <v>-18835309.468010399</v>
      </c>
      <c r="N65">
        <f>'Res OLS Model'!$B$6*E65</f>
        <v>7323243.2979547009</v>
      </c>
      <c r="O65">
        <f>'Res OLS Model'!$B$7*F65</f>
        <v>0</v>
      </c>
      <c r="P65">
        <f>'Res OLS Model'!$B$8*G65</f>
        <v>-4176983.9788491102</v>
      </c>
      <c r="Q65">
        <f>'Res OLS Model'!$B$9*H65</f>
        <v>0</v>
      </c>
      <c r="R65">
        <f>'Res OLS Model'!$B$10*I65</f>
        <v>59068668.399089403</v>
      </c>
      <c r="S65">
        <f>'Res OLS Model'!$B$11*J65</f>
        <v>0</v>
      </c>
      <c r="T65">
        <f>'Res OLS Model'!$B$12*K65</f>
        <v>-1688441.699862272</v>
      </c>
      <c r="U65">
        <f t="shared" si="6"/>
        <v>41691176.550322324</v>
      </c>
      <c r="V65" s="26">
        <f t="shared" ca="1" si="7"/>
        <v>3.4664688170482537E-2</v>
      </c>
    </row>
    <row r="66" spans="1:22">
      <c r="A66" s="28">
        <f>'Monthly Data'!A66</f>
        <v>41395</v>
      </c>
      <c r="B66" s="170">
        <f t="shared" si="4"/>
        <v>5</v>
      </c>
      <c r="C66">
        <f t="shared" si="5"/>
        <v>2013</v>
      </c>
      <c r="D66">
        <f ca="1">'Monthly Data'!F66</f>
        <v>45290631.481890589</v>
      </c>
      <c r="E66">
        <f>'Monthly Data'!AX66</f>
        <v>73.300000000000011</v>
      </c>
      <c r="F66">
        <f>'Monthly Data'!AY66</f>
        <v>59.899999999999991</v>
      </c>
      <c r="G66">
        <f>'Monthly Data'!BP66</f>
        <v>1</v>
      </c>
      <c r="H66">
        <f>'Monthly Data'!BQ66</f>
        <v>0</v>
      </c>
      <c r="I66">
        <f>'Monthly Data'!BS66</f>
        <v>31</v>
      </c>
      <c r="J66">
        <f>'Monthly Data'!BL66</f>
        <v>0</v>
      </c>
      <c r="K66">
        <f>'Monthly Data'!BC66</f>
        <v>65</v>
      </c>
      <c r="M66">
        <f>'Res OLS Model'!$B$5</f>
        <v>-18835309.468010399</v>
      </c>
      <c r="N66">
        <f>'Res OLS Model'!$B$6*E66</f>
        <v>1788120.3655565614</v>
      </c>
      <c r="O66">
        <f>'Res OLS Model'!$B$7*F66</f>
        <v>10298740.802757649</v>
      </c>
      <c r="P66">
        <f>'Res OLS Model'!$B$8*G66</f>
        <v>-4176983.9788491102</v>
      </c>
      <c r="Q66">
        <f>'Res OLS Model'!$B$9*H66</f>
        <v>0</v>
      </c>
      <c r="R66">
        <f>'Res OLS Model'!$B$10*I66</f>
        <v>61037624.012392379</v>
      </c>
      <c r="S66">
        <f>'Res OLS Model'!$B$11*J66</f>
        <v>0</v>
      </c>
      <c r="T66">
        <f>'Res OLS Model'!$B$12*K66</f>
        <v>-1714823.60142262</v>
      </c>
      <c r="U66">
        <f t="shared" si="6"/>
        <v>48397368.132424459</v>
      </c>
      <c r="V66" s="26">
        <f t="shared" ca="1" si="7"/>
        <v>6.859556930170195E-2</v>
      </c>
    </row>
    <row r="67" spans="1:22">
      <c r="A67" s="28">
        <f>'Monthly Data'!A67</f>
        <v>41426</v>
      </c>
      <c r="B67" s="170">
        <f t="shared" ref="B67:B121" si="8">MONTH(A67)</f>
        <v>6</v>
      </c>
      <c r="C67">
        <f t="shared" si="5"/>
        <v>2013</v>
      </c>
      <c r="D67">
        <f ca="1">'Monthly Data'!F67</f>
        <v>56572380.058294587</v>
      </c>
      <c r="E67">
        <f>'Monthly Data'!AX67</f>
        <v>14.700000000000001</v>
      </c>
      <c r="F67">
        <f>'Monthly Data'!AY67</f>
        <v>103.49999999999999</v>
      </c>
      <c r="G67">
        <f>'Monthly Data'!BP67</f>
        <v>0</v>
      </c>
      <c r="H67">
        <f>'Monthly Data'!BQ67</f>
        <v>0</v>
      </c>
      <c r="I67">
        <f>'Monthly Data'!BS67</f>
        <v>30</v>
      </c>
      <c r="J67">
        <f>'Monthly Data'!BL67</f>
        <v>0</v>
      </c>
      <c r="K67">
        <f>'Monthly Data'!BC67</f>
        <v>66</v>
      </c>
      <c r="M67">
        <f>'Res OLS Model'!$B$5</f>
        <v>-18835309.468010399</v>
      </c>
      <c r="N67">
        <f>'Res OLS Model'!$B$6*E67</f>
        <v>358599.85502976057</v>
      </c>
      <c r="O67">
        <f>'Res OLS Model'!$B$7*F67</f>
        <v>17794986.19508208</v>
      </c>
      <c r="P67">
        <f>'Res OLS Model'!$B$8*G67</f>
        <v>0</v>
      </c>
      <c r="Q67">
        <f>'Res OLS Model'!$B$9*H67</f>
        <v>0</v>
      </c>
      <c r="R67">
        <f>'Res OLS Model'!$B$10*I67</f>
        <v>59068668.399089403</v>
      </c>
      <c r="S67">
        <f>'Res OLS Model'!$B$11*J67</f>
        <v>0</v>
      </c>
      <c r="T67">
        <f>'Res OLS Model'!$B$12*K67</f>
        <v>-1741205.502982968</v>
      </c>
      <c r="U67">
        <f t="shared" si="6"/>
        <v>56645739.478207879</v>
      </c>
      <c r="V67" s="26">
        <f t="shared" ca="1" si="7"/>
        <v>1.2967356126381683E-3</v>
      </c>
    </row>
    <row r="68" spans="1:22">
      <c r="A68" s="28">
        <f>'Monthly Data'!A68</f>
        <v>41456</v>
      </c>
      <c r="B68" s="170">
        <f t="shared" si="8"/>
        <v>7</v>
      </c>
      <c r="C68">
        <f t="shared" si="5"/>
        <v>2013</v>
      </c>
      <c r="D68">
        <f ca="1">'Monthly Data'!F68</f>
        <v>69531972.104008585</v>
      </c>
      <c r="E68">
        <f>'Monthly Data'!AX68</f>
        <v>1.5</v>
      </c>
      <c r="F68">
        <f>'Monthly Data'!AY68</f>
        <v>174.80000000000004</v>
      </c>
      <c r="G68">
        <f>'Monthly Data'!BP68</f>
        <v>0</v>
      </c>
      <c r="H68">
        <f>'Monthly Data'!BQ68</f>
        <v>0</v>
      </c>
      <c r="I68">
        <f>'Monthly Data'!BS68</f>
        <v>31</v>
      </c>
      <c r="J68">
        <f>'Monthly Data'!BL68</f>
        <v>0</v>
      </c>
      <c r="K68">
        <f>'Monthly Data'!BC68</f>
        <v>67</v>
      </c>
      <c r="M68">
        <f>'Res OLS Model'!$B$5</f>
        <v>-18835309.468010399</v>
      </c>
      <c r="N68">
        <f>'Res OLS Model'!$B$6*E68</f>
        <v>36591.821941812304</v>
      </c>
      <c r="O68">
        <f>'Res OLS Model'!$B$7*F68</f>
        <v>30053754.462805301</v>
      </c>
      <c r="P68">
        <f>'Res OLS Model'!$B$8*G68</f>
        <v>0</v>
      </c>
      <c r="Q68">
        <f>'Res OLS Model'!$B$9*H68</f>
        <v>0</v>
      </c>
      <c r="R68">
        <f>'Res OLS Model'!$B$10*I68</f>
        <v>61037624.012392379</v>
      </c>
      <c r="S68">
        <f>'Res OLS Model'!$B$11*J68</f>
        <v>0</v>
      </c>
      <c r="T68">
        <f>'Res OLS Model'!$B$12*K68</f>
        <v>-1767587.404543316</v>
      </c>
      <c r="U68">
        <f t="shared" si="6"/>
        <v>70525073.424585789</v>
      </c>
      <c r="V68" s="26">
        <f t="shared" ca="1" si="7"/>
        <v>1.4282657179515709E-2</v>
      </c>
    </row>
    <row r="69" spans="1:22">
      <c r="A69" s="28">
        <f>'Monthly Data'!A69</f>
        <v>41487</v>
      </c>
      <c r="B69" s="170">
        <f t="shared" si="8"/>
        <v>8</v>
      </c>
      <c r="C69">
        <f t="shared" si="5"/>
        <v>2013</v>
      </c>
      <c r="D69">
        <f ca="1">'Monthly Data'!F69</f>
        <v>62627316.669716507</v>
      </c>
      <c r="E69">
        <f>'Monthly Data'!AX69</f>
        <v>1.2</v>
      </c>
      <c r="F69">
        <f>'Monthly Data'!AY69</f>
        <v>134.29999999999998</v>
      </c>
      <c r="G69">
        <f>'Monthly Data'!BP69</f>
        <v>0</v>
      </c>
      <c r="H69">
        <f>'Monthly Data'!BQ69</f>
        <v>0</v>
      </c>
      <c r="I69">
        <f>'Monthly Data'!BS69</f>
        <v>31</v>
      </c>
      <c r="J69">
        <f>'Monthly Data'!BL69</f>
        <v>0</v>
      </c>
      <c r="K69">
        <f>'Monthly Data'!BC69</f>
        <v>68</v>
      </c>
      <c r="M69">
        <f>'Res OLS Model'!$B$5</f>
        <v>-18835309.468010399</v>
      </c>
      <c r="N69">
        <f>'Res OLS Model'!$B$6*E69</f>
        <v>29273.45755344984</v>
      </c>
      <c r="O69">
        <f>'Res OLS Model'!$B$7*F69</f>
        <v>23090498.995164476</v>
      </c>
      <c r="P69">
        <f>'Res OLS Model'!$B$8*G69</f>
        <v>0</v>
      </c>
      <c r="Q69">
        <f>'Res OLS Model'!$B$9*H69</f>
        <v>0</v>
      </c>
      <c r="R69">
        <f>'Res OLS Model'!$B$10*I69</f>
        <v>61037624.012392379</v>
      </c>
      <c r="S69">
        <f>'Res OLS Model'!$B$11*J69</f>
        <v>0</v>
      </c>
      <c r="T69">
        <f>'Res OLS Model'!$B$12*K69</f>
        <v>-1793969.306103664</v>
      </c>
      <c r="U69">
        <f t="shared" si="6"/>
        <v>63528117.690996245</v>
      </c>
      <c r="V69" s="26">
        <f t="shared" ca="1" si="7"/>
        <v>1.4383516158458062E-2</v>
      </c>
    </row>
    <row r="70" spans="1:22">
      <c r="A70" s="28">
        <f>'Monthly Data'!A70</f>
        <v>41518</v>
      </c>
      <c r="B70" s="170">
        <f t="shared" si="8"/>
        <v>9</v>
      </c>
      <c r="C70">
        <f t="shared" si="5"/>
        <v>2013</v>
      </c>
      <c r="D70">
        <f ca="1">'Monthly Data'!F70</f>
        <v>52483630.869351625</v>
      </c>
      <c r="E70">
        <f>'Monthly Data'!AX70</f>
        <v>41.2</v>
      </c>
      <c r="F70">
        <f>'Monthly Data'!AY70</f>
        <v>65.3</v>
      </c>
      <c r="G70">
        <f>'Monthly Data'!BP70</f>
        <v>0</v>
      </c>
      <c r="H70">
        <f>'Monthly Data'!BQ70</f>
        <v>1</v>
      </c>
      <c r="I70">
        <f>'Monthly Data'!BS70</f>
        <v>30</v>
      </c>
      <c r="J70">
        <f>'Monthly Data'!BL70</f>
        <v>1</v>
      </c>
      <c r="K70">
        <f>'Monthly Data'!BC70</f>
        <v>69</v>
      </c>
      <c r="M70">
        <f>'Res OLS Model'!$B$5</f>
        <v>-18835309.468010399</v>
      </c>
      <c r="N70">
        <f>'Res OLS Model'!$B$6*E70</f>
        <v>1005055.3760017779</v>
      </c>
      <c r="O70">
        <f>'Res OLS Model'!$B$7*F70</f>
        <v>11227174.865109758</v>
      </c>
      <c r="P70">
        <f>'Res OLS Model'!$B$8*G70</f>
        <v>0</v>
      </c>
      <c r="Q70">
        <f>'Res OLS Model'!$B$9*H70</f>
        <v>-2347252.1020738599</v>
      </c>
      <c r="R70">
        <f>'Res OLS Model'!$B$10*I70</f>
        <v>59068668.399089403</v>
      </c>
      <c r="S70">
        <f>'Res OLS Model'!$B$11*J70</f>
        <v>2715900.05685709</v>
      </c>
      <c r="T70">
        <f>'Res OLS Model'!$B$12*K70</f>
        <v>-1820351.207664012</v>
      </c>
      <c r="U70">
        <f t="shared" si="6"/>
        <v>51013885.919309758</v>
      </c>
      <c r="V70" s="26">
        <f t="shared" ca="1" si="7"/>
        <v>2.8003873316244609E-2</v>
      </c>
    </row>
    <row r="71" spans="1:22">
      <c r="A71" s="28">
        <f>'Monthly Data'!A71</f>
        <v>41548</v>
      </c>
      <c r="B71" s="170">
        <f t="shared" si="8"/>
        <v>10</v>
      </c>
      <c r="C71">
        <f t="shared" si="5"/>
        <v>2013</v>
      </c>
      <c r="D71">
        <f ca="1">'Monthly Data'!F71</f>
        <v>44313505.933738872</v>
      </c>
      <c r="E71">
        <f>'Monthly Data'!AX71</f>
        <v>170.49999999999997</v>
      </c>
      <c r="F71">
        <f>'Monthly Data'!AY71</f>
        <v>19.899999999999999</v>
      </c>
      <c r="G71">
        <f>'Monthly Data'!BP71</f>
        <v>0</v>
      </c>
      <c r="H71">
        <f>'Monthly Data'!BQ71</f>
        <v>1</v>
      </c>
      <c r="I71">
        <f>'Monthly Data'!BS71</f>
        <v>31</v>
      </c>
      <c r="J71">
        <f>'Monthly Data'!BL71</f>
        <v>0</v>
      </c>
      <c r="K71">
        <f>'Monthly Data'!BC71</f>
        <v>70</v>
      </c>
      <c r="M71">
        <f>'Res OLS Model'!$B$5</f>
        <v>-18835309.468010399</v>
      </c>
      <c r="N71">
        <f>'Res OLS Model'!$B$6*E71</f>
        <v>4159270.4273859975</v>
      </c>
      <c r="O71">
        <f>'Res OLS Model'!$B$7*F71</f>
        <v>3421451.452001289</v>
      </c>
      <c r="P71">
        <f>'Res OLS Model'!$B$8*G71</f>
        <v>0</v>
      </c>
      <c r="Q71">
        <f>'Res OLS Model'!$B$9*H71</f>
        <v>-2347252.1020738599</v>
      </c>
      <c r="R71">
        <f>'Res OLS Model'!$B$10*I71</f>
        <v>61037624.012392379</v>
      </c>
      <c r="S71">
        <f>'Res OLS Model'!$B$11*J71</f>
        <v>0</v>
      </c>
      <c r="T71">
        <f>'Res OLS Model'!$B$12*K71</f>
        <v>-1846733.10922436</v>
      </c>
      <c r="U71">
        <f t="shared" si="6"/>
        <v>45589051.212471046</v>
      </c>
      <c r="V71" s="26">
        <f t="shared" ca="1" si="7"/>
        <v>2.8784571472170839E-2</v>
      </c>
    </row>
    <row r="72" spans="1:22">
      <c r="A72" s="28">
        <f>'Monthly Data'!A72</f>
        <v>41579</v>
      </c>
      <c r="B72" s="170">
        <f t="shared" si="8"/>
        <v>11</v>
      </c>
      <c r="C72">
        <f t="shared" si="5"/>
        <v>2013</v>
      </c>
      <c r="D72">
        <f ca="1">'Monthly Data'!F72</f>
        <v>47268963.680705905</v>
      </c>
      <c r="E72">
        <f>'Monthly Data'!AX72</f>
        <v>424.9</v>
      </c>
      <c r="F72">
        <f>'Monthly Data'!AY72</f>
        <v>0</v>
      </c>
      <c r="G72">
        <f>'Monthly Data'!BP72</f>
        <v>0</v>
      </c>
      <c r="H72">
        <f>'Monthly Data'!BQ72</f>
        <v>1</v>
      </c>
      <c r="I72">
        <f>'Monthly Data'!BS72</f>
        <v>30</v>
      </c>
      <c r="J72">
        <f>'Monthly Data'!BL72</f>
        <v>0</v>
      </c>
      <c r="K72">
        <f>'Monthly Data'!BC72</f>
        <v>71</v>
      </c>
      <c r="M72">
        <f>'Res OLS Model'!$B$5</f>
        <v>-18835309.468010399</v>
      </c>
      <c r="N72">
        <f>'Res OLS Model'!$B$6*E72</f>
        <v>10365243.428717364</v>
      </c>
      <c r="O72">
        <f>'Res OLS Model'!$B$7*F72</f>
        <v>0</v>
      </c>
      <c r="P72">
        <f>'Res OLS Model'!$B$8*G72</f>
        <v>0</v>
      </c>
      <c r="Q72">
        <f>'Res OLS Model'!$B$9*H72</f>
        <v>-2347252.1020738599</v>
      </c>
      <c r="R72">
        <f>'Res OLS Model'!$B$10*I72</f>
        <v>59068668.399089403</v>
      </c>
      <c r="S72">
        <f>'Res OLS Model'!$B$11*J72</f>
        <v>0</v>
      </c>
      <c r="T72">
        <f>'Res OLS Model'!$B$12*K72</f>
        <v>-1873115.010784708</v>
      </c>
      <c r="U72">
        <f t="shared" si="6"/>
        <v>46378235.246937804</v>
      </c>
      <c r="V72" s="26">
        <f t="shared" ca="1" si="7"/>
        <v>1.8843832494082703E-2</v>
      </c>
    </row>
    <row r="73" spans="1:22">
      <c r="A73" s="28">
        <f>'Monthly Data'!A73</f>
        <v>41609</v>
      </c>
      <c r="B73" s="170">
        <f t="shared" si="8"/>
        <v>12</v>
      </c>
      <c r="C73">
        <f t="shared" si="5"/>
        <v>2013</v>
      </c>
      <c r="D73">
        <f ca="1">'Monthly Data'!F73</f>
        <v>57282294.93726933</v>
      </c>
      <c r="E73">
        <f>'Monthly Data'!AX73</f>
        <v>614.30000000000007</v>
      </c>
      <c r="F73">
        <f>'Monthly Data'!AY73</f>
        <v>0</v>
      </c>
      <c r="G73">
        <f>'Monthly Data'!BP73</f>
        <v>0</v>
      </c>
      <c r="H73">
        <f>'Monthly Data'!BQ73</f>
        <v>0</v>
      </c>
      <c r="I73">
        <f>'Monthly Data'!BS73</f>
        <v>31</v>
      </c>
      <c r="J73">
        <f>'Monthly Data'!BL73</f>
        <v>0</v>
      </c>
      <c r="K73">
        <f>'Monthly Data'!BC73</f>
        <v>72</v>
      </c>
      <c r="M73">
        <f>'Res OLS Model'!$B$5</f>
        <v>-18835309.468010399</v>
      </c>
      <c r="N73">
        <f>'Res OLS Model'!$B$6*E73</f>
        <v>14985570.812570199</v>
      </c>
      <c r="O73">
        <f>'Res OLS Model'!$B$7*F73</f>
        <v>0</v>
      </c>
      <c r="P73">
        <f>'Res OLS Model'!$B$8*G73</f>
        <v>0</v>
      </c>
      <c r="Q73">
        <f>'Res OLS Model'!$B$9*H73</f>
        <v>0</v>
      </c>
      <c r="R73">
        <f>'Res OLS Model'!$B$10*I73</f>
        <v>61037624.012392379</v>
      </c>
      <c r="S73">
        <f>'Res OLS Model'!$B$11*J73</f>
        <v>0</v>
      </c>
      <c r="T73">
        <f>'Res OLS Model'!$B$12*K73</f>
        <v>-1899496.912345056</v>
      </c>
      <c r="U73">
        <f t="shared" si="6"/>
        <v>55288388.444607116</v>
      </c>
      <c r="V73" s="26">
        <f t="shared" ca="1" si="7"/>
        <v>3.4808425445345188E-2</v>
      </c>
    </row>
    <row r="74" spans="1:22">
      <c r="A74" s="28">
        <f>'Monthly Data'!A74</f>
        <v>41640</v>
      </c>
      <c r="B74" s="170">
        <f t="shared" si="8"/>
        <v>1</v>
      </c>
      <c r="C74">
        <f t="shared" si="5"/>
        <v>2014</v>
      </c>
      <c r="D74">
        <f ca="1">'Monthly Data'!F74</f>
        <v>61083284.63878455</v>
      </c>
      <c r="E74">
        <f>'Monthly Data'!AX74</f>
        <v>784.99999999999977</v>
      </c>
      <c r="F74">
        <f>'Monthly Data'!AY74</f>
        <v>0</v>
      </c>
      <c r="G74">
        <f>'Monthly Data'!BP74</f>
        <v>0</v>
      </c>
      <c r="H74">
        <f>'Monthly Data'!BQ74</f>
        <v>0</v>
      </c>
      <c r="I74">
        <f>'Monthly Data'!BS74</f>
        <v>31</v>
      </c>
      <c r="J74">
        <f>'Monthly Data'!BL74</f>
        <v>0</v>
      </c>
      <c r="K74">
        <f>'Monthly Data'!BC74</f>
        <v>73</v>
      </c>
      <c r="M74">
        <f>'Res OLS Model'!$B$5</f>
        <v>-18835309.468010399</v>
      </c>
      <c r="N74">
        <f>'Res OLS Model'!$B$6*E74</f>
        <v>19149720.149548434</v>
      </c>
      <c r="O74">
        <f>'Res OLS Model'!$B$7*F74</f>
        <v>0</v>
      </c>
      <c r="P74">
        <f>'Res OLS Model'!$B$8*G74</f>
        <v>0</v>
      </c>
      <c r="Q74">
        <f>'Res OLS Model'!$B$9*H74</f>
        <v>0</v>
      </c>
      <c r="R74">
        <f>'Res OLS Model'!$B$10*I74</f>
        <v>61037624.012392379</v>
      </c>
      <c r="S74">
        <f>'Res OLS Model'!$B$11*J74</f>
        <v>0</v>
      </c>
      <c r="T74">
        <f>'Res OLS Model'!$B$12*K74</f>
        <v>-1925878.8139054039</v>
      </c>
      <c r="U74">
        <f t="shared" si="6"/>
        <v>59426155.880025014</v>
      </c>
      <c r="V74" s="26">
        <f t="shared" ca="1" si="7"/>
        <v>2.7129005399086702E-2</v>
      </c>
    </row>
    <row r="75" spans="1:22">
      <c r="A75" s="28">
        <f>'Monthly Data'!A75</f>
        <v>41671</v>
      </c>
      <c r="B75" s="170">
        <f t="shared" si="8"/>
        <v>2</v>
      </c>
      <c r="C75">
        <f t="shared" si="5"/>
        <v>2014</v>
      </c>
      <c r="D75">
        <f ca="1">'Monthly Data'!F75</f>
        <v>51952415.072566412</v>
      </c>
      <c r="E75">
        <f>'Monthly Data'!AX75</f>
        <v>674.19999999999982</v>
      </c>
      <c r="F75">
        <f>'Monthly Data'!AY75</f>
        <v>0</v>
      </c>
      <c r="G75">
        <f>'Monthly Data'!BP75</f>
        <v>0</v>
      </c>
      <c r="H75">
        <f>'Monthly Data'!BQ75</f>
        <v>0</v>
      </c>
      <c r="I75">
        <f>'Monthly Data'!BS75</f>
        <v>28</v>
      </c>
      <c r="J75">
        <f>'Monthly Data'!BL75</f>
        <v>0</v>
      </c>
      <c r="K75">
        <f>'Monthly Data'!BC75</f>
        <v>74</v>
      </c>
      <c r="M75">
        <f>'Res OLS Model'!$B$5</f>
        <v>-18835309.468010399</v>
      </c>
      <c r="N75">
        <f>'Res OLS Model'!$B$6*E75</f>
        <v>16446804.235446565</v>
      </c>
      <c r="O75">
        <f>'Res OLS Model'!$B$7*F75</f>
        <v>0</v>
      </c>
      <c r="P75">
        <f>'Res OLS Model'!$B$8*G75</f>
        <v>0</v>
      </c>
      <c r="Q75">
        <f>'Res OLS Model'!$B$9*H75</f>
        <v>0</v>
      </c>
      <c r="R75">
        <f>'Res OLS Model'!$B$10*I75</f>
        <v>55130757.172483444</v>
      </c>
      <c r="S75">
        <f>'Res OLS Model'!$B$11*J75</f>
        <v>0</v>
      </c>
      <c r="T75">
        <f>'Res OLS Model'!$B$12*K75</f>
        <v>-1952260.7154657519</v>
      </c>
      <c r="U75">
        <f t="shared" si="6"/>
        <v>50789991.224453852</v>
      </c>
      <c r="V75" s="26">
        <f t="shared" ca="1" si="7"/>
        <v>2.2374779815123192E-2</v>
      </c>
    </row>
    <row r="76" spans="1:22">
      <c r="A76" s="28">
        <f>'Monthly Data'!A76</f>
        <v>41699</v>
      </c>
      <c r="B76" s="170">
        <f t="shared" si="8"/>
        <v>3</v>
      </c>
      <c r="C76">
        <f t="shared" si="5"/>
        <v>2014</v>
      </c>
      <c r="D76">
        <f ca="1">'Monthly Data'!F76</f>
        <v>51052991.482677959</v>
      </c>
      <c r="E76">
        <f>'Monthly Data'!AX76</f>
        <v>591.90000000000009</v>
      </c>
      <c r="F76">
        <f>'Monthly Data'!AY76</f>
        <v>0</v>
      </c>
      <c r="G76">
        <f>'Monthly Data'!BP76</f>
        <v>1</v>
      </c>
      <c r="H76">
        <f>'Monthly Data'!BQ76</f>
        <v>0</v>
      </c>
      <c r="I76">
        <f>'Monthly Data'!BS76</f>
        <v>31</v>
      </c>
      <c r="J76">
        <f>'Monthly Data'!BL76</f>
        <v>0</v>
      </c>
      <c r="K76">
        <f>'Monthly Data'!BC76</f>
        <v>75</v>
      </c>
      <c r="M76">
        <f>'Res OLS Model'!$B$5</f>
        <v>-18835309.468010399</v>
      </c>
      <c r="N76">
        <f>'Res OLS Model'!$B$6*E76</f>
        <v>14439132.938239137</v>
      </c>
      <c r="O76">
        <f>'Res OLS Model'!$B$7*F76</f>
        <v>0</v>
      </c>
      <c r="P76">
        <f>'Res OLS Model'!$B$8*G76</f>
        <v>-4176983.9788491102</v>
      </c>
      <c r="Q76">
        <f>'Res OLS Model'!$B$9*H76</f>
        <v>0</v>
      </c>
      <c r="R76">
        <f>'Res OLS Model'!$B$10*I76</f>
        <v>61037624.012392379</v>
      </c>
      <c r="S76">
        <f>'Res OLS Model'!$B$11*J76</f>
        <v>0</v>
      </c>
      <c r="T76">
        <f>'Res OLS Model'!$B$12*K76</f>
        <v>-1978642.6170260999</v>
      </c>
      <c r="U76">
        <f t="shared" si="6"/>
        <v>50485820.886745907</v>
      </c>
      <c r="V76" s="26">
        <f t="shared" ca="1" si="7"/>
        <v>1.1109448818968618E-2</v>
      </c>
    </row>
    <row r="77" spans="1:22">
      <c r="A77" s="28">
        <f>'Monthly Data'!A77</f>
        <v>41730</v>
      </c>
      <c r="B77" s="170">
        <f t="shared" si="8"/>
        <v>4</v>
      </c>
      <c r="C77">
        <f t="shared" si="5"/>
        <v>2014</v>
      </c>
      <c r="D77">
        <f ca="1">'Monthly Data'!F77</f>
        <v>41360165.193640947</v>
      </c>
      <c r="E77">
        <f>'Monthly Data'!AX77</f>
        <v>253.7</v>
      </c>
      <c r="F77">
        <f>'Monthly Data'!AY77</f>
        <v>0</v>
      </c>
      <c r="G77">
        <f>'Monthly Data'!BP77</f>
        <v>1</v>
      </c>
      <c r="H77">
        <f>'Monthly Data'!BQ77</f>
        <v>0</v>
      </c>
      <c r="I77">
        <f>'Monthly Data'!BS77</f>
        <v>30</v>
      </c>
      <c r="J77">
        <f>'Monthly Data'!BL77</f>
        <v>0</v>
      </c>
      <c r="K77">
        <f>'Monthly Data'!BC77</f>
        <v>76</v>
      </c>
      <c r="M77">
        <f>'Res OLS Model'!$B$5</f>
        <v>-18835309.468010399</v>
      </c>
      <c r="N77">
        <f>'Res OLS Model'!$B$6*E77</f>
        <v>6188896.8177585201</v>
      </c>
      <c r="O77">
        <f>'Res OLS Model'!$B$7*F77</f>
        <v>0</v>
      </c>
      <c r="P77">
        <f>'Res OLS Model'!$B$8*G77</f>
        <v>-4176983.9788491102</v>
      </c>
      <c r="Q77">
        <f>'Res OLS Model'!$B$9*H77</f>
        <v>0</v>
      </c>
      <c r="R77">
        <f>'Res OLS Model'!$B$10*I77</f>
        <v>59068668.399089403</v>
      </c>
      <c r="S77">
        <f>'Res OLS Model'!$B$11*J77</f>
        <v>0</v>
      </c>
      <c r="T77">
        <f>'Res OLS Model'!$B$12*K77</f>
        <v>-2005024.5185864479</v>
      </c>
      <c r="U77">
        <f t="shared" si="6"/>
        <v>40240247.251401968</v>
      </c>
      <c r="V77" s="26">
        <f t="shared" ca="1" si="7"/>
        <v>2.707721153906717E-2</v>
      </c>
    </row>
    <row r="78" spans="1:22">
      <c r="A78" s="28">
        <f>'Monthly Data'!A78</f>
        <v>41760</v>
      </c>
      <c r="B78" s="170">
        <f t="shared" si="8"/>
        <v>5</v>
      </c>
      <c r="C78">
        <f t="shared" si="5"/>
        <v>2014</v>
      </c>
      <c r="D78">
        <f ca="1">'Monthly Data'!F78</f>
        <v>43158849.921167485</v>
      </c>
      <c r="E78">
        <f>'Monthly Data'!AX78</f>
        <v>90.600000000000009</v>
      </c>
      <c r="F78">
        <f>'Monthly Data'!AY78</f>
        <v>36.4</v>
      </c>
      <c r="G78">
        <f>'Monthly Data'!BP78</f>
        <v>1</v>
      </c>
      <c r="H78">
        <f>'Monthly Data'!BQ78</f>
        <v>0</v>
      </c>
      <c r="I78">
        <f>'Monthly Data'!BS78</f>
        <v>31</v>
      </c>
      <c r="J78">
        <f>'Monthly Data'!BL78</f>
        <v>0</v>
      </c>
      <c r="K78">
        <f>'Monthly Data'!BC78</f>
        <v>77</v>
      </c>
      <c r="M78">
        <f>'Res OLS Model'!$B$5</f>
        <v>-18835309.468010399</v>
      </c>
      <c r="N78">
        <f>'Res OLS Model'!$B$6*E78</f>
        <v>2210146.0452854633</v>
      </c>
      <c r="O78">
        <f>'Res OLS Model'!$B$7*F78</f>
        <v>6258333.3091882877</v>
      </c>
      <c r="P78">
        <f>'Res OLS Model'!$B$8*G78</f>
        <v>-4176983.9788491102</v>
      </c>
      <c r="Q78">
        <f>'Res OLS Model'!$B$9*H78</f>
        <v>0</v>
      </c>
      <c r="R78">
        <f>'Res OLS Model'!$B$10*I78</f>
        <v>61037624.012392379</v>
      </c>
      <c r="S78">
        <f>'Res OLS Model'!$B$11*J78</f>
        <v>0</v>
      </c>
      <c r="T78">
        <f>'Res OLS Model'!$B$12*K78</f>
        <v>-2031406.4201467959</v>
      </c>
      <c r="U78">
        <f t="shared" si="6"/>
        <v>44462403.499859825</v>
      </c>
      <c r="V78" s="26">
        <f t="shared" ca="1" si="7"/>
        <v>3.0203621761779261E-2</v>
      </c>
    </row>
    <row r="79" spans="1:22">
      <c r="A79" s="28">
        <f>'Monthly Data'!A79</f>
        <v>41791</v>
      </c>
      <c r="B79" s="170">
        <f t="shared" si="8"/>
        <v>6</v>
      </c>
      <c r="C79">
        <f t="shared" si="5"/>
        <v>2014</v>
      </c>
      <c r="D79">
        <f ca="1">'Monthly Data'!F79</f>
        <v>55440642.71470008</v>
      </c>
      <c r="E79">
        <f>'Monthly Data'!AX79</f>
        <v>2.4000000000000004</v>
      </c>
      <c r="F79">
        <f>'Monthly Data'!AY79</f>
        <v>123.29999999999997</v>
      </c>
      <c r="G79">
        <f>'Monthly Data'!BP79</f>
        <v>0</v>
      </c>
      <c r="H79">
        <f>'Monthly Data'!BQ79</f>
        <v>0</v>
      </c>
      <c r="I79">
        <f>'Monthly Data'!BS79</f>
        <v>30</v>
      </c>
      <c r="J79">
        <f>'Monthly Data'!BL79</f>
        <v>0</v>
      </c>
      <c r="K79">
        <f>'Monthly Data'!BC79</f>
        <v>78</v>
      </c>
      <c r="M79">
        <f>'Res OLS Model'!$B$5</f>
        <v>-18835309.468010399</v>
      </c>
      <c r="N79">
        <f>'Res OLS Model'!$B$6*E79</f>
        <v>58546.915106899694</v>
      </c>
      <c r="O79">
        <f>'Res OLS Model'!$B$7*F79</f>
        <v>21199244.423706476</v>
      </c>
      <c r="P79">
        <f>'Res OLS Model'!$B$8*G79</f>
        <v>0</v>
      </c>
      <c r="Q79">
        <f>'Res OLS Model'!$B$9*H79</f>
        <v>0</v>
      </c>
      <c r="R79">
        <f>'Res OLS Model'!$B$10*I79</f>
        <v>59068668.399089403</v>
      </c>
      <c r="S79">
        <f>'Res OLS Model'!$B$11*J79</f>
        <v>0</v>
      </c>
      <c r="T79">
        <f>'Res OLS Model'!$B$12*K79</f>
        <v>-2057788.3217071439</v>
      </c>
      <c r="U79">
        <f t="shared" si="6"/>
        <v>59433361.948185235</v>
      </c>
      <c r="V79" s="26">
        <f t="shared" ca="1" si="7"/>
        <v>7.2017910290684384E-2</v>
      </c>
    </row>
    <row r="80" spans="1:22">
      <c r="A80" s="28">
        <f>'Monthly Data'!A80</f>
        <v>41821</v>
      </c>
      <c r="B80" s="170">
        <f t="shared" si="8"/>
        <v>7</v>
      </c>
      <c r="C80">
        <f t="shared" si="5"/>
        <v>2014</v>
      </c>
      <c r="D80">
        <f ca="1">'Monthly Data'!F80</f>
        <v>61454907.375045419</v>
      </c>
      <c r="E80">
        <f>'Monthly Data'!AX80</f>
        <v>0.7</v>
      </c>
      <c r="F80">
        <f>'Monthly Data'!AY80</f>
        <v>113.59999999999997</v>
      </c>
      <c r="G80">
        <f>'Monthly Data'!BP80</f>
        <v>0</v>
      </c>
      <c r="H80">
        <f>'Monthly Data'!BQ80</f>
        <v>0</v>
      </c>
      <c r="I80">
        <f>'Monthly Data'!BS80</f>
        <v>31</v>
      </c>
      <c r="J80">
        <f>'Monthly Data'!BL80</f>
        <v>0</v>
      </c>
      <c r="K80">
        <f>'Monthly Data'!BC80</f>
        <v>79</v>
      </c>
      <c r="M80">
        <f>'Res OLS Model'!$B$5</f>
        <v>-18835309.468010399</v>
      </c>
      <c r="N80">
        <f>'Res OLS Model'!$B$6*E80</f>
        <v>17076.183572845741</v>
      </c>
      <c r="O80">
        <f>'Res OLS Model'!$B$7*F80</f>
        <v>19531501.756148059</v>
      </c>
      <c r="P80">
        <f>'Res OLS Model'!$B$8*G80</f>
        <v>0</v>
      </c>
      <c r="Q80">
        <f>'Res OLS Model'!$B$9*H80</f>
        <v>0</v>
      </c>
      <c r="R80">
        <f>'Res OLS Model'!$B$10*I80</f>
        <v>61037624.012392379</v>
      </c>
      <c r="S80">
        <f>'Res OLS Model'!$B$11*J80</f>
        <v>0</v>
      </c>
      <c r="T80">
        <f>'Res OLS Model'!$B$12*K80</f>
        <v>-2084170.2232674919</v>
      </c>
      <c r="U80">
        <f t="shared" si="6"/>
        <v>59666722.260835394</v>
      </c>
      <c r="V80" s="26">
        <f t="shared" ca="1" si="7"/>
        <v>2.9097515407469979E-2</v>
      </c>
    </row>
    <row r="81" spans="1:22">
      <c r="A81" s="28">
        <f>'Monthly Data'!A81</f>
        <v>41852</v>
      </c>
      <c r="B81" s="170">
        <f t="shared" si="8"/>
        <v>8</v>
      </c>
      <c r="C81">
        <f t="shared" si="5"/>
        <v>2014</v>
      </c>
      <c r="D81">
        <f ca="1">'Monthly Data'!F81</f>
        <v>60080885.539118305</v>
      </c>
      <c r="E81">
        <f>'Monthly Data'!AX81</f>
        <v>0.7</v>
      </c>
      <c r="F81">
        <f>'Monthly Data'!AY81</f>
        <v>130.19999999999996</v>
      </c>
      <c r="G81">
        <f>'Monthly Data'!BP81</f>
        <v>0</v>
      </c>
      <c r="H81">
        <f>'Monthly Data'!BQ81</f>
        <v>0</v>
      </c>
      <c r="I81">
        <f>'Monthly Data'!BS81</f>
        <v>31</v>
      </c>
      <c r="J81">
        <f>'Monthly Data'!BL81</f>
        <v>0</v>
      </c>
      <c r="K81">
        <f>'Monthly Data'!BC81</f>
        <v>80</v>
      </c>
      <c r="M81">
        <f>'Res OLS Model'!$B$5</f>
        <v>-18835309.468010399</v>
      </c>
      <c r="N81">
        <f>'Res OLS Model'!$B$6*E81</f>
        <v>17076.183572845741</v>
      </c>
      <c r="O81">
        <f>'Res OLS Model'!$B$7*F81</f>
        <v>22385576.836711947</v>
      </c>
      <c r="P81">
        <f>'Res OLS Model'!$B$8*G81</f>
        <v>0</v>
      </c>
      <c r="Q81">
        <f>'Res OLS Model'!$B$9*H81</f>
        <v>0</v>
      </c>
      <c r="R81">
        <f>'Res OLS Model'!$B$10*I81</f>
        <v>61037624.012392379</v>
      </c>
      <c r="S81">
        <f>'Res OLS Model'!$B$11*J81</f>
        <v>0</v>
      </c>
      <c r="T81">
        <f>'Res OLS Model'!$B$12*K81</f>
        <v>-2110552.1248278399</v>
      </c>
      <c r="U81">
        <f t="shared" si="6"/>
        <v>62494415.439838938</v>
      </c>
      <c r="V81" s="26">
        <f t="shared" ca="1" si="7"/>
        <v>4.017134366551902E-2</v>
      </c>
    </row>
    <row r="82" spans="1:22">
      <c r="A82" s="28">
        <f>'Monthly Data'!A82</f>
        <v>41883</v>
      </c>
      <c r="B82" s="170">
        <f t="shared" si="8"/>
        <v>9</v>
      </c>
      <c r="C82">
        <f t="shared" si="5"/>
        <v>2014</v>
      </c>
      <c r="D82">
        <f ca="1">'Monthly Data'!F82</f>
        <v>48273397.042750143</v>
      </c>
      <c r="E82">
        <f>'Monthly Data'!AX82</f>
        <v>57.20000000000001</v>
      </c>
      <c r="F82">
        <f>'Monthly Data'!AY82</f>
        <v>50.499999999999979</v>
      </c>
      <c r="G82">
        <f>'Monthly Data'!BP82</f>
        <v>0</v>
      </c>
      <c r="H82">
        <f>'Monthly Data'!BQ82</f>
        <v>1</v>
      </c>
      <c r="I82">
        <f>'Monthly Data'!BS82</f>
        <v>30</v>
      </c>
      <c r="J82">
        <f>'Monthly Data'!BL82</f>
        <v>1</v>
      </c>
      <c r="K82">
        <f>'Monthly Data'!BC82</f>
        <v>81</v>
      </c>
      <c r="M82">
        <f>'Res OLS Model'!$B$5</f>
        <v>-18835309.468010399</v>
      </c>
      <c r="N82">
        <f>'Res OLS Model'!$B$6*E82</f>
        <v>1395368.1433811095</v>
      </c>
      <c r="O82">
        <f>'Res OLS Model'!$B$7*F82</f>
        <v>8682577.8053299002</v>
      </c>
      <c r="P82">
        <f>'Res OLS Model'!$B$8*G82</f>
        <v>0</v>
      </c>
      <c r="Q82">
        <f>'Res OLS Model'!$B$9*H82</f>
        <v>-2347252.1020738599</v>
      </c>
      <c r="R82">
        <f>'Res OLS Model'!$B$10*I82</f>
        <v>59068668.399089403</v>
      </c>
      <c r="S82">
        <f>'Res OLS Model'!$B$11*J82</f>
        <v>2715900.05685709</v>
      </c>
      <c r="T82">
        <f>'Res OLS Model'!$B$12*K82</f>
        <v>-2136934.0263881879</v>
      </c>
      <c r="U82">
        <f t="shared" si="6"/>
        <v>48543018.808185048</v>
      </c>
      <c r="V82" s="26">
        <f t="shared" ca="1" si="7"/>
        <v>5.585307476831042E-3</v>
      </c>
    </row>
    <row r="83" spans="1:22">
      <c r="A83" s="28">
        <f>'Monthly Data'!A83</f>
        <v>41913</v>
      </c>
      <c r="B83" s="170">
        <f t="shared" si="8"/>
        <v>10</v>
      </c>
      <c r="C83">
        <f t="shared" si="5"/>
        <v>2014</v>
      </c>
      <c r="D83">
        <f ca="1">'Monthly Data'!F83</f>
        <v>41793076.89713157</v>
      </c>
      <c r="E83">
        <f>'Monthly Data'!AX83</f>
        <v>179.7</v>
      </c>
      <c r="F83">
        <f>'Monthly Data'!AY83</f>
        <v>3.9</v>
      </c>
      <c r="G83">
        <f>'Monthly Data'!BP83</f>
        <v>0</v>
      </c>
      <c r="H83">
        <f>'Monthly Data'!BQ83</f>
        <v>1</v>
      </c>
      <c r="I83">
        <f>'Monthly Data'!BS83</f>
        <v>31</v>
      </c>
      <c r="J83">
        <f>'Monthly Data'!BL83</f>
        <v>0</v>
      </c>
      <c r="K83">
        <f>'Monthly Data'!BC83</f>
        <v>82</v>
      </c>
      <c r="M83">
        <f>'Res OLS Model'!$B$5</f>
        <v>-18835309.468010399</v>
      </c>
      <c r="N83">
        <f>'Res OLS Model'!$B$6*E83</f>
        <v>4383700.2686291132</v>
      </c>
      <c r="O83">
        <f>'Res OLS Model'!$B$7*F83</f>
        <v>670535.71169874514</v>
      </c>
      <c r="P83">
        <f>'Res OLS Model'!$B$8*G83</f>
        <v>0</v>
      </c>
      <c r="Q83">
        <f>'Res OLS Model'!$B$9*H83</f>
        <v>-2347252.1020738599</v>
      </c>
      <c r="R83">
        <f>'Res OLS Model'!$B$10*I83</f>
        <v>61037624.012392379</v>
      </c>
      <c r="S83">
        <f>'Res OLS Model'!$B$11*J83</f>
        <v>0</v>
      </c>
      <c r="T83">
        <f>'Res OLS Model'!$B$12*K83</f>
        <v>-2163315.9279485359</v>
      </c>
      <c r="U83">
        <f t="shared" si="6"/>
        <v>42745982.494687445</v>
      </c>
      <c r="V83" s="26">
        <f t="shared" ca="1" si="7"/>
        <v>2.2800560961360506E-2</v>
      </c>
    </row>
    <row r="84" spans="1:22">
      <c r="A84" s="28">
        <f>'Monthly Data'!A84</f>
        <v>41944</v>
      </c>
      <c r="B84" s="170">
        <f t="shared" si="8"/>
        <v>11</v>
      </c>
      <c r="C84">
        <f t="shared" si="5"/>
        <v>2014</v>
      </c>
      <c r="D84">
        <f ca="1">'Monthly Data'!F84</f>
        <v>46664422.649748906</v>
      </c>
      <c r="E84">
        <f>'Monthly Data'!AX84</f>
        <v>442</v>
      </c>
      <c r="F84">
        <f>'Monthly Data'!AY84</f>
        <v>0</v>
      </c>
      <c r="G84">
        <f>'Monthly Data'!BP84</f>
        <v>0</v>
      </c>
      <c r="H84">
        <f>'Monthly Data'!BQ84</f>
        <v>1</v>
      </c>
      <c r="I84">
        <f>'Monthly Data'!BS84</f>
        <v>30</v>
      </c>
      <c r="J84">
        <f>'Monthly Data'!BL84</f>
        <v>0</v>
      </c>
      <c r="K84">
        <f>'Monthly Data'!BC84</f>
        <v>83</v>
      </c>
      <c r="M84">
        <f>'Res OLS Model'!$B$5</f>
        <v>-18835309.468010399</v>
      </c>
      <c r="N84">
        <f>'Res OLS Model'!$B$6*E84</f>
        <v>10782390.198854025</v>
      </c>
      <c r="O84">
        <f>'Res OLS Model'!$B$7*F84</f>
        <v>0</v>
      </c>
      <c r="P84">
        <f>'Res OLS Model'!$B$8*G84</f>
        <v>0</v>
      </c>
      <c r="Q84">
        <f>'Res OLS Model'!$B$9*H84</f>
        <v>-2347252.1020738599</v>
      </c>
      <c r="R84">
        <f>'Res OLS Model'!$B$10*I84</f>
        <v>59068668.399089403</v>
      </c>
      <c r="S84">
        <f>'Res OLS Model'!$B$11*J84</f>
        <v>0</v>
      </c>
      <c r="T84">
        <f>'Res OLS Model'!$B$12*K84</f>
        <v>-2189697.8295088839</v>
      </c>
      <c r="U84">
        <f t="shared" si="6"/>
        <v>46478799.198350281</v>
      </c>
      <c r="V84" s="26">
        <f t="shared" ca="1" si="7"/>
        <v>3.977836665672853E-3</v>
      </c>
    </row>
    <row r="85" spans="1:22">
      <c r="A85" s="28">
        <f>'Monthly Data'!A85</f>
        <v>41974</v>
      </c>
      <c r="B85" s="170">
        <f t="shared" si="8"/>
        <v>12</v>
      </c>
      <c r="C85">
        <f t="shared" si="5"/>
        <v>2014</v>
      </c>
      <c r="D85">
        <f ca="1">'Monthly Data'!F85</f>
        <v>53245388.227849908</v>
      </c>
      <c r="E85">
        <f>'Monthly Data'!AX85</f>
        <v>513.9</v>
      </c>
      <c r="F85">
        <f>'Monthly Data'!AY85</f>
        <v>0</v>
      </c>
      <c r="G85">
        <f>'Monthly Data'!BP85</f>
        <v>0</v>
      </c>
      <c r="H85">
        <f>'Monthly Data'!BQ85</f>
        <v>0</v>
      </c>
      <c r="I85">
        <f>'Monthly Data'!BS85</f>
        <v>31</v>
      </c>
      <c r="J85">
        <f>'Monthly Data'!BL85</f>
        <v>0</v>
      </c>
      <c r="K85">
        <f>'Monthly Data'!BC85</f>
        <v>84</v>
      </c>
      <c r="M85">
        <f>'Res OLS Model'!$B$5</f>
        <v>-18835309.468010399</v>
      </c>
      <c r="N85">
        <f>'Res OLS Model'!$B$6*E85</f>
        <v>12536358.197264895</v>
      </c>
      <c r="O85">
        <f>'Res OLS Model'!$B$7*F85</f>
        <v>0</v>
      </c>
      <c r="P85">
        <f>'Res OLS Model'!$B$8*G85</f>
        <v>0</v>
      </c>
      <c r="Q85">
        <f>'Res OLS Model'!$B$9*H85</f>
        <v>0</v>
      </c>
      <c r="R85">
        <f>'Res OLS Model'!$B$10*I85</f>
        <v>61037624.012392379</v>
      </c>
      <c r="S85">
        <f>'Res OLS Model'!$B$11*J85</f>
        <v>0</v>
      </c>
      <c r="T85">
        <f>'Res OLS Model'!$B$12*K85</f>
        <v>-2216079.7310692319</v>
      </c>
      <c r="U85">
        <f t="shared" si="6"/>
        <v>52522593.010577641</v>
      </c>
      <c r="V85" s="26">
        <f t="shared" ca="1" si="7"/>
        <v>1.3574794763055365E-2</v>
      </c>
    </row>
    <row r="86" spans="1:22">
      <c r="A86" s="28">
        <f>'Monthly Data'!A86</f>
        <v>42005</v>
      </c>
      <c r="B86" s="170">
        <f t="shared" si="8"/>
        <v>1</v>
      </c>
      <c r="C86">
        <f t="shared" si="5"/>
        <v>2015</v>
      </c>
      <c r="D86">
        <f ca="1">'Monthly Data'!F86</f>
        <v>55763896.18168027</v>
      </c>
      <c r="E86">
        <f>'Monthly Data'!AX86</f>
        <v>724.69999999999982</v>
      </c>
      <c r="F86">
        <f>'Monthly Data'!AY86</f>
        <v>0</v>
      </c>
      <c r="G86">
        <f>'Monthly Data'!BP86</f>
        <v>0</v>
      </c>
      <c r="H86">
        <f>'Monthly Data'!BQ86</f>
        <v>0</v>
      </c>
      <c r="I86">
        <f>'Monthly Data'!BS86</f>
        <v>31</v>
      </c>
      <c r="J86">
        <f>'Monthly Data'!BL86</f>
        <v>0</v>
      </c>
      <c r="K86">
        <f>'Monthly Data'!BC86</f>
        <v>85</v>
      </c>
      <c r="M86">
        <f>'Res OLS Model'!$B$5</f>
        <v>-18835309.468010399</v>
      </c>
      <c r="N86">
        <f>'Res OLS Model'!$B$6*E86</f>
        <v>17678728.907487579</v>
      </c>
      <c r="O86">
        <f>'Res OLS Model'!$B$7*F86</f>
        <v>0</v>
      </c>
      <c r="P86">
        <f>'Res OLS Model'!$B$8*G86</f>
        <v>0</v>
      </c>
      <c r="Q86">
        <f>'Res OLS Model'!$B$9*H86</f>
        <v>0</v>
      </c>
      <c r="R86">
        <f>'Res OLS Model'!$B$10*I86</f>
        <v>61037624.012392379</v>
      </c>
      <c r="S86">
        <f>'Res OLS Model'!$B$11*J86</f>
        <v>0</v>
      </c>
      <c r="T86">
        <f>'Res OLS Model'!$B$12*K86</f>
        <v>-2242461.6326295799</v>
      </c>
      <c r="U86">
        <f t="shared" si="6"/>
        <v>57638581.819239981</v>
      </c>
      <c r="V86" s="26">
        <f t="shared" ca="1" si="7"/>
        <v>3.3618268555911802E-2</v>
      </c>
    </row>
    <row r="87" spans="1:22">
      <c r="A87" s="28">
        <f>'Monthly Data'!A87</f>
        <v>42036</v>
      </c>
      <c r="B87" s="170">
        <f t="shared" si="8"/>
        <v>2</v>
      </c>
      <c r="C87">
        <f t="shared" si="5"/>
        <v>2015</v>
      </c>
      <c r="D87">
        <f ca="1">'Monthly Data'!F87</f>
        <v>50700386.356609277</v>
      </c>
      <c r="E87">
        <f>'Monthly Data'!AX87</f>
        <v>757.39999999999986</v>
      </c>
      <c r="F87">
        <f>'Monthly Data'!AY87</f>
        <v>0</v>
      </c>
      <c r="G87">
        <f>'Monthly Data'!BP87</f>
        <v>0</v>
      </c>
      <c r="H87">
        <f>'Monthly Data'!BQ87</f>
        <v>0</v>
      </c>
      <c r="I87">
        <f>'Monthly Data'!BS87</f>
        <v>28</v>
      </c>
      <c r="J87">
        <f>'Monthly Data'!BL87</f>
        <v>0</v>
      </c>
      <c r="K87">
        <f>'Monthly Data'!BC87</f>
        <v>86</v>
      </c>
      <c r="M87">
        <f>'Res OLS Model'!$B$5</f>
        <v>-18835309.468010399</v>
      </c>
      <c r="N87">
        <f>'Res OLS Model'!$B$6*E87</f>
        <v>18476430.625819087</v>
      </c>
      <c r="O87">
        <f>'Res OLS Model'!$B$7*F87</f>
        <v>0</v>
      </c>
      <c r="P87">
        <f>'Res OLS Model'!$B$8*G87</f>
        <v>0</v>
      </c>
      <c r="Q87">
        <f>'Res OLS Model'!$B$9*H87</f>
        <v>0</v>
      </c>
      <c r="R87">
        <f>'Res OLS Model'!$B$10*I87</f>
        <v>55130757.172483444</v>
      </c>
      <c r="S87">
        <f>'Res OLS Model'!$B$11*J87</f>
        <v>0</v>
      </c>
      <c r="T87">
        <f>'Res OLS Model'!$B$12*K87</f>
        <v>-2268843.5341899279</v>
      </c>
      <c r="U87">
        <f t="shared" si="6"/>
        <v>52503034.796102211</v>
      </c>
      <c r="V87" s="26">
        <f t="shared" ca="1" si="7"/>
        <v>3.5554925100840795E-2</v>
      </c>
    </row>
    <row r="88" spans="1:22">
      <c r="A88" s="28">
        <f>'Monthly Data'!A88</f>
        <v>42064</v>
      </c>
      <c r="B88" s="170">
        <f t="shared" si="8"/>
        <v>3</v>
      </c>
      <c r="C88">
        <f t="shared" si="5"/>
        <v>2015</v>
      </c>
      <c r="D88">
        <f ca="1">'Monthly Data'!F88</f>
        <v>48601161.77192767</v>
      </c>
      <c r="E88">
        <f>'Monthly Data'!AX88</f>
        <v>508.7</v>
      </c>
      <c r="F88">
        <f>'Monthly Data'!AY88</f>
        <v>0</v>
      </c>
      <c r="G88">
        <f>'Monthly Data'!BP88</f>
        <v>1</v>
      </c>
      <c r="H88">
        <f>'Monthly Data'!BQ88</f>
        <v>0</v>
      </c>
      <c r="I88">
        <f>'Monthly Data'!BS88</f>
        <v>31</v>
      </c>
      <c r="J88">
        <f>'Monthly Data'!BL88</f>
        <v>0</v>
      </c>
      <c r="K88">
        <f>'Monthly Data'!BC88</f>
        <v>87</v>
      </c>
      <c r="M88">
        <f>'Res OLS Model'!$B$5</f>
        <v>-18835309.468010399</v>
      </c>
      <c r="N88">
        <f>'Res OLS Model'!$B$6*E88</f>
        <v>12409506.547866613</v>
      </c>
      <c r="O88">
        <f>'Res OLS Model'!$B$7*F88</f>
        <v>0</v>
      </c>
      <c r="P88">
        <f>'Res OLS Model'!$B$8*G88</f>
        <v>-4176983.9788491102</v>
      </c>
      <c r="Q88">
        <f>'Res OLS Model'!$B$9*H88</f>
        <v>0</v>
      </c>
      <c r="R88">
        <f>'Res OLS Model'!$B$10*I88</f>
        <v>61037624.012392379</v>
      </c>
      <c r="S88">
        <f>'Res OLS Model'!$B$11*J88</f>
        <v>0</v>
      </c>
      <c r="T88">
        <f>'Res OLS Model'!$B$12*K88</f>
        <v>-2295225.4357502759</v>
      </c>
      <c r="U88">
        <f t="shared" si="6"/>
        <v>48139611.677649207</v>
      </c>
      <c r="V88" s="26">
        <f t="shared" ca="1" si="7"/>
        <v>9.4966885039578699E-3</v>
      </c>
    </row>
    <row r="89" spans="1:22">
      <c r="A89" s="28">
        <f>'Monthly Data'!A89</f>
        <v>42095</v>
      </c>
      <c r="B89" s="170">
        <f t="shared" si="8"/>
        <v>4</v>
      </c>
      <c r="C89">
        <f t="shared" si="5"/>
        <v>2015</v>
      </c>
      <c r="D89">
        <f ca="1">'Monthly Data'!F89</f>
        <v>40903456.917285234</v>
      </c>
      <c r="E89">
        <f>'Monthly Data'!AX89</f>
        <v>257.39999999999992</v>
      </c>
      <c r="F89">
        <f>'Monthly Data'!AY89</f>
        <v>0</v>
      </c>
      <c r="G89">
        <f>'Monthly Data'!BP89</f>
        <v>1</v>
      </c>
      <c r="H89">
        <f>'Monthly Data'!BQ89</f>
        <v>0</v>
      </c>
      <c r="I89">
        <f>'Monthly Data'!BS89</f>
        <v>30</v>
      </c>
      <c r="J89">
        <f>'Monthly Data'!BL89</f>
        <v>0</v>
      </c>
      <c r="K89">
        <f>'Monthly Data'!BC89</f>
        <v>88</v>
      </c>
      <c r="M89">
        <f>'Res OLS Model'!$B$5</f>
        <v>-18835309.468010399</v>
      </c>
      <c r="N89">
        <f>'Res OLS Model'!$B$6*E89</f>
        <v>6279156.6452149889</v>
      </c>
      <c r="O89">
        <f>'Res OLS Model'!$B$7*F89</f>
        <v>0</v>
      </c>
      <c r="P89">
        <f>'Res OLS Model'!$B$8*G89</f>
        <v>-4176983.9788491102</v>
      </c>
      <c r="Q89">
        <f>'Res OLS Model'!$B$9*H89</f>
        <v>0</v>
      </c>
      <c r="R89">
        <f>'Res OLS Model'!$B$10*I89</f>
        <v>59068668.399089403</v>
      </c>
      <c r="S89">
        <f>'Res OLS Model'!$B$11*J89</f>
        <v>0</v>
      </c>
      <c r="T89">
        <f>'Res OLS Model'!$B$12*K89</f>
        <v>-2321607.3373106238</v>
      </c>
      <c r="U89">
        <f t="shared" si="6"/>
        <v>40013924.260134257</v>
      </c>
      <c r="V89" s="26">
        <f t="shared" ca="1" si="7"/>
        <v>2.1747126629169385E-2</v>
      </c>
    </row>
    <row r="90" spans="1:22">
      <c r="A90" s="28">
        <f>'Monthly Data'!A90</f>
        <v>42125</v>
      </c>
      <c r="B90" s="170">
        <f t="shared" si="8"/>
        <v>5</v>
      </c>
      <c r="C90">
        <f t="shared" si="5"/>
        <v>2015</v>
      </c>
      <c r="D90">
        <f ca="1">'Monthly Data'!F90</f>
        <v>44255377.816204593</v>
      </c>
      <c r="E90">
        <f>'Monthly Data'!AX90</f>
        <v>68.7</v>
      </c>
      <c r="F90">
        <f>'Monthly Data'!AY90</f>
        <v>64.099999999999994</v>
      </c>
      <c r="G90">
        <f>'Monthly Data'!BP90</f>
        <v>1</v>
      </c>
      <c r="H90">
        <f>'Monthly Data'!BQ90</f>
        <v>0</v>
      </c>
      <c r="I90">
        <f>'Monthly Data'!BS90</f>
        <v>31</v>
      </c>
      <c r="J90">
        <f>'Monthly Data'!BL90</f>
        <v>0</v>
      </c>
      <c r="K90">
        <f>'Monthly Data'!BC90</f>
        <v>89</v>
      </c>
      <c r="M90">
        <f>'Res OLS Model'!$B$5</f>
        <v>-18835309.468010399</v>
      </c>
      <c r="N90">
        <f>'Res OLS Model'!$B$6*E90</f>
        <v>1675905.4449350035</v>
      </c>
      <c r="O90">
        <f>'Res OLS Model'!$B$7*F90</f>
        <v>11020856.184587067</v>
      </c>
      <c r="P90">
        <f>'Res OLS Model'!$B$8*G90</f>
        <v>-4176983.9788491102</v>
      </c>
      <c r="Q90">
        <f>'Res OLS Model'!$B$9*H90</f>
        <v>0</v>
      </c>
      <c r="R90">
        <f>'Res OLS Model'!$B$10*I90</f>
        <v>61037624.012392379</v>
      </c>
      <c r="S90">
        <f>'Res OLS Model'!$B$11*J90</f>
        <v>0</v>
      </c>
      <c r="T90">
        <f>'Res OLS Model'!$B$12*K90</f>
        <v>-2347989.2388709718</v>
      </c>
      <c r="U90">
        <f t="shared" si="6"/>
        <v>48374102.95618397</v>
      </c>
      <c r="V90" s="26">
        <f t="shared" ca="1" si="7"/>
        <v>9.3067223538000413E-2</v>
      </c>
    </row>
    <row r="91" spans="1:22">
      <c r="A91" s="28">
        <f>'Monthly Data'!A91</f>
        <v>42156</v>
      </c>
      <c r="B91" s="170">
        <f t="shared" si="8"/>
        <v>6</v>
      </c>
      <c r="C91">
        <f t="shared" si="5"/>
        <v>2015</v>
      </c>
      <c r="D91">
        <f ca="1">'Monthly Data'!F91</f>
        <v>52472039.303485408</v>
      </c>
      <c r="E91">
        <f>'Monthly Data'!AX91</f>
        <v>13.1</v>
      </c>
      <c r="F91">
        <f>'Monthly Data'!AY91</f>
        <v>89.59999999999998</v>
      </c>
      <c r="G91">
        <f>'Monthly Data'!BP91</f>
        <v>0</v>
      </c>
      <c r="H91">
        <f>'Monthly Data'!BQ91</f>
        <v>0</v>
      </c>
      <c r="I91">
        <f>'Monthly Data'!BS91</f>
        <v>30</v>
      </c>
      <c r="J91">
        <f>'Monthly Data'!BL91</f>
        <v>0</v>
      </c>
      <c r="K91">
        <f>'Monthly Data'!BC91</f>
        <v>90</v>
      </c>
      <c r="M91">
        <f>'Res OLS Model'!$B$5</f>
        <v>-18835309.468010399</v>
      </c>
      <c r="N91">
        <f>'Res OLS Model'!$B$6*E91</f>
        <v>319568.57829182741</v>
      </c>
      <c r="O91">
        <f>'Res OLS Model'!$B$7*F91</f>
        <v>15405128.145694243</v>
      </c>
      <c r="P91">
        <f>'Res OLS Model'!$B$8*G91</f>
        <v>0</v>
      </c>
      <c r="Q91">
        <f>'Res OLS Model'!$B$9*H91</f>
        <v>0</v>
      </c>
      <c r="R91">
        <f>'Res OLS Model'!$B$10*I91</f>
        <v>59068668.399089403</v>
      </c>
      <c r="S91">
        <f>'Res OLS Model'!$B$11*J91</f>
        <v>0</v>
      </c>
      <c r="T91">
        <f>'Res OLS Model'!$B$12*K91</f>
        <v>-2374371.1404313198</v>
      </c>
      <c r="U91">
        <f t="shared" si="6"/>
        <v>53583684.514633752</v>
      </c>
      <c r="V91" s="26">
        <f t="shared" ca="1" si="7"/>
        <v>2.1185477559178913E-2</v>
      </c>
    </row>
    <row r="92" spans="1:22">
      <c r="A92" s="28">
        <f>'Monthly Data'!A92</f>
        <v>42186</v>
      </c>
      <c r="B92" s="170">
        <f t="shared" si="8"/>
        <v>7</v>
      </c>
      <c r="C92">
        <f t="shared" si="5"/>
        <v>2015</v>
      </c>
      <c r="D92">
        <f ca="1">'Monthly Data'!F92</f>
        <v>65255972.638263904</v>
      </c>
      <c r="E92">
        <f>'Monthly Data'!AX92</f>
        <v>1.9</v>
      </c>
      <c r="F92">
        <f>'Monthly Data'!AY92</f>
        <v>152.89999999999998</v>
      </c>
      <c r="G92">
        <f>'Monthly Data'!BP92</f>
        <v>0</v>
      </c>
      <c r="H92">
        <f>'Monthly Data'!BQ92</f>
        <v>0</v>
      </c>
      <c r="I92">
        <f>'Monthly Data'!BS92</f>
        <v>31</v>
      </c>
      <c r="J92">
        <f>'Monthly Data'!BL92</f>
        <v>0</v>
      </c>
      <c r="K92">
        <f>'Monthly Data'!BC92</f>
        <v>91</v>
      </c>
      <c r="M92">
        <f>'Res OLS Model'!$B$5</f>
        <v>-18835309.468010399</v>
      </c>
      <c r="N92">
        <f>'Res OLS Model'!$B$6*E92</f>
        <v>46349.641126295581</v>
      </c>
      <c r="O92">
        <f>'Res OLS Model'!$B$7*F92</f>
        <v>26288438.543266185</v>
      </c>
      <c r="P92">
        <f>'Res OLS Model'!$B$8*G92</f>
        <v>0</v>
      </c>
      <c r="Q92">
        <f>'Res OLS Model'!$B$9*H92</f>
        <v>0</v>
      </c>
      <c r="R92">
        <f>'Res OLS Model'!$B$10*I92</f>
        <v>61037624.012392379</v>
      </c>
      <c r="S92">
        <f>'Res OLS Model'!$B$11*J92</f>
        <v>0</v>
      </c>
      <c r="T92">
        <f>'Res OLS Model'!$B$12*K92</f>
        <v>-2400753.0419916678</v>
      </c>
      <c r="U92">
        <f t="shared" si="6"/>
        <v>66136349.686782792</v>
      </c>
      <c r="V92" s="26">
        <f t="shared" ca="1" si="7"/>
        <v>1.3491133652993247E-2</v>
      </c>
    </row>
    <row r="93" spans="1:22">
      <c r="A93" s="28">
        <f>'Monthly Data'!A93</f>
        <v>42217</v>
      </c>
      <c r="B93" s="170">
        <f t="shared" si="8"/>
        <v>8</v>
      </c>
      <c r="C93">
        <f t="shared" si="5"/>
        <v>2015</v>
      </c>
      <c r="D93">
        <f ca="1">'Monthly Data'!F93</f>
        <v>67807607.144169539</v>
      </c>
      <c r="E93">
        <f>'Monthly Data'!AX93</f>
        <v>3.2</v>
      </c>
      <c r="F93">
        <f>'Monthly Data'!AY93</f>
        <v>138.69999999999999</v>
      </c>
      <c r="G93">
        <f>'Monthly Data'!BP93</f>
        <v>0</v>
      </c>
      <c r="H93">
        <f>'Monthly Data'!BQ93</f>
        <v>0</v>
      </c>
      <c r="I93">
        <f>'Monthly Data'!BS93</f>
        <v>31</v>
      </c>
      <c r="J93">
        <f>'Monthly Data'!BL93</f>
        <v>0</v>
      </c>
      <c r="K93">
        <f>'Monthly Data'!BC93</f>
        <v>92</v>
      </c>
      <c r="M93">
        <f>'Res OLS Model'!$B$5</f>
        <v>-18835309.468010399</v>
      </c>
      <c r="N93">
        <f>'Res OLS Model'!$B$6*E93</f>
        <v>78062.553475866254</v>
      </c>
      <c r="O93">
        <f>'Res OLS Model'!$B$7*F93</f>
        <v>23847000.823747676</v>
      </c>
      <c r="P93">
        <f>'Res OLS Model'!$B$8*G93</f>
        <v>0</v>
      </c>
      <c r="Q93">
        <f>'Res OLS Model'!$B$9*H93</f>
        <v>0</v>
      </c>
      <c r="R93">
        <f>'Res OLS Model'!$B$10*I93</f>
        <v>61037624.012392379</v>
      </c>
      <c r="S93">
        <f>'Res OLS Model'!$B$11*J93</f>
        <v>0</v>
      </c>
      <c r="T93">
        <f>'Res OLS Model'!$B$12*K93</f>
        <v>-2427134.9435520158</v>
      </c>
      <c r="U93">
        <f t="shared" si="6"/>
        <v>63700242.97805351</v>
      </c>
      <c r="V93" s="26">
        <f t="shared" ca="1" si="7"/>
        <v>6.0573796054816283E-2</v>
      </c>
    </row>
    <row r="94" spans="1:22">
      <c r="A94" s="28">
        <f>'Monthly Data'!A94</f>
        <v>42248</v>
      </c>
      <c r="B94" s="170">
        <f t="shared" si="8"/>
        <v>9</v>
      </c>
      <c r="C94">
        <f t="shared" si="5"/>
        <v>2015</v>
      </c>
      <c r="D94">
        <f ca="1">'Monthly Data'!F94</f>
        <v>53044043.734858684</v>
      </c>
      <c r="E94">
        <f>'Monthly Data'!AX94</f>
        <v>10.8</v>
      </c>
      <c r="F94">
        <f>'Monthly Data'!AY94</f>
        <v>109.19999999999997</v>
      </c>
      <c r="G94">
        <f>'Monthly Data'!BP94</f>
        <v>0</v>
      </c>
      <c r="H94">
        <f>'Monthly Data'!BQ94</f>
        <v>1</v>
      </c>
      <c r="I94">
        <f>'Monthly Data'!BS94</f>
        <v>30</v>
      </c>
      <c r="J94">
        <f>'Monthly Data'!BL94</f>
        <v>1</v>
      </c>
      <c r="K94">
        <f>'Monthly Data'!BC94</f>
        <v>93</v>
      </c>
      <c r="M94">
        <f>'Res OLS Model'!$B$5</f>
        <v>-18835309.468010399</v>
      </c>
      <c r="N94">
        <f>'Res OLS Model'!$B$6*E94</f>
        <v>263461.11798104859</v>
      </c>
      <c r="O94">
        <f>'Res OLS Model'!$B$7*F94</f>
        <v>18774999.927564859</v>
      </c>
      <c r="P94">
        <f>'Res OLS Model'!$B$8*G94</f>
        <v>0</v>
      </c>
      <c r="Q94">
        <f>'Res OLS Model'!$B$9*H94</f>
        <v>-2347252.1020738599</v>
      </c>
      <c r="R94">
        <f>'Res OLS Model'!$B$10*I94</f>
        <v>59068668.399089403</v>
      </c>
      <c r="S94">
        <f>'Res OLS Model'!$B$11*J94</f>
        <v>2715900.05685709</v>
      </c>
      <c r="T94">
        <f>'Res OLS Model'!$B$12*K94</f>
        <v>-2453516.8451123638</v>
      </c>
      <c r="U94">
        <f t="shared" si="6"/>
        <v>57186951.086295776</v>
      </c>
      <c r="V94" s="26">
        <f t="shared" ca="1" si="7"/>
        <v>7.8103158427088745E-2</v>
      </c>
    </row>
    <row r="95" spans="1:22">
      <c r="A95" s="28">
        <f>'Monthly Data'!A95</f>
        <v>42278</v>
      </c>
      <c r="B95" s="170">
        <f t="shared" si="8"/>
        <v>10</v>
      </c>
      <c r="C95">
        <f t="shared" si="5"/>
        <v>2015</v>
      </c>
      <c r="D95">
        <f ca="1">'Monthly Data'!F95</f>
        <v>41411011.439795353</v>
      </c>
      <c r="E95">
        <f>'Monthly Data'!AX95</f>
        <v>157.80000000000001</v>
      </c>
      <c r="F95">
        <f>'Monthly Data'!AY95</f>
        <v>2.6</v>
      </c>
      <c r="G95">
        <f>'Monthly Data'!BP95</f>
        <v>0</v>
      </c>
      <c r="H95">
        <f>'Monthly Data'!BQ95</f>
        <v>1</v>
      </c>
      <c r="I95">
        <f>'Monthly Data'!BS95</f>
        <v>31</v>
      </c>
      <c r="J95">
        <f>'Monthly Data'!BL95</f>
        <v>0</v>
      </c>
      <c r="K95">
        <f>'Monthly Data'!BC95</f>
        <v>94</v>
      </c>
      <c r="M95">
        <f>'Res OLS Model'!$B$5</f>
        <v>-18835309.468010399</v>
      </c>
      <c r="N95">
        <f>'Res OLS Model'!$B$6*E95</f>
        <v>3849459.6682786546</v>
      </c>
      <c r="O95">
        <f>'Res OLS Model'!$B$7*F95</f>
        <v>447023.80779916345</v>
      </c>
      <c r="P95">
        <f>'Res OLS Model'!$B$8*G95</f>
        <v>0</v>
      </c>
      <c r="Q95">
        <f>'Res OLS Model'!$B$9*H95</f>
        <v>-2347252.1020738599</v>
      </c>
      <c r="R95">
        <f>'Res OLS Model'!$B$10*I95</f>
        <v>61037624.012392379</v>
      </c>
      <c r="S95">
        <f>'Res OLS Model'!$B$11*J95</f>
        <v>0</v>
      </c>
      <c r="T95">
        <f>'Res OLS Model'!$B$12*K95</f>
        <v>-2479898.7466727118</v>
      </c>
      <c r="U95">
        <f t="shared" si="6"/>
        <v>41671647.171713226</v>
      </c>
      <c r="V95" s="26">
        <f t="shared" ca="1" si="7"/>
        <v>6.2938750553531769E-3</v>
      </c>
    </row>
    <row r="96" spans="1:22">
      <c r="A96" s="28">
        <f>'Monthly Data'!A96</f>
        <v>42309</v>
      </c>
      <c r="B96" s="170">
        <f t="shared" si="8"/>
        <v>11</v>
      </c>
      <c r="C96">
        <f t="shared" si="5"/>
        <v>2015</v>
      </c>
      <c r="D96">
        <f ca="1">'Monthly Data'!F96</f>
        <v>42304554.515398659</v>
      </c>
      <c r="E96">
        <f>'Monthly Data'!AX96</f>
        <v>286.60000000000002</v>
      </c>
      <c r="F96">
        <f>'Monthly Data'!AY96</f>
        <v>0.5</v>
      </c>
      <c r="G96">
        <f>'Monthly Data'!BP96</f>
        <v>0</v>
      </c>
      <c r="H96">
        <f>'Monthly Data'!BQ96</f>
        <v>1</v>
      </c>
      <c r="I96">
        <f>'Monthly Data'!BS96</f>
        <v>30</v>
      </c>
      <c r="J96">
        <f>'Monthly Data'!BL96</f>
        <v>0</v>
      </c>
      <c r="K96">
        <f>'Monthly Data'!BC96</f>
        <v>95</v>
      </c>
      <c r="M96">
        <f>'Res OLS Model'!$B$5</f>
        <v>-18835309.468010399</v>
      </c>
      <c r="N96">
        <f>'Res OLS Model'!$B$6*E96</f>
        <v>6991477.4456822714</v>
      </c>
      <c r="O96">
        <f>'Res OLS Model'!$B$7*F96</f>
        <v>85966.116884454503</v>
      </c>
      <c r="P96">
        <f>'Res OLS Model'!$B$8*G96</f>
        <v>0</v>
      </c>
      <c r="Q96">
        <f>'Res OLS Model'!$B$9*H96</f>
        <v>-2347252.1020738599</v>
      </c>
      <c r="R96">
        <f>'Res OLS Model'!$B$10*I96</f>
        <v>59068668.399089403</v>
      </c>
      <c r="S96">
        <f>'Res OLS Model'!$B$11*J96</f>
        <v>0</v>
      </c>
      <c r="T96">
        <f>'Res OLS Model'!$B$12*K96</f>
        <v>-2506280.6482330598</v>
      </c>
      <c r="U96">
        <f t="shared" si="6"/>
        <v>42457269.743338808</v>
      </c>
      <c r="V96" s="26">
        <f t="shared" ca="1" si="7"/>
        <v>3.6099003922748312E-3</v>
      </c>
    </row>
    <row r="97" spans="1:22">
      <c r="A97" s="28">
        <f>'Monthly Data'!A97</f>
        <v>42339</v>
      </c>
      <c r="B97" s="170">
        <f t="shared" si="8"/>
        <v>12</v>
      </c>
      <c r="C97">
        <f t="shared" si="5"/>
        <v>2015</v>
      </c>
      <c r="D97">
        <f ca="1">'Monthly Data'!F97</f>
        <v>49135427.22282929</v>
      </c>
      <c r="E97">
        <f>'Monthly Data'!AX97</f>
        <v>392.2</v>
      </c>
      <c r="F97">
        <f>'Monthly Data'!AY97</f>
        <v>0</v>
      </c>
      <c r="G97">
        <f>'Monthly Data'!BP97</f>
        <v>0</v>
      </c>
      <c r="H97">
        <f>'Monthly Data'!BQ97</f>
        <v>0</v>
      </c>
      <c r="I97">
        <f>'Monthly Data'!BS97</f>
        <v>31</v>
      </c>
      <c r="J97">
        <f>'Monthly Data'!BL97</f>
        <v>0</v>
      </c>
      <c r="K97">
        <f>'Monthly Data'!BC97</f>
        <v>96</v>
      </c>
      <c r="M97">
        <f>'Res OLS Model'!$B$5</f>
        <v>-18835309.468010399</v>
      </c>
      <c r="N97">
        <f>'Res OLS Model'!$B$6*E97</f>
        <v>9567541.7103858571</v>
      </c>
      <c r="O97">
        <f>'Res OLS Model'!$B$7*F97</f>
        <v>0</v>
      </c>
      <c r="P97">
        <f>'Res OLS Model'!$B$8*G97</f>
        <v>0</v>
      </c>
      <c r="Q97">
        <f>'Res OLS Model'!$B$9*H97</f>
        <v>0</v>
      </c>
      <c r="R97">
        <f>'Res OLS Model'!$B$10*I97</f>
        <v>61037624.012392379</v>
      </c>
      <c r="S97">
        <f>'Res OLS Model'!$B$11*J97</f>
        <v>0</v>
      </c>
      <c r="T97">
        <f>'Res OLS Model'!$B$12*K97</f>
        <v>-2532662.5497934083</v>
      </c>
      <c r="U97">
        <f t="shared" si="6"/>
        <v>49237193.704974428</v>
      </c>
      <c r="V97" s="26">
        <f t="shared" ca="1" si="7"/>
        <v>2.0711427150847152E-3</v>
      </c>
    </row>
    <row r="98" spans="1:22">
      <c r="A98" s="28">
        <f>'Monthly Data'!A98</f>
        <v>42370</v>
      </c>
      <c r="B98" s="170">
        <f t="shared" si="8"/>
        <v>1</v>
      </c>
      <c r="C98">
        <f t="shared" si="5"/>
        <v>2016</v>
      </c>
      <c r="D98">
        <f ca="1">'Monthly Data'!F98</f>
        <v>52102836.708981939</v>
      </c>
      <c r="E98">
        <f>'Monthly Data'!AX98</f>
        <v>618.5</v>
      </c>
      <c r="F98">
        <f>'Monthly Data'!AY98</f>
        <v>0</v>
      </c>
      <c r="G98">
        <f>'Monthly Data'!BP98</f>
        <v>0</v>
      </c>
      <c r="H98">
        <f>'Monthly Data'!BQ98</f>
        <v>0</v>
      </c>
      <c r="I98">
        <f>'Monthly Data'!BS98</f>
        <v>31</v>
      </c>
      <c r="J98">
        <f>'Monthly Data'!BL98</f>
        <v>0</v>
      </c>
      <c r="K98">
        <f>'Monthly Data'!BC98</f>
        <v>97</v>
      </c>
      <c r="M98">
        <f>'Res OLS Model'!$B$5</f>
        <v>-18835309.468010399</v>
      </c>
      <c r="N98">
        <f>'Res OLS Model'!$B$6*E98</f>
        <v>15088027.914007273</v>
      </c>
      <c r="O98">
        <f>'Res OLS Model'!$B$7*F98</f>
        <v>0</v>
      </c>
      <c r="P98">
        <f>'Res OLS Model'!$B$8*G98</f>
        <v>0</v>
      </c>
      <c r="Q98">
        <f>'Res OLS Model'!$B$9*H98</f>
        <v>0</v>
      </c>
      <c r="R98">
        <f>'Res OLS Model'!$B$10*I98</f>
        <v>61037624.012392379</v>
      </c>
      <c r="S98">
        <f>'Res OLS Model'!$B$11*J98</f>
        <v>0</v>
      </c>
      <c r="T98">
        <f>'Res OLS Model'!$B$12*K98</f>
        <v>-2559044.4513537562</v>
      </c>
      <c r="U98">
        <f t="shared" si="6"/>
        <v>54731298.007035494</v>
      </c>
      <c r="V98" s="26">
        <f t="shared" ca="1" si="7"/>
        <v>5.0447566084255796E-2</v>
      </c>
    </row>
    <row r="99" spans="1:22">
      <c r="A99" s="28">
        <f>'Monthly Data'!A99</f>
        <v>42401</v>
      </c>
      <c r="B99" s="170">
        <f t="shared" si="8"/>
        <v>2</v>
      </c>
      <c r="C99">
        <f t="shared" si="5"/>
        <v>2016</v>
      </c>
      <c r="D99">
        <f ca="1">'Monthly Data'!F99</f>
        <v>46904127.650017522</v>
      </c>
      <c r="E99">
        <f>'Monthly Data'!AX99</f>
        <v>510.5</v>
      </c>
      <c r="F99">
        <f>'Monthly Data'!AY99</f>
        <v>0</v>
      </c>
      <c r="G99">
        <f>'Monthly Data'!BP99</f>
        <v>0</v>
      </c>
      <c r="H99">
        <f>'Monthly Data'!BQ99</f>
        <v>0</v>
      </c>
      <c r="I99">
        <f>'Monthly Data'!BS99</f>
        <v>29</v>
      </c>
      <c r="J99">
        <f>'Monthly Data'!BL99</f>
        <v>0</v>
      </c>
      <c r="K99">
        <f>'Monthly Data'!BC99</f>
        <v>98</v>
      </c>
      <c r="M99">
        <f>'Res OLS Model'!$B$5</f>
        <v>-18835309.468010399</v>
      </c>
      <c r="N99">
        <f>'Res OLS Model'!$B$6*E99</f>
        <v>12453416.734196788</v>
      </c>
      <c r="O99">
        <f>'Res OLS Model'!$B$7*F99</f>
        <v>0</v>
      </c>
      <c r="P99">
        <f>'Res OLS Model'!$B$8*G99</f>
        <v>0</v>
      </c>
      <c r="Q99">
        <f>'Res OLS Model'!$B$9*H99</f>
        <v>0</v>
      </c>
      <c r="R99">
        <f>'Res OLS Model'!$B$10*I99</f>
        <v>57099712.78578642</v>
      </c>
      <c r="S99">
        <f>'Res OLS Model'!$B$11*J99</f>
        <v>0</v>
      </c>
      <c r="T99">
        <f>'Res OLS Model'!$B$12*K99</f>
        <v>-2585426.3529141042</v>
      </c>
      <c r="U99">
        <f t="shared" si="6"/>
        <v>48132393.699058704</v>
      </c>
      <c r="V99" s="26">
        <f t="shared" ca="1" si="7"/>
        <v>2.6186736873267974E-2</v>
      </c>
    </row>
    <row r="100" spans="1:22">
      <c r="A100" s="28">
        <f>'Monthly Data'!A100</f>
        <v>42430</v>
      </c>
      <c r="B100" s="170">
        <f t="shared" si="8"/>
        <v>3</v>
      </c>
      <c r="C100">
        <f t="shared" si="5"/>
        <v>2016</v>
      </c>
      <c r="D100">
        <f ca="1">'Monthly Data'!F100</f>
        <v>45175173.087262981</v>
      </c>
      <c r="E100">
        <f>'Monthly Data'!AX100</f>
        <v>350.9</v>
      </c>
      <c r="F100">
        <f>'Monthly Data'!AY100</f>
        <v>0</v>
      </c>
      <c r="G100">
        <f>'Monthly Data'!BP100</f>
        <v>1</v>
      </c>
      <c r="H100">
        <f>'Monthly Data'!BQ100</f>
        <v>0</v>
      </c>
      <c r="I100">
        <f>'Monthly Data'!BS100</f>
        <v>31</v>
      </c>
      <c r="J100">
        <f>'Monthly Data'!BL100</f>
        <v>0</v>
      </c>
      <c r="K100">
        <f>'Monthly Data'!BC100</f>
        <v>99</v>
      </c>
      <c r="M100">
        <f>'Res OLS Model'!$B$5</f>
        <v>-18835309.468010399</v>
      </c>
      <c r="N100">
        <f>'Res OLS Model'!$B$6*E100</f>
        <v>8560046.8795879576</v>
      </c>
      <c r="O100">
        <f>'Res OLS Model'!$B$7*F100</f>
        <v>0</v>
      </c>
      <c r="P100">
        <f>'Res OLS Model'!$B$8*G100</f>
        <v>-4176983.9788491102</v>
      </c>
      <c r="Q100">
        <f>'Res OLS Model'!$B$9*H100</f>
        <v>0</v>
      </c>
      <c r="R100">
        <f>'Res OLS Model'!$B$10*I100</f>
        <v>61037624.012392379</v>
      </c>
      <c r="S100">
        <f>'Res OLS Model'!$B$11*J100</f>
        <v>0</v>
      </c>
      <c r="T100">
        <f>'Res OLS Model'!$B$12*K100</f>
        <v>-2611808.2544744522</v>
      </c>
      <c r="U100">
        <f t="shared" si="6"/>
        <v>43973569.190646373</v>
      </c>
      <c r="V100" s="26">
        <f t="shared" ca="1" si="7"/>
        <v>2.65987668557577E-2</v>
      </c>
    </row>
    <row r="101" spans="1:22">
      <c r="A101" s="28">
        <f>'Monthly Data'!A101</f>
        <v>42461</v>
      </c>
      <c r="B101" s="170">
        <f t="shared" si="8"/>
        <v>4</v>
      </c>
      <c r="C101">
        <f t="shared" si="5"/>
        <v>2016</v>
      </c>
      <c r="D101">
        <f ca="1">'Monthly Data'!F101</f>
        <v>40065253.610994443</v>
      </c>
      <c r="E101">
        <f>'Monthly Data'!AX101</f>
        <v>315.20000000000005</v>
      </c>
      <c r="F101">
        <f>'Monthly Data'!AY101</f>
        <v>0</v>
      </c>
      <c r="G101">
        <f>'Monthly Data'!BP101</f>
        <v>1</v>
      </c>
      <c r="H101">
        <f>'Monthly Data'!BQ101</f>
        <v>0</v>
      </c>
      <c r="I101">
        <f>'Monthly Data'!BS101</f>
        <v>30</v>
      </c>
      <c r="J101">
        <f>'Monthly Data'!BL101</f>
        <v>0</v>
      </c>
      <c r="K101">
        <f>'Monthly Data'!BC101</f>
        <v>100</v>
      </c>
      <c r="M101">
        <f>'Res OLS Model'!$B$5</f>
        <v>-18835309.468010399</v>
      </c>
      <c r="N101">
        <f>'Res OLS Model'!$B$6*E101</f>
        <v>7689161.5173728261</v>
      </c>
      <c r="O101">
        <f>'Res OLS Model'!$B$7*F101</f>
        <v>0</v>
      </c>
      <c r="P101">
        <f>'Res OLS Model'!$B$8*G101</f>
        <v>-4176983.9788491102</v>
      </c>
      <c r="Q101">
        <f>'Res OLS Model'!$B$9*H101</f>
        <v>0</v>
      </c>
      <c r="R101">
        <f>'Res OLS Model'!$B$10*I101</f>
        <v>59068668.399089403</v>
      </c>
      <c r="S101">
        <f>'Res OLS Model'!$B$11*J101</f>
        <v>0</v>
      </c>
      <c r="T101">
        <f>'Res OLS Model'!$B$12*K101</f>
        <v>-2638190.1560348002</v>
      </c>
      <c r="U101">
        <f t="shared" si="6"/>
        <v>41107346.313567922</v>
      </c>
      <c r="V101" s="26">
        <f t="shared" ca="1" si="7"/>
        <v>2.6009886588800078E-2</v>
      </c>
    </row>
    <row r="102" spans="1:22">
      <c r="A102" s="28">
        <f>'Monthly Data'!A102</f>
        <v>42491</v>
      </c>
      <c r="B102" s="170">
        <f t="shared" si="8"/>
        <v>5</v>
      </c>
      <c r="C102">
        <f t="shared" si="5"/>
        <v>2016</v>
      </c>
      <c r="D102">
        <f ca="1">'Monthly Data'!F102</f>
        <v>45621730.560541235</v>
      </c>
      <c r="E102">
        <f>'Monthly Data'!AX102</f>
        <v>110.9</v>
      </c>
      <c r="F102">
        <f>'Monthly Data'!AY102</f>
        <v>47</v>
      </c>
      <c r="G102">
        <f>'Monthly Data'!BP102</f>
        <v>1</v>
      </c>
      <c r="H102">
        <f>'Monthly Data'!BQ102</f>
        <v>0</v>
      </c>
      <c r="I102">
        <f>'Monthly Data'!BS102</f>
        <v>31</v>
      </c>
      <c r="J102">
        <f>'Monthly Data'!BL102</f>
        <v>0</v>
      </c>
      <c r="K102">
        <f>'Monthly Data'!BC102</f>
        <v>101</v>
      </c>
      <c r="M102">
        <f>'Res OLS Model'!$B$5</f>
        <v>-18835309.468010399</v>
      </c>
      <c r="N102">
        <f>'Res OLS Model'!$B$6*E102</f>
        <v>2705355.3688979899</v>
      </c>
      <c r="O102">
        <f>'Res OLS Model'!$B$7*F102</f>
        <v>8080814.987138723</v>
      </c>
      <c r="P102">
        <f>'Res OLS Model'!$B$8*G102</f>
        <v>-4176983.9788491102</v>
      </c>
      <c r="Q102">
        <f>'Res OLS Model'!$B$9*H102</f>
        <v>0</v>
      </c>
      <c r="R102">
        <f>'Res OLS Model'!$B$10*I102</f>
        <v>61037624.012392379</v>
      </c>
      <c r="S102">
        <f>'Res OLS Model'!$B$11*J102</f>
        <v>0</v>
      </c>
      <c r="T102">
        <f>'Res OLS Model'!$B$12*K102</f>
        <v>-2664572.0575951482</v>
      </c>
      <c r="U102">
        <f t="shared" si="6"/>
        <v>46146928.863974437</v>
      </c>
      <c r="V102" s="26">
        <f t="shared" ca="1" si="7"/>
        <v>1.1512020630963357E-2</v>
      </c>
    </row>
    <row r="103" spans="1:22">
      <c r="A103" s="28">
        <f>'Monthly Data'!A103</f>
        <v>42522</v>
      </c>
      <c r="B103" s="170">
        <f t="shared" si="8"/>
        <v>6</v>
      </c>
      <c r="C103">
        <f t="shared" si="5"/>
        <v>2016</v>
      </c>
      <c r="D103">
        <f ca="1">'Monthly Data'!F103</f>
        <v>62219414.444204442</v>
      </c>
      <c r="E103">
        <f>'Monthly Data'!AX103</f>
        <v>5.6</v>
      </c>
      <c r="F103">
        <f>'Monthly Data'!AY103</f>
        <v>127.2</v>
      </c>
      <c r="G103">
        <f>'Monthly Data'!BP103</f>
        <v>0</v>
      </c>
      <c r="H103">
        <f>'Monthly Data'!BQ103</f>
        <v>0</v>
      </c>
      <c r="I103">
        <f>'Monthly Data'!BS103</f>
        <v>30</v>
      </c>
      <c r="J103">
        <f>'Monthly Data'!BL103</f>
        <v>0</v>
      </c>
      <c r="K103">
        <f>'Monthly Data'!BC103</f>
        <v>102</v>
      </c>
      <c r="M103">
        <f>'Res OLS Model'!$B$5</f>
        <v>-18835309.468010399</v>
      </c>
      <c r="N103">
        <f>'Res OLS Model'!$B$6*E103</f>
        <v>136609.46858276593</v>
      </c>
      <c r="O103">
        <f>'Res OLS Model'!$B$7*F103</f>
        <v>21869780.135405228</v>
      </c>
      <c r="P103">
        <f>'Res OLS Model'!$B$8*G103</f>
        <v>0</v>
      </c>
      <c r="Q103">
        <f>'Res OLS Model'!$B$9*H103</f>
        <v>0</v>
      </c>
      <c r="R103">
        <f>'Res OLS Model'!$B$10*I103</f>
        <v>59068668.399089403</v>
      </c>
      <c r="S103">
        <f>'Res OLS Model'!$B$11*J103</f>
        <v>0</v>
      </c>
      <c r="T103">
        <f>'Res OLS Model'!$B$12*K103</f>
        <v>-2690953.9591554962</v>
      </c>
      <c r="U103">
        <f t="shared" si="6"/>
        <v>59548794.575911492</v>
      </c>
      <c r="V103" s="26">
        <f t="shared" ca="1" si="7"/>
        <v>4.2922613337800557E-2</v>
      </c>
    </row>
    <row r="104" spans="1:22">
      <c r="A104" s="28">
        <f>'Monthly Data'!A104</f>
        <v>42552</v>
      </c>
      <c r="B104" s="170">
        <f t="shared" si="8"/>
        <v>7</v>
      </c>
      <c r="C104">
        <f t="shared" si="5"/>
        <v>2016</v>
      </c>
      <c r="D104">
        <f ca="1">'Monthly Data'!F104</f>
        <v>78540515.183203891</v>
      </c>
      <c r="E104">
        <f>'Monthly Data'!AX104</f>
        <v>0</v>
      </c>
      <c r="F104">
        <f>'Monthly Data'!AY104</f>
        <v>213.1</v>
      </c>
      <c r="G104">
        <f>'Monthly Data'!BP104</f>
        <v>0</v>
      </c>
      <c r="H104">
        <f>'Monthly Data'!BQ104</f>
        <v>0</v>
      </c>
      <c r="I104">
        <f>'Monthly Data'!BS104</f>
        <v>31</v>
      </c>
      <c r="J104">
        <f>'Monthly Data'!BL104</f>
        <v>0</v>
      </c>
      <c r="K104">
        <f>'Monthly Data'!BC104</f>
        <v>103</v>
      </c>
      <c r="M104">
        <f>'Res OLS Model'!$B$5</f>
        <v>-18835309.468010399</v>
      </c>
      <c r="N104">
        <f>'Res OLS Model'!$B$6*E104</f>
        <v>0</v>
      </c>
      <c r="O104">
        <f>'Res OLS Model'!$B$7*F104</f>
        <v>36638759.016154505</v>
      </c>
      <c r="P104">
        <f>'Res OLS Model'!$B$8*G104</f>
        <v>0</v>
      </c>
      <c r="Q104">
        <f>'Res OLS Model'!$B$9*H104</f>
        <v>0</v>
      </c>
      <c r="R104">
        <f>'Res OLS Model'!$B$10*I104</f>
        <v>61037624.012392379</v>
      </c>
      <c r="S104">
        <f>'Res OLS Model'!$B$11*J104</f>
        <v>0</v>
      </c>
      <c r="T104">
        <f>'Res OLS Model'!$B$12*K104</f>
        <v>-2717335.8607158442</v>
      </c>
      <c r="U104">
        <f t="shared" si="6"/>
        <v>76123737.699820638</v>
      </c>
      <c r="V104" s="26">
        <f t="shared" ca="1" si="7"/>
        <v>3.0771092827006154E-2</v>
      </c>
    </row>
    <row r="105" spans="1:22">
      <c r="A105" s="28">
        <f>'Monthly Data'!A105</f>
        <v>42583</v>
      </c>
      <c r="B105" s="170">
        <f t="shared" si="8"/>
        <v>8</v>
      </c>
      <c r="C105">
        <f t="shared" si="5"/>
        <v>2016</v>
      </c>
      <c r="D105">
        <f ca="1">'Monthly Data'!F105</f>
        <v>76966973.631195873</v>
      </c>
      <c r="E105">
        <f>'Monthly Data'!AX105</f>
        <v>0</v>
      </c>
      <c r="F105">
        <f>'Monthly Data'!AY105</f>
        <v>219</v>
      </c>
      <c r="G105">
        <f>'Monthly Data'!BP105</f>
        <v>0</v>
      </c>
      <c r="H105">
        <f>'Monthly Data'!BQ105</f>
        <v>0</v>
      </c>
      <c r="I105">
        <f>'Monthly Data'!BS105</f>
        <v>31</v>
      </c>
      <c r="J105">
        <f>'Monthly Data'!BL105</f>
        <v>0</v>
      </c>
      <c r="K105">
        <f>'Monthly Data'!BC105</f>
        <v>104</v>
      </c>
      <c r="M105">
        <f>'Res OLS Model'!$B$5</f>
        <v>-18835309.468010399</v>
      </c>
      <c r="N105">
        <f>'Res OLS Model'!$B$6*E105</f>
        <v>0</v>
      </c>
      <c r="O105">
        <f>'Res OLS Model'!$B$7*F105</f>
        <v>37653159.195391074</v>
      </c>
      <c r="P105">
        <f>'Res OLS Model'!$B$8*G105</f>
        <v>0</v>
      </c>
      <c r="Q105">
        <f>'Res OLS Model'!$B$9*H105</f>
        <v>0</v>
      </c>
      <c r="R105">
        <f>'Res OLS Model'!$B$10*I105</f>
        <v>61037624.012392379</v>
      </c>
      <c r="S105">
        <f>'Res OLS Model'!$B$11*J105</f>
        <v>0</v>
      </c>
      <c r="T105">
        <f>'Res OLS Model'!$B$12*K105</f>
        <v>-2743717.7622761922</v>
      </c>
      <c r="U105">
        <f t="shared" si="6"/>
        <v>77111755.977496862</v>
      </c>
      <c r="V105" s="26">
        <f t="shared" ca="1" si="7"/>
        <v>1.8810970403324643E-3</v>
      </c>
    </row>
    <row r="106" spans="1:22">
      <c r="A106" s="28">
        <f>'Monthly Data'!A106</f>
        <v>42614</v>
      </c>
      <c r="B106" s="170">
        <f t="shared" si="8"/>
        <v>9</v>
      </c>
      <c r="C106">
        <f t="shared" si="5"/>
        <v>2016</v>
      </c>
      <c r="D106">
        <f ca="1">'Monthly Data'!F106</f>
        <v>56086414.527406082</v>
      </c>
      <c r="E106">
        <f>'Monthly Data'!AX106</f>
        <v>8</v>
      </c>
      <c r="F106">
        <f>'Monthly Data'!AY106</f>
        <v>90.1</v>
      </c>
      <c r="G106">
        <f>'Monthly Data'!BP106</f>
        <v>0</v>
      </c>
      <c r="H106">
        <f>'Monthly Data'!BQ106</f>
        <v>1</v>
      </c>
      <c r="I106">
        <f>'Monthly Data'!BS106</f>
        <v>30</v>
      </c>
      <c r="J106">
        <f>'Monthly Data'!BL106</f>
        <v>1</v>
      </c>
      <c r="K106">
        <f>'Monthly Data'!BC106</f>
        <v>105</v>
      </c>
      <c r="M106">
        <f>'Res OLS Model'!$B$5</f>
        <v>-18835309.468010399</v>
      </c>
      <c r="N106">
        <f>'Res OLS Model'!$B$6*E106</f>
        <v>195156.38368966561</v>
      </c>
      <c r="O106">
        <f>'Res OLS Model'!$B$7*F106</f>
        <v>15491094.2625787</v>
      </c>
      <c r="P106">
        <f>'Res OLS Model'!$B$8*G106</f>
        <v>0</v>
      </c>
      <c r="Q106">
        <f>'Res OLS Model'!$B$9*H106</f>
        <v>-2347252.1020738599</v>
      </c>
      <c r="R106">
        <f>'Res OLS Model'!$B$10*I106</f>
        <v>59068668.399089403</v>
      </c>
      <c r="S106">
        <f>'Res OLS Model'!$B$11*J106</f>
        <v>2715900.05685709</v>
      </c>
      <c r="T106">
        <f>'Res OLS Model'!$B$12*K106</f>
        <v>-2770099.6638365402</v>
      </c>
      <c r="U106">
        <f t="shared" si="6"/>
        <v>53518157.868294053</v>
      </c>
      <c r="V106" s="26">
        <f t="shared" ca="1" si="7"/>
        <v>4.5791065104671208E-2</v>
      </c>
    </row>
    <row r="107" spans="1:22">
      <c r="A107" s="28">
        <f>'Monthly Data'!A107</f>
        <v>42644</v>
      </c>
      <c r="B107" s="170">
        <f t="shared" si="8"/>
        <v>10</v>
      </c>
      <c r="C107">
        <f t="shared" si="5"/>
        <v>2016</v>
      </c>
      <c r="D107">
        <f ca="1">'Monthly Data'!F107</f>
        <v>42624018.777550466</v>
      </c>
      <c r="E107">
        <f>'Monthly Data'!AX107</f>
        <v>146</v>
      </c>
      <c r="F107">
        <f>'Monthly Data'!AY107</f>
        <v>22.7</v>
      </c>
      <c r="G107">
        <f>'Monthly Data'!BP107</f>
        <v>0</v>
      </c>
      <c r="H107">
        <f>'Monthly Data'!BQ107</f>
        <v>1</v>
      </c>
      <c r="I107">
        <f>'Monthly Data'!BS107</f>
        <v>31</v>
      </c>
      <c r="J107">
        <f>'Monthly Data'!BL107</f>
        <v>0</v>
      </c>
      <c r="K107">
        <f>'Monthly Data'!BC107</f>
        <v>106</v>
      </c>
      <c r="M107">
        <f>'Res OLS Model'!$B$5</f>
        <v>-18835309.468010399</v>
      </c>
      <c r="N107">
        <f>'Res OLS Model'!$B$6*E107</f>
        <v>3561604.0023363973</v>
      </c>
      <c r="O107">
        <f>'Res OLS Model'!$B$7*F107</f>
        <v>3902861.7065542345</v>
      </c>
      <c r="P107">
        <f>'Res OLS Model'!$B$8*G107</f>
        <v>0</v>
      </c>
      <c r="Q107">
        <f>'Res OLS Model'!$B$9*H107</f>
        <v>-2347252.1020738599</v>
      </c>
      <c r="R107">
        <f>'Res OLS Model'!$B$10*I107</f>
        <v>61037624.012392379</v>
      </c>
      <c r="S107">
        <f>'Res OLS Model'!$B$11*J107</f>
        <v>0</v>
      </c>
      <c r="T107">
        <f>'Res OLS Model'!$B$12*K107</f>
        <v>-2796481.5653968882</v>
      </c>
      <c r="U107">
        <f t="shared" si="6"/>
        <v>44523046.585801862</v>
      </c>
      <c r="V107" s="26">
        <f t="shared" ca="1" si="7"/>
        <v>4.4552997645815363E-2</v>
      </c>
    </row>
    <row r="108" spans="1:22">
      <c r="A108" s="28">
        <f>'Monthly Data'!A108</f>
        <v>42675</v>
      </c>
      <c r="B108" s="170">
        <f t="shared" si="8"/>
        <v>11</v>
      </c>
      <c r="C108">
        <f t="shared" si="5"/>
        <v>2016</v>
      </c>
      <c r="D108">
        <f ca="1">'Monthly Data'!F108</f>
        <v>42697547.749490358</v>
      </c>
      <c r="E108">
        <f>'Monthly Data'!AX108</f>
        <v>290.7</v>
      </c>
      <c r="F108">
        <f>'Monthly Data'!AY108</f>
        <v>0</v>
      </c>
      <c r="G108">
        <f>'Monthly Data'!BP108</f>
        <v>0</v>
      </c>
      <c r="H108">
        <f>'Monthly Data'!BQ108</f>
        <v>1</v>
      </c>
      <c r="I108">
        <f>'Monthly Data'!BS108</f>
        <v>30</v>
      </c>
      <c r="J108">
        <f>'Monthly Data'!BL108</f>
        <v>0</v>
      </c>
      <c r="K108">
        <f>'Monthly Data'!BC108</f>
        <v>107</v>
      </c>
      <c r="M108">
        <f>'Res OLS Model'!$B$5</f>
        <v>-18835309.468010399</v>
      </c>
      <c r="N108">
        <f>'Res OLS Model'!$B$6*E108</f>
        <v>7091495.0923232241</v>
      </c>
      <c r="O108">
        <f>'Res OLS Model'!$B$7*F108</f>
        <v>0</v>
      </c>
      <c r="P108">
        <f>'Res OLS Model'!$B$8*G108</f>
        <v>0</v>
      </c>
      <c r="Q108">
        <f>'Res OLS Model'!$B$9*H108</f>
        <v>-2347252.1020738599</v>
      </c>
      <c r="R108">
        <f>'Res OLS Model'!$B$10*I108</f>
        <v>59068668.399089403</v>
      </c>
      <c r="S108">
        <f>'Res OLS Model'!$B$11*J108</f>
        <v>0</v>
      </c>
      <c r="T108">
        <f>'Res OLS Model'!$B$12*K108</f>
        <v>-2822863.4669572362</v>
      </c>
      <c r="U108">
        <f t="shared" si="6"/>
        <v>42154738.454371132</v>
      </c>
      <c r="V108" s="26">
        <f t="shared" ca="1" si="7"/>
        <v>1.2712891576441999E-2</v>
      </c>
    </row>
    <row r="109" spans="1:22">
      <c r="A109" s="28">
        <f>'Monthly Data'!A109</f>
        <v>42705</v>
      </c>
      <c r="B109" s="170">
        <f t="shared" si="8"/>
        <v>12</v>
      </c>
      <c r="C109">
        <f t="shared" si="5"/>
        <v>2016</v>
      </c>
      <c r="D109">
        <f ca="1">'Monthly Data'!F109</f>
        <v>51929745.792119883</v>
      </c>
      <c r="E109">
        <f>'Monthly Data'!AX109</f>
        <v>581.1</v>
      </c>
      <c r="F109">
        <f>'Monthly Data'!AY109</f>
        <v>0</v>
      </c>
      <c r="G109">
        <f>'Monthly Data'!BP109</f>
        <v>0</v>
      </c>
      <c r="H109">
        <f>'Monthly Data'!BQ109</f>
        <v>0</v>
      </c>
      <c r="I109">
        <f>'Monthly Data'!BS109</f>
        <v>31</v>
      </c>
      <c r="J109">
        <f>'Monthly Data'!BL109</f>
        <v>0</v>
      </c>
      <c r="K109">
        <f>'Monthly Data'!BC109</f>
        <v>108</v>
      </c>
      <c r="M109">
        <f>'Res OLS Model'!$B$5</f>
        <v>-18835309.468010399</v>
      </c>
      <c r="N109">
        <f>'Res OLS Model'!$B$6*E109</f>
        <v>14175671.820258087</v>
      </c>
      <c r="O109">
        <f>'Res OLS Model'!$B$7*F109</f>
        <v>0</v>
      </c>
      <c r="P109">
        <f>'Res OLS Model'!$B$8*G109</f>
        <v>0</v>
      </c>
      <c r="Q109">
        <f>'Res OLS Model'!$B$9*H109</f>
        <v>0</v>
      </c>
      <c r="R109">
        <f>'Res OLS Model'!$B$10*I109</f>
        <v>61037624.012392379</v>
      </c>
      <c r="S109">
        <f>'Res OLS Model'!$B$11*J109</f>
        <v>0</v>
      </c>
      <c r="T109">
        <f>'Res OLS Model'!$B$12*K109</f>
        <v>-2849245.3685175842</v>
      </c>
      <c r="U109">
        <f t="shared" si="6"/>
        <v>53528740.996122479</v>
      </c>
      <c r="V109" s="26">
        <f t="shared" ca="1" si="7"/>
        <v>3.0791508404519035E-2</v>
      </c>
    </row>
    <row r="110" spans="1:22">
      <c r="A110" s="138">
        <f>'Monthly Data'!A110</f>
        <v>42736</v>
      </c>
      <c r="B110" s="170">
        <f t="shared" si="8"/>
        <v>1</v>
      </c>
      <c r="C110" s="137">
        <f t="shared" ref="C110:C121" si="9">YEAR(A110)</f>
        <v>2017</v>
      </c>
      <c r="D110" s="137">
        <f ca="1">'Monthly Data'!F110</f>
        <v>52235221.996710055</v>
      </c>
      <c r="E110" s="137">
        <f>'Monthly Data'!AX110</f>
        <v>570.4</v>
      </c>
      <c r="F110" s="137">
        <f>'Monthly Data'!AY110</f>
        <v>0</v>
      </c>
      <c r="G110" s="137">
        <f>'Monthly Data'!BP110</f>
        <v>0</v>
      </c>
      <c r="H110" s="137">
        <f>'Monthly Data'!BQ110</f>
        <v>0</v>
      </c>
      <c r="I110" s="137">
        <f>'Monthly Data'!BS110</f>
        <v>31</v>
      </c>
      <c r="J110" s="137">
        <f>'Monthly Data'!BL110</f>
        <v>0</v>
      </c>
      <c r="K110" s="137">
        <f>'Monthly Data'!BC110</f>
        <v>109</v>
      </c>
      <c r="L110" s="137"/>
      <c r="M110" s="137">
        <f>'Res OLS Model'!$B$5</f>
        <v>-18835309.468010399</v>
      </c>
      <c r="N110" s="137">
        <f>'Res OLS Model'!$B$6*E110</f>
        <v>13914650.157073157</v>
      </c>
      <c r="O110" s="137">
        <f>'Res OLS Model'!$B$7*F110</f>
        <v>0</v>
      </c>
      <c r="P110" s="137">
        <f>'Res OLS Model'!$B$8*G110</f>
        <v>0</v>
      </c>
      <c r="Q110" s="137">
        <f>'Res OLS Model'!$B$9*H110</f>
        <v>0</v>
      </c>
      <c r="R110" s="137">
        <f>'Res OLS Model'!$B$10*I110</f>
        <v>61037624.012392379</v>
      </c>
      <c r="S110" s="137">
        <f>'Res OLS Model'!$B$11*J110</f>
        <v>0</v>
      </c>
      <c r="T110" s="137">
        <f>'Res OLS Model'!$B$12*K110</f>
        <v>-2875627.2700779322</v>
      </c>
      <c r="U110" s="137">
        <f t="shared" ref="U110:U121" si="10">SUM(M110:T110)</f>
        <v>53241337.43137721</v>
      </c>
      <c r="V110" s="26">
        <f t="shared" ref="V110:V121" ca="1" si="11">ABS(U110-D110)/D110</f>
        <v>1.9261245500794916E-2</v>
      </c>
    </row>
    <row r="111" spans="1:22">
      <c r="A111" s="138">
        <f>'Monthly Data'!A111</f>
        <v>42767</v>
      </c>
      <c r="B111" s="170">
        <f t="shared" si="8"/>
        <v>2</v>
      </c>
      <c r="C111" s="137">
        <f t="shared" si="9"/>
        <v>2017</v>
      </c>
      <c r="D111" s="137">
        <f ca="1">'Monthly Data'!F111</f>
        <v>43740261.306710057</v>
      </c>
      <c r="E111" s="137">
        <f>'Monthly Data'!AX111</f>
        <v>411.8</v>
      </c>
      <c r="F111" s="137">
        <f>'Monthly Data'!AY111</f>
        <v>0</v>
      </c>
      <c r="G111" s="137">
        <f>'Monthly Data'!BP111</f>
        <v>0</v>
      </c>
      <c r="H111" s="137">
        <f>'Monthly Data'!BQ111</f>
        <v>0</v>
      </c>
      <c r="I111" s="137">
        <f>'Monthly Data'!BS111</f>
        <v>28</v>
      </c>
      <c r="J111" s="137">
        <f>'Monthly Data'!BL111</f>
        <v>0</v>
      </c>
      <c r="K111" s="137">
        <f>'Monthly Data'!BC111</f>
        <v>110</v>
      </c>
      <c r="L111" s="137"/>
      <c r="M111" s="137">
        <f>'Res OLS Model'!$B$5</f>
        <v>-18835309.468010399</v>
      </c>
      <c r="N111" s="137">
        <f>'Res OLS Model'!$B$6*E111</f>
        <v>10045674.850425538</v>
      </c>
      <c r="O111" s="137">
        <f>'Res OLS Model'!$B$7*F111</f>
        <v>0</v>
      </c>
      <c r="P111" s="137">
        <f>'Res OLS Model'!$B$8*G111</f>
        <v>0</v>
      </c>
      <c r="Q111" s="137">
        <f>'Res OLS Model'!$B$9*H111</f>
        <v>0</v>
      </c>
      <c r="R111" s="137">
        <f>'Res OLS Model'!$B$10*I111</f>
        <v>55130757.172483444</v>
      </c>
      <c r="S111" s="137">
        <f>'Res OLS Model'!$B$11*J111</f>
        <v>0</v>
      </c>
      <c r="T111" s="137">
        <f>'Res OLS Model'!$B$12*K111</f>
        <v>-2902009.1716382802</v>
      </c>
      <c r="U111" s="137">
        <f t="shared" si="10"/>
        <v>43439113.383260302</v>
      </c>
      <c r="V111" s="26">
        <f t="shared" ca="1" si="11"/>
        <v>6.8849136802837654E-3</v>
      </c>
    </row>
    <row r="112" spans="1:22">
      <c r="A112" s="138">
        <f>'Monthly Data'!A112</f>
        <v>42795</v>
      </c>
      <c r="B112" s="170">
        <f t="shared" si="8"/>
        <v>3</v>
      </c>
      <c r="C112" s="137">
        <f t="shared" si="9"/>
        <v>2017</v>
      </c>
      <c r="D112" s="137">
        <f ca="1">'Monthly Data'!F112</f>
        <v>45837850.07671006</v>
      </c>
      <c r="E112" s="137">
        <f>'Monthly Data'!AX112</f>
        <v>469.7</v>
      </c>
      <c r="F112" s="137">
        <f>'Monthly Data'!AY112</f>
        <v>0</v>
      </c>
      <c r="G112" s="137">
        <f>'Monthly Data'!BP112</f>
        <v>1</v>
      </c>
      <c r="H112" s="137">
        <f>'Monthly Data'!BQ112</f>
        <v>0</v>
      </c>
      <c r="I112" s="137">
        <f>'Monthly Data'!BS112</f>
        <v>31</v>
      </c>
      <c r="J112" s="137">
        <f>'Monthly Data'!BL112</f>
        <v>0</v>
      </c>
      <c r="K112" s="137">
        <f>'Monthly Data'!BC112</f>
        <v>111</v>
      </c>
      <c r="L112" s="137"/>
      <c r="M112" s="137">
        <f>'Res OLS Model'!$B$5</f>
        <v>-18835309.468010399</v>
      </c>
      <c r="N112" s="137">
        <f>'Res OLS Model'!$B$6*E112</f>
        <v>11458119.177379493</v>
      </c>
      <c r="O112" s="137">
        <f>'Res OLS Model'!$B$7*F112</f>
        <v>0</v>
      </c>
      <c r="P112" s="137">
        <f>'Res OLS Model'!$B$8*G112</f>
        <v>-4176983.9788491102</v>
      </c>
      <c r="Q112" s="137">
        <f>'Res OLS Model'!$B$9*H112</f>
        <v>0</v>
      </c>
      <c r="R112" s="137">
        <f>'Res OLS Model'!$B$10*I112</f>
        <v>61037624.012392379</v>
      </c>
      <c r="S112" s="137">
        <f>'Res OLS Model'!$B$11*J112</f>
        <v>0</v>
      </c>
      <c r="T112" s="137">
        <f>'Res OLS Model'!$B$12*K112</f>
        <v>-2928391.0731986281</v>
      </c>
      <c r="U112" s="137">
        <f t="shared" si="10"/>
        <v>46555058.669713736</v>
      </c>
      <c r="V112" s="26">
        <f t="shared" ca="1" si="11"/>
        <v>1.5646645551731161E-2</v>
      </c>
    </row>
    <row r="113" spans="1:22">
      <c r="A113" s="138">
        <f>'Monthly Data'!A113</f>
        <v>42826</v>
      </c>
      <c r="B113" s="170">
        <f t="shared" si="8"/>
        <v>4</v>
      </c>
      <c r="C113" s="137">
        <f t="shared" si="9"/>
        <v>2017</v>
      </c>
      <c r="D113" s="137">
        <f ca="1">'Monthly Data'!F113</f>
        <v>39739104.176710062</v>
      </c>
      <c r="E113" s="137">
        <f>'Monthly Data'!AX113</f>
        <v>177.1</v>
      </c>
      <c r="F113" s="137">
        <f>'Monthly Data'!AY113</f>
        <v>6.1</v>
      </c>
      <c r="G113" s="137">
        <f>'Monthly Data'!BP113</f>
        <v>1</v>
      </c>
      <c r="H113" s="137">
        <f>'Monthly Data'!BQ113</f>
        <v>0</v>
      </c>
      <c r="I113" s="137">
        <f>'Monthly Data'!BS113</f>
        <v>30</v>
      </c>
      <c r="J113" s="137">
        <f>'Monthly Data'!BL113</f>
        <v>0</v>
      </c>
      <c r="K113" s="137">
        <f>'Monthly Data'!BC113</f>
        <v>112</v>
      </c>
      <c r="L113" s="137"/>
      <c r="M113" s="137">
        <f>'Res OLS Model'!$B$5</f>
        <v>-18835309.468010399</v>
      </c>
      <c r="N113" s="137">
        <f>'Res OLS Model'!$B$6*E113</f>
        <v>4320274.4439299721</v>
      </c>
      <c r="O113" s="137">
        <f>'Res OLS Model'!$B$7*F113</f>
        <v>1048786.6259903449</v>
      </c>
      <c r="P113" s="137">
        <f>'Res OLS Model'!$B$8*G113</f>
        <v>-4176983.9788491102</v>
      </c>
      <c r="Q113" s="137">
        <f>'Res OLS Model'!$B$9*H113</f>
        <v>0</v>
      </c>
      <c r="R113" s="137">
        <f>'Res OLS Model'!$B$10*I113</f>
        <v>59068668.399089403</v>
      </c>
      <c r="S113" s="137">
        <f>'Res OLS Model'!$B$11*J113</f>
        <v>0</v>
      </c>
      <c r="T113" s="137">
        <f>'Res OLS Model'!$B$12*K113</f>
        <v>-2954772.9747589761</v>
      </c>
      <c r="U113" s="137">
        <f t="shared" si="10"/>
        <v>38470663.047391236</v>
      </c>
      <c r="V113" s="26">
        <f t="shared" ca="1" si="11"/>
        <v>3.1919217999439017E-2</v>
      </c>
    </row>
    <row r="114" spans="1:22">
      <c r="A114" s="138">
        <f>'Monthly Data'!A114</f>
        <v>42856</v>
      </c>
      <c r="B114" s="170">
        <f t="shared" si="8"/>
        <v>5</v>
      </c>
      <c r="C114" s="137">
        <f t="shared" si="9"/>
        <v>2017</v>
      </c>
      <c r="D114" s="137">
        <f ca="1">'Monthly Data'!F114</f>
        <v>43383845.156710058</v>
      </c>
      <c r="E114" s="137">
        <f>'Monthly Data'!AX114</f>
        <v>124.4</v>
      </c>
      <c r="F114" s="137">
        <f>'Monthly Data'!AY114</f>
        <v>28.5</v>
      </c>
      <c r="G114" s="137">
        <f>'Monthly Data'!BP114</f>
        <v>1</v>
      </c>
      <c r="H114" s="137">
        <f>'Monthly Data'!BQ114</f>
        <v>0</v>
      </c>
      <c r="I114" s="137">
        <f>'Monthly Data'!BS114</f>
        <v>31</v>
      </c>
      <c r="J114" s="137">
        <f>'Monthly Data'!BL114</f>
        <v>0</v>
      </c>
      <c r="K114" s="137">
        <f>'Monthly Data'!BC114</f>
        <v>113</v>
      </c>
      <c r="L114" s="137"/>
      <c r="M114" s="137">
        <f>'Res OLS Model'!$B$5</f>
        <v>-18835309.468010399</v>
      </c>
      <c r="N114" s="137">
        <f>'Res OLS Model'!$B$6*E114</f>
        <v>3034681.7663743002</v>
      </c>
      <c r="O114" s="137">
        <f>'Res OLS Model'!$B$7*F114</f>
        <v>4900068.6624139063</v>
      </c>
      <c r="P114" s="137">
        <f>'Res OLS Model'!$B$8*G114</f>
        <v>-4176983.9788491102</v>
      </c>
      <c r="Q114" s="137">
        <f>'Res OLS Model'!$B$9*H114</f>
        <v>0</v>
      </c>
      <c r="R114" s="137">
        <f>'Res OLS Model'!$B$10*I114</f>
        <v>61037624.012392379</v>
      </c>
      <c r="S114" s="137">
        <f>'Res OLS Model'!$B$11*J114</f>
        <v>0</v>
      </c>
      <c r="T114" s="137">
        <f>'Res OLS Model'!$B$12*K114</f>
        <v>-2981154.8763193241</v>
      </c>
      <c r="U114" s="137">
        <f t="shared" si="10"/>
        <v>42978926.118001752</v>
      </c>
      <c r="V114" s="26">
        <f t="shared" ca="1" si="11"/>
        <v>9.3334059543516319E-3</v>
      </c>
    </row>
    <row r="115" spans="1:22">
      <c r="A115" s="138">
        <f>'Monthly Data'!A115</f>
        <v>42887</v>
      </c>
      <c r="B115" s="170">
        <f t="shared" si="8"/>
        <v>6</v>
      </c>
      <c r="C115" s="137">
        <f t="shared" si="9"/>
        <v>2017</v>
      </c>
      <c r="D115" s="137">
        <f ca="1">'Monthly Data'!F115</f>
        <v>58319622.406710058</v>
      </c>
      <c r="E115" s="137">
        <f>'Monthly Data'!AX115</f>
        <v>2.9</v>
      </c>
      <c r="F115" s="137">
        <f>'Monthly Data'!AY115</f>
        <v>128.1</v>
      </c>
      <c r="G115" s="137">
        <f>'Monthly Data'!BP115</f>
        <v>0</v>
      </c>
      <c r="H115" s="137">
        <f>'Monthly Data'!BQ115</f>
        <v>0</v>
      </c>
      <c r="I115" s="137">
        <f>'Monthly Data'!BS115</f>
        <v>30</v>
      </c>
      <c r="J115" s="137">
        <f>'Monthly Data'!BL115</f>
        <v>0</v>
      </c>
      <c r="K115" s="137">
        <f>'Monthly Data'!BC115</f>
        <v>114</v>
      </c>
      <c r="L115" s="137"/>
      <c r="M115" s="137">
        <f>'Res OLS Model'!$B$5</f>
        <v>-18835309.468010399</v>
      </c>
      <c r="N115" s="137">
        <f>'Res OLS Model'!$B$6*E115</f>
        <v>70744.189087503779</v>
      </c>
      <c r="O115" s="137">
        <f>'Res OLS Model'!$B$7*F115</f>
        <v>22024519.145797241</v>
      </c>
      <c r="P115" s="137">
        <f>'Res OLS Model'!$B$8*G115</f>
        <v>0</v>
      </c>
      <c r="Q115" s="137">
        <f>'Res OLS Model'!$B$9*H115</f>
        <v>0</v>
      </c>
      <c r="R115" s="137">
        <f>'Res OLS Model'!$B$10*I115</f>
        <v>59068668.399089403</v>
      </c>
      <c r="S115" s="137">
        <f>'Res OLS Model'!$B$11*J115</f>
        <v>0</v>
      </c>
      <c r="T115" s="137">
        <f>'Res OLS Model'!$B$12*K115</f>
        <v>-3007536.7778796721</v>
      </c>
      <c r="U115" s="137">
        <f t="shared" si="10"/>
        <v>59321085.488084078</v>
      </c>
      <c r="V115" s="26">
        <f t="shared" ca="1" si="11"/>
        <v>1.7171974715302588E-2</v>
      </c>
    </row>
    <row r="116" spans="1:22">
      <c r="A116" s="138">
        <f>'Monthly Data'!A116</f>
        <v>42917</v>
      </c>
      <c r="B116" s="170">
        <f t="shared" si="8"/>
        <v>7</v>
      </c>
      <c r="C116" s="137">
        <f t="shared" si="9"/>
        <v>2017</v>
      </c>
      <c r="D116" s="137">
        <f ca="1">'Monthly Data'!F116</f>
        <v>70157146.256710052</v>
      </c>
      <c r="E116" s="137">
        <f>'Monthly Data'!AX116</f>
        <v>0</v>
      </c>
      <c r="F116" s="137">
        <f>'Monthly Data'!AY116</f>
        <v>179.5</v>
      </c>
      <c r="G116" s="137">
        <f>'Monthly Data'!BP116</f>
        <v>0</v>
      </c>
      <c r="H116" s="137">
        <f>'Monthly Data'!BQ116</f>
        <v>0</v>
      </c>
      <c r="I116" s="137">
        <f>'Monthly Data'!BS116</f>
        <v>31</v>
      </c>
      <c r="J116" s="137">
        <f>'Monthly Data'!BL116</f>
        <v>0</v>
      </c>
      <c r="K116" s="137">
        <f>'Monthly Data'!BC116</f>
        <v>115</v>
      </c>
      <c r="L116" s="137"/>
      <c r="M116" s="137">
        <f>'Res OLS Model'!$B$5</f>
        <v>-18835309.468010399</v>
      </c>
      <c r="N116" s="137">
        <f>'Res OLS Model'!$B$6*E116</f>
        <v>0</v>
      </c>
      <c r="O116" s="137">
        <f>'Res OLS Model'!$B$7*F116</f>
        <v>30861835.961519167</v>
      </c>
      <c r="P116" s="137">
        <f>'Res OLS Model'!$B$8*G116</f>
        <v>0</v>
      </c>
      <c r="Q116" s="137">
        <f>'Res OLS Model'!$B$9*H116</f>
        <v>0</v>
      </c>
      <c r="R116" s="137">
        <f>'Res OLS Model'!$B$10*I116</f>
        <v>61037624.012392379</v>
      </c>
      <c r="S116" s="137">
        <f>'Res OLS Model'!$B$11*J116</f>
        <v>0</v>
      </c>
      <c r="T116" s="137">
        <f>'Res OLS Model'!$B$12*K116</f>
        <v>-3033918.6794400201</v>
      </c>
      <c r="U116" s="137">
        <f t="shared" si="10"/>
        <v>70030231.826461121</v>
      </c>
      <c r="V116" s="26">
        <f t="shared" ca="1" si="11"/>
        <v>1.8090021761224724E-3</v>
      </c>
    </row>
    <row r="117" spans="1:22">
      <c r="A117" s="138">
        <f>'Monthly Data'!A117</f>
        <v>42948</v>
      </c>
      <c r="B117" s="170">
        <f t="shared" si="8"/>
        <v>8</v>
      </c>
      <c r="C117" s="137">
        <f t="shared" si="9"/>
        <v>2017</v>
      </c>
      <c r="D117" s="137">
        <f ca="1">'Monthly Data'!F117</f>
        <v>62635034.536710061</v>
      </c>
      <c r="E117" s="137">
        <f>'Monthly Data'!AX117</f>
        <v>1.9</v>
      </c>
      <c r="F117" s="137">
        <f>'Monthly Data'!AY117</f>
        <v>121.4</v>
      </c>
      <c r="G117" s="137">
        <f>'Monthly Data'!BP117</f>
        <v>0</v>
      </c>
      <c r="H117" s="137">
        <f>'Monthly Data'!BQ117</f>
        <v>0</v>
      </c>
      <c r="I117" s="137">
        <f>'Monthly Data'!BS117</f>
        <v>31</v>
      </c>
      <c r="J117" s="137">
        <f>'Monthly Data'!BL117</f>
        <v>0</v>
      </c>
      <c r="K117" s="137">
        <f>'Monthly Data'!BC117</f>
        <v>116</v>
      </c>
      <c r="L117" s="137"/>
      <c r="M117" s="137">
        <f>'Res OLS Model'!$B$5</f>
        <v>-18835309.468010399</v>
      </c>
      <c r="N117" s="137">
        <f>'Res OLS Model'!$B$6*E117</f>
        <v>46349.641126295581</v>
      </c>
      <c r="O117" s="137">
        <f>'Res OLS Model'!$B$7*F117</f>
        <v>20872573.179545555</v>
      </c>
      <c r="P117" s="137">
        <f>'Res OLS Model'!$B$8*G117</f>
        <v>0</v>
      </c>
      <c r="Q117" s="137">
        <f>'Res OLS Model'!$B$9*H117</f>
        <v>0</v>
      </c>
      <c r="R117" s="137">
        <f>'Res OLS Model'!$B$10*I117</f>
        <v>61037624.012392379</v>
      </c>
      <c r="S117" s="137">
        <f>'Res OLS Model'!$B$11*J117</f>
        <v>0</v>
      </c>
      <c r="T117" s="137">
        <f>'Res OLS Model'!$B$12*K117</f>
        <v>-3060300.5810003681</v>
      </c>
      <c r="U117" s="137">
        <f t="shared" si="10"/>
        <v>60060936.784053467</v>
      </c>
      <c r="V117" s="26">
        <f t="shared" ca="1" si="11"/>
        <v>4.1096772304770247E-2</v>
      </c>
    </row>
    <row r="118" spans="1:22">
      <c r="A118" s="138">
        <f>'Monthly Data'!A118</f>
        <v>42979</v>
      </c>
      <c r="B118" s="170">
        <f t="shared" si="8"/>
        <v>9</v>
      </c>
      <c r="C118" s="137">
        <f t="shared" si="9"/>
        <v>2017</v>
      </c>
      <c r="D118" s="137">
        <f ca="1">'Monthly Data'!F118</f>
        <v>53098958.586710058</v>
      </c>
      <c r="E118" s="137">
        <f>'Monthly Data'!AX118</f>
        <v>27.4</v>
      </c>
      <c r="F118" s="137">
        <f>'Monthly Data'!AY118</f>
        <v>80.7</v>
      </c>
      <c r="G118" s="137">
        <f>'Monthly Data'!BP118</f>
        <v>0</v>
      </c>
      <c r="H118" s="137">
        <f>'Monthly Data'!BQ118</f>
        <v>1</v>
      </c>
      <c r="I118" s="137">
        <f>'Monthly Data'!BS118</f>
        <v>30</v>
      </c>
      <c r="J118" s="137">
        <f>'Monthly Data'!BL118</f>
        <v>1</v>
      </c>
      <c r="K118" s="137">
        <f>'Monthly Data'!BC118</f>
        <v>117</v>
      </c>
      <c r="L118" s="137"/>
      <c r="M118" s="137">
        <f>'Res OLS Model'!$B$5</f>
        <v>-18835309.468010399</v>
      </c>
      <c r="N118" s="137">
        <f>'Res OLS Model'!$B$6*E118</f>
        <v>668410.61413710471</v>
      </c>
      <c r="O118" s="137">
        <f>'Res OLS Model'!$B$7*F118</f>
        <v>13874931.265150957</v>
      </c>
      <c r="P118" s="137">
        <f>'Res OLS Model'!$B$8*G118</f>
        <v>0</v>
      </c>
      <c r="Q118" s="137">
        <f>'Res OLS Model'!$B$9*H118</f>
        <v>-2347252.1020738599</v>
      </c>
      <c r="R118" s="137">
        <f>'Res OLS Model'!$B$10*I118</f>
        <v>59068668.399089403</v>
      </c>
      <c r="S118" s="137">
        <f>'Res OLS Model'!$B$11*J118</f>
        <v>2715900.05685709</v>
      </c>
      <c r="T118" s="137">
        <f>'Res OLS Model'!$B$12*K118</f>
        <v>-3086682.4825607161</v>
      </c>
      <c r="U118" s="137">
        <f t="shared" si="10"/>
        <v>52058666.282589577</v>
      </c>
      <c r="V118" s="26">
        <f t="shared" ca="1" si="11"/>
        <v>1.9591576403926912E-2</v>
      </c>
    </row>
    <row r="119" spans="1:22">
      <c r="A119" s="138">
        <f>'Monthly Data'!A119</f>
        <v>43009</v>
      </c>
      <c r="B119" s="170">
        <f t="shared" si="8"/>
        <v>10</v>
      </c>
      <c r="C119" s="137">
        <f t="shared" si="9"/>
        <v>2017</v>
      </c>
      <c r="D119" s="137">
        <f ca="1">'Monthly Data'!F119</f>
        <v>46118064.906710058</v>
      </c>
      <c r="E119" s="137">
        <f>'Monthly Data'!AX119</f>
        <v>124.6</v>
      </c>
      <c r="F119" s="137">
        <f>'Monthly Data'!AY119</f>
        <v>24.9</v>
      </c>
      <c r="G119" s="137">
        <f>'Monthly Data'!BP119</f>
        <v>0</v>
      </c>
      <c r="H119" s="137">
        <f>'Monthly Data'!BQ119</f>
        <v>1</v>
      </c>
      <c r="I119" s="137">
        <f>'Monthly Data'!BS119</f>
        <v>31</v>
      </c>
      <c r="J119" s="137">
        <f>'Monthly Data'!BL119</f>
        <v>0</v>
      </c>
      <c r="K119" s="137">
        <f>'Monthly Data'!BC119</f>
        <v>118</v>
      </c>
      <c r="L119" s="137"/>
      <c r="M119" s="137">
        <f>'Res OLS Model'!$B$5</f>
        <v>-18835309.468010399</v>
      </c>
      <c r="N119" s="137">
        <f>'Res OLS Model'!$B$6*E119</f>
        <v>3039560.6759665417</v>
      </c>
      <c r="O119" s="137">
        <f>'Res OLS Model'!$B$7*F119</f>
        <v>4281112.6208458338</v>
      </c>
      <c r="P119" s="137">
        <f>'Res OLS Model'!$B$8*G119</f>
        <v>0</v>
      </c>
      <c r="Q119" s="137">
        <f>'Res OLS Model'!$B$9*H119</f>
        <v>-2347252.1020738599</v>
      </c>
      <c r="R119" s="137">
        <f>'Res OLS Model'!$B$10*I119</f>
        <v>61037624.012392379</v>
      </c>
      <c r="S119" s="137">
        <f>'Res OLS Model'!$B$11*J119</f>
        <v>0</v>
      </c>
      <c r="T119" s="137">
        <f>'Res OLS Model'!$B$12*K119</f>
        <v>-3113064.3841210641</v>
      </c>
      <c r="U119" s="137">
        <f t="shared" si="10"/>
        <v>44062671.354999438</v>
      </c>
      <c r="V119" s="26">
        <f t="shared" ca="1" si="11"/>
        <v>4.4568078818319326E-2</v>
      </c>
    </row>
    <row r="120" spans="1:22">
      <c r="A120" s="138">
        <f>'Monthly Data'!A120</f>
        <v>43040</v>
      </c>
      <c r="B120" s="170">
        <f t="shared" si="8"/>
        <v>11</v>
      </c>
      <c r="C120" s="137">
        <f t="shared" si="9"/>
        <v>2017</v>
      </c>
      <c r="D120" s="137">
        <f ca="1">'Monthly Data'!F120</f>
        <v>45341675.606710061</v>
      </c>
      <c r="E120" s="137">
        <f>'Monthly Data'!AX120</f>
        <v>379.5</v>
      </c>
      <c r="F120" s="137">
        <f>'Monthly Data'!AY120</f>
        <v>0</v>
      </c>
      <c r="G120" s="137">
        <f>'Monthly Data'!BP120</f>
        <v>0</v>
      </c>
      <c r="H120" s="137">
        <f>'Monthly Data'!BQ120</f>
        <v>1</v>
      </c>
      <c r="I120" s="137">
        <f>'Monthly Data'!BS120</f>
        <v>30</v>
      </c>
      <c r="J120" s="137">
        <f>'Monthly Data'!BL120</f>
        <v>0</v>
      </c>
      <c r="K120" s="137">
        <f>'Monthly Data'!BC120</f>
        <v>119</v>
      </c>
      <c r="L120" s="137"/>
      <c r="M120" s="137">
        <f>'Res OLS Model'!$B$5</f>
        <v>-18835309.468010399</v>
      </c>
      <c r="N120" s="137">
        <f>'Res OLS Model'!$B$6*E120</f>
        <v>9257730.9512785133</v>
      </c>
      <c r="O120" s="137">
        <f>'Res OLS Model'!$B$7*F120</f>
        <v>0</v>
      </c>
      <c r="P120" s="137">
        <f>'Res OLS Model'!$B$8*G120</f>
        <v>0</v>
      </c>
      <c r="Q120" s="137">
        <f>'Res OLS Model'!$B$9*H120</f>
        <v>-2347252.1020738599</v>
      </c>
      <c r="R120" s="137">
        <f>'Res OLS Model'!$B$10*I120</f>
        <v>59068668.399089403</v>
      </c>
      <c r="S120" s="137">
        <f>'Res OLS Model'!$B$11*J120</f>
        <v>0</v>
      </c>
      <c r="T120" s="137">
        <f>'Res OLS Model'!$B$12*K120</f>
        <v>-3139446.2856814121</v>
      </c>
      <c r="U120" s="137">
        <f t="shared" si="10"/>
        <v>44004391.494602248</v>
      </c>
      <c r="V120" s="26">
        <f t="shared" ca="1" si="11"/>
        <v>2.9493486824512288E-2</v>
      </c>
    </row>
    <row r="121" spans="1:22">
      <c r="A121" s="138">
        <f>'Monthly Data'!A121</f>
        <v>43070</v>
      </c>
      <c r="B121" s="170">
        <f t="shared" si="8"/>
        <v>12</v>
      </c>
      <c r="C121" s="137">
        <f t="shared" si="9"/>
        <v>2017</v>
      </c>
      <c r="D121" s="137">
        <f ca="1">'Monthly Data'!F121</f>
        <v>54565027.176710062</v>
      </c>
      <c r="E121" s="137">
        <f>'Monthly Data'!AX121</f>
        <v>634.4</v>
      </c>
      <c r="F121" s="137">
        <f>'Monthly Data'!AY121</f>
        <v>0</v>
      </c>
      <c r="G121" s="137">
        <f>'Monthly Data'!BP121</f>
        <v>0</v>
      </c>
      <c r="H121" s="137">
        <f>'Monthly Data'!BQ121</f>
        <v>0</v>
      </c>
      <c r="I121" s="137">
        <f>'Monthly Data'!BS121</f>
        <v>31</v>
      </c>
      <c r="J121" s="137">
        <f>'Monthly Data'!BL121</f>
        <v>0</v>
      </c>
      <c r="K121" s="137">
        <f>'Monthly Data'!BC121</f>
        <v>120</v>
      </c>
      <c r="L121" s="137"/>
      <c r="M121" s="137">
        <f>'Res OLS Model'!$B$5</f>
        <v>-18835309.468010399</v>
      </c>
      <c r="N121" s="137">
        <f>'Res OLS Model'!$B$6*E121</f>
        <v>15475901.226590483</v>
      </c>
      <c r="O121" s="137">
        <f>'Res OLS Model'!$B$7*F121</f>
        <v>0</v>
      </c>
      <c r="P121" s="137">
        <f>'Res OLS Model'!$B$8*G121</f>
        <v>0</v>
      </c>
      <c r="Q121" s="137">
        <f>'Res OLS Model'!$B$9*H121</f>
        <v>0</v>
      </c>
      <c r="R121" s="137">
        <f>'Res OLS Model'!$B$10*I121</f>
        <v>61037624.012392379</v>
      </c>
      <c r="S121" s="137">
        <f>'Res OLS Model'!$B$11*J121</f>
        <v>0</v>
      </c>
      <c r="T121" s="137">
        <f>'Res OLS Model'!$B$12*K121</f>
        <v>-3165828.1872417601</v>
      </c>
      <c r="U121" s="137">
        <f t="shared" si="10"/>
        <v>54512387.583730698</v>
      </c>
      <c r="V121" s="26">
        <f t="shared" ca="1" si="11"/>
        <v>9.647130351257702E-4</v>
      </c>
    </row>
    <row r="122" spans="1:22">
      <c r="V122" s="24">
        <f ca="1">AVERAGE(V2:V121)</f>
        <v>2.3256021195624397E-2</v>
      </c>
    </row>
    <row r="124" spans="1:22">
      <c r="N124" s="137"/>
      <c r="O124" s="137"/>
      <c r="P124" s="137"/>
      <c r="Q124" s="137"/>
      <c r="R124" s="137"/>
      <c r="S124" s="137"/>
      <c r="T124" s="137"/>
      <c r="U124" s="171"/>
    </row>
    <row r="125" spans="1:22">
      <c r="M125" s="130"/>
      <c r="N125" s="130"/>
      <c r="O125" s="130"/>
      <c r="P125" s="130"/>
      <c r="Q125" s="130"/>
      <c r="R125" s="130"/>
      <c r="S125" s="130"/>
      <c r="T125" s="130"/>
      <c r="U125" s="171"/>
      <c r="V125" s="137"/>
    </row>
    <row r="126" spans="1:22">
      <c r="U126" s="171"/>
      <c r="V126" s="137"/>
    </row>
    <row r="127" spans="1:22">
      <c r="U127" s="171"/>
      <c r="V127" s="137"/>
    </row>
    <row r="128" spans="1:22">
      <c r="U128" s="171"/>
      <c r="V128" s="137"/>
    </row>
    <row r="129" spans="21:22">
      <c r="U129" s="171"/>
      <c r="V129" s="137"/>
    </row>
    <row r="130" spans="21:22">
      <c r="U130" s="171"/>
      <c r="V130" s="137"/>
    </row>
    <row r="131" spans="21:22">
      <c r="U131" s="171"/>
      <c r="V131" s="137"/>
    </row>
    <row r="132" spans="21:22">
      <c r="U132" s="171"/>
      <c r="V132" s="137"/>
    </row>
    <row r="133" spans="21:22">
      <c r="U133" s="171"/>
      <c r="V133" s="137"/>
    </row>
    <row r="134" spans="21:22">
      <c r="U134" s="171"/>
      <c r="V134" s="137"/>
    </row>
    <row r="135" spans="21:22">
      <c r="U135" s="171"/>
      <c r="V135" s="13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1"/>
  <sheetViews>
    <sheetView workbookViewId="0">
      <selection sqref="A1:E22"/>
    </sheetView>
  </sheetViews>
  <sheetFormatPr defaultRowHeight="12.75"/>
  <cols>
    <col min="1" max="1" width="21" customWidth="1"/>
  </cols>
  <sheetData>
    <row r="1" spans="1:5">
      <c r="A1" t="s">
        <v>203</v>
      </c>
    </row>
    <row r="2" spans="1:5">
      <c r="A2" t="s">
        <v>114</v>
      </c>
    </row>
    <row r="4" spans="1:5">
      <c r="B4" t="s">
        <v>88</v>
      </c>
      <c r="C4" t="s">
        <v>89</v>
      </c>
      <c r="D4" t="s">
        <v>90</v>
      </c>
      <c r="E4" t="s">
        <v>91</v>
      </c>
    </row>
    <row r="5" spans="1:5">
      <c r="A5" t="s">
        <v>92</v>
      </c>
      <c r="B5">
        <v>-789150.85641829099</v>
      </c>
      <c r="C5">
        <v>1716367.0186005</v>
      </c>
      <c r="D5">
        <v>-0.45977978361629901</v>
      </c>
      <c r="E5">
        <v>0.64657358600292203</v>
      </c>
    </row>
    <row r="6" spans="1:5">
      <c r="A6" t="s">
        <v>43</v>
      </c>
      <c r="B6">
        <v>4656.4553359867004</v>
      </c>
      <c r="C6">
        <v>295.83326188281598</v>
      </c>
      <c r="D6">
        <v>15.7401345147971</v>
      </c>
      <c r="E6" s="20">
        <v>4.8010323731680098E-30</v>
      </c>
    </row>
    <row r="7" spans="1:5">
      <c r="A7" t="s">
        <v>44</v>
      </c>
      <c r="B7">
        <v>24835.921614781601</v>
      </c>
      <c r="C7">
        <v>1139.90488307032</v>
      </c>
      <c r="D7">
        <v>21.7877140309166</v>
      </c>
      <c r="E7" s="20">
        <v>6.7967264719693399E-42</v>
      </c>
    </row>
    <row r="8" spans="1:5">
      <c r="A8" t="s">
        <v>77</v>
      </c>
      <c r="B8">
        <v>26876.122486763801</v>
      </c>
      <c r="C8">
        <v>7588.7223308476996</v>
      </c>
      <c r="D8">
        <v>3.5415872811044902</v>
      </c>
      <c r="E8">
        <v>5.8268866126958698E-4</v>
      </c>
    </row>
    <row r="9" spans="1:5">
      <c r="A9" t="s">
        <v>78</v>
      </c>
      <c r="B9">
        <v>-15144.002928685701</v>
      </c>
      <c r="C9">
        <v>1321.2682237747699</v>
      </c>
      <c r="D9">
        <v>-11.4617173532111</v>
      </c>
      <c r="E9" s="20">
        <v>1.53057148712072E-20</v>
      </c>
    </row>
    <row r="10" spans="1:5">
      <c r="A10" t="s">
        <v>47</v>
      </c>
      <c r="B10">
        <v>396678.61848310701</v>
      </c>
      <c r="C10">
        <v>135374.10354315001</v>
      </c>
      <c r="D10">
        <v>2.9302400392750698</v>
      </c>
      <c r="E10">
        <v>4.1124935874706798E-3</v>
      </c>
    </row>
    <row r="11" spans="1:5">
      <c r="A11" t="s">
        <v>53</v>
      </c>
      <c r="B11">
        <v>738961.94717258995</v>
      </c>
      <c r="C11">
        <v>127731.561172425</v>
      </c>
      <c r="D11">
        <v>5.7852729614340701</v>
      </c>
      <c r="E11" s="20">
        <v>6.7888185556479896E-8</v>
      </c>
    </row>
    <row r="12" spans="1:5">
      <c r="A12" t="s">
        <v>84</v>
      </c>
      <c r="B12">
        <v>-710726.62253818498</v>
      </c>
      <c r="C12">
        <v>115747.77422957501</v>
      </c>
      <c r="D12">
        <v>-6.1403048764335102</v>
      </c>
      <c r="E12" s="20">
        <v>1.3098629396345301E-8</v>
      </c>
    </row>
    <row r="13" spans="1:5">
      <c r="A13" t="s">
        <v>93</v>
      </c>
      <c r="B13">
        <v>466123.44410115102</v>
      </c>
      <c r="C13">
        <v>42615.341335483703</v>
      </c>
      <c r="D13">
        <v>10.9379258617608</v>
      </c>
      <c r="E13" s="20">
        <v>2.4551243909930899E-19</v>
      </c>
    </row>
    <row r="15" spans="1:5">
      <c r="A15" t="s">
        <v>94</v>
      </c>
      <c r="B15">
        <v>18793702.8674374</v>
      </c>
      <c r="C15" t="s">
        <v>95</v>
      </c>
      <c r="D15">
        <v>1574461.42726795</v>
      </c>
    </row>
    <row r="16" spans="1:5">
      <c r="A16" t="s">
        <v>96</v>
      </c>
      <c r="B16">
        <v>12877647095390.5</v>
      </c>
      <c r="C16" t="s">
        <v>97</v>
      </c>
      <c r="D16">
        <v>340609.51057950698</v>
      </c>
    </row>
    <row r="17" spans="1:4">
      <c r="A17" t="s">
        <v>98</v>
      </c>
      <c r="B17">
        <v>0.95634585292521201</v>
      </c>
      <c r="C17" t="s">
        <v>99</v>
      </c>
      <c r="D17">
        <v>0.95319960809099302</v>
      </c>
    </row>
    <row r="18" spans="1:4">
      <c r="A18" t="s">
        <v>115</v>
      </c>
      <c r="B18">
        <v>303.96421871682202</v>
      </c>
      <c r="C18" t="s">
        <v>101</v>
      </c>
      <c r="D18" s="20">
        <v>9.2264472877629292E-72</v>
      </c>
    </row>
    <row r="19" spans="1:4">
      <c r="A19" t="s">
        <v>102</v>
      </c>
      <c r="B19">
        <v>-1694.2139678768899</v>
      </c>
      <c r="C19" t="s">
        <v>103</v>
      </c>
      <c r="D19">
        <v>3406.4279357537898</v>
      </c>
    </row>
    <row r="20" spans="1:4">
      <c r="A20" t="s">
        <v>104</v>
      </c>
      <c r="B20">
        <v>3431.51536143883</v>
      </c>
      <c r="C20" t="s">
        <v>105</v>
      </c>
      <c r="D20">
        <v>3416.6160550894701</v>
      </c>
    </row>
    <row r="21" spans="1:4">
      <c r="A21" t="s">
        <v>106</v>
      </c>
      <c r="B21">
        <v>0.26867179040783401</v>
      </c>
      <c r="C21" t="s">
        <v>107</v>
      </c>
      <c r="D21">
        <v>1.4466920762076101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W122"/>
  <sheetViews>
    <sheetView topLeftCell="A97" workbookViewId="0">
      <selection activeCell="W122" sqref="W122"/>
    </sheetView>
  </sheetViews>
  <sheetFormatPr defaultRowHeight="12.75"/>
  <cols>
    <col min="1" max="1" width="10.33203125" bestFit="1" customWidth="1"/>
    <col min="2" max="2" width="5" bestFit="1" customWidth="1"/>
    <col min="3" max="3" width="17.1640625" bestFit="1" customWidth="1"/>
    <col min="4" max="5" width="6" bestFit="1" customWidth="1"/>
    <col min="6" max="6" width="8.83203125" customWidth="1"/>
    <col min="7" max="7" width="5.33203125" bestFit="1" customWidth="1"/>
    <col min="8" max="8" width="4.1640625" bestFit="1" customWidth="1"/>
    <col min="9" max="9" width="4.33203125" bestFit="1" customWidth="1"/>
    <col min="10" max="10" width="7.83203125" bestFit="1" customWidth="1"/>
    <col min="11" max="11" width="10.1640625" bestFit="1" customWidth="1"/>
    <col min="13" max="13" width="12.6640625" bestFit="1" customWidth="1"/>
    <col min="14" max="16" width="12" bestFit="1" customWidth="1"/>
    <col min="17" max="17" width="12.6640625" bestFit="1" customWidth="1"/>
    <col min="18" max="19" width="12" bestFit="1" customWidth="1"/>
    <col min="20" max="20" width="12.6640625" bestFit="1" customWidth="1"/>
    <col min="21" max="22" width="12" bestFit="1" customWidth="1"/>
    <col min="23" max="23" width="10.5" bestFit="1" customWidth="1"/>
  </cols>
  <sheetData>
    <row r="1" spans="1:23">
      <c r="A1" t="s">
        <v>125</v>
      </c>
      <c r="B1" t="s">
        <v>126</v>
      </c>
      <c r="C1" t="str">
        <f>'Monthly Data'!J1</f>
        <v>GS_lt_50_No_CDM</v>
      </c>
      <c r="D1" t="str">
        <f>'Monthly Data'!AX1</f>
        <v>HDD</v>
      </c>
      <c r="E1" t="str">
        <f>'Monthly Data'!AY1</f>
        <v>CDD</v>
      </c>
      <c r="F1" s="133" t="str">
        <f>'Monthly Data'!BA1</f>
        <v>Windsor_Empl</v>
      </c>
      <c r="G1" t="str">
        <f>'Monthly Data'!BC1</f>
        <v>Trend</v>
      </c>
      <c r="H1" t="str">
        <f>'Monthly Data'!BF1</f>
        <v>Mar</v>
      </c>
      <c r="I1" t="str">
        <f>'Monthly Data'!BL1</f>
        <v>Sept</v>
      </c>
      <c r="J1" t="str">
        <f>'Monthly Data'!BR1</f>
        <v>Shoulder</v>
      </c>
      <c r="K1" t="str">
        <f>'Monthly Data'!BS1</f>
        <v>Month Days</v>
      </c>
      <c r="M1" t="s">
        <v>92</v>
      </c>
      <c r="N1" t="str">
        <f t="shared" ref="N1:U1" si="0">D1</f>
        <v>HDD</v>
      </c>
      <c r="O1" t="str">
        <f t="shared" si="0"/>
        <v>CDD</v>
      </c>
      <c r="P1" t="str">
        <f t="shared" si="0"/>
        <v>Windsor_Empl</v>
      </c>
      <c r="Q1" t="str">
        <f t="shared" si="0"/>
        <v>Trend</v>
      </c>
      <c r="R1" t="str">
        <f t="shared" si="0"/>
        <v>Mar</v>
      </c>
      <c r="S1" t="str">
        <f t="shared" si="0"/>
        <v>Sept</v>
      </c>
      <c r="T1" t="str">
        <f t="shared" si="0"/>
        <v>Shoulder</v>
      </c>
      <c r="U1" t="str">
        <f t="shared" si="0"/>
        <v>Month Days</v>
      </c>
      <c r="V1" t="s">
        <v>127</v>
      </c>
      <c r="W1" t="s">
        <v>128</v>
      </c>
    </row>
    <row r="2" spans="1:23">
      <c r="A2" s="28">
        <f>'Monthly Data'!A2</f>
        <v>39448</v>
      </c>
      <c r="B2">
        <f t="shared" ref="B2:B54" si="1">YEAR(A2)</f>
        <v>2008</v>
      </c>
      <c r="C2">
        <f ca="1">'Monthly Data'!J2</f>
        <v>20704633.300868146</v>
      </c>
      <c r="D2">
        <f>'Monthly Data'!AX2</f>
        <v>602.20000000000005</v>
      </c>
      <c r="E2">
        <f>'Monthly Data'!AY2</f>
        <v>0</v>
      </c>
      <c r="F2" s="133">
        <f>'Monthly Data'!BA2</f>
        <v>159.4</v>
      </c>
      <c r="G2">
        <f>'Monthly Data'!BC2</f>
        <v>1</v>
      </c>
      <c r="H2">
        <f>'Monthly Data'!BF2</f>
        <v>0</v>
      </c>
      <c r="I2">
        <f>'Monthly Data'!BL2</f>
        <v>0</v>
      </c>
      <c r="J2">
        <f>'Monthly Data'!BR2</f>
        <v>0</v>
      </c>
      <c r="K2">
        <f>'Monthly Data'!BS2</f>
        <v>31</v>
      </c>
      <c r="M2">
        <f>'GS &lt; 50 OLS Model'!$B$5</f>
        <v>-789150.85641829099</v>
      </c>
      <c r="N2">
        <f>'GS &lt; 50 OLS Model'!$B$6*D2</f>
        <v>2804117.4033311913</v>
      </c>
      <c r="O2">
        <f>'GS &lt; 50 OLS Model'!$B$7*E2</f>
        <v>0</v>
      </c>
      <c r="P2">
        <f>'GS &lt; 50 OLS Model'!$B$8*F2</f>
        <v>4284053.9243901502</v>
      </c>
      <c r="Q2">
        <f>'GS &lt; 50 OLS Model'!$B$9*G2</f>
        <v>-15144.002928685701</v>
      </c>
      <c r="R2">
        <f>'GS &lt; 50 OLS Model'!$B$10*H2</f>
        <v>0</v>
      </c>
      <c r="S2">
        <f>'GS &lt; 50 OLS Model'!$B$11*I2</f>
        <v>0</v>
      </c>
      <c r="T2">
        <f>'GS &lt; 50 OLS Model'!$B$12*J2</f>
        <v>0</v>
      </c>
      <c r="U2">
        <f>'GS &lt; 50 OLS Model'!$B$13*K2</f>
        <v>14449826.767135682</v>
      </c>
      <c r="V2">
        <f t="shared" ref="V2:V54" si="2">SUM(M2:U2)</f>
        <v>20733703.235510048</v>
      </c>
      <c r="W2" s="26">
        <f t="shared" ref="W2:W54" ca="1" si="3">ABS(V2-C2)/C2</f>
        <v>1.4040304032181289E-3</v>
      </c>
    </row>
    <row r="3" spans="1:23">
      <c r="A3" s="28">
        <f>'Monthly Data'!A3</f>
        <v>39479</v>
      </c>
      <c r="B3">
        <f t="shared" si="1"/>
        <v>2008</v>
      </c>
      <c r="C3">
        <f ca="1">'Monthly Data'!J3</f>
        <v>19844824.290415149</v>
      </c>
      <c r="D3">
        <f>'Monthly Data'!AX3</f>
        <v>616.1</v>
      </c>
      <c r="E3">
        <f>'Monthly Data'!AY3</f>
        <v>0</v>
      </c>
      <c r="F3" s="133">
        <f>'Monthly Data'!BA3</f>
        <v>160</v>
      </c>
      <c r="G3">
        <f>'Monthly Data'!BC3</f>
        <v>2</v>
      </c>
      <c r="H3">
        <f>'Monthly Data'!BF3</f>
        <v>0</v>
      </c>
      <c r="I3">
        <f>'Monthly Data'!BL3</f>
        <v>0</v>
      </c>
      <c r="J3">
        <f>'Monthly Data'!BR3</f>
        <v>0</v>
      </c>
      <c r="K3">
        <f>'Monthly Data'!BS3</f>
        <v>29</v>
      </c>
      <c r="M3">
        <f>'GS &lt; 50 OLS Model'!$B$5</f>
        <v>-789150.85641829099</v>
      </c>
      <c r="N3">
        <f>'GS &lt; 50 OLS Model'!$B$6*D3</f>
        <v>2868842.1325014061</v>
      </c>
      <c r="O3">
        <f>'GS &lt; 50 OLS Model'!$B$7*E3</f>
        <v>0</v>
      </c>
      <c r="P3">
        <f>'GS &lt; 50 OLS Model'!$B$8*F3</f>
        <v>4300179.5978822084</v>
      </c>
      <c r="Q3">
        <f>'GS &lt; 50 OLS Model'!$B$9*G3</f>
        <v>-30288.005857371401</v>
      </c>
      <c r="R3">
        <f>'GS &lt; 50 OLS Model'!$B$10*H3</f>
        <v>0</v>
      </c>
      <c r="S3">
        <f>'GS &lt; 50 OLS Model'!$B$11*I3</f>
        <v>0</v>
      </c>
      <c r="T3">
        <f>'GS &lt; 50 OLS Model'!$B$12*J3</f>
        <v>0</v>
      </c>
      <c r="U3">
        <f>'GS &lt; 50 OLS Model'!$B$13*K3</f>
        <v>13517579.878933379</v>
      </c>
      <c r="V3">
        <f t="shared" si="2"/>
        <v>19867162.74704133</v>
      </c>
      <c r="W3" s="26">
        <f t="shared" ca="1" si="3"/>
        <v>1.125656559074187E-3</v>
      </c>
    </row>
    <row r="4" spans="1:23">
      <c r="A4" s="28">
        <f>'Monthly Data'!A4</f>
        <v>39508</v>
      </c>
      <c r="B4">
        <f t="shared" si="1"/>
        <v>2008</v>
      </c>
      <c r="C4">
        <f ca="1">'Monthly Data'!J4</f>
        <v>19893722.785573147</v>
      </c>
      <c r="D4">
        <f>'Monthly Data'!AX4</f>
        <v>523.70000000000005</v>
      </c>
      <c r="E4">
        <f>'Monthly Data'!AY4</f>
        <v>0</v>
      </c>
      <c r="F4" s="133">
        <f>'Monthly Data'!BA4</f>
        <v>160.19999999999999</v>
      </c>
      <c r="G4">
        <f>'Monthly Data'!BC4</f>
        <v>3</v>
      </c>
      <c r="H4">
        <f>'Monthly Data'!BF4</f>
        <v>1</v>
      </c>
      <c r="I4">
        <f>'Monthly Data'!BL4</f>
        <v>0</v>
      </c>
      <c r="J4">
        <f>'Monthly Data'!BR4</f>
        <v>1</v>
      </c>
      <c r="K4">
        <f>'Monthly Data'!BS4</f>
        <v>31</v>
      </c>
      <c r="M4">
        <f>'GS &lt; 50 OLS Model'!$B$5</f>
        <v>-789150.85641829099</v>
      </c>
      <c r="N4">
        <f>'GS &lt; 50 OLS Model'!$B$6*D4</f>
        <v>2438585.6594562354</v>
      </c>
      <c r="O4">
        <f>'GS &lt; 50 OLS Model'!$B$7*E4</f>
        <v>0</v>
      </c>
      <c r="P4">
        <f>'GS &lt; 50 OLS Model'!$B$8*F4</f>
        <v>4305554.8223795602</v>
      </c>
      <c r="Q4">
        <f>'GS &lt; 50 OLS Model'!$B$9*G4</f>
        <v>-45432.0087860571</v>
      </c>
      <c r="R4">
        <f>'GS &lt; 50 OLS Model'!$B$10*H4</f>
        <v>396678.61848310701</v>
      </c>
      <c r="S4">
        <f>'GS &lt; 50 OLS Model'!$B$11*I4</f>
        <v>0</v>
      </c>
      <c r="T4">
        <f>'GS &lt; 50 OLS Model'!$B$12*J4</f>
        <v>-710726.62253818498</v>
      </c>
      <c r="U4">
        <f>'GS &lt; 50 OLS Model'!$B$13*K4</f>
        <v>14449826.767135682</v>
      </c>
      <c r="V4">
        <f t="shared" si="2"/>
        <v>20045336.379712053</v>
      </c>
      <c r="W4" s="26">
        <f t="shared" ca="1" si="3"/>
        <v>7.6211775831547734E-3</v>
      </c>
    </row>
    <row r="5" spans="1:23">
      <c r="A5" s="28">
        <f>'Monthly Data'!A5</f>
        <v>39539</v>
      </c>
      <c r="B5">
        <f t="shared" si="1"/>
        <v>2008</v>
      </c>
      <c r="C5">
        <f ca="1">'Monthly Data'!J5</f>
        <v>17791113.928729147</v>
      </c>
      <c r="D5">
        <f>'Monthly Data'!AX5</f>
        <v>212.59999999999991</v>
      </c>
      <c r="E5">
        <f>'Monthly Data'!AY5</f>
        <v>1.5</v>
      </c>
      <c r="F5" s="133">
        <f>'Monthly Data'!BA5</f>
        <v>158.4</v>
      </c>
      <c r="G5">
        <f>'Monthly Data'!BC5</f>
        <v>4</v>
      </c>
      <c r="H5">
        <f>'Monthly Data'!BF5</f>
        <v>0</v>
      </c>
      <c r="I5">
        <f>'Monthly Data'!BL5</f>
        <v>0</v>
      </c>
      <c r="J5">
        <f>'Monthly Data'!BR5</f>
        <v>1</v>
      </c>
      <c r="K5">
        <f>'Monthly Data'!BS5</f>
        <v>30</v>
      </c>
      <c r="M5">
        <f>'GS &lt; 50 OLS Model'!$B$5</f>
        <v>-789150.85641829099</v>
      </c>
      <c r="N5">
        <f>'GS &lt; 50 OLS Model'!$B$6*D5</f>
        <v>989962.40443077206</v>
      </c>
      <c r="O5">
        <f>'GS &lt; 50 OLS Model'!$B$7*E5</f>
        <v>37253.882422172399</v>
      </c>
      <c r="P5">
        <f>'GS &lt; 50 OLS Model'!$B$8*F5</f>
        <v>4257177.8019033866</v>
      </c>
      <c r="Q5">
        <f>'GS &lt; 50 OLS Model'!$B$9*G5</f>
        <v>-60576.011714742803</v>
      </c>
      <c r="R5">
        <f>'GS &lt; 50 OLS Model'!$B$10*H5</f>
        <v>0</v>
      </c>
      <c r="S5">
        <f>'GS &lt; 50 OLS Model'!$B$11*I5</f>
        <v>0</v>
      </c>
      <c r="T5">
        <f>'GS &lt; 50 OLS Model'!$B$12*J5</f>
        <v>-710726.62253818498</v>
      </c>
      <c r="U5">
        <f>'GS &lt; 50 OLS Model'!$B$13*K5</f>
        <v>13983703.323034531</v>
      </c>
      <c r="V5">
        <f t="shared" si="2"/>
        <v>17707643.921119645</v>
      </c>
      <c r="W5" s="26">
        <f t="shared" ca="1" si="3"/>
        <v>4.6916684331223266E-3</v>
      </c>
    </row>
    <row r="6" spans="1:23">
      <c r="A6" s="28">
        <f>'Monthly Data'!A6</f>
        <v>39569</v>
      </c>
      <c r="B6">
        <f t="shared" si="1"/>
        <v>2008</v>
      </c>
      <c r="C6">
        <f ca="1">'Monthly Data'!J6</f>
        <v>17926831.774203151</v>
      </c>
      <c r="D6">
        <f>'Monthly Data'!AX6</f>
        <v>138.4</v>
      </c>
      <c r="E6">
        <f>'Monthly Data'!AY6</f>
        <v>13.399999999999999</v>
      </c>
      <c r="F6" s="133">
        <f>'Monthly Data'!BA6</f>
        <v>155.5</v>
      </c>
      <c r="G6">
        <f>'Monthly Data'!BC6</f>
        <v>5</v>
      </c>
      <c r="H6">
        <f>'Monthly Data'!BF6</f>
        <v>0</v>
      </c>
      <c r="I6">
        <f>'Monthly Data'!BL6</f>
        <v>0</v>
      </c>
      <c r="J6">
        <f>'Monthly Data'!BR6</f>
        <v>1</v>
      </c>
      <c r="K6">
        <f>'Monthly Data'!BS6</f>
        <v>31</v>
      </c>
      <c r="M6">
        <f>'GS &lt; 50 OLS Model'!$B$5</f>
        <v>-789150.85641829099</v>
      </c>
      <c r="N6">
        <f>'GS &lt; 50 OLS Model'!$B$6*D6</f>
        <v>644453.4185005594</v>
      </c>
      <c r="O6">
        <f>'GS &lt; 50 OLS Model'!$B$7*E6</f>
        <v>332801.34963807341</v>
      </c>
      <c r="P6">
        <f>'GS &lt; 50 OLS Model'!$B$8*F6</f>
        <v>4179237.0466917711</v>
      </c>
      <c r="Q6">
        <f>'GS &lt; 50 OLS Model'!$B$9*G6</f>
        <v>-75720.014643428498</v>
      </c>
      <c r="R6">
        <f>'GS &lt; 50 OLS Model'!$B$10*H6</f>
        <v>0</v>
      </c>
      <c r="S6">
        <f>'GS &lt; 50 OLS Model'!$B$11*I6</f>
        <v>0</v>
      </c>
      <c r="T6">
        <f>'GS &lt; 50 OLS Model'!$B$12*J6</f>
        <v>-710726.62253818498</v>
      </c>
      <c r="U6">
        <f>'GS &lt; 50 OLS Model'!$B$13*K6</f>
        <v>14449826.767135682</v>
      </c>
      <c r="V6">
        <f t="shared" si="2"/>
        <v>18030721.088366181</v>
      </c>
      <c r="W6" s="26">
        <f t="shared" ca="1" si="3"/>
        <v>5.7951854221406102E-3</v>
      </c>
    </row>
    <row r="7" spans="1:23">
      <c r="A7" s="28">
        <f>'Monthly Data'!A7</f>
        <v>39600</v>
      </c>
      <c r="B7">
        <f t="shared" si="1"/>
        <v>2008</v>
      </c>
      <c r="C7">
        <f ca="1">'Monthly Data'!J7</f>
        <v>19821229.369993147</v>
      </c>
      <c r="D7">
        <f>'Monthly Data'!AX7</f>
        <v>5</v>
      </c>
      <c r="E7">
        <f>'Monthly Data'!AY7</f>
        <v>120.39999999999998</v>
      </c>
      <c r="F7" s="133">
        <f>'Monthly Data'!BA7</f>
        <v>152.5</v>
      </c>
      <c r="G7">
        <f>'Monthly Data'!BC7</f>
        <v>6</v>
      </c>
      <c r="H7">
        <f>'Monthly Data'!BF7</f>
        <v>0</v>
      </c>
      <c r="I7">
        <f>'Monthly Data'!BL7</f>
        <v>0</v>
      </c>
      <c r="J7">
        <f>'Monthly Data'!BR7</f>
        <v>0</v>
      </c>
      <c r="K7">
        <f>'Monthly Data'!BS7</f>
        <v>30</v>
      </c>
      <c r="M7">
        <f>'GS &lt; 50 OLS Model'!$B$5</f>
        <v>-789150.85641829099</v>
      </c>
      <c r="N7">
        <f>'GS &lt; 50 OLS Model'!$B$6*D7</f>
        <v>23282.2766799335</v>
      </c>
      <c r="O7">
        <f>'GS &lt; 50 OLS Model'!$B$7*E7</f>
        <v>2990244.9624197041</v>
      </c>
      <c r="P7">
        <f>'GS &lt; 50 OLS Model'!$B$8*F7</f>
        <v>4098608.6792314798</v>
      </c>
      <c r="Q7">
        <f>'GS &lt; 50 OLS Model'!$B$9*G7</f>
        <v>-90864.0175721142</v>
      </c>
      <c r="R7">
        <f>'GS &lt; 50 OLS Model'!$B$10*H7</f>
        <v>0</v>
      </c>
      <c r="S7">
        <f>'GS &lt; 50 OLS Model'!$B$11*I7</f>
        <v>0</v>
      </c>
      <c r="T7">
        <f>'GS &lt; 50 OLS Model'!$B$12*J7</f>
        <v>0</v>
      </c>
      <c r="U7">
        <f>'GS &lt; 50 OLS Model'!$B$13*K7</f>
        <v>13983703.323034531</v>
      </c>
      <c r="V7">
        <f t="shared" si="2"/>
        <v>20215824.367375243</v>
      </c>
      <c r="W7" s="26">
        <f t="shared" ca="1" si="3"/>
        <v>1.9907695431821412E-2</v>
      </c>
    </row>
    <row r="8" spans="1:23">
      <c r="A8" s="28">
        <f>'Monthly Data'!A8</f>
        <v>39630</v>
      </c>
      <c r="B8">
        <f t="shared" si="1"/>
        <v>2008</v>
      </c>
      <c r="C8">
        <f ca="1">'Monthly Data'!J8</f>
        <v>22052758.221722148</v>
      </c>
      <c r="D8">
        <f>'Monthly Data'!AX8</f>
        <v>0.5</v>
      </c>
      <c r="E8">
        <f>'Monthly Data'!AY8</f>
        <v>180.50000000000006</v>
      </c>
      <c r="F8" s="133">
        <f>'Monthly Data'!BA8</f>
        <v>151.30000000000001</v>
      </c>
      <c r="G8">
        <f>'Monthly Data'!BC8</f>
        <v>7</v>
      </c>
      <c r="H8">
        <f>'Monthly Data'!BF8</f>
        <v>0</v>
      </c>
      <c r="I8">
        <f>'Monthly Data'!BL8</f>
        <v>0</v>
      </c>
      <c r="J8">
        <f>'Monthly Data'!BR8</f>
        <v>0</v>
      </c>
      <c r="K8">
        <f>'Monthly Data'!BS8</f>
        <v>31</v>
      </c>
      <c r="M8">
        <f>'GS &lt; 50 OLS Model'!$B$5</f>
        <v>-789150.85641829099</v>
      </c>
      <c r="N8">
        <f>'GS &lt; 50 OLS Model'!$B$6*D8</f>
        <v>2328.2276679933502</v>
      </c>
      <c r="O8">
        <f>'GS &lt; 50 OLS Model'!$B$7*E8</f>
        <v>4482883.8514680807</v>
      </c>
      <c r="P8">
        <f>'GS &lt; 50 OLS Model'!$B$8*F8</f>
        <v>4066357.3322473634</v>
      </c>
      <c r="Q8">
        <f>'GS &lt; 50 OLS Model'!$B$9*G8</f>
        <v>-106008.0205007999</v>
      </c>
      <c r="R8">
        <f>'GS &lt; 50 OLS Model'!$B$10*H8</f>
        <v>0</v>
      </c>
      <c r="S8">
        <f>'GS &lt; 50 OLS Model'!$B$11*I8</f>
        <v>0</v>
      </c>
      <c r="T8">
        <f>'GS &lt; 50 OLS Model'!$B$12*J8</f>
        <v>0</v>
      </c>
      <c r="U8">
        <f>'GS &lt; 50 OLS Model'!$B$13*K8</f>
        <v>14449826.767135682</v>
      </c>
      <c r="V8">
        <f t="shared" si="2"/>
        <v>22106237.301600028</v>
      </c>
      <c r="W8" s="26">
        <f t="shared" ca="1" si="3"/>
        <v>2.4250517481845938E-3</v>
      </c>
    </row>
    <row r="9" spans="1:23">
      <c r="A9" s="28">
        <f>'Monthly Data'!A9</f>
        <v>39661</v>
      </c>
      <c r="B9">
        <f t="shared" si="1"/>
        <v>2008</v>
      </c>
      <c r="C9">
        <f ca="1">'Monthly Data'!J9</f>
        <v>21608405.815943148</v>
      </c>
      <c r="D9">
        <f>'Monthly Data'!AX9</f>
        <v>1.5</v>
      </c>
      <c r="E9">
        <f>'Monthly Data'!AY9</f>
        <v>137.09999999999997</v>
      </c>
      <c r="F9" s="133">
        <f>'Monthly Data'!BA9</f>
        <v>151.6</v>
      </c>
      <c r="G9">
        <f>'Monthly Data'!BC9</f>
        <v>8</v>
      </c>
      <c r="H9">
        <f>'Monthly Data'!BF9</f>
        <v>0</v>
      </c>
      <c r="I9">
        <f>'Monthly Data'!BL9</f>
        <v>0</v>
      </c>
      <c r="J9">
        <f>'Monthly Data'!BR9</f>
        <v>0</v>
      </c>
      <c r="K9">
        <f>'Monthly Data'!BS9</f>
        <v>31</v>
      </c>
      <c r="M9">
        <f>'GS &lt; 50 OLS Model'!$B$5</f>
        <v>-789150.85641829099</v>
      </c>
      <c r="N9">
        <f>'GS &lt; 50 OLS Model'!$B$6*D9</f>
        <v>6984.6830039800507</v>
      </c>
      <c r="O9">
        <f>'GS &lt; 50 OLS Model'!$B$7*E9</f>
        <v>3405004.8533865567</v>
      </c>
      <c r="P9">
        <f>'GS &lt; 50 OLS Model'!$B$8*F9</f>
        <v>4074420.168993392</v>
      </c>
      <c r="Q9">
        <f>'GS &lt; 50 OLS Model'!$B$9*G9</f>
        <v>-121152.02342948561</v>
      </c>
      <c r="R9">
        <f>'GS &lt; 50 OLS Model'!$B$10*H9</f>
        <v>0</v>
      </c>
      <c r="S9">
        <f>'GS &lt; 50 OLS Model'!$B$11*I9</f>
        <v>0</v>
      </c>
      <c r="T9">
        <f>'GS &lt; 50 OLS Model'!$B$12*J9</f>
        <v>0</v>
      </c>
      <c r="U9">
        <f>'GS &lt; 50 OLS Model'!$B$13*K9</f>
        <v>14449826.767135682</v>
      </c>
      <c r="V9">
        <f t="shared" si="2"/>
        <v>21025933.592671834</v>
      </c>
      <c r="W9" s="26">
        <f t="shared" ca="1" si="3"/>
        <v>2.6955816557348876E-2</v>
      </c>
    </row>
    <row r="10" spans="1:23">
      <c r="A10" s="28">
        <f>'Monthly Data'!A10</f>
        <v>39692</v>
      </c>
      <c r="B10">
        <f t="shared" si="1"/>
        <v>2008</v>
      </c>
      <c r="C10">
        <f ca="1">'Monthly Data'!J10</f>
        <v>18936259.308178149</v>
      </c>
      <c r="D10">
        <f>'Monthly Data'!AX10</f>
        <v>16.7</v>
      </c>
      <c r="E10">
        <f>'Monthly Data'!AY10</f>
        <v>56.099999999999994</v>
      </c>
      <c r="F10" s="133">
        <f>'Monthly Data'!BA10</f>
        <v>153.6</v>
      </c>
      <c r="G10">
        <f>'Monthly Data'!BC10</f>
        <v>9</v>
      </c>
      <c r="H10">
        <f>'Monthly Data'!BF10</f>
        <v>0</v>
      </c>
      <c r="I10">
        <f>'Monthly Data'!BL10</f>
        <v>1</v>
      </c>
      <c r="J10">
        <f>'Monthly Data'!BR10</f>
        <v>1</v>
      </c>
      <c r="K10">
        <f>'Monthly Data'!BS10</f>
        <v>30</v>
      </c>
      <c r="M10">
        <f>'GS &lt; 50 OLS Model'!$B$5</f>
        <v>-789150.85641829099</v>
      </c>
      <c r="N10">
        <f>'GS &lt; 50 OLS Model'!$B$6*D10</f>
        <v>77762.804110977901</v>
      </c>
      <c r="O10">
        <f>'GS &lt; 50 OLS Model'!$B$7*E10</f>
        <v>1393295.2025892476</v>
      </c>
      <c r="P10">
        <f>'GS &lt; 50 OLS Model'!$B$8*F10</f>
        <v>4128172.4139669198</v>
      </c>
      <c r="Q10">
        <f>'GS &lt; 50 OLS Model'!$B$9*G10</f>
        <v>-136296.02635817131</v>
      </c>
      <c r="R10">
        <f>'GS &lt; 50 OLS Model'!$B$10*H10</f>
        <v>0</v>
      </c>
      <c r="S10">
        <f>'GS &lt; 50 OLS Model'!$B$11*I10</f>
        <v>738961.94717258995</v>
      </c>
      <c r="T10">
        <f>'GS &lt; 50 OLS Model'!$B$12*J10</f>
        <v>-710726.62253818498</v>
      </c>
      <c r="U10">
        <f>'GS &lt; 50 OLS Model'!$B$13*K10</f>
        <v>13983703.323034531</v>
      </c>
      <c r="V10">
        <f t="shared" si="2"/>
        <v>18685722.185559619</v>
      </c>
      <c r="W10" s="26">
        <f t="shared" ca="1" si="3"/>
        <v>1.3230549843090104E-2</v>
      </c>
    </row>
    <row r="11" spans="1:23">
      <c r="A11" s="28">
        <f>'Monthly Data'!A11</f>
        <v>39722</v>
      </c>
      <c r="B11">
        <f t="shared" si="1"/>
        <v>2008</v>
      </c>
      <c r="C11">
        <f ca="1">'Monthly Data'!J11</f>
        <v>17787009.655197147</v>
      </c>
      <c r="D11">
        <f>'Monthly Data'!AX11</f>
        <v>218.89999999999998</v>
      </c>
      <c r="E11">
        <f>'Monthly Data'!AY11</f>
        <v>2.2999999999999998</v>
      </c>
      <c r="F11" s="133">
        <f>'Monthly Data'!BA11</f>
        <v>154.30000000000001</v>
      </c>
      <c r="G11">
        <f>'Monthly Data'!BC11</f>
        <v>10</v>
      </c>
      <c r="H11">
        <f>'Monthly Data'!BF11</f>
        <v>0</v>
      </c>
      <c r="I11">
        <f>'Monthly Data'!BL11</f>
        <v>0</v>
      </c>
      <c r="J11">
        <f>'Monthly Data'!BR11</f>
        <v>1</v>
      </c>
      <c r="K11">
        <f>'Monthly Data'!BS11</f>
        <v>31</v>
      </c>
      <c r="M11">
        <f>'GS &lt; 50 OLS Model'!$B$5</f>
        <v>-789150.85641829099</v>
      </c>
      <c r="N11">
        <f>'GS &lt; 50 OLS Model'!$B$6*D11</f>
        <v>1019298.0730474886</v>
      </c>
      <c r="O11">
        <f>'GS &lt; 50 OLS Model'!$B$7*E11</f>
        <v>57122.619713997679</v>
      </c>
      <c r="P11">
        <f>'GS &lt; 50 OLS Model'!$B$8*F11</f>
        <v>4146985.6997076548</v>
      </c>
      <c r="Q11">
        <f>'GS &lt; 50 OLS Model'!$B$9*G11</f>
        <v>-151440.029286857</v>
      </c>
      <c r="R11">
        <f>'GS &lt; 50 OLS Model'!$B$10*H11</f>
        <v>0</v>
      </c>
      <c r="S11">
        <f>'GS &lt; 50 OLS Model'!$B$11*I11</f>
        <v>0</v>
      </c>
      <c r="T11">
        <f>'GS &lt; 50 OLS Model'!$B$12*J11</f>
        <v>-710726.62253818498</v>
      </c>
      <c r="U11">
        <f>'GS &lt; 50 OLS Model'!$B$13*K11</f>
        <v>14449826.767135682</v>
      </c>
      <c r="V11">
        <f t="shared" si="2"/>
        <v>18021915.651361492</v>
      </c>
      <c r="W11" s="26">
        <f t="shared" ca="1" si="3"/>
        <v>1.3206604185752358E-2</v>
      </c>
    </row>
    <row r="12" spans="1:23">
      <c r="A12" s="28">
        <f>'Monthly Data'!A12</f>
        <v>39753</v>
      </c>
      <c r="B12">
        <f t="shared" si="1"/>
        <v>2008</v>
      </c>
      <c r="C12">
        <f ca="1">'Monthly Data'!J12</f>
        <v>18449765.981516149</v>
      </c>
      <c r="D12">
        <f>'Monthly Data'!AX12</f>
        <v>410.9</v>
      </c>
      <c r="E12">
        <f>'Monthly Data'!AY12</f>
        <v>0</v>
      </c>
      <c r="F12" s="133">
        <f>'Monthly Data'!BA12</f>
        <v>154.30000000000001</v>
      </c>
      <c r="G12">
        <f>'Monthly Data'!BC12</f>
        <v>11</v>
      </c>
      <c r="H12">
        <f>'Monthly Data'!BF12</f>
        <v>0</v>
      </c>
      <c r="I12">
        <f>'Monthly Data'!BL12</f>
        <v>0</v>
      </c>
      <c r="J12">
        <f>'Monthly Data'!BR12</f>
        <v>1</v>
      </c>
      <c r="K12">
        <f>'Monthly Data'!BS12</f>
        <v>30</v>
      </c>
      <c r="M12">
        <f>'GS &lt; 50 OLS Model'!$B$5</f>
        <v>-789150.85641829099</v>
      </c>
      <c r="N12">
        <f>'GS &lt; 50 OLS Model'!$B$6*D12</f>
        <v>1913337.4975569351</v>
      </c>
      <c r="O12">
        <f>'GS &lt; 50 OLS Model'!$B$7*E12</f>
        <v>0</v>
      </c>
      <c r="P12">
        <f>'GS &lt; 50 OLS Model'!$B$8*F12</f>
        <v>4146985.6997076548</v>
      </c>
      <c r="Q12">
        <f>'GS &lt; 50 OLS Model'!$B$9*G12</f>
        <v>-166584.03221554271</v>
      </c>
      <c r="R12">
        <f>'GS &lt; 50 OLS Model'!$B$10*H12</f>
        <v>0</v>
      </c>
      <c r="S12">
        <f>'GS &lt; 50 OLS Model'!$B$11*I12</f>
        <v>0</v>
      </c>
      <c r="T12">
        <f>'GS &lt; 50 OLS Model'!$B$12*J12</f>
        <v>-710726.62253818498</v>
      </c>
      <c r="U12">
        <f>'GS &lt; 50 OLS Model'!$B$13*K12</f>
        <v>13983703.323034531</v>
      </c>
      <c r="V12">
        <f t="shared" si="2"/>
        <v>18377565.009127103</v>
      </c>
      <c r="W12" s="26">
        <f t="shared" ca="1" si="3"/>
        <v>3.9133814738561163E-3</v>
      </c>
    </row>
    <row r="13" spans="1:23">
      <c r="A13" s="28">
        <f>'Monthly Data'!A13</f>
        <v>39783</v>
      </c>
      <c r="B13">
        <f t="shared" si="1"/>
        <v>2008</v>
      </c>
      <c r="C13">
        <f ca="1">'Monthly Data'!J13</f>
        <v>20324673.238431148</v>
      </c>
      <c r="D13">
        <f>'Monthly Data'!AX13</f>
        <v>631.00000000000011</v>
      </c>
      <c r="E13">
        <f>'Monthly Data'!AY13</f>
        <v>0</v>
      </c>
      <c r="F13" s="133">
        <f>'Monthly Data'!BA13</f>
        <v>153.5</v>
      </c>
      <c r="G13">
        <f>'Monthly Data'!BC13</f>
        <v>12</v>
      </c>
      <c r="H13">
        <f>'Monthly Data'!BF13</f>
        <v>0</v>
      </c>
      <c r="I13">
        <f>'Monthly Data'!BL13</f>
        <v>0</v>
      </c>
      <c r="J13">
        <f>'Monthly Data'!BR13</f>
        <v>0</v>
      </c>
      <c r="K13">
        <f>'Monthly Data'!BS13</f>
        <v>31</v>
      </c>
      <c r="M13">
        <f>'GS &lt; 50 OLS Model'!$B$5</f>
        <v>-789150.85641829099</v>
      </c>
      <c r="N13">
        <f>'GS &lt; 50 OLS Model'!$B$6*D13</f>
        <v>2938223.3170076087</v>
      </c>
      <c r="O13">
        <f>'GS &lt; 50 OLS Model'!$B$7*E13</f>
        <v>0</v>
      </c>
      <c r="P13">
        <f>'GS &lt; 50 OLS Model'!$B$8*F13</f>
        <v>4125484.8017182434</v>
      </c>
      <c r="Q13">
        <f>'GS &lt; 50 OLS Model'!$B$9*G13</f>
        <v>-181728.0351442284</v>
      </c>
      <c r="R13">
        <f>'GS &lt; 50 OLS Model'!$B$10*H13</f>
        <v>0</v>
      </c>
      <c r="S13">
        <f>'GS &lt; 50 OLS Model'!$B$11*I13</f>
        <v>0</v>
      </c>
      <c r="T13">
        <f>'GS &lt; 50 OLS Model'!$B$12*J13</f>
        <v>0</v>
      </c>
      <c r="U13">
        <f>'GS &lt; 50 OLS Model'!$B$13*K13</f>
        <v>14449826.767135682</v>
      </c>
      <c r="V13">
        <f t="shared" si="2"/>
        <v>20542655.994299013</v>
      </c>
      <c r="W13" s="26">
        <f t="shared" ca="1" si="3"/>
        <v>1.0725031261791194E-2</v>
      </c>
    </row>
    <row r="14" spans="1:23">
      <c r="A14" s="28">
        <f>'Monthly Data'!A14</f>
        <v>39814</v>
      </c>
      <c r="B14">
        <f t="shared" si="1"/>
        <v>2009</v>
      </c>
      <c r="C14">
        <f ca="1">'Monthly Data'!J14</f>
        <v>20997000.576903876</v>
      </c>
      <c r="D14">
        <f>'Monthly Data'!AX14</f>
        <v>768.79999999999973</v>
      </c>
      <c r="E14">
        <f>'Monthly Data'!AY14</f>
        <v>0</v>
      </c>
      <c r="F14" s="133">
        <f>'Monthly Data'!BA14</f>
        <v>151.5</v>
      </c>
      <c r="G14">
        <f>'Monthly Data'!BC14</f>
        <v>13</v>
      </c>
      <c r="H14">
        <f>'Monthly Data'!BF14</f>
        <v>0</v>
      </c>
      <c r="I14">
        <f>'Monthly Data'!BL14</f>
        <v>0</v>
      </c>
      <c r="J14">
        <f>'Monthly Data'!BR14</f>
        <v>0</v>
      </c>
      <c r="K14">
        <f>'Monthly Data'!BS14</f>
        <v>31</v>
      </c>
      <c r="M14">
        <f>'GS &lt; 50 OLS Model'!$B$5</f>
        <v>-789150.85641829099</v>
      </c>
      <c r="N14">
        <f>'GS &lt; 50 OLS Model'!$B$6*D14</f>
        <v>3579882.8623065739</v>
      </c>
      <c r="O14">
        <f>'GS &lt; 50 OLS Model'!$B$7*E14</f>
        <v>0</v>
      </c>
      <c r="P14">
        <f>'GS &lt; 50 OLS Model'!$B$8*F14</f>
        <v>4071732.5567447157</v>
      </c>
      <c r="Q14">
        <f>'GS &lt; 50 OLS Model'!$B$9*G14</f>
        <v>-196872.03807291412</v>
      </c>
      <c r="R14">
        <f>'GS &lt; 50 OLS Model'!$B$10*H14</f>
        <v>0</v>
      </c>
      <c r="S14">
        <f>'GS &lt; 50 OLS Model'!$B$11*I14</f>
        <v>0</v>
      </c>
      <c r="T14">
        <f>'GS &lt; 50 OLS Model'!$B$12*J14</f>
        <v>0</v>
      </c>
      <c r="U14">
        <f>'GS &lt; 50 OLS Model'!$B$13*K14</f>
        <v>14449826.767135682</v>
      </c>
      <c r="V14">
        <f t="shared" si="2"/>
        <v>21115419.291695766</v>
      </c>
      <c r="W14" s="26">
        <f t="shared" ca="1" si="3"/>
        <v>5.6397919482912987E-3</v>
      </c>
    </row>
    <row r="15" spans="1:23">
      <c r="A15" s="28">
        <f>'Monthly Data'!A15</f>
        <v>39845</v>
      </c>
      <c r="B15">
        <f t="shared" si="1"/>
        <v>2009</v>
      </c>
      <c r="C15">
        <f ca="1">'Monthly Data'!J15</f>
        <v>18534901.320222881</v>
      </c>
      <c r="D15">
        <f>'Monthly Data'!AX15</f>
        <v>540</v>
      </c>
      <c r="E15">
        <f>'Monthly Data'!AY15</f>
        <v>0</v>
      </c>
      <c r="F15" s="133">
        <f>'Monthly Data'!BA15</f>
        <v>149.69999999999999</v>
      </c>
      <c r="G15">
        <f>'Monthly Data'!BC15</f>
        <v>14</v>
      </c>
      <c r="H15">
        <f>'Monthly Data'!BF15</f>
        <v>0</v>
      </c>
      <c r="I15">
        <f>'Monthly Data'!BL15</f>
        <v>0</v>
      </c>
      <c r="J15">
        <f>'Monthly Data'!BR15</f>
        <v>0</v>
      </c>
      <c r="K15">
        <f>'Monthly Data'!BS15</f>
        <v>28</v>
      </c>
      <c r="M15">
        <f>'GS &lt; 50 OLS Model'!$B$5</f>
        <v>-789150.85641829099</v>
      </c>
      <c r="N15">
        <f>'GS &lt; 50 OLS Model'!$B$6*D15</f>
        <v>2514485.8814328182</v>
      </c>
      <c r="O15">
        <f>'GS &lt; 50 OLS Model'!$B$7*E15</f>
        <v>0</v>
      </c>
      <c r="P15">
        <f>'GS &lt; 50 OLS Model'!$B$8*F15</f>
        <v>4023355.5362685407</v>
      </c>
      <c r="Q15">
        <f>'GS &lt; 50 OLS Model'!$B$9*G15</f>
        <v>-212016.04100159981</v>
      </c>
      <c r="R15">
        <f>'GS &lt; 50 OLS Model'!$B$10*H15</f>
        <v>0</v>
      </c>
      <c r="S15">
        <f>'GS &lt; 50 OLS Model'!$B$11*I15</f>
        <v>0</v>
      </c>
      <c r="T15">
        <f>'GS &lt; 50 OLS Model'!$B$12*J15</f>
        <v>0</v>
      </c>
      <c r="U15">
        <f>'GS &lt; 50 OLS Model'!$B$13*K15</f>
        <v>13051456.434832228</v>
      </c>
      <c r="V15">
        <f t="shared" si="2"/>
        <v>18588130.955113694</v>
      </c>
      <c r="W15" s="26">
        <f t="shared" ca="1" si="3"/>
        <v>2.8718596323324421E-3</v>
      </c>
    </row>
    <row r="16" spans="1:23">
      <c r="A16" s="28">
        <f>'Monthly Data'!A16</f>
        <v>39873</v>
      </c>
      <c r="B16">
        <f t="shared" si="1"/>
        <v>2009</v>
      </c>
      <c r="C16">
        <f ca="1">'Monthly Data'!J16</f>
        <v>18954018.30274988</v>
      </c>
      <c r="D16">
        <f>'Monthly Data'!AX16</f>
        <v>456.7999999999999</v>
      </c>
      <c r="E16">
        <f>'Monthly Data'!AY16</f>
        <v>0</v>
      </c>
      <c r="F16" s="133">
        <f>'Monthly Data'!BA16</f>
        <v>147.19999999999999</v>
      </c>
      <c r="G16">
        <f>'Monthly Data'!BC16</f>
        <v>15</v>
      </c>
      <c r="H16">
        <f>'Monthly Data'!BF16</f>
        <v>1</v>
      </c>
      <c r="I16">
        <f>'Monthly Data'!BL16</f>
        <v>0</v>
      </c>
      <c r="J16">
        <f>'Monthly Data'!BR16</f>
        <v>1</v>
      </c>
      <c r="K16">
        <f>'Monthly Data'!BS16</f>
        <v>31</v>
      </c>
      <c r="M16">
        <f>'GS &lt; 50 OLS Model'!$B$5</f>
        <v>-789150.85641829099</v>
      </c>
      <c r="N16">
        <f>'GS &lt; 50 OLS Model'!$B$6*D16</f>
        <v>2127068.7974787243</v>
      </c>
      <c r="O16">
        <f>'GS &lt; 50 OLS Model'!$B$7*E16</f>
        <v>0</v>
      </c>
      <c r="P16">
        <f>'GS &lt; 50 OLS Model'!$B$8*F16</f>
        <v>3956165.2300516311</v>
      </c>
      <c r="Q16">
        <f>'GS &lt; 50 OLS Model'!$B$9*G16</f>
        <v>-227160.04393028552</v>
      </c>
      <c r="R16">
        <f>'GS &lt; 50 OLS Model'!$B$10*H16</f>
        <v>396678.61848310701</v>
      </c>
      <c r="S16">
        <f>'GS &lt; 50 OLS Model'!$B$11*I16</f>
        <v>0</v>
      </c>
      <c r="T16">
        <f>'GS &lt; 50 OLS Model'!$B$12*J16</f>
        <v>-710726.62253818498</v>
      </c>
      <c r="U16">
        <f>'GS &lt; 50 OLS Model'!$B$13*K16</f>
        <v>14449826.767135682</v>
      </c>
      <c r="V16">
        <f t="shared" si="2"/>
        <v>19202701.89026238</v>
      </c>
      <c r="W16" s="26">
        <f t="shared" ca="1" si="3"/>
        <v>1.3120362317916575E-2</v>
      </c>
    </row>
    <row r="17" spans="1:23">
      <c r="A17" s="28">
        <f>'Monthly Data'!A17</f>
        <v>39904</v>
      </c>
      <c r="B17">
        <f t="shared" si="1"/>
        <v>2009</v>
      </c>
      <c r="C17">
        <f ca="1">'Monthly Data'!J17</f>
        <v>16925516.165353876</v>
      </c>
      <c r="D17">
        <f>'Monthly Data'!AX17</f>
        <v>263.29999999999995</v>
      </c>
      <c r="E17">
        <f>'Monthly Data'!AY17</f>
        <v>10.399999999999999</v>
      </c>
      <c r="F17" s="133">
        <f>'Monthly Data'!BA17</f>
        <v>147.4</v>
      </c>
      <c r="G17">
        <f>'Monthly Data'!BC17</f>
        <v>16</v>
      </c>
      <c r="H17">
        <f>'Monthly Data'!BF17</f>
        <v>0</v>
      </c>
      <c r="I17">
        <f>'Monthly Data'!BL17</f>
        <v>0</v>
      </c>
      <c r="J17">
        <f>'Monthly Data'!BR17</f>
        <v>1</v>
      </c>
      <c r="K17">
        <f>'Monthly Data'!BS17</f>
        <v>30</v>
      </c>
      <c r="M17">
        <f>'GS &lt; 50 OLS Model'!$B$5</f>
        <v>-789150.85641829099</v>
      </c>
      <c r="N17">
        <f>'GS &lt; 50 OLS Model'!$B$6*D17</f>
        <v>1226044.6899652979</v>
      </c>
      <c r="O17">
        <f>'GS &lt; 50 OLS Model'!$B$7*E17</f>
        <v>258293.5847937286</v>
      </c>
      <c r="P17">
        <f>'GS &lt; 50 OLS Model'!$B$8*F17</f>
        <v>3961540.4545489843</v>
      </c>
      <c r="Q17">
        <f>'GS &lt; 50 OLS Model'!$B$9*G17</f>
        <v>-242304.04685897121</v>
      </c>
      <c r="R17">
        <f>'GS &lt; 50 OLS Model'!$B$10*H17</f>
        <v>0</v>
      </c>
      <c r="S17">
        <f>'GS &lt; 50 OLS Model'!$B$11*I17</f>
        <v>0</v>
      </c>
      <c r="T17">
        <f>'GS &lt; 50 OLS Model'!$B$12*J17</f>
        <v>-710726.62253818498</v>
      </c>
      <c r="U17">
        <f>'GS &lt; 50 OLS Model'!$B$13*K17</f>
        <v>13983703.323034531</v>
      </c>
      <c r="V17">
        <f t="shared" si="2"/>
        <v>17687400.526527096</v>
      </c>
      <c r="W17" s="26">
        <f t="shared" ca="1" si="3"/>
        <v>4.5013951346002605E-2</v>
      </c>
    </row>
    <row r="18" spans="1:23">
      <c r="A18" s="28">
        <f>'Monthly Data'!A18</f>
        <v>39934</v>
      </c>
      <c r="B18">
        <f t="shared" si="1"/>
        <v>2009</v>
      </c>
      <c r="C18">
        <f ca="1">'Monthly Data'!J18</f>
        <v>17278203.842076879</v>
      </c>
      <c r="D18">
        <f>'Monthly Data'!AX18</f>
        <v>83.40000000000002</v>
      </c>
      <c r="E18">
        <f>'Monthly Data'!AY18</f>
        <v>12.899999999999999</v>
      </c>
      <c r="F18" s="133">
        <f>'Monthly Data'!BA18</f>
        <v>147</v>
      </c>
      <c r="G18">
        <f>'Monthly Data'!BC18</f>
        <v>17</v>
      </c>
      <c r="H18">
        <f>'Monthly Data'!BF18</f>
        <v>0</v>
      </c>
      <c r="I18">
        <f>'Monthly Data'!BL18</f>
        <v>0</v>
      </c>
      <c r="J18">
        <f>'Monthly Data'!BR18</f>
        <v>1</v>
      </c>
      <c r="K18">
        <f>'Monthly Data'!BS18</f>
        <v>31</v>
      </c>
      <c r="M18">
        <f>'GS &lt; 50 OLS Model'!$B$5</f>
        <v>-789150.85641829099</v>
      </c>
      <c r="N18">
        <f>'GS &lt; 50 OLS Model'!$B$6*D18</f>
        <v>388348.37502129091</v>
      </c>
      <c r="O18">
        <f>'GS &lt; 50 OLS Model'!$B$7*E18</f>
        <v>320383.38883068261</v>
      </c>
      <c r="P18">
        <f>'GS &lt; 50 OLS Model'!$B$8*F18</f>
        <v>3950790.0055542788</v>
      </c>
      <c r="Q18">
        <f>'GS &lt; 50 OLS Model'!$B$9*G18</f>
        <v>-257448.0497876569</v>
      </c>
      <c r="R18">
        <f>'GS &lt; 50 OLS Model'!$B$10*H18</f>
        <v>0</v>
      </c>
      <c r="S18">
        <f>'GS &lt; 50 OLS Model'!$B$11*I18</f>
        <v>0</v>
      </c>
      <c r="T18">
        <f>'GS &lt; 50 OLS Model'!$B$12*J18</f>
        <v>-710726.62253818498</v>
      </c>
      <c r="U18">
        <f>'GS &lt; 50 OLS Model'!$B$13*K18</f>
        <v>14449826.767135682</v>
      </c>
      <c r="V18">
        <f t="shared" si="2"/>
        <v>17352023.0077978</v>
      </c>
      <c r="W18" s="26">
        <f t="shared" ca="1" si="3"/>
        <v>4.2723865510344494E-3</v>
      </c>
    </row>
    <row r="19" spans="1:23">
      <c r="A19" s="28">
        <f>'Monthly Data'!A19</f>
        <v>39965</v>
      </c>
      <c r="B19">
        <f t="shared" si="1"/>
        <v>2009</v>
      </c>
      <c r="C19">
        <f ca="1">'Monthly Data'!J19</f>
        <v>18191454.642888878</v>
      </c>
      <c r="D19">
        <f>'Monthly Data'!AX19</f>
        <v>25.299999999999997</v>
      </c>
      <c r="E19">
        <f>'Monthly Data'!AY19</f>
        <v>79.399999999999991</v>
      </c>
      <c r="F19" s="133">
        <f>'Monthly Data'!BA19</f>
        <v>146.4</v>
      </c>
      <c r="G19">
        <f>'Monthly Data'!BC19</f>
        <v>18</v>
      </c>
      <c r="H19">
        <f>'Monthly Data'!BF19</f>
        <v>0</v>
      </c>
      <c r="I19">
        <f>'Monthly Data'!BL19</f>
        <v>0</v>
      </c>
      <c r="J19">
        <f>'Monthly Data'!BR19</f>
        <v>0</v>
      </c>
      <c r="K19">
        <f>'Monthly Data'!BS19</f>
        <v>30</v>
      </c>
      <c r="M19">
        <f>'GS &lt; 50 OLS Model'!$B$5</f>
        <v>-789150.85641829099</v>
      </c>
      <c r="N19">
        <f>'GS &lt; 50 OLS Model'!$B$6*D19</f>
        <v>117808.32000046351</v>
      </c>
      <c r="O19">
        <f>'GS &lt; 50 OLS Model'!$B$7*E19</f>
        <v>1971972.1762136589</v>
      </c>
      <c r="P19">
        <f>'GS &lt; 50 OLS Model'!$B$8*F19</f>
        <v>3934664.3320622207</v>
      </c>
      <c r="Q19">
        <f>'GS &lt; 50 OLS Model'!$B$9*G19</f>
        <v>-272592.05271634262</v>
      </c>
      <c r="R19">
        <f>'GS &lt; 50 OLS Model'!$B$10*H19</f>
        <v>0</v>
      </c>
      <c r="S19">
        <f>'GS &lt; 50 OLS Model'!$B$11*I19</f>
        <v>0</v>
      </c>
      <c r="T19">
        <f>'GS &lt; 50 OLS Model'!$B$12*J19</f>
        <v>0</v>
      </c>
      <c r="U19">
        <f>'GS &lt; 50 OLS Model'!$B$13*K19</f>
        <v>13983703.323034531</v>
      </c>
      <c r="V19">
        <f t="shared" si="2"/>
        <v>18946405.242176242</v>
      </c>
      <c r="W19" s="26">
        <f t="shared" ca="1" si="3"/>
        <v>4.1500287585989074E-2</v>
      </c>
    </row>
    <row r="20" spans="1:23">
      <c r="A20" s="28">
        <f>'Monthly Data'!A20</f>
        <v>39995</v>
      </c>
      <c r="B20">
        <f t="shared" si="1"/>
        <v>2009</v>
      </c>
      <c r="C20">
        <f ca="1">'Monthly Data'!J20</f>
        <v>20105262.722413879</v>
      </c>
      <c r="D20">
        <f>'Monthly Data'!AX20</f>
        <v>0.5</v>
      </c>
      <c r="E20">
        <f>'Monthly Data'!AY20</f>
        <v>100.19999999999999</v>
      </c>
      <c r="F20" s="133">
        <f>'Monthly Data'!BA20</f>
        <v>145.19999999999999</v>
      </c>
      <c r="G20">
        <f>'Monthly Data'!BC20</f>
        <v>19</v>
      </c>
      <c r="H20">
        <f>'Monthly Data'!BF20</f>
        <v>0</v>
      </c>
      <c r="I20">
        <f>'Monthly Data'!BL20</f>
        <v>0</v>
      </c>
      <c r="J20">
        <f>'Monthly Data'!BR20</f>
        <v>0</v>
      </c>
      <c r="K20">
        <f>'Monthly Data'!BS20</f>
        <v>31</v>
      </c>
      <c r="M20">
        <f>'GS &lt; 50 OLS Model'!$B$5</f>
        <v>-789150.85641829099</v>
      </c>
      <c r="N20">
        <f>'GS &lt; 50 OLS Model'!$B$6*D20</f>
        <v>2328.2276679933502</v>
      </c>
      <c r="O20">
        <f>'GS &lt; 50 OLS Model'!$B$7*E20</f>
        <v>2488559.345801116</v>
      </c>
      <c r="P20">
        <f>'GS &lt; 50 OLS Model'!$B$8*F20</f>
        <v>3902412.9850781038</v>
      </c>
      <c r="Q20">
        <f>'GS &lt; 50 OLS Model'!$B$9*G20</f>
        <v>-287736.0556450283</v>
      </c>
      <c r="R20">
        <f>'GS &lt; 50 OLS Model'!$B$10*H20</f>
        <v>0</v>
      </c>
      <c r="S20">
        <f>'GS &lt; 50 OLS Model'!$B$11*I20</f>
        <v>0</v>
      </c>
      <c r="T20">
        <f>'GS &lt; 50 OLS Model'!$B$12*J20</f>
        <v>0</v>
      </c>
      <c r="U20">
        <f>'GS &lt; 50 OLS Model'!$B$13*K20</f>
        <v>14449826.767135682</v>
      </c>
      <c r="V20">
        <f t="shared" si="2"/>
        <v>19766240.413619578</v>
      </c>
      <c r="W20" s="26">
        <f t="shared" ca="1" si="3"/>
        <v>1.6862366509458739E-2</v>
      </c>
    </row>
    <row r="21" spans="1:23">
      <c r="A21" s="28">
        <f>'Monthly Data'!A21</f>
        <v>40026</v>
      </c>
      <c r="B21">
        <f t="shared" si="1"/>
        <v>2009</v>
      </c>
      <c r="C21">
        <f ca="1">'Monthly Data'!J21</f>
        <v>20523724.411321878</v>
      </c>
      <c r="D21">
        <f>'Monthly Data'!AX21</f>
        <v>5.9</v>
      </c>
      <c r="E21">
        <f>'Monthly Data'!AY21</f>
        <v>133.4</v>
      </c>
      <c r="F21" s="133">
        <f>'Monthly Data'!BA21</f>
        <v>145.30000000000001</v>
      </c>
      <c r="G21">
        <f>'Monthly Data'!BC21</f>
        <v>20</v>
      </c>
      <c r="H21">
        <f>'Monthly Data'!BF21</f>
        <v>0</v>
      </c>
      <c r="I21">
        <f>'Monthly Data'!BL21</f>
        <v>0</v>
      </c>
      <c r="J21">
        <f>'Monthly Data'!BR21</f>
        <v>0</v>
      </c>
      <c r="K21">
        <f>'Monthly Data'!BS21</f>
        <v>31</v>
      </c>
      <c r="M21">
        <f>'GS &lt; 50 OLS Model'!$B$5</f>
        <v>-789150.85641829099</v>
      </c>
      <c r="N21">
        <f>'GS &lt; 50 OLS Model'!$B$6*D21</f>
        <v>27473.086482321534</v>
      </c>
      <c r="O21">
        <f>'GS &lt; 50 OLS Model'!$B$7*E21</f>
        <v>3313111.9434118657</v>
      </c>
      <c r="P21">
        <f>'GS &lt; 50 OLS Model'!$B$8*F21</f>
        <v>3905100.5973267807</v>
      </c>
      <c r="Q21">
        <f>'GS &lt; 50 OLS Model'!$B$9*G21</f>
        <v>-302880.05857371399</v>
      </c>
      <c r="R21">
        <f>'GS &lt; 50 OLS Model'!$B$10*H21</f>
        <v>0</v>
      </c>
      <c r="S21">
        <f>'GS &lt; 50 OLS Model'!$B$11*I21</f>
        <v>0</v>
      </c>
      <c r="T21">
        <f>'GS &lt; 50 OLS Model'!$B$12*J21</f>
        <v>0</v>
      </c>
      <c r="U21">
        <f>'GS &lt; 50 OLS Model'!$B$13*K21</f>
        <v>14449826.767135682</v>
      </c>
      <c r="V21">
        <f t="shared" si="2"/>
        <v>20603481.479364645</v>
      </c>
      <c r="W21" s="26">
        <f t="shared" ca="1" si="3"/>
        <v>3.8860913567309668E-3</v>
      </c>
    </row>
    <row r="22" spans="1:23">
      <c r="A22" s="28">
        <f>'Monthly Data'!A22</f>
        <v>40057</v>
      </c>
      <c r="B22">
        <f t="shared" si="1"/>
        <v>2009</v>
      </c>
      <c r="C22">
        <f ca="1">'Monthly Data'!J22</f>
        <v>18157087.066119879</v>
      </c>
      <c r="D22">
        <f>'Monthly Data'!AX22</f>
        <v>26.2</v>
      </c>
      <c r="E22">
        <f>'Monthly Data'!AY22</f>
        <v>54.699999999999989</v>
      </c>
      <c r="F22" s="133">
        <f>'Monthly Data'!BA22</f>
        <v>145.6</v>
      </c>
      <c r="G22">
        <f>'Monthly Data'!BC22</f>
        <v>21</v>
      </c>
      <c r="H22">
        <f>'Monthly Data'!BF22</f>
        <v>0</v>
      </c>
      <c r="I22">
        <f>'Monthly Data'!BL22</f>
        <v>1</v>
      </c>
      <c r="J22">
        <f>'Monthly Data'!BR22</f>
        <v>1</v>
      </c>
      <c r="K22">
        <f>'Monthly Data'!BS22</f>
        <v>30</v>
      </c>
      <c r="M22">
        <f>'GS &lt; 50 OLS Model'!$B$5</f>
        <v>-789150.85641829099</v>
      </c>
      <c r="N22">
        <f>'GS &lt; 50 OLS Model'!$B$6*D22</f>
        <v>121999.12980285154</v>
      </c>
      <c r="O22">
        <f>'GS &lt; 50 OLS Model'!$B$7*E22</f>
        <v>1358524.9123285532</v>
      </c>
      <c r="P22">
        <f>'GS &lt; 50 OLS Model'!$B$8*F22</f>
        <v>3913163.4340728093</v>
      </c>
      <c r="Q22">
        <f>'GS &lt; 50 OLS Model'!$B$9*G22</f>
        <v>-318024.06150239974</v>
      </c>
      <c r="R22">
        <f>'GS &lt; 50 OLS Model'!$B$10*H22</f>
        <v>0</v>
      </c>
      <c r="S22">
        <f>'GS &lt; 50 OLS Model'!$B$11*I22</f>
        <v>738961.94717258995</v>
      </c>
      <c r="T22">
        <f>'GS &lt; 50 OLS Model'!$B$12*J22</f>
        <v>-710726.62253818498</v>
      </c>
      <c r="U22">
        <f>'GS &lt; 50 OLS Model'!$B$13*K22</f>
        <v>13983703.323034531</v>
      </c>
      <c r="V22">
        <f t="shared" si="2"/>
        <v>18298451.205952458</v>
      </c>
      <c r="W22" s="26">
        <f t="shared" ca="1" si="3"/>
        <v>7.7856177765626439E-3</v>
      </c>
    </row>
    <row r="23" spans="1:23">
      <c r="A23" s="28">
        <f>'Monthly Data'!A23</f>
        <v>40087</v>
      </c>
      <c r="B23">
        <f t="shared" si="1"/>
        <v>2009</v>
      </c>
      <c r="C23">
        <f ca="1">'Monthly Data'!J23</f>
        <v>17337285.180696879</v>
      </c>
      <c r="D23">
        <f>'Monthly Data'!AX23</f>
        <v>230.79999999999995</v>
      </c>
      <c r="E23">
        <f>'Monthly Data'!AY23</f>
        <v>0</v>
      </c>
      <c r="F23" s="133">
        <f>'Monthly Data'!BA23</f>
        <v>146.30000000000001</v>
      </c>
      <c r="G23">
        <f>'Monthly Data'!BC23</f>
        <v>22</v>
      </c>
      <c r="H23">
        <f>'Monthly Data'!BF23</f>
        <v>0</v>
      </c>
      <c r="I23">
        <f>'Monthly Data'!BL23</f>
        <v>0</v>
      </c>
      <c r="J23">
        <f>'Monthly Data'!BR23</f>
        <v>1</v>
      </c>
      <c r="K23">
        <f>'Monthly Data'!BS23</f>
        <v>31</v>
      </c>
      <c r="M23">
        <f>'GS &lt; 50 OLS Model'!$B$5</f>
        <v>-789150.85641829099</v>
      </c>
      <c r="N23">
        <f>'GS &lt; 50 OLS Model'!$B$6*D23</f>
        <v>1074709.8915457302</v>
      </c>
      <c r="O23">
        <f>'GS &lt; 50 OLS Model'!$B$7*E23</f>
        <v>0</v>
      </c>
      <c r="P23">
        <f>'GS &lt; 50 OLS Model'!$B$8*F23</f>
        <v>3931976.7198135443</v>
      </c>
      <c r="Q23">
        <f>'GS &lt; 50 OLS Model'!$B$9*G23</f>
        <v>-333168.06443108543</v>
      </c>
      <c r="R23">
        <f>'GS &lt; 50 OLS Model'!$B$10*H23</f>
        <v>0</v>
      </c>
      <c r="S23">
        <f>'GS &lt; 50 OLS Model'!$B$11*I23</f>
        <v>0</v>
      </c>
      <c r="T23">
        <f>'GS &lt; 50 OLS Model'!$B$12*J23</f>
        <v>-710726.62253818498</v>
      </c>
      <c r="U23">
        <f>'GS &lt; 50 OLS Model'!$B$13*K23</f>
        <v>14449826.767135682</v>
      </c>
      <c r="V23">
        <f t="shared" si="2"/>
        <v>17623467.835107394</v>
      </c>
      <c r="W23" s="26">
        <f t="shared" ca="1" si="3"/>
        <v>1.6506774355257606E-2</v>
      </c>
    </row>
    <row r="24" spans="1:23">
      <c r="A24" s="28">
        <f>'Monthly Data'!A24</f>
        <v>40118</v>
      </c>
      <c r="B24">
        <f t="shared" si="1"/>
        <v>2009</v>
      </c>
      <c r="C24">
        <f ca="1">'Monthly Data'!J24</f>
        <v>17481165.503934875</v>
      </c>
      <c r="D24">
        <f>'Monthly Data'!AX24</f>
        <v>305.49999999999989</v>
      </c>
      <c r="E24">
        <f>'Monthly Data'!AY24</f>
        <v>0</v>
      </c>
      <c r="F24" s="133">
        <f>'Monthly Data'!BA24</f>
        <v>146.4</v>
      </c>
      <c r="G24">
        <f>'Monthly Data'!BC24</f>
        <v>23</v>
      </c>
      <c r="H24">
        <f>'Monthly Data'!BF24</f>
        <v>0</v>
      </c>
      <c r="I24">
        <f>'Monthly Data'!BL24</f>
        <v>0</v>
      </c>
      <c r="J24">
        <f>'Monthly Data'!BR24</f>
        <v>1</v>
      </c>
      <c r="K24">
        <f>'Monthly Data'!BS24</f>
        <v>30</v>
      </c>
      <c r="M24">
        <f>'GS &lt; 50 OLS Model'!$B$5</f>
        <v>-789150.85641829099</v>
      </c>
      <c r="N24">
        <f>'GS &lt; 50 OLS Model'!$B$6*D24</f>
        <v>1422547.1051439364</v>
      </c>
      <c r="O24">
        <f>'GS &lt; 50 OLS Model'!$B$7*E24</f>
        <v>0</v>
      </c>
      <c r="P24">
        <f>'GS &lt; 50 OLS Model'!$B$8*F24</f>
        <v>3934664.3320622207</v>
      </c>
      <c r="Q24">
        <f>'GS &lt; 50 OLS Model'!$B$9*G24</f>
        <v>-348312.06735977111</v>
      </c>
      <c r="R24">
        <f>'GS &lt; 50 OLS Model'!$B$10*H24</f>
        <v>0</v>
      </c>
      <c r="S24">
        <f>'GS &lt; 50 OLS Model'!$B$11*I24</f>
        <v>0</v>
      </c>
      <c r="T24">
        <f>'GS &lt; 50 OLS Model'!$B$12*J24</f>
        <v>-710726.62253818498</v>
      </c>
      <c r="U24">
        <f>'GS &lt; 50 OLS Model'!$B$13*K24</f>
        <v>13983703.323034531</v>
      </c>
      <c r="V24">
        <f t="shared" si="2"/>
        <v>17492725.213924441</v>
      </c>
      <c r="W24" s="26">
        <f t="shared" ca="1" si="3"/>
        <v>6.6126654924492047E-4</v>
      </c>
    </row>
    <row r="25" spans="1:23">
      <c r="A25" s="28">
        <f>'Monthly Data'!A25</f>
        <v>40148</v>
      </c>
      <c r="B25">
        <f t="shared" si="1"/>
        <v>2009</v>
      </c>
      <c r="C25">
        <f ca="1">'Monthly Data'!J25</f>
        <v>19459671.383054875</v>
      </c>
      <c r="D25">
        <f>'Monthly Data'!AX25</f>
        <v>582</v>
      </c>
      <c r="E25">
        <f>'Monthly Data'!AY25</f>
        <v>0</v>
      </c>
      <c r="F25" s="133">
        <f>'Monthly Data'!BA25</f>
        <v>147.1</v>
      </c>
      <c r="G25">
        <f>'Monthly Data'!BC25</f>
        <v>24</v>
      </c>
      <c r="H25">
        <f>'Monthly Data'!BF25</f>
        <v>0</v>
      </c>
      <c r="I25">
        <f>'Monthly Data'!BL25</f>
        <v>0</v>
      </c>
      <c r="J25">
        <f>'Monthly Data'!BR25</f>
        <v>0</v>
      </c>
      <c r="K25">
        <f>'Monthly Data'!BS25</f>
        <v>31</v>
      </c>
      <c r="M25">
        <f>'GS &lt; 50 OLS Model'!$B$5</f>
        <v>-789150.85641829099</v>
      </c>
      <c r="N25">
        <f>'GS &lt; 50 OLS Model'!$B$6*D25</f>
        <v>2710057.0055442597</v>
      </c>
      <c r="O25">
        <f>'GS &lt; 50 OLS Model'!$B$7*E25</f>
        <v>0</v>
      </c>
      <c r="P25">
        <f>'GS &lt; 50 OLS Model'!$B$8*F25</f>
        <v>3953477.6178029552</v>
      </c>
      <c r="Q25">
        <f>'GS &lt; 50 OLS Model'!$B$9*G25</f>
        <v>-363456.0702884568</v>
      </c>
      <c r="R25">
        <f>'GS &lt; 50 OLS Model'!$B$10*H25</f>
        <v>0</v>
      </c>
      <c r="S25">
        <f>'GS &lt; 50 OLS Model'!$B$11*I25</f>
        <v>0</v>
      </c>
      <c r="T25">
        <f>'GS &lt; 50 OLS Model'!$B$12*J25</f>
        <v>0</v>
      </c>
      <c r="U25">
        <f>'GS &lt; 50 OLS Model'!$B$13*K25</f>
        <v>14449826.767135682</v>
      </c>
      <c r="V25">
        <f t="shared" si="2"/>
        <v>19960754.463776149</v>
      </c>
      <c r="W25" s="26">
        <f t="shared" ca="1" si="3"/>
        <v>2.5749822330381589E-2</v>
      </c>
    </row>
    <row r="26" spans="1:23">
      <c r="A26" s="28">
        <f>'Monthly Data'!A26</f>
        <v>40179</v>
      </c>
      <c r="B26">
        <f t="shared" si="1"/>
        <v>2010</v>
      </c>
      <c r="C26">
        <f ca="1">'Monthly Data'!J26</f>
        <v>20364989.12032054</v>
      </c>
      <c r="D26">
        <f>'Monthly Data'!AX26</f>
        <v>663.29999999999984</v>
      </c>
      <c r="E26">
        <f>'Monthly Data'!AY26</f>
        <v>0</v>
      </c>
      <c r="F26" s="133">
        <f>'Monthly Data'!BA26</f>
        <v>146.9</v>
      </c>
      <c r="G26">
        <f>'Monthly Data'!BC26</f>
        <v>25</v>
      </c>
      <c r="H26">
        <f>'Monthly Data'!BF26</f>
        <v>0</v>
      </c>
      <c r="I26">
        <f>'Monthly Data'!BL26</f>
        <v>0</v>
      </c>
      <c r="J26">
        <f>'Monthly Data'!BR26</f>
        <v>0</v>
      </c>
      <c r="K26">
        <f>'Monthly Data'!BS26</f>
        <v>31</v>
      </c>
      <c r="M26">
        <f>'GS &lt; 50 OLS Model'!$B$5</f>
        <v>-789150.85641829099</v>
      </c>
      <c r="N26">
        <f>'GS &lt; 50 OLS Model'!$B$6*D26</f>
        <v>3088626.8243599776</v>
      </c>
      <c r="O26">
        <f>'GS &lt; 50 OLS Model'!$B$7*E26</f>
        <v>0</v>
      </c>
      <c r="P26">
        <f>'GS &lt; 50 OLS Model'!$B$8*F26</f>
        <v>3948102.3933056025</v>
      </c>
      <c r="Q26">
        <f>'GS &lt; 50 OLS Model'!$B$9*G26</f>
        <v>-378600.07321714249</v>
      </c>
      <c r="R26">
        <f>'GS &lt; 50 OLS Model'!$B$10*H26</f>
        <v>0</v>
      </c>
      <c r="S26">
        <f>'GS &lt; 50 OLS Model'!$B$11*I26</f>
        <v>0</v>
      </c>
      <c r="T26">
        <f>'GS &lt; 50 OLS Model'!$B$12*J26</f>
        <v>0</v>
      </c>
      <c r="U26">
        <f>'GS &lt; 50 OLS Model'!$B$13*K26</f>
        <v>14449826.767135682</v>
      </c>
      <c r="V26">
        <f t="shared" si="2"/>
        <v>20318805.055165827</v>
      </c>
      <c r="W26" s="26">
        <f t="shared" ca="1" si="3"/>
        <v>2.2678168341680764E-3</v>
      </c>
    </row>
    <row r="27" spans="1:23">
      <c r="A27" s="28">
        <f>'Monthly Data'!A27</f>
        <v>40210</v>
      </c>
      <c r="B27">
        <f t="shared" si="1"/>
        <v>2010</v>
      </c>
      <c r="C27">
        <f ca="1">'Monthly Data'!J27</f>
        <v>18205145.489051539</v>
      </c>
      <c r="D27">
        <f>'Monthly Data'!AX27</f>
        <v>557.29999999999995</v>
      </c>
      <c r="E27">
        <f>'Monthly Data'!AY27</f>
        <v>0</v>
      </c>
      <c r="F27" s="133">
        <f>'Monthly Data'!BA27</f>
        <v>147.6</v>
      </c>
      <c r="G27">
        <f>'Monthly Data'!BC27</f>
        <v>26</v>
      </c>
      <c r="H27">
        <f>'Monthly Data'!BF27</f>
        <v>0</v>
      </c>
      <c r="I27">
        <f>'Monthly Data'!BL27</f>
        <v>0</v>
      </c>
      <c r="J27">
        <f>'Monthly Data'!BR27</f>
        <v>0</v>
      </c>
      <c r="K27">
        <f>'Monthly Data'!BS27</f>
        <v>28</v>
      </c>
      <c r="M27">
        <f>'GS &lt; 50 OLS Model'!$B$5</f>
        <v>-789150.85641829099</v>
      </c>
      <c r="N27">
        <f>'GS &lt; 50 OLS Model'!$B$6*D27</f>
        <v>2595042.5587453879</v>
      </c>
      <c r="O27">
        <f>'GS &lt; 50 OLS Model'!$B$7*E27</f>
        <v>0</v>
      </c>
      <c r="P27">
        <f>'GS &lt; 50 OLS Model'!$B$8*F27</f>
        <v>3966915.679046337</v>
      </c>
      <c r="Q27">
        <f>'GS &lt; 50 OLS Model'!$B$9*G27</f>
        <v>-393744.07614582824</v>
      </c>
      <c r="R27">
        <f>'GS &lt; 50 OLS Model'!$B$10*H27</f>
        <v>0</v>
      </c>
      <c r="S27">
        <f>'GS &lt; 50 OLS Model'!$B$11*I27</f>
        <v>0</v>
      </c>
      <c r="T27">
        <f>'GS &lt; 50 OLS Model'!$B$12*J27</f>
        <v>0</v>
      </c>
      <c r="U27">
        <f>'GS &lt; 50 OLS Model'!$B$13*K27</f>
        <v>13051456.434832228</v>
      </c>
      <c r="V27">
        <f t="shared" si="2"/>
        <v>18430519.740059834</v>
      </c>
      <c r="W27" s="26">
        <f t="shared" ca="1" si="3"/>
        <v>1.2379700626058341E-2</v>
      </c>
    </row>
    <row r="28" spans="1:23">
      <c r="A28" s="28">
        <f>'Monthly Data'!A28</f>
        <v>40238</v>
      </c>
      <c r="B28">
        <f t="shared" si="1"/>
        <v>2010</v>
      </c>
      <c r="C28">
        <f ca="1">'Monthly Data'!J28</f>
        <v>18513709.375034541</v>
      </c>
      <c r="D28">
        <f>'Monthly Data'!AX28</f>
        <v>393.39999999999986</v>
      </c>
      <c r="E28">
        <f>'Monthly Data'!AY28</f>
        <v>0</v>
      </c>
      <c r="F28" s="133">
        <f>'Monthly Data'!BA28</f>
        <v>147.4</v>
      </c>
      <c r="G28">
        <f>'Monthly Data'!BC28</f>
        <v>27</v>
      </c>
      <c r="H28">
        <f>'Monthly Data'!BF28</f>
        <v>1</v>
      </c>
      <c r="I28">
        <f>'Monthly Data'!BL28</f>
        <v>0</v>
      </c>
      <c r="J28">
        <f>'Monthly Data'!BR28</f>
        <v>1</v>
      </c>
      <c r="K28">
        <f>'Monthly Data'!BS28</f>
        <v>31</v>
      </c>
      <c r="M28">
        <f>'GS &lt; 50 OLS Model'!$B$5</f>
        <v>-789150.85641829099</v>
      </c>
      <c r="N28">
        <f>'GS &lt; 50 OLS Model'!$B$6*D28</f>
        <v>1831849.5291771672</v>
      </c>
      <c r="O28">
        <f>'GS &lt; 50 OLS Model'!$B$7*E28</f>
        <v>0</v>
      </c>
      <c r="P28">
        <f>'GS &lt; 50 OLS Model'!$B$8*F28</f>
        <v>3961540.4545489843</v>
      </c>
      <c r="Q28">
        <f>'GS &lt; 50 OLS Model'!$B$9*G28</f>
        <v>-408888.07907451392</v>
      </c>
      <c r="R28">
        <f>'GS &lt; 50 OLS Model'!$B$10*H28</f>
        <v>396678.61848310701</v>
      </c>
      <c r="S28">
        <f>'GS &lt; 50 OLS Model'!$B$11*I28</f>
        <v>0</v>
      </c>
      <c r="T28">
        <f>'GS &lt; 50 OLS Model'!$B$12*J28</f>
        <v>-710726.62253818498</v>
      </c>
      <c r="U28">
        <f>'GS &lt; 50 OLS Model'!$B$13*K28</f>
        <v>14449826.767135682</v>
      </c>
      <c r="V28">
        <f t="shared" si="2"/>
        <v>18731129.81131395</v>
      </c>
      <c r="W28" s="26">
        <f t="shared" ca="1" si="3"/>
        <v>1.1743753338409688E-2</v>
      </c>
    </row>
    <row r="29" spans="1:23">
      <c r="A29" s="28">
        <f>'Monthly Data'!A29</f>
        <v>40269</v>
      </c>
      <c r="B29">
        <f t="shared" si="1"/>
        <v>2010</v>
      </c>
      <c r="C29">
        <f ca="1">'Monthly Data'!J29</f>
        <v>16824162.846801538</v>
      </c>
      <c r="D29">
        <f>'Monthly Data'!AX29</f>
        <v>174.9</v>
      </c>
      <c r="E29">
        <f>'Monthly Data'!AY29</f>
        <v>5</v>
      </c>
      <c r="F29" s="133">
        <f>'Monthly Data'!BA29</f>
        <v>149</v>
      </c>
      <c r="G29">
        <f>'Monthly Data'!BC29</f>
        <v>28</v>
      </c>
      <c r="H29">
        <f>'Monthly Data'!BF29</f>
        <v>0</v>
      </c>
      <c r="I29">
        <f>'Monthly Data'!BL29</f>
        <v>0</v>
      </c>
      <c r="J29">
        <f>'Monthly Data'!BR29</f>
        <v>1</v>
      </c>
      <c r="K29">
        <f>'Monthly Data'!BS29</f>
        <v>30</v>
      </c>
      <c r="M29">
        <f>'GS &lt; 50 OLS Model'!$B$5</f>
        <v>-789150.85641829099</v>
      </c>
      <c r="N29">
        <f>'GS &lt; 50 OLS Model'!$B$6*D29</f>
        <v>814414.0382640739</v>
      </c>
      <c r="O29">
        <f>'GS &lt; 50 OLS Model'!$B$7*E29</f>
        <v>124179.60807390801</v>
      </c>
      <c r="P29">
        <f>'GS &lt; 50 OLS Model'!$B$8*F29</f>
        <v>4004542.2505278066</v>
      </c>
      <c r="Q29">
        <f>'GS &lt; 50 OLS Model'!$B$9*G29</f>
        <v>-424032.08200319961</v>
      </c>
      <c r="R29">
        <f>'GS &lt; 50 OLS Model'!$B$10*H29</f>
        <v>0</v>
      </c>
      <c r="S29">
        <f>'GS &lt; 50 OLS Model'!$B$11*I29</f>
        <v>0</v>
      </c>
      <c r="T29">
        <f>'GS &lt; 50 OLS Model'!$B$12*J29</f>
        <v>-710726.62253818498</v>
      </c>
      <c r="U29">
        <f>'GS &lt; 50 OLS Model'!$B$13*K29</f>
        <v>13983703.323034531</v>
      </c>
      <c r="V29">
        <f t="shared" si="2"/>
        <v>17002929.658940643</v>
      </c>
      <c r="W29" s="26">
        <f t="shared" ca="1" si="3"/>
        <v>1.0625599250728283E-2</v>
      </c>
    </row>
    <row r="30" spans="1:23">
      <c r="A30" s="28">
        <f>'Monthly Data'!A30</f>
        <v>40299</v>
      </c>
      <c r="B30">
        <f t="shared" si="1"/>
        <v>2010</v>
      </c>
      <c r="C30">
        <f ca="1">'Monthly Data'!J30</f>
        <v>18405787.843161542</v>
      </c>
      <c r="D30">
        <f>'Monthly Data'!AX30</f>
        <v>84.300000000000011</v>
      </c>
      <c r="E30">
        <f>'Monthly Data'!AY30</f>
        <v>59.699999999999989</v>
      </c>
      <c r="F30" s="133">
        <f>'Monthly Data'!BA30</f>
        <v>149.6</v>
      </c>
      <c r="G30">
        <f>'Monthly Data'!BC30</f>
        <v>29</v>
      </c>
      <c r="H30">
        <f>'Monthly Data'!BF30</f>
        <v>0</v>
      </c>
      <c r="I30">
        <f>'Monthly Data'!BL30</f>
        <v>0</v>
      </c>
      <c r="J30">
        <f>'Monthly Data'!BR30</f>
        <v>1</v>
      </c>
      <c r="K30">
        <f>'Monthly Data'!BS30</f>
        <v>31</v>
      </c>
      <c r="M30">
        <f>'GS &lt; 50 OLS Model'!$B$5</f>
        <v>-789150.85641829099</v>
      </c>
      <c r="N30">
        <f>'GS &lt; 50 OLS Model'!$B$6*D30</f>
        <v>392539.18482367892</v>
      </c>
      <c r="O30">
        <f>'GS &lt; 50 OLS Model'!$B$7*E30</f>
        <v>1482704.5204024613</v>
      </c>
      <c r="P30">
        <f>'GS &lt; 50 OLS Model'!$B$8*F30</f>
        <v>4020667.9240198643</v>
      </c>
      <c r="Q30">
        <f>'GS &lt; 50 OLS Model'!$B$9*G30</f>
        <v>-439176.0849318853</v>
      </c>
      <c r="R30">
        <f>'GS &lt; 50 OLS Model'!$B$10*H30</f>
        <v>0</v>
      </c>
      <c r="S30">
        <f>'GS &lt; 50 OLS Model'!$B$11*I30</f>
        <v>0</v>
      </c>
      <c r="T30">
        <f>'GS &lt; 50 OLS Model'!$B$12*J30</f>
        <v>-710726.62253818498</v>
      </c>
      <c r="U30">
        <f>'GS &lt; 50 OLS Model'!$B$13*K30</f>
        <v>14449826.767135682</v>
      </c>
      <c r="V30">
        <f t="shared" si="2"/>
        <v>18406684.832493328</v>
      </c>
      <c r="W30" s="26">
        <f t="shared" ca="1" si="3"/>
        <v>4.8734090571344679E-5</v>
      </c>
    </row>
    <row r="31" spans="1:23">
      <c r="A31" s="28">
        <f>'Monthly Data'!A31</f>
        <v>40330</v>
      </c>
      <c r="B31">
        <f t="shared" si="1"/>
        <v>2010</v>
      </c>
      <c r="C31">
        <f ca="1">'Monthly Data'!J31</f>
        <v>20461415.969543539</v>
      </c>
      <c r="D31">
        <f>'Monthly Data'!AX31</f>
        <v>3.9000000000000004</v>
      </c>
      <c r="E31">
        <f>'Monthly Data'!AY31</f>
        <v>135.89999999999998</v>
      </c>
      <c r="F31" s="133">
        <f>'Monthly Data'!BA31</f>
        <v>150.5</v>
      </c>
      <c r="G31">
        <f>'Monthly Data'!BC31</f>
        <v>30</v>
      </c>
      <c r="H31">
        <f>'Monthly Data'!BF31</f>
        <v>0</v>
      </c>
      <c r="I31">
        <f>'Monthly Data'!BL31</f>
        <v>0</v>
      </c>
      <c r="J31">
        <f>'Monthly Data'!BR31</f>
        <v>0</v>
      </c>
      <c r="K31">
        <f>'Monthly Data'!BS31</f>
        <v>30</v>
      </c>
      <c r="M31">
        <f>'GS &lt; 50 OLS Model'!$B$5</f>
        <v>-789150.85641829099</v>
      </c>
      <c r="N31">
        <f>'GS &lt; 50 OLS Model'!$B$6*D31</f>
        <v>18160.175810348133</v>
      </c>
      <c r="O31">
        <f>'GS &lt; 50 OLS Model'!$B$7*E31</f>
        <v>3375201.7474488188</v>
      </c>
      <c r="P31">
        <f>'GS &lt; 50 OLS Model'!$B$8*F31</f>
        <v>4044856.434257952</v>
      </c>
      <c r="Q31">
        <f>'GS &lt; 50 OLS Model'!$B$9*G31</f>
        <v>-454320.08786057105</v>
      </c>
      <c r="R31">
        <f>'GS &lt; 50 OLS Model'!$B$10*H31</f>
        <v>0</v>
      </c>
      <c r="S31">
        <f>'GS &lt; 50 OLS Model'!$B$11*I31</f>
        <v>0</v>
      </c>
      <c r="T31">
        <f>'GS &lt; 50 OLS Model'!$B$12*J31</f>
        <v>0</v>
      </c>
      <c r="U31">
        <f>'GS &lt; 50 OLS Model'!$B$13*K31</f>
        <v>13983703.323034531</v>
      </c>
      <c r="V31">
        <f t="shared" si="2"/>
        <v>20178450.73627279</v>
      </c>
      <c r="W31" s="26">
        <f t="shared" ca="1" si="3"/>
        <v>1.3829210729694282E-2</v>
      </c>
    </row>
    <row r="32" spans="1:23">
      <c r="A32" s="28">
        <f>'Monthly Data'!A32</f>
        <v>40360</v>
      </c>
      <c r="B32">
        <f t="shared" si="1"/>
        <v>2010</v>
      </c>
      <c r="C32">
        <f ca="1">'Monthly Data'!J32</f>
        <v>22795593.036033537</v>
      </c>
      <c r="D32">
        <f>'Monthly Data'!AX32</f>
        <v>0</v>
      </c>
      <c r="E32">
        <f>'Monthly Data'!AY32</f>
        <v>227.00000000000006</v>
      </c>
      <c r="F32" s="133">
        <f>'Monthly Data'!BA32</f>
        <v>148.69999999999999</v>
      </c>
      <c r="G32">
        <f>'Monthly Data'!BC32</f>
        <v>31</v>
      </c>
      <c r="H32">
        <f>'Monthly Data'!BF32</f>
        <v>0</v>
      </c>
      <c r="I32">
        <f>'Monthly Data'!BL32</f>
        <v>0</v>
      </c>
      <c r="J32">
        <f>'Monthly Data'!BR32</f>
        <v>0</v>
      </c>
      <c r="K32">
        <f>'Monthly Data'!BS32</f>
        <v>31</v>
      </c>
      <c r="M32">
        <f>'GS &lt; 50 OLS Model'!$B$5</f>
        <v>-789150.85641829099</v>
      </c>
      <c r="N32">
        <f>'GS &lt; 50 OLS Model'!$B$6*D32</f>
        <v>0</v>
      </c>
      <c r="O32">
        <f>'GS &lt; 50 OLS Model'!$B$7*E32</f>
        <v>5637754.2065554252</v>
      </c>
      <c r="P32">
        <f>'GS &lt; 50 OLS Model'!$B$8*F32</f>
        <v>3996479.413781777</v>
      </c>
      <c r="Q32">
        <f>'GS &lt; 50 OLS Model'!$B$9*G32</f>
        <v>-469464.09078925673</v>
      </c>
      <c r="R32">
        <f>'GS &lt; 50 OLS Model'!$B$10*H32</f>
        <v>0</v>
      </c>
      <c r="S32">
        <f>'GS &lt; 50 OLS Model'!$B$11*I32</f>
        <v>0</v>
      </c>
      <c r="T32">
        <f>'GS &lt; 50 OLS Model'!$B$12*J32</f>
        <v>0</v>
      </c>
      <c r="U32">
        <f>'GS &lt; 50 OLS Model'!$B$13*K32</f>
        <v>14449826.767135682</v>
      </c>
      <c r="V32">
        <f t="shared" si="2"/>
        <v>22825445.440265335</v>
      </c>
      <c r="W32" s="26">
        <f t="shared" ca="1" si="3"/>
        <v>1.3095690989310738E-3</v>
      </c>
    </row>
    <row r="33" spans="1:23">
      <c r="A33" s="28">
        <f>'Monthly Data'!A33</f>
        <v>40391</v>
      </c>
      <c r="B33">
        <f t="shared" si="1"/>
        <v>2010</v>
      </c>
      <c r="C33">
        <f ca="1">'Monthly Data'!J33</f>
        <v>22116079.594250541</v>
      </c>
      <c r="D33">
        <f>'Monthly Data'!AX33</f>
        <v>0</v>
      </c>
      <c r="E33">
        <f>'Monthly Data'!AY33</f>
        <v>211.80000000000004</v>
      </c>
      <c r="F33" s="133">
        <f>'Monthly Data'!BA33</f>
        <v>148</v>
      </c>
      <c r="G33">
        <f>'Monthly Data'!BC33</f>
        <v>32</v>
      </c>
      <c r="H33">
        <f>'Monthly Data'!BF33</f>
        <v>0</v>
      </c>
      <c r="I33">
        <f>'Monthly Data'!BL33</f>
        <v>0</v>
      </c>
      <c r="J33">
        <f>'Monthly Data'!BR33</f>
        <v>0</v>
      </c>
      <c r="K33">
        <f>'Monthly Data'!BS33</f>
        <v>31</v>
      </c>
      <c r="M33">
        <f>'GS &lt; 50 OLS Model'!$B$5</f>
        <v>-789150.85641829099</v>
      </c>
      <c r="N33">
        <f>'GS &lt; 50 OLS Model'!$B$6*D33</f>
        <v>0</v>
      </c>
      <c r="O33">
        <f>'GS &lt; 50 OLS Model'!$B$7*E33</f>
        <v>5260248.1980107436</v>
      </c>
      <c r="P33">
        <f>'GS &lt; 50 OLS Model'!$B$8*F33</f>
        <v>3977666.1280410425</v>
      </c>
      <c r="Q33">
        <f>'GS &lt; 50 OLS Model'!$B$9*G33</f>
        <v>-484608.09371794242</v>
      </c>
      <c r="R33">
        <f>'GS &lt; 50 OLS Model'!$B$10*H33</f>
        <v>0</v>
      </c>
      <c r="S33">
        <f>'GS &lt; 50 OLS Model'!$B$11*I33</f>
        <v>0</v>
      </c>
      <c r="T33">
        <f>'GS &lt; 50 OLS Model'!$B$12*J33</f>
        <v>0</v>
      </c>
      <c r="U33">
        <f>'GS &lt; 50 OLS Model'!$B$13*K33</f>
        <v>14449826.767135682</v>
      </c>
      <c r="V33">
        <f t="shared" si="2"/>
        <v>22413982.143051237</v>
      </c>
      <c r="W33" s="26">
        <f t="shared" ca="1" si="3"/>
        <v>1.3469952824647123E-2</v>
      </c>
    </row>
    <row r="34" spans="1:23">
      <c r="A34" s="28">
        <f>'Monthly Data'!A34</f>
        <v>40422</v>
      </c>
      <c r="B34">
        <f t="shared" si="1"/>
        <v>2010</v>
      </c>
      <c r="C34">
        <f ca="1">'Monthly Data'!J34</f>
        <v>18334763.226206541</v>
      </c>
      <c r="D34">
        <f>'Monthly Data'!AX34</f>
        <v>38</v>
      </c>
      <c r="E34">
        <f>'Monthly Data'!AY34</f>
        <v>59.699999999999989</v>
      </c>
      <c r="F34" s="133">
        <f>'Monthly Data'!BA34</f>
        <v>146.9</v>
      </c>
      <c r="G34">
        <f>'Monthly Data'!BC34</f>
        <v>33</v>
      </c>
      <c r="H34">
        <f>'Monthly Data'!BF34</f>
        <v>0</v>
      </c>
      <c r="I34">
        <f>'Monthly Data'!BL34</f>
        <v>1</v>
      </c>
      <c r="J34">
        <f>'Monthly Data'!BR34</f>
        <v>1</v>
      </c>
      <c r="K34">
        <f>'Monthly Data'!BS34</f>
        <v>30</v>
      </c>
      <c r="M34">
        <f>'GS &lt; 50 OLS Model'!$B$5</f>
        <v>-789150.85641829099</v>
      </c>
      <c r="N34">
        <f>'GS &lt; 50 OLS Model'!$B$6*D34</f>
        <v>176945.30276749461</v>
      </c>
      <c r="O34">
        <f>'GS &lt; 50 OLS Model'!$B$7*E34</f>
        <v>1482704.5204024613</v>
      </c>
      <c r="P34">
        <f>'GS &lt; 50 OLS Model'!$B$8*F34</f>
        <v>3948102.3933056025</v>
      </c>
      <c r="Q34">
        <f>'GS &lt; 50 OLS Model'!$B$9*G34</f>
        <v>-499752.09664662811</v>
      </c>
      <c r="R34">
        <f>'GS &lt; 50 OLS Model'!$B$10*H34</f>
        <v>0</v>
      </c>
      <c r="S34">
        <f>'GS &lt; 50 OLS Model'!$B$11*I34</f>
        <v>738961.94717258995</v>
      </c>
      <c r="T34">
        <f>'GS &lt; 50 OLS Model'!$B$12*J34</f>
        <v>-710726.62253818498</v>
      </c>
      <c r="U34">
        <f>'GS &lt; 50 OLS Model'!$B$13*K34</f>
        <v>13983703.323034531</v>
      </c>
      <c r="V34">
        <f t="shared" si="2"/>
        <v>18330787.911079574</v>
      </c>
      <c r="W34" s="26">
        <f t="shared" ca="1" si="3"/>
        <v>2.1681845998887094E-4</v>
      </c>
    </row>
    <row r="35" spans="1:23">
      <c r="A35" s="28">
        <f>'Monthly Data'!A35</f>
        <v>40452</v>
      </c>
      <c r="B35">
        <f t="shared" si="1"/>
        <v>2010</v>
      </c>
      <c r="C35">
        <f ca="1">'Monthly Data'!J35</f>
        <v>17072567.952336539</v>
      </c>
      <c r="D35">
        <f>'Monthly Data'!AX35</f>
        <v>157.6</v>
      </c>
      <c r="E35">
        <f>'Monthly Data'!AY35</f>
        <v>1.4000000000000001</v>
      </c>
      <c r="F35" s="133">
        <f>'Monthly Data'!BA35</f>
        <v>146.4</v>
      </c>
      <c r="G35">
        <f>'Monthly Data'!BC35</f>
        <v>34</v>
      </c>
      <c r="H35">
        <f>'Monthly Data'!BF35</f>
        <v>0</v>
      </c>
      <c r="I35">
        <f>'Monthly Data'!BL35</f>
        <v>0</v>
      </c>
      <c r="J35">
        <f>'Monthly Data'!BR35</f>
        <v>1</v>
      </c>
      <c r="K35">
        <f>'Monthly Data'!BS35</f>
        <v>31</v>
      </c>
      <c r="M35">
        <f>'GS &lt; 50 OLS Model'!$B$5</f>
        <v>-789150.85641829099</v>
      </c>
      <c r="N35">
        <f>'GS &lt; 50 OLS Model'!$B$6*D35</f>
        <v>733857.36095150397</v>
      </c>
      <c r="O35">
        <f>'GS &lt; 50 OLS Model'!$B$7*E35</f>
        <v>34770.290260694244</v>
      </c>
      <c r="P35">
        <f>'GS &lt; 50 OLS Model'!$B$8*F35</f>
        <v>3934664.3320622207</v>
      </c>
      <c r="Q35">
        <f>'GS &lt; 50 OLS Model'!$B$9*G35</f>
        <v>-514896.0995753138</v>
      </c>
      <c r="R35">
        <f>'GS &lt; 50 OLS Model'!$B$10*H35</f>
        <v>0</v>
      </c>
      <c r="S35">
        <f>'GS &lt; 50 OLS Model'!$B$11*I35</f>
        <v>0</v>
      </c>
      <c r="T35">
        <f>'GS &lt; 50 OLS Model'!$B$12*J35</f>
        <v>-710726.62253818498</v>
      </c>
      <c r="U35">
        <f>'GS &lt; 50 OLS Model'!$B$13*K35</f>
        <v>14449826.767135682</v>
      </c>
      <c r="V35">
        <f t="shared" si="2"/>
        <v>17138345.171878312</v>
      </c>
      <c r="W35" s="26">
        <f t="shared" ca="1" si="3"/>
        <v>3.8528017416835634E-3</v>
      </c>
    </row>
    <row r="36" spans="1:23">
      <c r="A36" s="28">
        <f>'Monthly Data'!A36</f>
        <v>40483</v>
      </c>
      <c r="B36">
        <f t="shared" si="1"/>
        <v>2010</v>
      </c>
      <c r="C36">
        <f ca="1">'Monthly Data'!J36</f>
        <v>17395857.750683539</v>
      </c>
      <c r="D36">
        <f>'Monthly Data'!AX36</f>
        <v>376.59999999999991</v>
      </c>
      <c r="E36">
        <f>'Monthly Data'!AY36</f>
        <v>0</v>
      </c>
      <c r="F36" s="133">
        <f>'Monthly Data'!BA36</f>
        <v>145.4</v>
      </c>
      <c r="G36">
        <f>'Monthly Data'!BC36</f>
        <v>35</v>
      </c>
      <c r="H36">
        <f>'Monthly Data'!BF36</f>
        <v>0</v>
      </c>
      <c r="I36">
        <f>'Monthly Data'!BL36</f>
        <v>0</v>
      </c>
      <c r="J36">
        <f>'Monthly Data'!BR36</f>
        <v>1</v>
      </c>
      <c r="K36">
        <f>'Monthly Data'!BS36</f>
        <v>30</v>
      </c>
      <c r="M36">
        <f>'GS &lt; 50 OLS Model'!$B$5</f>
        <v>-789150.85641829099</v>
      </c>
      <c r="N36">
        <f>'GS &lt; 50 OLS Model'!$B$6*D36</f>
        <v>1753621.0795325909</v>
      </c>
      <c r="O36">
        <f>'GS &lt; 50 OLS Model'!$B$7*E36</f>
        <v>0</v>
      </c>
      <c r="P36">
        <f>'GS &lt; 50 OLS Model'!$B$8*F36</f>
        <v>3907788.209575457</v>
      </c>
      <c r="Q36">
        <f>'GS &lt; 50 OLS Model'!$B$9*G36</f>
        <v>-530040.10250399949</v>
      </c>
      <c r="R36">
        <f>'GS &lt; 50 OLS Model'!$B$10*H36</f>
        <v>0</v>
      </c>
      <c r="S36">
        <f>'GS &lt; 50 OLS Model'!$B$11*I36</f>
        <v>0</v>
      </c>
      <c r="T36">
        <f>'GS &lt; 50 OLS Model'!$B$12*J36</f>
        <v>-710726.62253818498</v>
      </c>
      <c r="U36">
        <f>'GS &lt; 50 OLS Model'!$B$13*K36</f>
        <v>13983703.323034531</v>
      </c>
      <c r="V36">
        <f t="shared" si="2"/>
        <v>17615195.030682102</v>
      </c>
      <c r="W36" s="26">
        <f t="shared" ca="1" si="3"/>
        <v>1.26085924098767E-2</v>
      </c>
    </row>
    <row r="37" spans="1:23">
      <c r="A37" s="28">
        <f>'Monthly Data'!A37</f>
        <v>40513</v>
      </c>
      <c r="B37">
        <f t="shared" si="1"/>
        <v>2010</v>
      </c>
      <c r="C37">
        <f ca="1">'Monthly Data'!J37</f>
        <v>19655364.768977538</v>
      </c>
      <c r="D37">
        <f>'Monthly Data'!AX37</f>
        <v>645.59999999999991</v>
      </c>
      <c r="E37">
        <f>'Monthly Data'!AY37</f>
        <v>0</v>
      </c>
      <c r="F37" s="133">
        <f>'Monthly Data'!BA37</f>
        <v>145.30000000000001</v>
      </c>
      <c r="G37">
        <f>'Monthly Data'!BC37</f>
        <v>36</v>
      </c>
      <c r="H37">
        <f>'Monthly Data'!BF37</f>
        <v>0</v>
      </c>
      <c r="I37">
        <f>'Monthly Data'!BL37</f>
        <v>0</v>
      </c>
      <c r="J37">
        <f>'Monthly Data'!BR37</f>
        <v>0</v>
      </c>
      <c r="K37">
        <f>'Monthly Data'!BS37</f>
        <v>31</v>
      </c>
      <c r="M37">
        <f>'GS &lt; 50 OLS Model'!$B$5</f>
        <v>-789150.85641829099</v>
      </c>
      <c r="N37">
        <f>'GS &lt; 50 OLS Model'!$B$6*D37</f>
        <v>3006207.5649130135</v>
      </c>
      <c r="O37">
        <f>'GS &lt; 50 OLS Model'!$B$7*E37</f>
        <v>0</v>
      </c>
      <c r="P37">
        <f>'GS &lt; 50 OLS Model'!$B$8*F37</f>
        <v>3905100.5973267807</v>
      </c>
      <c r="Q37">
        <f>'GS &lt; 50 OLS Model'!$B$9*G37</f>
        <v>-545184.10543268523</v>
      </c>
      <c r="R37">
        <f>'GS &lt; 50 OLS Model'!$B$10*H37</f>
        <v>0</v>
      </c>
      <c r="S37">
        <f>'GS &lt; 50 OLS Model'!$B$11*I37</f>
        <v>0</v>
      </c>
      <c r="T37">
        <f>'GS &lt; 50 OLS Model'!$B$12*J37</f>
        <v>0</v>
      </c>
      <c r="U37">
        <f>'GS &lt; 50 OLS Model'!$B$13*K37</f>
        <v>14449826.767135682</v>
      </c>
      <c r="V37">
        <f t="shared" si="2"/>
        <v>20026799.967524499</v>
      </c>
      <c r="W37" s="26">
        <f t="shared" ca="1" si="3"/>
        <v>1.8897395337745381E-2</v>
      </c>
    </row>
    <row r="38" spans="1:23">
      <c r="A38" s="28">
        <f>'Monthly Data'!A38</f>
        <v>40544</v>
      </c>
      <c r="B38">
        <f t="shared" si="1"/>
        <v>2011</v>
      </c>
      <c r="C38">
        <f ca="1">'Monthly Data'!J38</f>
        <v>20433168.712788858</v>
      </c>
      <c r="D38">
        <f>'Monthly Data'!AX38</f>
        <v>703.59999999999991</v>
      </c>
      <c r="E38">
        <f>'Monthly Data'!AY38</f>
        <v>0</v>
      </c>
      <c r="F38" s="133">
        <f>'Monthly Data'!BA38</f>
        <v>148.9</v>
      </c>
      <c r="G38">
        <f>'Monthly Data'!BC38</f>
        <v>37</v>
      </c>
      <c r="H38">
        <f>'Monthly Data'!BF38</f>
        <v>0</v>
      </c>
      <c r="I38">
        <f>'Monthly Data'!BL38</f>
        <v>0</v>
      </c>
      <c r="J38">
        <f>'Monthly Data'!BR38</f>
        <v>0</v>
      </c>
      <c r="K38">
        <f>'Monthly Data'!BS38</f>
        <v>31</v>
      </c>
      <c r="M38">
        <f>'GS &lt; 50 OLS Model'!$B$5</f>
        <v>-789150.85641829099</v>
      </c>
      <c r="N38">
        <f>'GS &lt; 50 OLS Model'!$B$6*D38</f>
        <v>3276281.9744002419</v>
      </c>
      <c r="O38">
        <f>'GS &lt; 50 OLS Model'!$B$7*E38</f>
        <v>0</v>
      </c>
      <c r="P38">
        <f>'GS &lt; 50 OLS Model'!$B$8*F38</f>
        <v>4001854.6382791302</v>
      </c>
      <c r="Q38">
        <f>'GS &lt; 50 OLS Model'!$B$9*G38</f>
        <v>-560328.10836137098</v>
      </c>
      <c r="R38">
        <f>'GS &lt; 50 OLS Model'!$B$10*H38</f>
        <v>0</v>
      </c>
      <c r="S38">
        <f>'GS &lt; 50 OLS Model'!$B$11*I38</f>
        <v>0</v>
      </c>
      <c r="T38">
        <f>'GS &lt; 50 OLS Model'!$B$12*J38</f>
        <v>0</v>
      </c>
      <c r="U38">
        <f>'GS &lt; 50 OLS Model'!$B$13*K38</f>
        <v>14449826.767135682</v>
      </c>
      <c r="V38">
        <f t="shared" si="2"/>
        <v>20378484.415035389</v>
      </c>
      <c r="W38" s="26">
        <f t="shared" ca="1" si="3"/>
        <v>2.6762514675093912E-3</v>
      </c>
    </row>
    <row r="39" spans="1:23">
      <c r="A39" s="28">
        <f>'Monthly Data'!A39</f>
        <v>40575</v>
      </c>
      <c r="B39">
        <f t="shared" si="1"/>
        <v>2011</v>
      </c>
      <c r="C39">
        <f ca="1">'Monthly Data'!J39</f>
        <v>18248985.66093586</v>
      </c>
      <c r="D39">
        <f>'Monthly Data'!AX39</f>
        <v>583.20000000000005</v>
      </c>
      <c r="E39">
        <f>'Monthly Data'!AY39</f>
        <v>0</v>
      </c>
      <c r="F39" s="133">
        <f>'Monthly Data'!BA39</f>
        <v>148.69999999999999</v>
      </c>
      <c r="G39">
        <f>'Monthly Data'!BC39</f>
        <v>38</v>
      </c>
      <c r="H39">
        <f>'Monthly Data'!BF39</f>
        <v>0</v>
      </c>
      <c r="I39">
        <f>'Monthly Data'!BL39</f>
        <v>0</v>
      </c>
      <c r="J39">
        <f>'Monthly Data'!BR39</f>
        <v>0</v>
      </c>
      <c r="K39">
        <f>'Monthly Data'!BS39</f>
        <v>28</v>
      </c>
      <c r="M39">
        <f>'GS &lt; 50 OLS Model'!$B$5</f>
        <v>-789150.85641829099</v>
      </c>
      <c r="N39">
        <f>'GS &lt; 50 OLS Model'!$B$6*D39</f>
        <v>2715644.7519474439</v>
      </c>
      <c r="O39">
        <f>'GS &lt; 50 OLS Model'!$B$7*E39</f>
        <v>0</v>
      </c>
      <c r="P39">
        <f>'GS &lt; 50 OLS Model'!$B$8*F39</f>
        <v>3996479.413781777</v>
      </c>
      <c r="Q39">
        <f>'GS &lt; 50 OLS Model'!$B$9*G39</f>
        <v>-575472.11129005661</v>
      </c>
      <c r="R39">
        <f>'GS &lt; 50 OLS Model'!$B$10*H39</f>
        <v>0</v>
      </c>
      <c r="S39">
        <f>'GS &lt; 50 OLS Model'!$B$11*I39</f>
        <v>0</v>
      </c>
      <c r="T39">
        <f>'GS &lt; 50 OLS Model'!$B$12*J39</f>
        <v>0</v>
      </c>
      <c r="U39">
        <f>'GS &lt; 50 OLS Model'!$B$13*K39</f>
        <v>13051456.434832228</v>
      </c>
      <c r="V39">
        <f t="shared" si="2"/>
        <v>18398957.632853102</v>
      </c>
      <c r="W39" s="26">
        <f t="shared" ca="1" si="3"/>
        <v>8.2180990606110661E-3</v>
      </c>
    </row>
    <row r="40" spans="1:23">
      <c r="A40" s="28">
        <f>'Monthly Data'!A40</f>
        <v>40603</v>
      </c>
      <c r="B40">
        <f t="shared" si="1"/>
        <v>2011</v>
      </c>
      <c r="C40">
        <f ca="1">'Monthly Data'!J40</f>
        <v>18891983.127054855</v>
      </c>
      <c r="D40">
        <f>'Monthly Data'!AX40</f>
        <v>514.30000000000007</v>
      </c>
      <c r="E40">
        <f>'Monthly Data'!AY40</f>
        <v>0</v>
      </c>
      <c r="F40" s="133">
        <f>'Monthly Data'!BA40</f>
        <v>149.1</v>
      </c>
      <c r="G40">
        <f>'Monthly Data'!BC40</f>
        <v>39</v>
      </c>
      <c r="H40">
        <f>'Monthly Data'!BF40</f>
        <v>1</v>
      </c>
      <c r="I40">
        <f>'Monthly Data'!BL40</f>
        <v>0</v>
      </c>
      <c r="J40">
        <f>'Monthly Data'!BR40</f>
        <v>1</v>
      </c>
      <c r="K40">
        <f>'Monthly Data'!BS40</f>
        <v>31</v>
      </c>
      <c r="M40">
        <f>'GS &lt; 50 OLS Model'!$B$5</f>
        <v>-789150.85641829099</v>
      </c>
      <c r="N40">
        <f>'GS &lt; 50 OLS Model'!$B$6*D40</f>
        <v>2394814.9792979602</v>
      </c>
      <c r="O40">
        <f>'GS &lt; 50 OLS Model'!$B$7*E40</f>
        <v>0</v>
      </c>
      <c r="P40">
        <f>'GS &lt; 50 OLS Model'!$B$8*F40</f>
        <v>4007229.8627764825</v>
      </c>
      <c r="Q40">
        <f>'GS &lt; 50 OLS Model'!$B$9*G40</f>
        <v>-590616.11421874235</v>
      </c>
      <c r="R40">
        <f>'GS &lt; 50 OLS Model'!$B$10*H40</f>
        <v>396678.61848310701</v>
      </c>
      <c r="S40">
        <f>'GS &lt; 50 OLS Model'!$B$11*I40</f>
        <v>0</v>
      </c>
      <c r="T40">
        <f>'GS &lt; 50 OLS Model'!$B$12*J40</f>
        <v>-710726.62253818498</v>
      </c>
      <c r="U40">
        <f>'GS &lt; 50 OLS Model'!$B$13*K40</f>
        <v>14449826.767135682</v>
      </c>
      <c r="V40">
        <f t="shared" si="2"/>
        <v>19158056.634518012</v>
      </c>
      <c r="W40" s="26">
        <f t="shared" ca="1" si="3"/>
        <v>1.4083937386230157E-2</v>
      </c>
    </row>
    <row r="41" spans="1:23">
      <c r="A41" s="28">
        <f>'Monthly Data'!A41</f>
        <v>40634</v>
      </c>
      <c r="B41">
        <f t="shared" si="1"/>
        <v>2011</v>
      </c>
      <c r="C41">
        <f ca="1">'Monthly Data'!J41</f>
        <v>17089616.625273857</v>
      </c>
      <c r="D41">
        <f>'Monthly Data'!AX41</f>
        <v>278.59999999999985</v>
      </c>
      <c r="E41">
        <f>'Monthly Data'!AY41</f>
        <v>0.5</v>
      </c>
      <c r="F41" s="133">
        <f>'Monthly Data'!BA41</f>
        <v>146.30000000000001</v>
      </c>
      <c r="G41">
        <f>'Monthly Data'!BC41</f>
        <v>40</v>
      </c>
      <c r="H41">
        <f>'Monthly Data'!BF41</f>
        <v>0</v>
      </c>
      <c r="I41">
        <f>'Monthly Data'!BL41</f>
        <v>0</v>
      </c>
      <c r="J41">
        <f>'Monthly Data'!BR41</f>
        <v>1</v>
      </c>
      <c r="K41">
        <f>'Monthly Data'!BS41</f>
        <v>30</v>
      </c>
      <c r="M41">
        <f>'GS &lt; 50 OLS Model'!$B$5</f>
        <v>-789150.85641829099</v>
      </c>
      <c r="N41">
        <f>'GS &lt; 50 OLS Model'!$B$6*D41</f>
        <v>1297288.456605894</v>
      </c>
      <c r="O41">
        <f>'GS &lt; 50 OLS Model'!$B$7*E41</f>
        <v>12417.9608073908</v>
      </c>
      <c r="P41">
        <f>'GS &lt; 50 OLS Model'!$B$8*F41</f>
        <v>3931976.7198135443</v>
      </c>
      <c r="Q41">
        <f>'GS &lt; 50 OLS Model'!$B$9*G41</f>
        <v>-605760.11714742798</v>
      </c>
      <c r="R41">
        <f>'GS &lt; 50 OLS Model'!$B$10*H41</f>
        <v>0</v>
      </c>
      <c r="S41">
        <f>'GS &lt; 50 OLS Model'!$B$11*I41</f>
        <v>0</v>
      </c>
      <c r="T41">
        <f>'GS &lt; 50 OLS Model'!$B$12*J41</f>
        <v>-710726.62253818498</v>
      </c>
      <c r="U41">
        <f>'GS &lt; 50 OLS Model'!$B$13*K41</f>
        <v>13983703.323034531</v>
      </c>
      <c r="V41">
        <f t="shared" si="2"/>
        <v>17119748.864157457</v>
      </c>
      <c r="W41" s="26">
        <f t="shared" ca="1" si="3"/>
        <v>1.7631898681119054E-3</v>
      </c>
    </row>
    <row r="42" spans="1:23">
      <c r="A42" s="28">
        <f>'Monthly Data'!A42</f>
        <v>40664</v>
      </c>
      <c r="B42">
        <f t="shared" si="1"/>
        <v>2011</v>
      </c>
      <c r="C42">
        <f ca="1">'Monthly Data'!J42</f>
        <v>17878369.437173858</v>
      </c>
      <c r="D42">
        <f>'Monthly Data'!AX42</f>
        <v>105.20000000000003</v>
      </c>
      <c r="E42">
        <f>'Monthly Data'!AY42</f>
        <v>37.200000000000003</v>
      </c>
      <c r="F42" s="133">
        <f>'Monthly Data'!BA42</f>
        <v>146.9</v>
      </c>
      <c r="G42">
        <f>'Monthly Data'!BC42</f>
        <v>41</v>
      </c>
      <c r="H42">
        <f>'Monthly Data'!BF42</f>
        <v>0</v>
      </c>
      <c r="I42">
        <f>'Monthly Data'!BL42</f>
        <v>0</v>
      </c>
      <c r="J42">
        <f>'Monthly Data'!BR42</f>
        <v>1</v>
      </c>
      <c r="K42">
        <f>'Monthly Data'!BS42</f>
        <v>31</v>
      </c>
      <c r="M42">
        <f>'GS &lt; 50 OLS Model'!$B$5</f>
        <v>-789150.85641829099</v>
      </c>
      <c r="N42">
        <f>'GS &lt; 50 OLS Model'!$B$6*D42</f>
        <v>489859.10134580103</v>
      </c>
      <c r="O42">
        <f>'GS &lt; 50 OLS Model'!$B$7*E42</f>
        <v>923896.2840698756</v>
      </c>
      <c r="P42">
        <f>'GS &lt; 50 OLS Model'!$B$8*F42</f>
        <v>3948102.3933056025</v>
      </c>
      <c r="Q42">
        <f>'GS &lt; 50 OLS Model'!$B$9*G42</f>
        <v>-620904.12007611373</v>
      </c>
      <c r="R42">
        <f>'GS &lt; 50 OLS Model'!$B$10*H42</f>
        <v>0</v>
      </c>
      <c r="S42">
        <f>'GS &lt; 50 OLS Model'!$B$11*I42</f>
        <v>0</v>
      </c>
      <c r="T42">
        <f>'GS &lt; 50 OLS Model'!$B$12*J42</f>
        <v>-710726.62253818498</v>
      </c>
      <c r="U42">
        <f>'GS &lt; 50 OLS Model'!$B$13*K42</f>
        <v>14449826.767135682</v>
      </c>
      <c r="V42">
        <f t="shared" si="2"/>
        <v>17690902.946824372</v>
      </c>
      <c r="W42" s="26">
        <f t="shared" ca="1" si="3"/>
        <v>1.0485659277165067E-2</v>
      </c>
    </row>
    <row r="43" spans="1:23">
      <c r="A43" s="28">
        <f>'Monthly Data'!A43</f>
        <v>40695</v>
      </c>
      <c r="B43">
        <f t="shared" si="1"/>
        <v>2011</v>
      </c>
      <c r="C43">
        <f ca="1">'Monthly Data'!J43</f>
        <v>19789305.953011855</v>
      </c>
      <c r="D43">
        <f>'Monthly Data'!AX43</f>
        <v>7.6000000000000005</v>
      </c>
      <c r="E43">
        <f>'Monthly Data'!AY43</f>
        <v>115.89999999999998</v>
      </c>
      <c r="F43" s="133">
        <f>'Monthly Data'!BA43</f>
        <v>147.1</v>
      </c>
      <c r="G43">
        <f>'Monthly Data'!BC43</f>
        <v>42</v>
      </c>
      <c r="H43">
        <f>'Monthly Data'!BF43</f>
        <v>0</v>
      </c>
      <c r="I43">
        <f>'Monthly Data'!BL43</f>
        <v>0</v>
      </c>
      <c r="J43">
        <f>'Monthly Data'!BR43</f>
        <v>0</v>
      </c>
      <c r="K43">
        <f>'Monthly Data'!BS43</f>
        <v>30</v>
      </c>
      <c r="M43">
        <f>'GS &lt; 50 OLS Model'!$B$5</f>
        <v>-789150.85641829099</v>
      </c>
      <c r="N43">
        <f>'GS &lt; 50 OLS Model'!$B$6*D43</f>
        <v>35389.060553498923</v>
      </c>
      <c r="O43">
        <f>'GS &lt; 50 OLS Model'!$B$7*E43</f>
        <v>2878483.3151531871</v>
      </c>
      <c r="P43">
        <f>'GS &lt; 50 OLS Model'!$B$8*F43</f>
        <v>3953477.6178029552</v>
      </c>
      <c r="Q43">
        <f>'GS &lt; 50 OLS Model'!$B$9*G43</f>
        <v>-636048.12300479948</v>
      </c>
      <c r="R43">
        <f>'GS &lt; 50 OLS Model'!$B$10*H43</f>
        <v>0</v>
      </c>
      <c r="S43">
        <f>'GS &lt; 50 OLS Model'!$B$11*I43</f>
        <v>0</v>
      </c>
      <c r="T43">
        <f>'GS &lt; 50 OLS Model'!$B$12*J43</f>
        <v>0</v>
      </c>
      <c r="U43">
        <f>'GS &lt; 50 OLS Model'!$B$13*K43</f>
        <v>13983703.323034531</v>
      </c>
      <c r="V43">
        <f t="shared" si="2"/>
        <v>19425854.337121081</v>
      </c>
      <c r="W43" s="26">
        <f t="shared" ca="1" si="3"/>
        <v>1.8366061788814728E-2</v>
      </c>
    </row>
    <row r="44" spans="1:23">
      <c r="A44" s="28">
        <f>'Monthly Data'!A44</f>
        <v>40725</v>
      </c>
      <c r="B44">
        <f t="shared" si="1"/>
        <v>2011</v>
      </c>
      <c r="C44">
        <f ca="1">'Monthly Data'!J44</f>
        <v>22703572.420684855</v>
      </c>
      <c r="D44">
        <f>'Monthly Data'!AX44</f>
        <v>0</v>
      </c>
      <c r="E44">
        <f>'Monthly Data'!AY44</f>
        <v>255.50000000000006</v>
      </c>
      <c r="F44" s="133">
        <f>'Monthly Data'!BA44</f>
        <v>148</v>
      </c>
      <c r="G44">
        <f>'Monthly Data'!BC44</f>
        <v>43</v>
      </c>
      <c r="H44">
        <f>'Monthly Data'!BF44</f>
        <v>0</v>
      </c>
      <c r="I44">
        <f>'Monthly Data'!BL44</f>
        <v>0</v>
      </c>
      <c r="J44">
        <f>'Monthly Data'!BR44</f>
        <v>0</v>
      </c>
      <c r="K44">
        <f>'Monthly Data'!BS44</f>
        <v>31</v>
      </c>
      <c r="M44">
        <f>'GS &lt; 50 OLS Model'!$B$5</f>
        <v>-789150.85641829099</v>
      </c>
      <c r="N44">
        <f>'GS &lt; 50 OLS Model'!$B$6*D44</f>
        <v>0</v>
      </c>
      <c r="O44">
        <f>'GS &lt; 50 OLS Model'!$B$7*E44</f>
        <v>6345577.9725767002</v>
      </c>
      <c r="P44">
        <f>'GS &lt; 50 OLS Model'!$B$8*F44</f>
        <v>3977666.1280410425</v>
      </c>
      <c r="Q44">
        <f>'GS &lt; 50 OLS Model'!$B$9*G44</f>
        <v>-651192.12593348511</v>
      </c>
      <c r="R44">
        <f>'GS &lt; 50 OLS Model'!$B$10*H44</f>
        <v>0</v>
      </c>
      <c r="S44">
        <f>'GS &lt; 50 OLS Model'!$B$11*I44</f>
        <v>0</v>
      </c>
      <c r="T44">
        <f>'GS &lt; 50 OLS Model'!$B$12*J44</f>
        <v>0</v>
      </c>
      <c r="U44">
        <f>'GS &lt; 50 OLS Model'!$B$13*K44</f>
        <v>14449826.767135682</v>
      </c>
      <c r="V44">
        <f t="shared" si="2"/>
        <v>23332727.885401648</v>
      </c>
      <c r="W44" s="26">
        <f t="shared" ca="1" si="3"/>
        <v>2.7711738622401946E-2</v>
      </c>
    </row>
    <row r="45" spans="1:23">
      <c r="A45" s="28">
        <f>'Monthly Data'!A45</f>
        <v>40756</v>
      </c>
      <c r="B45">
        <f t="shared" si="1"/>
        <v>2011</v>
      </c>
      <c r="C45">
        <f ca="1">'Monthly Data'!J45</f>
        <v>21542109.43368886</v>
      </c>
      <c r="D45">
        <f>'Monthly Data'!AX45</f>
        <v>0</v>
      </c>
      <c r="E45">
        <f>'Monthly Data'!AY45</f>
        <v>159.50000000000003</v>
      </c>
      <c r="F45" s="133">
        <f>'Monthly Data'!BA45</f>
        <v>147.9</v>
      </c>
      <c r="G45">
        <f>'Monthly Data'!BC45</f>
        <v>44</v>
      </c>
      <c r="H45">
        <f>'Monthly Data'!BF45</f>
        <v>0</v>
      </c>
      <c r="I45">
        <f>'Monthly Data'!BL45</f>
        <v>0</v>
      </c>
      <c r="J45">
        <f>'Monthly Data'!BR45</f>
        <v>0</v>
      </c>
      <c r="K45">
        <f>'Monthly Data'!BS45</f>
        <v>31</v>
      </c>
      <c r="M45">
        <f>'GS &lt; 50 OLS Model'!$B$5</f>
        <v>-789150.85641829099</v>
      </c>
      <c r="N45">
        <f>'GS &lt; 50 OLS Model'!$B$6*D45</f>
        <v>0</v>
      </c>
      <c r="O45">
        <f>'GS &lt; 50 OLS Model'!$B$7*E45</f>
        <v>3961329.4975576662</v>
      </c>
      <c r="P45">
        <f>'GS &lt; 50 OLS Model'!$B$8*F45</f>
        <v>3974978.5157923661</v>
      </c>
      <c r="Q45">
        <f>'GS &lt; 50 OLS Model'!$B$9*G45</f>
        <v>-666336.12886217085</v>
      </c>
      <c r="R45">
        <f>'GS &lt; 50 OLS Model'!$B$10*H45</f>
        <v>0</v>
      </c>
      <c r="S45">
        <f>'GS &lt; 50 OLS Model'!$B$11*I45</f>
        <v>0</v>
      </c>
      <c r="T45">
        <f>'GS &lt; 50 OLS Model'!$B$12*J45</f>
        <v>0</v>
      </c>
      <c r="U45">
        <f>'GS &lt; 50 OLS Model'!$B$13*K45</f>
        <v>14449826.767135682</v>
      </c>
      <c r="V45">
        <f t="shared" si="2"/>
        <v>20930647.79520525</v>
      </c>
      <c r="W45" s="26">
        <f t="shared" ca="1" si="3"/>
        <v>2.8384482975811511E-2</v>
      </c>
    </row>
    <row r="46" spans="1:23">
      <c r="A46" s="28">
        <f>'Monthly Data'!A46</f>
        <v>40787</v>
      </c>
      <c r="B46">
        <f t="shared" si="1"/>
        <v>2011</v>
      </c>
      <c r="C46">
        <f ca="1">'Monthly Data'!J46</f>
        <v>18050834.514007859</v>
      </c>
      <c r="D46">
        <f>'Monthly Data'!AX46</f>
        <v>51.4</v>
      </c>
      <c r="E46">
        <f>'Monthly Data'!AY46</f>
        <v>60.199999999999989</v>
      </c>
      <c r="F46" s="133">
        <f>'Monthly Data'!BA46</f>
        <v>146</v>
      </c>
      <c r="G46">
        <f>'Monthly Data'!BC46</f>
        <v>45</v>
      </c>
      <c r="H46">
        <f>'Monthly Data'!BF46</f>
        <v>0</v>
      </c>
      <c r="I46">
        <f>'Monthly Data'!BL46</f>
        <v>1</v>
      </c>
      <c r="J46">
        <f>'Monthly Data'!BR46</f>
        <v>1</v>
      </c>
      <c r="K46">
        <f>'Monthly Data'!BS46</f>
        <v>30</v>
      </c>
      <c r="M46">
        <f>'GS &lt; 50 OLS Model'!$B$5</f>
        <v>-789150.85641829099</v>
      </c>
      <c r="N46">
        <f>'GS &lt; 50 OLS Model'!$B$6*D46</f>
        <v>239341.80426971641</v>
      </c>
      <c r="O46">
        <f>'GS &lt; 50 OLS Model'!$B$7*E46</f>
        <v>1495122.481209852</v>
      </c>
      <c r="P46">
        <f>'GS &lt; 50 OLS Model'!$B$8*F46</f>
        <v>3923913.8830675147</v>
      </c>
      <c r="Q46">
        <f>'GS &lt; 50 OLS Model'!$B$9*G46</f>
        <v>-681480.13179085648</v>
      </c>
      <c r="R46">
        <f>'GS &lt; 50 OLS Model'!$B$10*H46</f>
        <v>0</v>
      </c>
      <c r="S46">
        <f>'GS &lt; 50 OLS Model'!$B$11*I46</f>
        <v>738961.94717258995</v>
      </c>
      <c r="T46">
        <f>'GS &lt; 50 OLS Model'!$B$12*J46</f>
        <v>-710726.62253818498</v>
      </c>
      <c r="U46">
        <f>'GS &lt; 50 OLS Model'!$B$13*K46</f>
        <v>13983703.323034531</v>
      </c>
      <c r="V46">
        <f t="shared" si="2"/>
        <v>18199685.828006871</v>
      </c>
      <c r="W46" s="26">
        <f t="shared" ca="1" si="3"/>
        <v>8.2462289421300766E-3</v>
      </c>
    </row>
    <row r="47" spans="1:23">
      <c r="A47" s="28">
        <f>'Monthly Data'!A47</f>
        <v>40817</v>
      </c>
      <c r="B47">
        <f t="shared" si="1"/>
        <v>2011</v>
      </c>
      <c r="C47">
        <f ca="1">'Monthly Data'!J47</f>
        <v>17206685.452281859</v>
      </c>
      <c r="D47">
        <f>'Monthly Data'!AX47</f>
        <v>185.29999999999998</v>
      </c>
      <c r="E47">
        <f>'Monthly Data'!AY47</f>
        <v>2.6999999999999997</v>
      </c>
      <c r="F47" s="133">
        <f>'Monthly Data'!BA47</f>
        <v>146</v>
      </c>
      <c r="G47">
        <f>'Monthly Data'!BC47</f>
        <v>46</v>
      </c>
      <c r="H47">
        <f>'Monthly Data'!BF47</f>
        <v>0</v>
      </c>
      <c r="I47">
        <f>'Monthly Data'!BL47</f>
        <v>0</v>
      </c>
      <c r="J47">
        <f>'Monthly Data'!BR47</f>
        <v>1</v>
      </c>
      <c r="K47">
        <f>'Monthly Data'!BS47</f>
        <v>31</v>
      </c>
      <c r="M47">
        <f>'GS &lt; 50 OLS Model'!$B$5</f>
        <v>-789150.85641829099</v>
      </c>
      <c r="N47">
        <f>'GS &lt; 50 OLS Model'!$B$6*D47</f>
        <v>862841.17375833553</v>
      </c>
      <c r="O47">
        <f>'GS &lt; 50 OLS Model'!$B$7*E47</f>
        <v>67056.98835991032</v>
      </c>
      <c r="P47">
        <f>'GS &lt; 50 OLS Model'!$B$8*F47</f>
        <v>3923913.8830675147</v>
      </c>
      <c r="Q47">
        <f>'GS &lt; 50 OLS Model'!$B$9*G47</f>
        <v>-696624.13471954223</v>
      </c>
      <c r="R47">
        <f>'GS &lt; 50 OLS Model'!$B$10*H47</f>
        <v>0</v>
      </c>
      <c r="S47">
        <f>'GS &lt; 50 OLS Model'!$B$11*I47</f>
        <v>0</v>
      </c>
      <c r="T47">
        <f>'GS &lt; 50 OLS Model'!$B$12*J47</f>
        <v>-710726.62253818498</v>
      </c>
      <c r="U47">
        <f>'GS &lt; 50 OLS Model'!$B$13*K47</f>
        <v>14449826.767135682</v>
      </c>
      <c r="V47">
        <f t="shared" si="2"/>
        <v>17107137.198645424</v>
      </c>
      <c r="W47" s="26">
        <f t="shared" ca="1" si="3"/>
        <v>5.7854404273562816E-3</v>
      </c>
    </row>
    <row r="48" spans="1:23">
      <c r="A48" s="28">
        <f>'Monthly Data'!A48</f>
        <v>40848</v>
      </c>
      <c r="B48">
        <f t="shared" si="1"/>
        <v>2011</v>
      </c>
      <c r="C48">
        <f ca="1">'Monthly Data'!J48</f>
        <v>17348028.408182859</v>
      </c>
      <c r="D48">
        <f>'Monthly Data'!AX48</f>
        <v>297.2999999999999</v>
      </c>
      <c r="E48">
        <f>'Monthly Data'!AY48</f>
        <v>0</v>
      </c>
      <c r="F48" s="133">
        <f>'Monthly Data'!BA48</f>
        <v>147.30000000000001</v>
      </c>
      <c r="G48">
        <f>'Monthly Data'!BC48</f>
        <v>47</v>
      </c>
      <c r="H48">
        <f>'Monthly Data'!BF48</f>
        <v>0</v>
      </c>
      <c r="I48">
        <f>'Monthly Data'!BL48</f>
        <v>0</v>
      </c>
      <c r="J48">
        <f>'Monthly Data'!BR48</f>
        <v>1</v>
      </c>
      <c r="K48">
        <f>'Monthly Data'!BS48</f>
        <v>30</v>
      </c>
      <c r="M48">
        <f>'GS &lt; 50 OLS Model'!$B$5</f>
        <v>-789150.85641829099</v>
      </c>
      <c r="N48">
        <f>'GS &lt; 50 OLS Model'!$B$6*D48</f>
        <v>1384364.1713888457</v>
      </c>
      <c r="O48">
        <f>'GS &lt; 50 OLS Model'!$B$7*E48</f>
        <v>0</v>
      </c>
      <c r="P48">
        <f>'GS &lt; 50 OLS Model'!$B$8*F48</f>
        <v>3958852.8423003084</v>
      </c>
      <c r="Q48">
        <f>'GS &lt; 50 OLS Model'!$B$9*G48</f>
        <v>-711768.13764822797</v>
      </c>
      <c r="R48">
        <f>'GS &lt; 50 OLS Model'!$B$10*H48</f>
        <v>0</v>
      </c>
      <c r="S48">
        <f>'GS &lt; 50 OLS Model'!$B$11*I48</f>
        <v>0</v>
      </c>
      <c r="T48">
        <f>'GS &lt; 50 OLS Model'!$B$12*J48</f>
        <v>-710726.62253818498</v>
      </c>
      <c r="U48">
        <f>'GS &lt; 50 OLS Model'!$B$13*K48</f>
        <v>13983703.323034531</v>
      </c>
      <c r="V48">
        <f t="shared" si="2"/>
        <v>17115274.720118981</v>
      </c>
      <c r="W48" s="26">
        <f t="shared" ca="1" si="3"/>
        <v>1.3416722787593051E-2</v>
      </c>
    </row>
    <row r="49" spans="1:23">
      <c r="A49" s="28">
        <f>'Monthly Data'!A49</f>
        <v>40878</v>
      </c>
      <c r="B49">
        <f t="shared" si="1"/>
        <v>2011</v>
      </c>
      <c r="C49">
        <f ca="1">'Monthly Data'!J49</f>
        <v>18974962.525991857</v>
      </c>
      <c r="D49">
        <f>'Monthly Data'!AX49</f>
        <v>485.4</v>
      </c>
      <c r="E49">
        <f>'Monthly Data'!AY49</f>
        <v>0</v>
      </c>
      <c r="F49" s="133">
        <f>'Monthly Data'!BA49</f>
        <v>149.30000000000001</v>
      </c>
      <c r="G49">
        <f>'Monthly Data'!BC49</f>
        <v>48</v>
      </c>
      <c r="H49">
        <f>'Monthly Data'!BF49</f>
        <v>0</v>
      </c>
      <c r="I49">
        <f>'Monthly Data'!BL49</f>
        <v>0</v>
      </c>
      <c r="J49">
        <f>'Monthly Data'!BR49</f>
        <v>0</v>
      </c>
      <c r="K49">
        <f>'Monthly Data'!BS49</f>
        <v>31</v>
      </c>
      <c r="M49">
        <f>'GS &lt; 50 OLS Model'!$B$5</f>
        <v>-789150.85641829099</v>
      </c>
      <c r="N49">
        <f>'GS &lt; 50 OLS Model'!$B$6*D49</f>
        <v>2260243.4200879443</v>
      </c>
      <c r="O49">
        <f>'GS &lt; 50 OLS Model'!$B$7*E49</f>
        <v>0</v>
      </c>
      <c r="P49">
        <f>'GS &lt; 50 OLS Model'!$B$8*F49</f>
        <v>4012605.0872738357</v>
      </c>
      <c r="Q49">
        <f>'GS &lt; 50 OLS Model'!$B$9*G49</f>
        <v>-726912.1405769136</v>
      </c>
      <c r="R49">
        <f>'GS &lt; 50 OLS Model'!$B$10*H49</f>
        <v>0</v>
      </c>
      <c r="S49">
        <f>'GS &lt; 50 OLS Model'!$B$11*I49</f>
        <v>0</v>
      </c>
      <c r="T49">
        <f>'GS &lt; 50 OLS Model'!$B$12*J49</f>
        <v>0</v>
      </c>
      <c r="U49">
        <f>'GS &lt; 50 OLS Model'!$B$13*K49</f>
        <v>14449826.767135682</v>
      </c>
      <c r="V49">
        <f t="shared" si="2"/>
        <v>19206612.277502257</v>
      </c>
      <c r="W49" s="26">
        <f t="shared" ca="1" si="3"/>
        <v>1.2208179657434742E-2</v>
      </c>
    </row>
    <row r="50" spans="1:23">
      <c r="A50" s="28">
        <f>'Monthly Data'!A50</f>
        <v>40909</v>
      </c>
      <c r="B50">
        <f t="shared" si="1"/>
        <v>2012</v>
      </c>
      <c r="C50">
        <f ca="1">'Monthly Data'!J50</f>
        <v>19511148.082728777</v>
      </c>
      <c r="D50">
        <f>'Monthly Data'!AX50</f>
        <v>559.59999999999991</v>
      </c>
      <c r="E50">
        <f>'Monthly Data'!AY50</f>
        <v>0</v>
      </c>
      <c r="F50" s="133">
        <f>'Monthly Data'!BA50</f>
        <v>149.5</v>
      </c>
      <c r="G50">
        <f>'Monthly Data'!BC50</f>
        <v>49</v>
      </c>
      <c r="H50">
        <f>'Monthly Data'!BF50</f>
        <v>0</v>
      </c>
      <c r="I50">
        <f>'Monthly Data'!BL50</f>
        <v>0</v>
      </c>
      <c r="J50">
        <f>'Monthly Data'!BR50</f>
        <v>0</v>
      </c>
      <c r="K50">
        <f>'Monthly Data'!BS50</f>
        <v>31</v>
      </c>
      <c r="M50">
        <f>'GS &lt; 50 OLS Model'!$B$5</f>
        <v>-789150.85641829099</v>
      </c>
      <c r="N50">
        <f>'GS &lt; 50 OLS Model'!$B$6*D50</f>
        <v>2605752.406018157</v>
      </c>
      <c r="O50">
        <f>'GS &lt; 50 OLS Model'!$B$7*E50</f>
        <v>0</v>
      </c>
      <c r="P50">
        <f>'GS &lt; 50 OLS Model'!$B$8*F50</f>
        <v>4017980.3117711884</v>
      </c>
      <c r="Q50">
        <f>'GS &lt; 50 OLS Model'!$B$9*G50</f>
        <v>-742056.14350559935</v>
      </c>
      <c r="R50">
        <f>'GS &lt; 50 OLS Model'!$B$10*H50</f>
        <v>0</v>
      </c>
      <c r="S50">
        <f>'GS &lt; 50 OLS Model'!$B$11*I50</f>
        <v>0</v>
      </c>
      <c r="T50">
        <f>'GS &lt; 50 OLS Model'!$B$12*J50</f>
        <v>0</v>
      </c>
      <c r="U50">
        <f>'GS &lt; 50 OLS Model'!$B$13*K50</f>
        <v>14449826.767135682</v>
      </c>
      <c r="V50">
        <f t="shared" si="2"/>
        <v>19542352.485001136</v>
      </c>
      <c r="W50" s="26">
        <f t="shared" ca="1" si="3"/>
        <v>1.5993114367257866E-3</v>
      </c>
    </row>
    <row r="51" spans="1:23">
      <c r="A51" s="28">
        <f>'Monthly Data'!A51</f>
        <v>40940</v>
      </c>
      <c r="B51">
        <f t="shared" si="1"/>
        <v>2012</v>
      </c>
      <c r="C51">
        <f ca="1">'Monthly Data'!J51</f>
        <v>18256163.68848278</v>
      </c>
      <c r="D51">
        <f>'Monthly Data'!AX51</f>
        <v>492.40000000000003</v>
      </c>
      <c r="E51">
        <f>'Monthly Data'!AY51</f>
        <v>0</v>
      </c>
      <c r="F51" s="133">
        <f>'Monthly Data'!BA51</f>
        <v>150.19999999999999</v>
      </c>
      <c r="G51">
        <f>'Monthly Data'!BC51</f>
        <v>50</v>
      </c>
      <c r="H51">
        <f>'Monthly Data'!BF51</f>
        <v>0</v>
      </c>
      <c r="I51">
        <f>'Monthly Data'!BL51</f>
        <v>0</v>
      </c>
      <c r="J51">
        <f>'Monthly Data'!BR51</f>
        <v>0</v>
      </c>
      <c r="K51">
        <f>'Monthly Data'!BS51</f>
        <v>29</v>
      </c>
      <c r="M51">
        <f>'GS &lt; 50 OLS Model'!$B$5</f>
        <v>-789150.85641829099</v>
      </c>
      <c r="N51">
        <f>'GS &lt; 50 OLS Model'!$B$6*D51</f>
        <v>2292838.6074398514</v>
      </c>
      <c r="O51">
        <f>'GS &lt; 50 OLS Model'!$B$7*E51</f>
        <v>0</v>
      </c>
      <c r="P51">
        <f>'GS &lt; 50 OLS Model'!$B$8*F51</f>
        <v>4036793.5975119225</v>
      </c>
      <c r="Q51">
        <f>'GS &lt; 50 OLS Model'!$B$9*G51</f>
        <v>-757200.14643428498</v>
      </c>
      <c r="R51">
        <f>'GS &lt; 50 OLS Model'!$B$10*H51</f>
        <v>0</v>
      </c>
      <c r="S51">
        <f>'GS &lt; 50 OLS Model'!$B$11*I51</f>
        <v>0</v>
      </c>
      <c r="T51">
        <f>'GS &lt; 50 OLS Model'!$B$12*J51</f>
        <v>0</v>
      </c>
      <c r="U51">
        <f>'GS &lt; 50 OLS Model'!$B$13*K51</f>
        <v>13517579.878933379</v>
      </c>
      <c r="V51">
        <f t="shared" si="2"/>
        <v>18300861.081032578</v>
      </c>
      <c r="W51" s="26">
        <f t="shared" ca="1" si="3"/>
        <v>2.4483452992917687E-3</v>
      </c>
    </row>
    <row r="52" spans="1:23">
      <c r="A52" s="28">
        <f>'Monthly Data'!A52</f>
        <v>40969</v>
      </c>
      <c r="B52">
        <f t="shared" si="1"/>
        <v>2012</v>
      </c>
      <c r="C52">
        <f ca="1">'Monthly Data'!J52</f>
        <v>18096668.85844278</v>
      </c>
      <c r="D52">
        <f>'Monthly Data'!AX52</f>
        <v>250.79999999999995</v>
      </c>
      <c r="E52">
        <f>'Monthly Data'!AY52</f>
        <v>4.8</v>
      </c>
      <c r="F52" s="133">
        <f>'Monthly Data'!BA52</f>
        <v>151.80000000000001</v>
      </c>
      <c r="G52">
        <f>'Monthly Data'!BC52</f>
        <v>51</v>
      </c>
      <c r="H52">
        <f>'Monthly Data'!BF52</f>
        <v>1</v>
      </c>
      <c r="I52">
        <f>'Monthly Data'!BL52</f>
        <v>0</v>
      </c>
      <c r="J52">
        <f>'Monthly Data'!BR52</f>
        <v>1</v>
      </c>
      <c r="K52">
        <f>'Monthly Data'!BS52</f>
        <v>31</v>
      </c>
      <c r="M52">
        <f>'GS &lt; 50 OLS Model'!$B$5</f>
        <v>-789150.85641829099</v>
      </c>
      <c r="N52">
        <f>'GS &lt; 50 OLS Model'!$B$6*D52</f>
        <v>1167838.9982654643</v>
      </c>
      <c r="O52">
        <f>'GS &lt; 50 OLS Model'!$B$7*E52</f>
        <v>119212.42375095168</v>
      </c>
      <c r="P52">
        <f>'GS &lt; 50 OLS Model'!$B$8*F52</f>
        <v>4079795.3934907452</v>
      </c>
      <c r="Q52">
        <f>'GS &lt; 50 OLS Model'!$B$9*G52</f>
        <v>-772344.14936297073</v>
      </c>
      <c r="R52">
        <f>'GS &lt; 50 OLS Model'!$B$10*H52</f>
        <v>396678.61848310701</v>
      </c>
      <c r="S52">
        <f>'GS &lt; 50 OLS Model'!$B$11*I52</f>
        <v>0</v>
      </c>
      <c r="T52">
        <f>'GS &lt; 50 OLS Model'!$B$12*J52</f>
        <v>-710726.62253818498</v>
      </c>
      <c r="U52">
        <f>'GS &lt; 50 OLS Model'!$B$13*K52</f>
        <v>14449826.767135682</v>
      </c>
      <c r="V52">
        <f t="shared" si="2"/>
        <v>17941130.572806504</v>
      </c>
      <c r="W52" s="26">
        <f t="shared" ca="1" si="3"/>
        <v>8.594857255384409E-3</v>
      </c>
    </row>
    <row r="53" spans="1:23">
      <c r="A53" s="28">
        <f>'Monthly Data'!A53</f>
        <v>41000</v>
      </c>
      <c r="B53">
        <f t="shared" si="1"/>
        <v>2012</v>
      </c>
      <c r="C53">
        <f ca="1">'Monthly Data'!J53</f>
        <v>16541459.767637776</v>
      </c>
      <c r="D53">
        <f>'Monthly Data'!AX53</f>
        <v>252.49999999999991</v>
      </c>
      <c r="E53">
        <f>'Monthly Data'!AY53</f>
        <v>4.3</v>
      </c>
      <c r="F53" s="133">
        <f>'Monthly Data'!BA53</f>
        <v>152.5</v>
      </c>
      <c r="G53">
        <f>'Monthly Data'!BC53</f>
        <v>52</v>
      </c>
      <c r="H53">
        <f>'Monthly Data'!BF53</f>
        <v>0</v>
      </c>
      <c r="I53">
        <f>'Monthly Data'!BL53</f>
        <v>0</v>
      </c>
      <c r="J53">
        <f>'Monthly Data'!BR53</f>
        <v>1</v>
      </c>
      <c r="K53">
        <f>'Monthly Data'!BS53</f>
        <v>30</v>
      </c>
      <c r="M53">
        <f>'GS &lt; 50 OLS Model'!$B$5</f>
        <v>-789150.85641829099</v>
      </c>
      <c r="N53">
        <f>'GS &lt; 50 OLS Model'!$B$6*D53</f>
        <v>1175754.9723366415</v>
      </c>
      <c r="O53">
        <f>'GS &lt; 50 OLS Model'!$B$7*E53</f>
        <v>106794.46294356088</v>
      </c>
      <c r="P53">
        <f>'GS &lt; 50 OLS Model'!$B$8*F53</f>
        <v>4098608.6792314798</v>
      </c>
      <c r="Q53">
        <f>'GS &lt; 50 OLS Model'!$B$9*G53</f>
        <v>-787488.15229165647</v>
      </c>
      <c r="R53">
        <f>'GS &lt; 50 OLS Model'!$B$10*H53</f>
        <v>0</v>
      </c>
      <c r="S53">
        <f>'GS &lt; 50 OLS Model'!$B$11*I53</f>
        <v>0</v>
      </c>
      <c r="T53">
        <f>'GS &lt; 50 OLS Model'!$B$12*J53</f>
        <v>-710726.62253818498</v>
      </c>
      <c r="U53">
        <f>'GS &lt; 50 OLS Model'!$B$13*K53</f>
        <v>13983703.323034531</v>
      </c>
      <c r="V53">
        <f t="shared" si="2"/>
        <v>17077495.806298081</v>
      </c>
      <c r="W53" s="26">
        <f t="shared" ca="1" si="3"/>
        <v>3.2405606650812172E-2</v>
      </c>
    </row>
    <row r="54" spans="1:23">
      <c r="A54" s="28">
        <f>'Monthly Data'!A54</f>
        <v>41030</v>
      </c>
      <c r="B54">
        <f t="shared" si="1"/>
        <v>2012</v>
      </c>
      <c r="C54">
        <f ca="1">'Monthly Data'!J54</f>
        <v>18171949.748051777</v>
      </c>
      <c r="D54">
        <f>'Monthly Data'!AX54</f>
        <v>48.2</v>
      </c>
      <c r="E54">
        <f>'Monthly Data'!AY54</f>
        <v>59.3</v>
      </c>
      <c r="F54" s="133">
        <f>'Monthly Data'!BA54</f>
        <v>152.69999999999999</v>
      </c>
      <c r="G54">
        <f>'Monthly Data'!BC54</f>
        <v>53</v>
      </c>
      <c r="H54">
        <f>'Monthly Data'!BF54</f>
        <v>0</v>
      </c>
      <c r="I54">
        <f>'Monthly Data'!BL54</f>
        <v>0</v>
      </c>
      <c r="J54">
        <f>'Monthly Data'!BR54</f>
        <v>1</v>
      </c>
      <c r="K54">
        <f>'Monthly Data'!BS54</f>
        <v>31</v>
      </c>
      <c r="M54">
        <f>'GS &lt; 50 OLS Model'!$B$5</f>
        <v>-789150.85641829099</v>
      </c>
      <c r="N54">
        <f>'GS &lt; 50 OLS Model'!$B$6*D54</f>
        <v>224441.14719455899</v>
      </c>
      <c r="O54">
        <f>'GS &lt; 50 OLS Model'!$B$7*E54</f>
        <v>1472770.1517565488</v>
      </c>
      <c r="P54">
        <f>'GS &lt; 50 OLS Model'!$B$8*F54</f>
        <v>4103983.903728832</v>
      </c>
      <c r="Q54">
        <f>'GS &lt; 50 OLS Model'!$B$9*G54</f>
        <v>-802632.1552203421</v>
      </c>
      <c r="R54">
        <f>'GS &lt; 50 OLS Model'!$B$10*H54</f>
        <v>0</v>
      </c>
      <c r="S54">
        <f>'GS &lt; 50 OLS Model'!$B$11*I54</f>
        <v>0</v>
      </c>
      <c r="T54">
        <f>'GS &lt; 50 OLS Model'!$B$12*J54</f>
        <v>-710726.62253818498</v>
      </c>
      <c r="U54">
        <f>'GS &lt; 50 OLS Model'!$B$13*K54</f>
        <v>14449826.767135682</v>
      </c>
      <c r="V54">
        <f t="shared" si="2"/>
        <v>17948512.335638802</v>
      </c>
      <c r="W54" s="26">
        <f t="shared" ca="1" si="3"/>
        <v>1.2295731361293787E-2</v>
      </c>
    </row>
    <row r="55" spans="1:23">
      <c r="A55" s="28">
        <f>'Monthly Data'!A55</f>
        <v>41061</v>
      </c>
      <c r="B55">
        <f t="shared" ref="B55:B109" si="4">YEAR(A55)</f>
        <v>2012</v>
      </c>
      <c r="C55">
        <f ca="1">'Monthly Data'!J55</f>
        <v>20403300.909939777</v>
      </c>
      <c r="D55">
        <f>'Monthly Data'!AX55</f>
        <v>10.3</v>
      </c>
      <c r="E55">
        <f>'Monthly Data'!AY55</f>
        <v>147.09999999999997</v>
      </c>
      <c r="F55" s="133">
        <f>'Monthly Data'!BA55</f>
        <v>152.6</v>
      </c>
      <c r="G55">
        <f>'Monthly Data'!BC55</f>
        <v>54</v>
      </c>
      <c r="H55">
        <f>'Monthly Data'!BF55</f>
        <v>0</v>
      </c>
      <c r="I55">
        <f>'Monthly Data'!BL55</f>
        <v>0</v>
      </c>
      <c r="J55">
        <f>'Monthly Data'!BR55</f>
        <v>0</v>
      </c>
      <c r="K55">
        <f>'Monthly Data'!BS55</f>
        <v>30</v>
      </c>
      <c r="M55">
        <f>'GS &lt; 50 OLS Model'!$B$5</f>
        <v>-789150.85641829099</v>
      </c>
      <c r="N55">
        <f>'GS &lt; 50 OLS Model'!$B$6*D55</f>
        <v>47961.489960663021</v>
      </c>
      <c r="O55">
        <f>'GS &lt; 50 OLS Model'!$B$7*E55</f>
        <v>3653364.0695343725</v>
      </c>
      <c r="P55">
        <f>'GS &lt; 50 OLS Model'!$B$8*F55</f>
        <v>4101296.2914801561</v>
      </c>
      <c r="Q55">
        <f>'GS &lt; 50 OLS Model'!$B$9*G55</f>
        <v>-817776.15814902785</v>
      </c>
      <c r="R55">
        <f>'GS &lt; 50 OLS Model'!$B$10*H55</f>
        <v>0</v>
      </c>
      <c r="S55">
        <f>'GS &lt; 50 OLS Model'!$B$11*I55</f>
        <v>0</v>
      </c>
      <c r="T55">
        <f>'GS &lt; 50 OLS Model'!$B$12*J55</f>
        <v>0</v>
      </c>
      <c r="U55">
        <f>'GS &lt; 50 OLS Model'!$B$13*K55</f>
        <v>13983703.323034531</v>
      </c>
      <c r="V55">
        <f t="shared" ref="V55:V109" si="5">SUM(M55:U55)</f>
        <v>20179398.159442402</v>
      </c>
      <c r="W55" s="26">
        <f t="shared" ref="W55:W109" ca="1" si="6">ABS(V55-C55)/C55</f>
        <v>1.0973849353380711E-2</v>
      </c>
    </row>
    <row r="56" spans="1:23">
      <c r="A56" s="28">
        <f>'Monthly Data'!A56</f>
        <v>41091</v>
      </c>
      <c r="B56">
        <f t="shared" si="4"/>
        <v>2012</v>
      </c>
      <c r="C56">
        <f ca="1">'Monthly Data'!J56</f>
        <v>22861363.392034773</v>
      </c>
      <c r="D56">
        <f>'Monthly Data'!AX56</f>
        <v>0</v>
      </c>
      <c r="E56">
        <f>'Monthly Data'!AY56</f>
        <v>235.50000000000009</v>
      </c>
      <c r="F56" s="133">
        <f>'Monthly Data'!BA56</f>
        <v>153.80000000000001</v>
      </c>
      <c r="G56">
        <f>'Monthly Data'!BC56</f>
        <v>55</v>
      </c>
      <c r="H56">
        <f>'Monthly Data'!BF56</f>
        <v>0</v>
      </c>
      <c r="I56">
        <f>'Monthly Data'!BL56</f>
        <v>0</v>
      </c>
      <c r="J56">
        <f>'Monthly Data'!BR56</f>
        <v>0</v>
      </c>
      <c r="K56">
        <f>'Monthly Data'!BS56</f>
        <v>31</v>
      </c>
      <c r="M56">
        <f>'GS &lt; 50 OLS Model'!$B$5</f>
        <v>-789150.85641829099</v>
      </c>
      <c r="N56">
        <f>'GS &lt; 50 OLS Model'!$B$6*D56</f>
        <v>0</v>
      </c>
      <c r="O56">
        <f>'GS &lt; 50 OLS Model'!$B$7*E56</f>
        <v>5848859.5402810695</v>
      </c>
      <c r="P56">
        <f>'GS &lt; 50 OLS Model'!$B$8*F56</f>
        <v>4133547.638464273</v>
      </c>
      <c r="Q56">
        <f>'GS &lt; 50 OLS Model'!$B$9*G56</f>
        <v>-832920.16107771359</v>
      </c>
      <c r="R56">
        <f>'GS &lt; 50 OLS Model'!$B$10*H56</f>
        <v>0</v>
      </c>
      <c r="S56">
        <f>'GS &lt; 50 OLS Model'!$B$11*I56</f>
        <v>0</v>
      </c>
      <c r="T56">
        <f>'GS &lt; 50 OLS Model'!$B$12*J56</f>
        <v>0</v>
      </c>
      <c r="U56">
        <f>'GS &lt; 50 OLS Model'!$B$13*K56</f>
        <v>14449826.767135682</v>
      </c>
      <c r="V56">
        <f t="shared" si="5"/>
        <v>22810162.928385019</v>
      </c>
      <c r="W56" s="26">
        <f t="shared" ca="1" si="6"/>
        <v>2.2396067448712379E-3</v>
      </c>
    </row>
    <row r="57" spans="1:23">
      <c r="A57" s="28">
        <f>'Monthly Data'!A57</f>
        <v>41122</v>
      </c>
      <c r="B57">
        <f t="shared" si="4"/>
        <v>2012</v>
      </c>
      <c r="C57">
        <f ca="1">'Monthly Data'!J57</f>
        <v>21118978.986886777</v>
      </c>
      <c r="D57">
        <f>'Monthly Data'!AX57</f>
        <v>0.7</v>
      </c>
      <c r="E57">
        <f>'Monthly Data'!AY57</f>
        <v>143.69999999999999</v>
      </c>
      <c r="F57" s="133">
        <f>'Monthly Data'!BA57</f>
        <v>154.5</v>
      </c>
      <c r="G57">
        <f>'Monthly Data'!BC57</f>
        <v>56</v>
      </c>
      <c r="H57">
        <f>'Monthly Data'!BF57</f>
        <v>0</v>
      </c>
      <c r="I57">
        <f>'Monthly Data'!BL57</f>
        <v>0</v>
      </c>
      <c r="J57">
        <f>'Monthly Data'!BR57</f>
        <v>0</v>
      </c>
      <c r="K57">
        <f>'Monthly Data'!BS57</f>
        <v>31</v>
      </c>
      <c r="M57">
        <f>'GS &lt; 50 OLS Model'!$B$5</f>
        <v>-789150.85641829099</v>
      </c>
      <c r="N57">
        <f>'GS &lt; 50 OLS Model'!$B$6*D57</f>
        <v>3259.5187351906902</v>
      </c>
      <c r="O57">
        <f>'GS &lt; 50 OLS Model'!$B$7*E57</f>
        <v>3568921.9360441156</v>
      </c>
      <c r="P57">
        <f>'GS &lt; 50 OLS Model'!$B$8*F57</f>
        <v>4152360.9242050075</v>
      </c>
      <c r="Q57">
        <f>'GS &lt; 50 OLS Model'!$B$9*G57</f>
        <v>-848064.16400639922</v>
      </c>
      <c r="R57">
        <f>'GS &lt; 50 OLS Model'!$B$10*H57</f>
        <v>0</v>
      </c>
      <c r="S57">
        <f>'GS &lt; 50 OLS Model'!$B$11*I57</f>
        <v>0</v>
      </c>
      <c r="T57">
        <f>'GS &lt; 50 OLS Model'!$B$12*J57</f>
        <v>0</v>
      </c>
      <c r="U57">
        <f>'GS &lt; 50 OLS Model'!$B$13*K57</f>
        <v>14449826.767135682</v>
      </c>
      <c r="V57">
        <f t="shared" si="5"/>
        <v>20537154.125695303</v>
      </c>
      <c r="W57" s="26">
        <f t="shared" ca="1" si="6"/>
        <v>2.7549857479035388E-2</v>
      </c>
    </row>
    <row r="58" spans="1:23">
      <c r="A58" s="28">
        <f>'Monthly Data'!A58</f>
        <v>41153</v>
      </c>
      <c r="B58">
        <f t="shared" si="4"/>
        <v>2012</v>
      </c>
      <c r="C58">
        <f ca="1">'Monthly Data'!J58</f>
        <v>18170205.46941378</v>
      </c>
      <c r="D58">
        <f>'Monthly Data'!AX58</f>
        <v>53.2</v>
      </c>
      <c r="E58">
        <f>'Monthly Data'!AY58</f>
        <v>50.29999999999999</v>
      </c>
      <c r="F58" s="133">
        <f>'Monthly Data'!BA58</f>
        <v>155.1</v>
      </c>
      <c r="G58">
        <f>'Monthly Data'!BC58</f>
        <v>57</v>
      </c>
      <c r="H58">
        <f>'Monthly Data'!BF58</f>
        <v>0</v>
      </c>
      <c r="I58">
        <f>'Monthly Data'!BL58</f>
        <v>1</v>
      </c>
      <c r="J58">
        <f>'Monthly Data'!BR58</f>
        <v>1</v>
      </c>
      <c r="K58">
        <f>'Monthly Data'!BS58</f>
        <v>30</v>
      </c>
      <c r="M58">
        <f>'GS &lt; 50 OLS Model'!$B$5</f>
        <v>-789150.85641829099</v>
      </c>
      <c r="N58">
        <f>'GS &lt; 50 OLS Model'!$B$6*D58</f>
        <v>247723.42387449247</v>
      </c>
      <c r="O58">
        <f>'GS &lt; 50 OLS Model'!$B$7*E58</f>
        <v>1249246.8572235142</v>
      </c>
      <c r="P58">
        <f>'GS &lt; 50 OLS Model'!$B$8*F58</f>
        <v>4168486.5976970652</v>
      </c>
      <c r="Q58">
        <f>'GS &lt; 50 OLS Model'!$B$9*G58</f>
        <v>-863208.16693508497</v>
      </c>
      <c r="R58">
        <f>'GS &lt; 50 OLS Model'!$B$10*H58</f>
        <v>0</v>
      </c>
      <c r="S58">
        <f>'GS &lt; 50 OLS Model'!$B$11*I58</f>
        <v>738961.94717258995</v>
      </c>
      <c r="T58">
        <f>'GS &lt; 50 OLS Model'!$B$12*J58</f>
        <v>-710726.62253818498</v>
      </c>
      <c r="U58">
        <f>'GS &lt; 50 OLS Model'!$B$13*K58</f>
        <v>13983703.323034531</v>
      </c>
      <c r="V58">
        <f t="shared" si="5"/>
        <v>18025036.503110632</v>
      </c>
      <c r="W58" s="26">
        <f t="shared" ca="1" si="6"/>
        <v>7.9893959673440571E-3</v>
      </c>
    </row>
    <row r="59" spans="1:23">
      <c r="A59" s="28">
        <f>'Monthly Data'!A59</f>
        <v>41183</v>
      </c>
      <c r="B59">
        <f t="shared" si="4"/>
        <v>2012</v>
      </c>
      <c r="C59">
        <f ca="1">'Monthly Data'!J59</f>
        <v>17220595.803868778</v>
      </c>
      <c r="D59">
        <f>'Monthly Data'!AX59</f>
        <v>207.19999999999996</v>
      </c>
      <c r="E59">
        <f>'Monthly Data'!AY59</f>
        <v>5.6</v>
      </c>
      <c r="F59" s="133">
        <f>'Monthly Data'!BA59</f>
        <v>154.30000000000001</v>
      </c>
      <c r="G59">
        <f>'Monthly Data'!BC59</f>
        <v>58</v>
      </c>
      <c r="H59">
        <f>'Monthly Data'!BF59</f>
        <v>0</v>
      </c>
      <c r="I59">
        <f>'Monthly Data'!BL59</f>
        <v>0</v>
      </c>
      <c r="J59">
        <f>'Monthly Data'!BR59</f>
        <v>1</v>
      </c>
      <c r="K59">
        <f>'Monthly Data'!BS59</f>
        <v>31</v>
      </c>
      <c r="M59">
        <f>'GS &lt; 50 OLS Model'!$B$5</f>
        <v>-789150.85641829099</v>
      </c>
      <c r="N59">
        <f>'GS &lt; 50 OLS Model'!$B$6*D59</f>
        <v>964817.5456164442</v>
      </c>
      <c r="O59">
        <f>'GS &lt; 50 OLS Model'!$B$7*E59</f>
        <v>139081.16104277695</v>
      </c>
      <c r="P59">
        <f>'GS &lt; 50 OLS Model'!$B$8*F59</f>
        <v>4146985.6997076548</v>
      </c>
      <c r="Q59">
        <f>'GS &lt; 50 OLS Model'!$B$9*G59</f>
        <v>-878352.1698637706</v>
      </c>
      <c r="R59">
        <f>'GS &lt; 50 OLS Model'!$B$10*H59</f>
        <v>0</v>
      </c>
      <c r="S59">
        <f>'GS &lt; 50 OLS Model'!$B$11*I59</f>
        <v>0</v>
      </c>
      <c r="T59">
        <f>'GS &lt; 50 OLS Model'!$B$12*J59</f>
        <v>-710726.62253818498</v>
      </c>
      <c r="U59">
        <f>'GS &lt; 50 OLS Model'!$B$13*K59</f>
        <v>14449826.767135682</v>
      </c>
      <c r="V59">
        <f t="shared" si="5"/>
        <v>17322481.524682313</v>
      </c>
      <c r="W59" s="26">
        <f t="shared" ca="1" si="6"/>
        <v>5.9165038175186431E-3</v>
      </c>
    </row>
    <row r="60" spans="1:23">
      <c r="A60" s="28">
        <f>'Monthly Data'!A60</f>
        <v>41214</v>
      </c>
      <c r="B60">
        <f t="shared" si="4"/>
        <v>2012</v>
      </c>
      <c r="C60">
        <f ca="1">'Monthly Data'!J60</f>
        <v>17668478.376731779</v>
      </c>
      <c r="D60">
        <f>'Monthly Data'!AX60</f>
        <v>405.49999999999994</v>
      </c>
      <c r="E60">
        <f>'Monthly Data'!AY60</f>
        <v>0</v>
      </c>
      <c r="F60" s="133">
        <f>'Monthly Data'!BA60</f>
        <v>153.80000000000001</v>
      </c>
      <c r="G60">
        <f>'Monthly Data'!BC60</f>
        <v>59</v>
      </c>
      <c r="H60">
        <f>'Monthly Data'!BF60</f>
        <v>0</v>
      </c>
      <c r="I60">
        <f>'Monthly Data'!BL60</f>
        <v>0</v>
      </c>
      <c r="J60">
        <f>'Monthly Data'!BR60</f>
        <v>1</v>
      </c>
      <c r="K60">
        <f>'Monthly Data'!BS60</f>
        <v>30</v>
      </c>
      <c r="M60">
        <f>'GS &lt; 50 OLS Model'!$B$5</f>
        <v>-789150.85641829099</v>
      </c>
      <c r="N60">
        <f>'GS &lt; 50 OLS Model'!$B$6*D60</f>
        <v>1888192.6387426069</v>
      </c>
      <c r="O60">
        <f>'GS &lt; 50 OLS Model'!$B$7*E60</f>
        <v>0</v>
      </c>
      <c r="P60">
        <f>'GS &lt; 50 OLS Model'!$B$8*F60</f>
        <v>4133547.638464273</v>
      </c>
      <c r="Q60">
        <f>'GS &lt; 50 OLS Model'!$B$9*G60</f>
        <v>-893496.17279245635</v>
      </c>
      <c r="R60">
        <f>'GS &lt; 50 OLS Model'!$B$10*H60</f>
        <v>0</v>
      </c>
      <c r="S60">
        <f>'GS &lt; 50 OLS Model'!$B$11*I60</f>
        <v>0</v>
      </c>
      <c r="T60">
        <f>'GS &lt; 50 OLS Model'!$B$12*J60</f>
        <v>-710726.62253818498</v>
      </c>
      <c r="U60">
        <f>'GS &lt; 50 OLS Model'!$B$13*K60</f>
        <v>13983703.323034531</v>
      </c>
      <c r="V60">
        <f t="shared" si="5"/>
        <v>17612069.948492479</v>
      </c>
      <c r="W60" s="26">
        <f t="shared" ca="1" si="6"/>
        <v>3.1926025001443831E-3</v>
      </c>
    </row>
    <row r="61" spans="1:23">
      <c r="A61" s="28">
        <f>'Monthly Data'!A61</f>
        <v>41244</v>
      </c>
      <c r="B61">
        <f t="shared" si="4"/>
        <v>2012</v>
      </c>
      <c r="C61">
        <f ca="1">'Monthly Data'!J61</f>
        <v>19040828.537305772</v>
      </c>
      <c r="D61">
        <f>'Monthly Data'!AX61</f>
        <v>484.20000000000005</v>
      </c>
      <c r="E61">
        <f>'Monthly Data'!AY61</f>
        <v>0</v>
      </c>
      <c r="F61" s="133">
        <f>'Monthly Data'!BA61</f>
        <v>152.9</v>
      </c>
      <c r="G61">
        <f>'Monthly Data'!BC61</f>
        <v>60</v>
      </c>
      <c r="H61">
        <f>'Monthly Data'!BF61</f>
        <v>0</v>
      </c>
      <c r="I61">
        <f>'Monthly Data'!BL61</f>
        <v>0</v>
      </c>
      <c r="J61">
        <f>'Monthly Data'!BR61</f>
        <v>0</v>
      </c>
      <c r="K61">
        <f>'Monthly Data'!BS61</f>
        <v>31</v>
      </c>
      <c r="M61">
        <f>'GS &lt; 50 OLS Model'!$B$5</f>
        <v>-789150.85641829099</v>
      </c>
      <c r="N61">
        <f>'GS &lt; 50 OLS Model'!$B$6*D61</f>
        <v>2254655.6736847605</v>
      </c>
      <c r="O61">
        <f>'GS &lt; 50 OLS Model'!$B$7*E61</f>
        <v>0</v>
      </c>
      <c r="P61">
        <f>'GS &lt; 50 OLS Model'!$B$8*F61</f>
        <v>4109359.1282261852</v>
      </c>
      <c r="Q61">
        <f>'GS &lt; 50 OLS Model'!$B$9*G61</f>
        <v>-908640.17572114209</v>
      </c>
      <c r="R61">
        <f>'GS &lt; 50 OLS Model'!$B$10*H61</f>
        <v>0</v>
      </c>
      <c r="S61">
        <f>'GS &lt; 50 OLS Model'!$B$11*I61</f>
        <v>0</v>
      </c>
      <c r="T61">
        <f>'GS &lt; 50 OLS Model'!$B$12*J61</f>
        <v>0</v>
      </c>
      <c r="U61">
        <f>'GS &lt; 50 OLS Model'!$B$13*K61</f>
        <v>14449826.767135682</v>
      </c>
      <c r="V61">
        <f t="shared" si="5"/>
        <v>19116050.536907196</v>
      </c>
      <c r="W61" s="26">
        <f t="shared" ca="1" si="6"/>
        <v>3.9505633619905207E-3</v>
      </c>
    </row>
    <row r="62" spans="1:23">
      <c r="A62" s="28">
        <f>'Monthly Data'!A62</f>
        <v>41275</v>
      </c>
      <c r="B62">
        <f t="shared" si="4"/>
        <v>2013</v>
      </c>
      <c r="C62">
        <f ca="1">'Monthly Data'!J62</f>
        <v>19918645.038127154</v>
      </c>
      <c r="D62">
        <f>'Monthly Data'!AX62</f>
        <v>598.19999999999993</v>
      </c>
      <c r="E62">
        <f>'Monthly Data'!AY62</f>
        <v>0</v>
      </c>
      <c r="F62" s="133">
        <f>'Monthly Data'!BA62</f>
        <v>151.4</v>
      </c>
      <c r="G62">
        <f>'Monthly Data'!BC62</f>
        <v>61</v>
      </c>
      <c r="H62">
        <f>'Monthly Data'!BF62</f>
        <v>0</v>
      </c>
      <c r="I62">
        <f>'Monthly Data'!BL62</f>
        <v>0</v>
      </c>
      <c r="J62">
        <f>'Monthly Data'!BR62</f>
        <v>0</v>
      </c>
      <c r="K62">
        <f>'Monthly Data'!BS62</f>
        <v>31</v>
      </c>
      <c r="M62">
        <f>'GS &lt; 50 OLS Model'!$B$5</f>
        <v>-789150.85641829099</v>
      </c>
      <c r="N62">
        <f>'GS &lt; 50 OLS Model'!$B$6*D62</f>
        <v>2785491.5819872441</v>
      </c>
      <c r="O62">
        <f>'GS &lt; 50 OLS Model'!$B$7*E62</f>
        <v>0</v>
      </c>
      <c r="P62">
        <f>'GS &lt; 50 OLS Model'!$B$8*F62</f>
        <v>4069044.9444960398</v>
      </c>
      <c r="Q62">
        <f>'GS &lt; 50 OLS Model'!$B$9*G62</f>
        <v>-923784.17864982772</v>
      </c>
      <c r="R62">
        <f>'GS &lt; 50 OLS Model'!$B$10*H62</f>
        <v>0</v>
      </c>
      <c r="S62">
        <f>'GS &lt; 50 OLS Model'!$B$11*I62</f>
        <v>0</v>
      </c>
      <c r="T62">
        <f>'GS &lt; 50 OLS Model'!$B$12*J62</f>
        <v>0</v>
      </c>
      <c r="U62">
        <f>'GS &lt; 50 OLS Model'!$B$13*K62</f>
        <v>14449826.767135682</v>
      </c>
      <c r="V62">
        <f t="shared" si="5"/>
        <v>19591428.258550845</v>
      </c>
      <c r="W62" s="26">
        <f t="shared" ca="1" si="6"/>
        <v>1.6427662571925399E-2</v>
      </c>
    </row>
    <row r="63" spans="1:23">
      <c r="A63" s="28">
        <f>'Monthly Data'!A63</f>
        <v>41306</v>
      </c>
      <c r="B63">
        <f t="shared" si="4"/>
        <v>2013</v>
      </c>
      <c r="C63">
        <f ca="1">'Monthly Data'!J63</f>
        <v>18479022.427723158</v>
      </c>
      <c r="D63">
        <f>'Monthly Data'!AX63</f>
        <v>574.80000000000007</v>
      </c>
      <c r="E63">
        <f>'Monthly Data'!AY63</f>
        <v>0</v>
      </c>
      <c r="F63" s="133">
        <f>'Monthly Data'!BA63</f>
        <v>151.9</v>
      </c>
      <c r="G63">
        <f>'Monthly Data'!BC63</f>
        <v>62</v>
      </c>
      <c r="H63">
        <f>'Monthly Data'!BF63</f>
        <v>0</v>
      </c>
      <c r="I63">
        <f>'Monthly Data'!BL63</f>
        <v>0</v>
      </c>
      <c r="J63">
        <f>'Monthly Data'!BR63</f>
        <v>0</v>
      </c>
      <c r="K63">
        <f>'Monthly Data'!BS63</f>
        <v>28</v>
      </c>
      <c r="M63">
        <f>'GS &lt; 50 OLS Model'!$B$5</f>
        <v>-789150.85641829099</v>
      </c>
      <c r="N63">
        <f>'GS &lt; 50 OLS Model'!$B$6*D63</f>
        <v>2676530.5271251556</v>
      </c>
      <c r="O63">
        <f>'GS &lt; 50 OLS Model'!$B$7*E63</f>
        <v>0</v>
      </c>
      <c r="P63">
        <f>'GS &lt; 50 OLS Model'!$B$8*F63</f>
        <v>4082483.0057394216</v>
      </c>
      <c r="Q63">
        <f>'GS &lt; 50 OLS Model'!$B$9*G63</f>
        <v>-938928.18157851347</v>
      </c>
      <c r="R63">
        <f>'GS &lt; 50 OLS Model'!$B$10*H63</f>
        <v>0</v>
      </c>
      <c r="S63">
        <f>'GS &lt; 50 OLS Model'!$B$11*I63</f>
        <v>0</v>
      </c>
      <c r="T63">
        <f>'GS &lt; 50 OLS Model'!$B$12*J63</f>
        <v>0</v>
      </c>
      <c r="U63">
        <f>'GS &lt; 50 OLS Model'!$B$13*K63</f>
        <v>13051456.434832228</v>
      </c>
      <c r="V63">
        <f t="shared" si="5"/>
        <v>18082390.929700002</v>
      </c>
      <c r="W63" s="26">
        <f t="shared" ca="1" si="6"/>
        <v>2.1463878815803025E-2</v>
      </c>
    </row>
    <row r="64" spans="1:23">
      <c r="A64" s="28">
        <f>'Monthly Data'!A64</f>
        <v>41334</v>
      </c>
      <c r="B64">
        <f t="shared" si="4"/>
        <v>2013</v>
      </c>
      <c r="C64">
        <f ca="1">'Monthly Data'!J64</f>
        <v>19344536.573703159</v>
      </c>
      <c r="D64">
        <f>'Monthly Data'!AX64</f>
        <v>505.20000000000005</v>
      </c>
      <c r="E64">
        <f>'Monthly Data'!AY64</f>
        <v>0</v>
      </c>
      <c r="F64" s="133">
        <f>'Monthly Data'!BA64</f>
        <v>152.4</v>
      </c>
      <c r="G64">
        <f>'Monthly Data'!BC64</f>
        <v>63</v>
      </c>
      <c r="H64">
        <f>'Monthly Data'!BF64</f>
        <v>1</v>
      </c>
      <c r="I64">
        <f>'Monthly Data'!BL64</f>
        <v>0</v>
      </c>
      <c r="J64">
        <f>'Monthly Data'!BR64</f>
        <v>1</v>
      </c>
      <c r="K64">
        <f>'Monthly Data'!BS64</f>
        <v>31</v>
      </c>
      <c r="M64">
        <f>'GS &lt; 50 OLS Model'!$B$5</f>
        <v>-789150.85641829099</v>
      </c>
      <c r="N64">
        <f>'GS &lt; 50 OLS Model'!$B$6*D64</f>
        <v>2352441.2357404814</v>
      </c>
      <c r="O64">
        <f>'GS &lt; 50 OLS Model'!$B$7*E64</f>
        <v>0</v>
      </c>
      <c r="P64">
        <f>'GS &lt; 50 OLS Model'!$B$8*F64</f>
        <v>4095921.0669828034</v>
      </c>
      <c r="Q64">
        <f>'GS &lt; 50 OLS Model'!$B$9*G64</f>
        <v>-954072.1845071991</v>
      </c>
      <c r="R64">
        <f>'GS &lt; 50 OLS Model'!$B$10*H64</f>
        <v>396678.61848310701</v>
      </c>
      <c r="S64">
        <f>'GS &lt; 50 OLS Model'!$B$11*I64</f>
        <v>0</v>
      </c>
      <c r="T64">
        <f>'GS &lt; 50 OLS Model'!$B$12*J64</f>
        <v>-710726.62253818498</v>
      </c>
      <c r="U64">
        <f>'GS &lt; 50 OLS Model'!$B$13*K64</f>
        <v>14449826.767135682</v>
      </c>
      <c r="V64">
        <f t="shared" si="5"/>
        <v>18840918.024878398</v>
      </c>
      <c r="W64" s="26">
        <f t="shared" ca="1" si="6"/>
        <v>2.6034149068702786E-2</v>
      </c>
    </row>
    <row r="65" spans="1:23">
      <c r="A65" s="28">
        <f>'Monthly Data'!A65</f>
        <v>41365</v>
      </c>
      <c r="B65">
        <f t="shared" si="4"/>
        <v>2013</v>
      </c>
      <c r="C65">
        <f ca="1">'Monthly Data'!J65</f>
        <v>17496135.743099157</v>
      </c>
      <c r="D65">
        <f>'Monthly Data'!AX65</f>
        <v>300.19999999999993</v>
      </c>
      <c r="E65">
        <f>'Monthly Data'!AY65</f>
        <v>0</v>
      </c>
      <c r="F65" s="133">
        <f>'Monthly Data'!BA65</f>
        <v>154.4</v>
      </c>
      <c r="G65">
        <f>'Monthly Data'!BC65</f>
        <v>64</v>
      </c>
      <c r="H65">
        <f>'Monthly Data'!BF65</f>
        <v>0</v>
      </c>
      <c r="I65">
        <f>'Monthly Data'!BL65</f>
        <v>0</v>
      </c>
      <c r="J65">
        <f>'Monthly Data'!BR65</f>
        <v>1</v>
      </c>
      <c r="K65">
        <f>'Monthly Data'!BS65</f>
        <v>30</v>
      </c>
      <c r="M65">
        <f>'GS &lt; 50 OLS Model'!$B$5</f>
        <v>-789150.85641829099</v>
      </c>
      <c r="N65">
        <f>'GS &lt; 50 OLS Model'!$B$6*D65</f>
        <v>1397867.8918632071</v>
      </c>
      <c r="O65">
        <f>'GS &lt; 50 OLS Model'!$B$7*E65</f>
        <v>0</v>
      </c>
      <c r="P65">
        <f>'GS &lt; 50 OLS Model'!$B$8*F65</f>
        <v>4149673.3119563311</v>
      </c>
      <c r="Q65">
        <f>'GS &lt; 50 OLS Model'!$B$9*G65</f>
        <v>-969216.18743588484</v>
      </c>
      <c r="R65">
        <f>'GS &lt; 50 OLS Model'!$B$10*H65</f>
        <v>0</v>
      </c>
      <c r="S65">
        <f>'GS &lt; 50 OLS Model'!$B$11*I65</f>
        <v>0</v>
      </c>
      <c r="T65">
        <f>'GS &lt; 50 OLS Model'!$B$12*J65</f>
        <v>-710726.62253818498</v>
      </c>
      <c r="U65">
        <f>'GS &lt; 50 OLS Model'!$B$13*K65</f>
        <v>13983703.323034531</v>
      </c>
      <c r="V65">
        <f t="shared" si="5"/>
        <v>17062150.860461708</v>
      </c>
      <c r="W65" s="26">
        <f t="shared" ca="1" si="6"/>
        <v>2.4804613373477131E-2</v>
      </c>
    </row>
    <row r="66" spans="1:23">
      <c r="A66" s="28">
        <f>'Monthly Data'!A66</f>
        <v>41395</v>
      </c>
      <c r="B66">
        <f t="shared" si="4"/>
        <v>2013</v>
      </c>
      <c r="C66">
        <f ca="1">'Monthly Data'!J66</f>
        <v>18053028.241128158</v>
      </c>
      <c r="D66">
        <f>'Monthly Data'!AX66</f>
        <v>73.300000000000011</v>
      </c>
      <c r="E66">
        <f>'Monthly Data'!AY66</f>
        <v>59.899999999999991</v>
      </c>
      <c r="F66" s="133">
        <f>'Monthly Data'!BA66</f>
        <v>155.30000000000001</v>
      </c>
      <c r="G66">
        <f>'Monthly Data'!BC66</f>
        <v>65</v>
      </c>
      <c r="H66">
        <f>'Monthly Data'!BF66</f>
        <v>0</v>
      </c>
      <c r="I66">
        <f>'Monthly Data'!BL66</f>
        <v>0</v>
      </c>
      <c r="J66">
        <f>'Monthly Data'!BR66</f>
        <v>1</v>
      </c>
      <c r="K66">
        <f>'Monthly Data'!BS66</f>
        <v>31</v>
      </c>
      <c r="M66">
        <f>'GS &lt; 50 OLS Model'!$B$5</f>
        <v>-789150.85641829099</v>
      </c>
      <c r="N66">
        <f>'GS &lt; 50 OLS Model'!$B$6*D66</f>
        <v>341318.17612782522</v>
      </c>
      <c r="O66">
        <f>'GS &lt; 50 OLS Model'!$B$7*E66</f>
        <v>1487671.7047254178</v>
      </c>
      <c r="P66">
        <f>'GS &lt; 50 OLS Model'!$B$8*F66</f>
        <v>4173861.8221944184</v>
      </c>
      <c r="Q66">
        <f>'GS &lt; 50 OLS Model'!$B$9*G66</f>
        <v>-984360.19036457059</v>
      </c>
      <c r="R66">
        <f>'GS &lt; 50 OLS Model'!$B$10*H66</f>
        <v>0</v>
      </c>
      <c r="S66">
        <f>'GS &lt; 50 OLS Model'!$B$11*I66</f>
        <v>0</v>
      </c>
      <c r="T66">
        <f>'GS &lt; 50 OLS Model'!$B$12*J66</f>
        <v>-710726.62253818498</v>
      </c>
      <c r="U66">
        <f>'GS &lt; 50 OLS Model'!$B$13*K66</f>
        <v>14449826.767135682</v>
      </c>
      <c r="V66">
        <f t="shared" si="5"/>
        <v>17968440.800862297</v>
      </c>
      <c r="W66" s="26">
        <f t="shared" ca="1" si="6"/>
        <v>4.6854986950695884E-3</v>
      </c>
    </row>
    <row r="67" spans="1:23">
      <c r="A67" s="28">
        <f>'Monthly Data'!A67</f>
        <v>41426</v>
      </c>
      <c r="B67">
        <f t="shared" si="4"/>
        <v>2013</v>
      </c>
      <c r="C67">
        <f ca="1">'Monthly Data'!J67</f>
        <v>19266723.806833159</v>
      </c>
      <c r="D67">
        <f>'Monthly Data'!AX67</f>
        <v>14.700000000000001</v>
      </c>
      <c r="E67">
        <f>'Monthly Data'!AY67</f>
        <v>103.49999999999999</v>
      </c>
      <c r="F67" s="133">
        <f>'Monthly Data'!BA67</f>
        <v>156.1</v>
      </c>
      <c r="G67">
        <f>'Monthly Data'!BC67</f>
        <v>66</v>
      </c>
      <c r="H67">
        <f>'Monthly Data'!BF67</f>
        <v>0</v>
      </c>
      <c r="I67">
        <f>'Monthly Data'!BL67</f>
        <v>0</v>
      </c>
      <c r="J67">
        <f>'Monthly Data'!BR67</f>
        <v>0</v>
      </c>
      <c r="K67">
        <f>'Monthly Data'!BS67</f>
        <v>30</v>
      </c>
      <c r="M67">
        <f>'GS &lt; 50 OLS Model'!$B$5</f>
        <v>-789150.85641829099</v>
      </c>
      <c r="N67">
        <f>'GS &lt; 50 OLS Model'!$B$6*D67</f>
        <v>68449.893439004503</v>
      </c>
      <c r="O67">
        <f>'GS &lt; 50 OLS Model'!$B$7*E67</f>
        <v>2570517.8871298954</v>
      </c>
      <c r="P67">
        <f>'GS &lt; 50 OLS Model'!$B$8*F67</f>
        <v>4195362.7201838288</v>
      </c>
      <c r="Q67">
        <f>'GS &lt; 50 OLS Model'!$B$9*G67</f>
        <v>-999504.19329325622</v>
      </c>
      <c r="R67">
        <f>'GS &lt; 50 OLS Model'!$B$10*H67</f>
        <v>0</v>
      </c>
      <c r="S67">
        <f>'GS &lt; 50 OLS Model'!$B$11*I67</f>
        <v>0</v>
      </c>
      <c r="T67">
        <f>'GS &lt; 50 OLS Model'!$B$12*J67</f>
        <v>0</v>
      </c>
      <c r="U67">
        <f>'GS &lt; 50 OLS Model'!$B$13*K67</f>
        <v>13983703.323034531</v>
      </c>
      <c r="V67">
        <f t="shared" si="5"/>
        <v>19029378.774075709</v>
      </c>
      <c r="W67" s="26">
        <f t="shared" ca="1" si="6"/>
        <v>1.231890980205326E-2</v>
      </c>
    </row>
    <row r="68" spans="1:23">
      <c r="A68" s="28">
        <f>'Monthly Data'!A68</f>
        <v>41456</v>
      </c>
      <c r="B68">
        <f t="shared" si="4"/>
        <v>2013</v>
      </c>
      <c r="C68">
        <f ca="1">'Monthly Data'!J68</f>
        <v>21311982.975834161</v>
      </c>
      <c r="D68">
        <f>'Monthly Data'!AX68</f>
        <v>1.5</v>
      </c>
      <c r="E68">
        <f>'Monthly Data'!AY68</f>
        <v>174.80000000000004</v>
      </c>
      <c r="F68" s="133">
        <f>'Monthly Data'!BA68</f>
        <v>156</v>
      </c>
      <c r="G68">
        <f>'Monthly Data'!BC68</f>
        <v>67</v>
      </c>
      <c r="H68">
        <f>'Monthly Data'!BF68</f>
        <v>0</v>
      </c>
      <c r="I68">
        <f>'Monthly Data'!BL68</f>
        <v>0</v>
      </c>
      <c r="J68">
        <f>'Monthly Data'!BR68</f>
        <v>0</v>
      </c>
      <c r="K68">
        <f>'Monthly Data'!BS68</f>
        <v>31</v>
      </c>
      <c r="M68">
        <f>'GS &lt; 50 OLS Model'!$B$5</f>
        <v>-789150.85641829099</v>
      </c>
      <c r="N68">
        <f>'GS &lt; 50 OLS Model'!$B$6*D68</f>
        <v>6984.6830039800507</v>
      </c>
      <c r="O68">
        <f>'GS &lt; 50 OLS Model'!$B$7*E68</f>
        <v>4341319.0982638244</v>
      </c>
      <c r="P68">
        <f>'GS &lt; 50 OLS Model'!$B$8*F68</f>
        <v>4192675.1079351529</v>
      </c>
      <c r="Q68">
        <f>'GS &lt; 50 OLS Model'!$B$9*G68</f>
        <v>-1014648.196221942</v>
      </c>
      <c r="R68">
        <f>'GS &lt; 50 OLS Model'!$B$10*H68</f>
        <v>0</v>
      </c>
      <c r="S68">
        <f>'GS &lt; 50 OLS Model'!$B$11*I68</f>
        <v>0</v>
      </c>
      <c r="T68">
        <f>'GS &lt; 50 OLS Model'!$B$12*J68</f>
        <v>0</v>
      </c>
      <c r="U68">
        <f>'GS &lt; 50 OLS Model'!$B$13*K68</f>
        <v>14449826.767135682</v>
      </c>
      <c r="V68">
        <f t="shared" si="5"/>
        <v>21187006.603698406</v>
      </c>
      <c r="W68" s="26">
        <f t="shared" ca="1" si="6"/>
        <v>5.8641362597495715E-3</v>
      </c>
    </row>
    <row r="69" spans="1:23">
      <c r="A69" s="28">
        <f>'Monthly Data'!A69</f>
        <v>41487</v>
      </c>
      <c r="B69">
        <f t="shared" si="4"/>
        <v>2013</v>
      </c>
      <c r="C69">
        <f ca="1">'Monthly Data'!J69</f>
        <v>20411785.122910541</v>
      </c>
      <c r="D69">
        <f>'Monthly Data'!AX69</f>
        <v>1.2</v>
      </c>
      <c r="E69">
        <f>'Monthly Data'!AY69</f>
        <v>134.29999999999998</v>
      </c>
      <c r="F69" s="133">
        <f>'Monthly Data'!BA69</f>
        <v>155.80000000000001</v>
      </c>
      <c r="G69">
        <f>'Monthly Data'!BC69</f>
        <v>68</v>
      </c>
      <c r="H69">
        <f>'Monthly Data'!BF69</f>
        <v>0</v>
      </c>
      <c r="I69">
        <f>'Monthly Data'!BL69</f>
        <v>0</v>
      </c>
      <c r="J69">
        <f>'Monthly Data'!BR69</f>
        <v>0</v>
      </c>
      <c r="K69">
        <f>'Monthly Data'!BS69</f>
        <v>31</v>
      </c>
      <c r="M69">
        <f>'GS &lt; 50 OLS Model'!$B$5</f>
        <v>-789150.85641829099</v>
      </c>
      <c r="N69">
        <f>'GS &lt; 50 OLS Model'!$B$6*D69</f>
        <v>5587.74640318404</v>
      </c>
      <c r="O69">
        <f>'GS &lt; 50 OLS Model'!$B$7*E69</f>
        <v>3335464.2728651688</v>
      </c>
      <c r="P69">
        <f>'GS &lt; 50 OLS Model'!$B$8*F69</f>
        <v>4187299.8834378007</v>
      </c>
      <c r="Q69">
        <f>'GS &lt; 50 OLS Model'!$B$9*G69</f>
        <v>-1029792.1991506276</v>
      </c>
      <c r="R69">
        <f>'GS &lt; 50 OLS Model'!$B$10*H69</f>
        <v>0</v>
      </c>
      <c r="S69">
        <f>'GS &lt; 50 OLS Model'!$B$11*I69</f>
        <v>0</v>
      </c>
      <c r="T69">
        <f>'GS &lt; 50 OLS Model'!$B$12*J69</f>
        <v>0</v>
      </c>
      <c r="U69">
        <f>'GS &lt; 50 OLS Model'!$B$13*K69</f>
        <v>14449826.767135682</v>
      </c>
      <c r="V69">
        <f t="shared" si="5"/>
        <v>20159235.614272915</v>
      </c>
      <c r="W69" s="26">
        <f t="shared" ca="1" si="6"/>
        <v>1.237273012217632E-2</v>
      </c>
    </row>
    <row r="70" spans="1:23">
      <c r="A70" s="28">
        <f>'Monthly Data'!A70</f>
        <v>41518</v>
      </c>
      <c r="B70">
        <f t="shared" si="4"/>
        <v>2013</v>
      </c>
      <c r="C70">
        <f ca="1">'Monthly Data'!J70</f>
        <v>18727336.210364576</v>
      </c>
      <c r="D70">
        <f>'Monthly Data'!AX70</f>
        <v>41.2</v>
      </c>
      <c r="E70">
        <f>'Monthly Data'!AY70</f>
        <v>65.3</v>
      </c>
      <c r="F70" s="133">
        <f>'Monthly Data'!BA70</f>
        <v>154</v>
      </c>
      <c r="G70">
        <f>'Monthly Data'!BC70</f>
        <v>69</v>
      </c>
      <c r="H70">
        <f>'Monthly Data'!BF70</f>
        <v>0</v>
      </c>
      <c r="I70">
        <f>'Monthly Data'!BL70</f>
        <v>1</v>
      </c>
      <c r="J70">
        <f>'Monthly Data'!BR70</f>
        <v>1</v>
      </c>
      <c r="K70">
        <f>'Monthly Data'!BS70</f>
        <v>30</v>
      </c>
      <c r="M70">
        <f>'GS &lt; 50 OLS Model'!$B$5</f>
        <v>-789150.85641829099</v>
      </c>
      <c r="N70">
        <f>'GS &lt; 50 OLS Model'!$B$6*D70</f>
        <v>191845.95984265208</v>
      </c>
      <c r="O70">
        <f>'GS &lt; 50 OLS Model'!$B$7*E70</f>
        <v>1621785.6814452384</v>
      </c>
      <c r="P70">
        <f>'GS &lt; 50 OLS Model'!$B$8*F70</f>
        <v>4138922.8629616252</v>
      </c>
      <c r="Q70">
        <f>'GS &lt; 50 OLS Model'!$B$9*G70</f>
        <v>-1044936.2020793133</v>
      </c>
      <c r="R70">
        <f>'GS &lt; 50 OLS Model'!$B$10*H70</f>
        <v>0</v>
      </c>
      <c r="S70">
        <f>'GS &lt; 50 OLS Model'!$B$11*I70</f>
        <v>738961.94717258995</v>
      </c>
      <c r="T70">
        <f>'GS &lt; 50 OLS Model'!$B$12*J70</f>
        <v>-710726.62253818498</v>
      </c>
      <c r="U70">
        <f>'GS &lt; 50 OLS Model'!$B$13*K70</f>
        <v>13983703.323034531</v>
      </c>
      <c r="V70">
        <f t="shared" si="5"/>
        <v>18130406.093420848</v>
      </c>
      <c r="W70" s="26">
        <f t="shared" ca="1" si="6"/>
        <v>3.1874801105635051E-2</v>
      </c>
    </row>
    <row r="71" spans="1:23">
      <c r="A71" s="28">
        <f>'Monthly Data'!A71</f>
        <v>41548</v>
      </c>
      <c r="B71">
        <f t="shared" si="4"/>
        <v>2013</v>
      </c>
      <c r="C71">
        <f ca="1">'Monthly Data'!J71</f>
        <v>17638387.428440351</v>
      </c>
      <c r="D71">
        <f>'Monthly Data'!AX71</f>
        <v>170.49999999999997</v>
      </c>
      <c r="E71">
        <f>'Monthly Data'!AY71</f>
        <v>19.899999999999999</v>
      </c>
      <c r="F71" s="133">
        <f>'Monthly Data'!BA71</f>
        <v>154.5</v>
      </c>
      <c r="G71">
        <f>'Monthly Data'!BC71</f>
        <v>70</v>
      </c>
      <c r="H71">
        <f>'Monthly Data'!BF71</f>
        <v>0</v>
      </c>
      <c r="I71">
        <f>'Monthly Data'!BL71</f>
        <v>0</v>
      </c>
      <c r="J71">
        <f>'Monthly Data'!BR71</f>
        <v>1</v>
      </c>
      <c r="K71">
        <f>'Monthly Data'!BS71</f>
        <v>31</v>
      </c>
      <c r="M71">
        <f>'GS &lt; 50 OLS Model'!$B$5</f>
        <v>-789150.85641829099</v>
      </c>
      <c r="N71">
        <f>'GS &lt; 50 OLS Model'!$B$6*D71</f>
        <v>793925.63478573225</v>
      </c>
      <c r="O71">
        <f>'GS &lt; 50 OLS Model'!$B$7*E71</f>
        <v>494234.84013415384</v>
      </c>
      <c r="P71">
        <f>'GS &lt; 50 OLS Model'!$B$8*F71</f>
        <v>4152360.9242050075</v>
      </c>
      <c r="Q71">
        <f>'GS &lt; 50 OLS Model'!$B$9*G71</f>
        <v>-1060080.205007999</v>
      </c>
      <c r="R71">
        <f>'GS &lt; 50 OLS Model'!$B$10*H71</f>
        <v>0</v>
      </c>
      <c r="S71">
        <f>'GS &lt; 50 OLS Model'!$B$11*I71</f>
        <v>0</v>
      </c>
      <c r="T71">
        <f>'GS &lt; 50 OLS Model'!$B$12*J71</f>
        <v>-710726.62253818498</v>
      </c>
      <c r="U71">
        <f>'GS &lt; 50 OLS Model'!$B$13*K71</f>
        <v>14449826.767135682</v>
      </c>
      <c r="V71">
        <f t="shared" si="5"/>
        <v>17330390.482296102</v>
      </c>
      <c r="W71" s="26">
        <f t="shared" ca="1" si="6"/>
        <v>1.7461740615110386E-2</v>
      </c>
    </row>
    <row r="72" spans="1:23">
      <c r="A72" s="28">
        <f>'Monthly Data'!A72</f>
        <v>41579</v>
      </c>
      <c r="B72">
        <f t="shared" si="4"/>
        <v>2013</v>
      </c>
      <c r="C72">
        <f ca="1">'Monthly Data'!J72</f>
        <v>18020884.044720925</v>
      </c>
      <c r="D72">
        <f>'Monthly Data'!AX72</f>
        <v>424.9</v>
      </c>
      <c r="E72">
        <f>'Monthly Data'!AY72</f>
        <v>0</v>
      </c>
      <c r="F72" s="133">
        <f>'Monthly Data'!BA72</f>
        <v>155</v>
      </c>
      <c r="G72">
        <f>'Monthly Data'!BC72</f>
        <v>71</v>
      </c>
      <c r="H72">
        <f>'Monthly Data'!BF72</f>
        <v>0</v>
      </c>
      <c r="I72">
        <f>'Monthly Data'!BL72</f>
        <v>0</v>
      </c>
      <c r="J72">
        <f>'Monthly Data'!BR72</f>
        <v>1</v>
      </c>
      <c r="K72">
        <f>'Monthly Data'!BS72</f>
        <v>30</v>
      </c>
      <c r="M72">
        <f>'GS &lt; 50 OLS Model'!$B$5</f>
        <v>-789150.85641829099</v>
      </c>
      <c r="N72">
        <f>'GS &lt; 50 OLS Model'!$B$6*D72</f>
        <v>1978527.8722607489</v>
      </c>
      <c r="O72">
        <f>'GS &lt; 50 OLS Model'!$B$7*E72</f>
        <v>0</v>
      </c>
      <c r="P72">
        <f>'GS &lt; 50 OLS Model'!$B$8*F72</f>
        <v>4165798.9854483893</v>
      </c>
      <c r="Q72">
        <f>'GS &lt; 50 OLS Model'!$B$9*G72</f>
        <v>-1075224.2079366848</v>
      </c>
      <c r="R72">
        <f>'GS &lt; 50 OLS Model'!$B$10*H72</f>
        <v>0</v>
      </c>
      <c r="S72">
        <f>'GS &lt; 50 OLS Model'!$B$11*I72</f>
        <v>0</v>
      </c>
      <c r="T72">
        <f>'GS &lt; 50 OLS Model'!$B$12*J72</f>
        <v>-710726.62253818498</v>
      </c>
      <c r="U72">
        <f>'GS &lt; 50 OLS Model'!$B$13*K72</f>
        <v>13983703.323034531</v>
      </c>
      <c r="V72">
        <f t="shared" si="5"/>
        <v>17552928.493850507</v>
      </c>
      <c r="W72" s="26">
        <f t="shared" ca="1" si="6"/>
        <v>2.5967402581867364E-2</v>
      </c>
    </row>
    <row r="73" spans="1:23">
      <c r="A73" s="28">
        <f>'Monthly Data'!A73</f>
        <v>41609</v>
      </c>
      <c r="B73">
        <f t="shared" si="4"/>
        <v>2013</v>
      </c>
      <c r="C73">
        <f ca="1">'Monthly Data'!J73</f>
        <v>20066633.254348345</v>
      </c>
      <c r="D73">
        <f>'Monthly Data'!AX73</f>
        <v>614.30000000000007</v>
      </c>
      <c r="E73">
        <f>'Monthly Data'!AY73</f>
        <v>0</v>
      </c>
      <c r="F73" s="133">
        <f>'Monthly Data'!BA73</f>
        <v>157</v>
      </c>
      <c r="G73">
        <f>'Monthly Data'!BC73</f>
        <v>72</v>
      </c>
      <c r="H73">
        <f>'Monthly Data'!BF73</f>
        <v>0</v>
      </c>
      <c r="I73">
        <f>'Monthly Data'!BL73</f>
        <v>0</v>
      </c>
      <c r="J73">
        <f>'Monthly Data'!BR73</f>
        <v>0</v>
      </c>
      <c r="K73">
        <f>'Monthly Data'!BS73</f>
        <v>31</v>
      </c>
      <c r="M73">
        <f>'GS &lt; 50 OLS Model'!$B$5</f>
        <v>-789150.85641829099</v>
      </c>
      <c r="N73">
        <f>'GS &lt; 50 OLS Model'!$B$6*D73</f>
        <v>2860460.5128966304</v>
      </c>
      <c r="O73">
        <f>'GS &lt; 50 OLS Model'!$B$7*E73</f>
        <v>0</v>
      </c>
      <c r="P73">
        <f>'GS &lt; 50 OLS Model'!$B$8*F73</f>
        <v>4219551.2304219166</v>
      </c>
      <c r="Q73">
        <f>'GS &lt; 50 OLS Model'!$B$9*G73</f>
        <v>-1090368.2108653705</v>
      </c>
      <c r="R73">
        <f>'GS &lt; 50 OLS Model'!$B$10*H73</f>
        <v>0</v>
      </c>
      <c r="S73">
        <f>'GS &lt; 50 OLS Model'!$B$11*I73</f>
        <v>0</v>
      </c>
      <c r="T73">
        <f>'GS &lt; 50 OLS Model'!$B$12*J73</f>
        <v>0</v>
      </c>
      <c r="U73">
        <f>'GS &lt; 50 OLS Model'!$B$13*K73</f>
        <v>14449826.767135682</v>
      </c>
      <c r="V73">
        <f t="shared" si="5"/>
        <v>19650319.443170566</v>
      </c>
      <c r="W73" s="26">
        <f t="shared" ca="1" si="6"/>
        <v>2.074656998515512E-2</v>
      </c>
    </row>
    <row r="74" spans="1:23">
      <c r="A74" s="28">
        <f>'Monthly Data'!A74</f>
        <v>41640</v>
      </c>
      <c r="B74">
        <f t="shared" si="4"/>
        <v>2014</v>
      </c>
      <c r="C74">
        <f ca="1">'Monthly Data'!J74</f>
        <v>21303777.783872336</v>
      </c>
      <c r="D74">
        <f>'Monthly Data'!AX74</f>
        <v>784.99999999999977</v>
      </c>
      <c r="E74">
        <f>'Monthly Data'!AY74</f>
        <v>0</v>
      </c>
      <c r="F74" s="133">
        <f>'Monthly Data'!BA74</f>
        <v>157.6</v>
      </c>
      <c r="G74">
        <f>'Monthly Data'!BC74</f>
        <v>73</v>
      </c>
      <c r="H74">
        <f>'Monthly Data'!BF74</f>
        <v>0</v>
      </c>
      <c r="I74">
        <f>'Monthly Data'!BL74</f>
        <v>0</v>
      </c>
      <c r="J74">
        <f>'Monthly Data'!BR74</f>
        <v>0</v>
      </c>
      <c r="K74">
        <f>'Monthly Data'!BS74</f>
        <v>31</v>
      </c>
      <c r="M74">
        <f>'GS &lt; 50 OLS Model'!$B$5</f>
        <v>-789150.85641829099</v>
      </c>
      <c r="N74">
        <f>'GS &lt; 50 OLS Model'!$B$6*D74</f>
        <v>3655317.4387495588</v>
      </c>
      <c r="O74">
        <f>'GS &lt; 50 OLS Model'!$B$7*E74</f>
        <v>0</v>
      </c>
      <c r="P74">
        <f>'GS &lt; 50 OLS Model'!$B$8*F74</f>
        <v>4235676.9039139748</v>
      </c>
      <c r="Q74">
        <f>'GS &lt; 50 OLS Model'!$B$9*G74</f>
        <v>-1105512.2137940561</v>
      </c>
      <c r="R74">
        <f>'GS &lt; 50 OLS Model'!$B$10*H74</f>
        <v>0</v>
      </c>
      <c r="S74">
        <f>'GS &lt; 50 OLS Model'!$B$11*I74</f>
        <v>0</v>
      </c>
      <c r="T74">
        <f>'GS &lt; 50 OLS Model'!$B$12*J74</f>
        <v>0</v>
      </c>
      <c r="U74">
        <f>'GS &lt; 50 OLS Model'!$B$13*K74</f>
        <v>14449826.767135682</v>
      </c>
      <c r="V74">
        <f t="shared" si="5"/>
        <v>20446158.039586868</v>
      </c>
      <c r="W74" s="26">
        <f t="shared" ca="1" si="6"/>
        <v>4.0256697801960478E-2</v>
      </c>
    </row>
    <row r="75" spans="1:23">
      <c r="A75" s="28">
        <f>'Monthly Data'!A75</f>
        <v>41671</v>
      </c>
      <c r="B75">
        <f t="shared" si="4"/>
        <v>2014</v>
      </c>
      <c r="C75">
        <f ca="1">'Monthly Data'!J75</f>
        <v>19099984.13925432</v>
      </c>
      <c r="D75">
        <f>'Monthly Data'!AX75</f>
        <v>674.19999999999982</v>
      </c>
      <c r="E75">
        <f>'Monthly Data'!AY75</f>
        <v>0</v>
      </c>
      <c r="F75" s="133">
        <f>'Monthly Data'!BA75</f>
        <v>156.4</v>
      </c>
      <c r="G75">
        <f>'Monthly Data'!BC75</f>
        <v>74</v>
      </c>
      <c r="H75">
        <f>'Monthly Data'!BF75</f>
        <v>0</v>
      </c>
      <c r="I75">
        <f>'Monthly Data'!BL75</f>
        <v>0</v>
      </c>
      <c r="J75">
        <f>'Monthly Data'!BR75</f>
        <v>0</v>
      </c>
      <c r="K75">
        <f>'Monthly Data'!BS75</f>
        <v>28</v>
      </c>
      <c r="M75">
        <f>'GS &lt; 50 OLS Model'!$B$5</f>
        <v>-789150.85641829099</v>
      </c>
      <c r="N75">
        <f>'GS &lt; 50 OLS Model'!$B$6*D75</f>
        <v>3139382.1875222325</v>
      </c>
      <c r="O75">
        <f>'GS &lt; 50 OLS Model'!$B$7*E75</f>
        <v>0</v>
      </c>
      <c r="P75">
        <f>'GS &lt; 50 OLS Model'!$B$8*F75</f>
        <v>4203425.5569298584</v>
      </c>
      <c r="Q75">
        <f>'GS &lt; 50 OLS Model'!$B$9*G75</f>
        <v>-1120656.216722742</v>
      </c>
      <c r="R75">
        <f>'GS &lt; 50 OLS Model'!$B$10*H75</f>
        <v>0</v>
      </c>
      <c r="S75">
        <f>'GS &lt; 50 OLS Model'!$B$11*I75</f>
        <v>0</v>
      </c>
      <c r="T75">
        <f>'GS &lt; 50 OLS Model'!$B$12*J75</f>
        <v>0</v>
      </c>
      <c r="U75">
        <f>'GS &lt; 50 OLS Model'!$B$13*K75</f>
        <v>13051456.434832228</v>
      </c>
      <c r="V75">
        <f t="shared" si="5"/>
        <v>18484457.106143288</v>
      </c>
      <c r="W75" s="26">
        <f t="shared" ca="1" si="6"/>
        <v>3.2226572997304213E-2</v>
      </c>
    </row>
    <row r="76" spans="1:23">
      <c r="A76" s="28">
        <f>'Monthly Data'!A76</f>
        <v>41699</v>
      </c>
      <c r="B76">
        <f t="shared" si="4"/>
        <v>2014</v>
      </c>
      <c r="C76">
        <f ca="1">'Monthly Data'!J76</f>
        <v>19585691.607345648</v>
      </c>
      <c r="D76">
        <f>'Monthly Data'!AX76</f>
        <v>591.90000000000009</v>
      </c>
      <c r="E76">
        <f>'Monthly Data'!AY76</f>
        <v>0</v>
      </c>
      <c r="F76" s="133">
        <f>'Monthly Data'!BA76</f>
        <v>155.30000000000001</v>
      </c>
      <c r="G76">
        <f>'Monthly Data'!BC76</f>
        <v>75</v>
      </c>
      <c r="H76">
        <f>'Monthly Data'!BF76</f>
        <v>1</v>
      </c>
      <c r="I76">
        <f>'Monthly Data'!BL76</f>
        <v>0</v>
      </c>
      <c r="J76">
        <f>'Monthly Data'!BR76</f>
        <v>1</v>
      </c>
      <c r="K76">
        <f>'Monthly Data'!BS76</f>
        <v>31</v>
      </c>
      <c r="M76">
        <f>'GS &lt; 50 OLS Model'!$B$5</f>
        <v>-789150.85641829099</v>
      </c>
      <c r="N76">
        <f>'GS &lt; 50 OLS Model'!$B$6*D76</f>
        <v>2756155.9133705283</v>
      </c>
      <c r="O76">
        <f>'GS &lt; 50 OLS Model'!$B$7*E76</f>
        <v>0</v>
      </c>
      <c r="P76">
        <f>'GS &lt; 50 OLS Model'!$B$8*F76</f>
        <v>4173861.8221944184</v>
      </c>
      <c r="Q76">
        <f>'GS &lt; 50 OLS Model'!$B$9*G76</f>
        <v>-1135800.2196514276</v>
      </c>
      <c r="R76">
        <f>'GS &lt; 50 OLS Model'!$B$10*H76</f>
        <v>396678.61848310701</v>
      </c>
      <c r="S76">
        <f>'GS &lt; 50 OLS Model'!$B$11*I76</f>
        <v>0</v>
      </c>
      <c r="T76">
        <f>'GS &lt; 50 OLS Model'!$B$12*J76</f>
        <v>-710726.62253818498</v>
      </c>
      <c r="U76">
        <f>'GS &lt; 50 OLS Model'!$B$13*K76</f>
        <v>14449826.767135682</v>
      </c>
      <c r="V76">
        <f t="shared" si="5"/>
        <v>19140845.422575831</v>
      </c>
      <c r="W76" s="26">
        <f t="shared" ca="1" si="6"/>
        <v>2.2712814726592364E-2</v>
      </c>
    </row>
    <row r="77" spans="1:23">
      <c r="A77" s="28">
        <f>'Monthly Data'!A77</f>
        <v>41730</v>
      </c>
      <c r="B77">
        <f t="shared" si="4"/>
        <v>2014</v>
      </c>
      <c r="C77">
        <f ca="1">'Monthly Data'!J77</f>
        <v>16922663.676998418</v>
      </c>
      <c r="D77">
        <f>'Monthly Data'!AX77</f>
        <v>253.7</v>
      </c>
      <c r="E77">
        <f>'Monthly Data'!AY77</f>
        <v>0</v>
      </c>
      <c r="F77" s="133">
        <f>'Monthly Data'!BA77</f>
        <v>152.9</v>
      </c>
      <c r="G77">
        <f>'Monthly Data'!BC77</f>
        <v>76</v>
      </c>
      <c r="H77">
        <f>'Monthly Data'!BF77</f>
        <v>0</v>
      </c>
      <c r="I77">
        <f>'Monthly Data'!BL77</f>
        <v>0</v>
      </c>
      <c r="J77">
        <f>'Monthly Data'!BR77</f>
        <v>1</v>
      </c>
      <c r="K77">
        <f>'Monthly Data'!BS77</f>
        <v>30</v>
      </c>
      <c r="M77">
        <f>'GS &lt; 50 OLS Model'!$B$5</f>
        <v>-789150.85641829099</v>
      </c>
      <c r="N77">
        <f>'GS &lt; 50 OLS Model'!$B$6*D77</f>
        <v>1181342.7187398258</v>
      </c>
      <c r="O77">
        <f>'GS &lt; 50 OLS Model'!$B$7*E77</f>
        <v>0</v>
      </c>
      <c r="P77">
        <f>'GS &lt; 50 OLS Model'!$B$8*F77</f>
        <v>4109359.1282261852</v>
      </c>
      <c r="Q77">
        <f>'GS &lt; 50 OLS Model'!$B$9*G77</f>
        <v>-1150944.2225801132</v>
      </c>
      <c r="R77">
        <f>'GS &lt; 50 OLS Model'!$B$10*H77</f>
        <v>0</v>
      </c>
      <c r="S77">
        <f>'GS &lt; 50 OLS Model'!$B$11*I77</f>
        <v>0</v>
      </c>
      <c r="T77">
        <f>'GS &lt; 50 OLS Model'!$B$12*J77</f>
        <v>-710726.62253818498</v>
      </c>
      <c r="U77">
        <f>'GS &lt; 50 OLS Model'!$B$13*K77</f>
        <v>13983703.323034531</v>
      </c>
      <c r="V77">
        <f t="shared" si="5"/>
        <v>16623583.468463954</v>
      </c>
      <c r="W77" s="26">
        <f t="shared" ca="1" si="6"/>
        <v>1.7673352980534577E-2</v>
      </c>
    </row>
    <row r="78" spans="1:23">
      <c r="A78" s="28">
        <f>'Monthly Data'!A78</f>
        <v>41760</v>
      </c>
      <c r="B78">
        <f t="shared" si="4"/>
        <v>2014</v>
      </c>
      <c r="C78">
        <f ca="1">'Monthly Data'!J78</f>
        <v>17613446.724568356</v>
      </c>
      <c r="D78">
        <f>'Monthly Data'!AX78</f>
        <v>90.600000000000009</v>
      </c>
      <c r="E78">
        <f>'Monthly Data'!AY78</f>
        <v>36.4</v>
      </c>
      <c r="F78" s="133">
        <f>'Monthly Data'!BA78</f>
        <v>152.1</v>
      </c>
      <c r="G78">
        <f>'Monthly Data'!BC78</f>
        <v>77</v>
      </c>
      <c r="H78">
        <f>'Monthly Data'!BF78</f>
        <v>0</v>
      </c>
      <c r="I78">
        <f>'Monthly Data'!BL78</f>
        <v>0</v>
      </c>
      <c r="J78">
        <f>'Monthly Data'!BR78</f>
        <v>1</v>
      </c>
      <c r="K78">
        <f>'Monthly Data'!BS78</f>
        <v>31</v>
      </c>
      <c r="M78">
        <f>'GS &lt; 50 OLS Model'!$B$5</f>
        <v>-789150.85641829099</v>
      </c>
      <c r="N78">
        <f>'GS &lt; 50 OLS Model'!$B$6*D78</f>
        <v>421874.85344039509</v>
      </c>
      <c r="O78">
        <f>'GS &lt; 50 OLS Model'!$B$7*E78</f>
        <v>904027.54677805025</v>
      </c>
      <c r="P78">
        <f>'GS &lt; 50 OLS Model'!$B$8*F78</f>
        <v>4087858.2302367738</v>
      </c>
      <c r="Q78">
        <f>'GS &lt; 50 OLS Model'!$B$9*G78</f>
        <v>-1166088.2255087988</v>
      </c>
      <c r="R78">
        <f>'GS &lt; 50 OLS Model'!$B$10*H78</f>
        <v>0</v>
      </c>
      <c r="S78">
        <f>'GS &lt; 50 OLS Model'!$B$11*I78</f>
        <v>0</v>
      </c>
      <c r="T78">
        <f>'GS &lt; 50 OLS Model'!$B$12*J78</f>
        <v>-710726.62253818498</v>
      </c>
      <c r="U78">
        <f>'GS &lt; 50 OLS Model'!$B$13*K78</f>
        <v>14449826.767135682</v>
      </c>
      <c r="V78">
        <f t="shared" si="5"/>
        <v>17197621.693125628</v>
      </c>
      <c r="W78" s="26">
        <f t="shared" ca="1" si="6"/>
        <v>2.3608384999553138E-2</v>
      </c>
    </row>
    <row r="79" spans="1:23">
      <c r="A79" s="28">
        <f>'Monthly Data'!A79</f>
        <v>41791</v>
      </c>
      <c r="B79">
        <f t="shared" si="4"/>
        <v>2014</v>
      </c>
      <c r="C79">
        <f ca="1">'Monthly Data'!J79</f>
        <v>18970931.054170139</v>
      </c>
      <c r="D79">
        <f>'Monthly Data'!AX79</f>
        <v>2.4000000000000004</v>
      </c>
      <c r="E79">
        <f>'Monthly Data'!AY79</f>
        <v>123.29999999999997</v>
      </c>
      <c r="F79" s="133">
        <f>'Monthly Data'!BA79</f>
        <v>150.80000000000001</v>
      </c>
      <c r="G79">
        <f>'Monthly Data'!BC79</f>
        <v>78</v>
      </c>
      <c r="H79">
        <f>'Monthly Data'!BF79</f>
        <v>0</v>
      </c>
      <c r="I79">
        <f>'Monthly Data'!BL79</f>
        <v>0</v>
      </c>
      <c r="J79">
        <f>'Monthly Data'!BR79</f>
        <v>0</v>
      </c>
      <c r="K79">
        <f>'Monthly Data'!BS79</f>
        <v>30</v>
      </c>
      <c r="M79">
        <f>'GS &lt; 50 OLS Model'!$B$5</f>
        <v>-789150.85641829099</v>
      </c>
      <c r="N79">
        <f>'GS &lt; 50 OLS Model'!$B$6*D79</f>
        <v>11175.492806368084</v>
      </c>
      <c r="O79">
        <f>'GS &lt; 50 OLS Model'!$B$7*E79</f>
        <v>3062269.1351025705</v>
      </c>
      <c r="P79">
        <f>'GS &lt; 50 OLS Model'!$B$8*F79</f>
        <v>4052919.2710039816</v>
      </c>
      <c r="Q79">
        <f>'GS &lt; 50 OLS Model'!$B$9*G79</f>
        <v>-1181232.2284374847</v>
      </c>
      <c r="R79">
        <f>'GS &lt; 50 OLS Model'!$B$10*H79</f>
        <v>0</v>
      </c>
      <c r="S79">
        <f>'GS &lt; 50 OLS Model'!$B$11*I79</f>
        <v>0</v>
      </c>
      <c r="T79">
        <f>'GS &lt; 50 OLS Model'!$B$12*J79</f>
        <v>0</v>
      </c>
      <c r="U79">
        <f>'GS &lt; 50 OLS Model'!$B$13*K79</f>
        <v>13983703.323034531</v>
      </c>
      <c r="V79">
        <f t="shared" si="5"/>
        <v>19139684.137091674</v>
      </c>
      <c r="W79" s="26">
        <f t="shared" ca="1" si="6"/>
        <v>8.8953505992759342E-3</v>
      </c>
    </row>
    <row r="80" spans="1:23">
      <c r="A80" s="28">
        <f>'Monthly Data'!A80</f>
        <v>41821</v>
      </c>
      <c r="B80">
        <f t="shared" si="4"/>
        <v>2014</v>
      </c>
      <c r="C80">
        <f ca="1">'Monthly Data'!J80</f>
        <v>19855708.900343191</v>
      </c>
      <c r="D80">
        <f>'Monthly Data'!AX80</f>
        <v>0.7</v>
      </c>
      <c r="E80">
        <f>'Monthly Data'!AY80</f>
        <v>113.59999999999997</v>
      </c>
      <c r="F80" s="133">
        <f>'Monthly Data'!BA80</f>
        <v>152.1</v>
      </c>
      <c r="G80">
        <f>'Monthly Data'!BC80</f>
        <v>79</v>
      </c>
      <c r="H80">
        <f>'Monthly Data'!BF80</f>
        <v>0</v>
      </c>
      <c r="I80">
        <f>'Monthly Data'!BL80</f>
        <v>0</v>
      </c>
      <c r="J80">
        <f>'Monthly Data'!BR80</f>
        <v>0</v>
      </c>
      <c r="K80">
        <f>'Monthly Data'!BS80</f>
        <v>31</v>
      </c>
      <c r="M80">
        <f>'GS &lt; 50 OLS Model'!$B$5</f>
        <v>-789150.85641829099</v>
      </c>
      <c r="N80">
        <f>'GS &lt; 50 OLS Model'!$B$6*D80</f>
        <v>3259.5187351906902</v>
      </c>
      <c r="O80">
        <f>'GS &lt; 50 OLS Model'!$B$7*E80</f>
        <v>2821360.6954391887</v>
      </c>
      <c r="P80">
        <f>'GS &lt; 50 OLS Model'!$B$8*F80</f>
        <v>4087858.2302367738</v>
      </c>
      <c r="Q80">
        <f>'GS &lt; 50 OLS Model'!$B$9*G80</f>
        <v>-1196376.2313661703</v>
      </c>
      <c r="R80">
        <f>'GS &lt; 50 OLS Model'!$B$10*H80</f>
        <v>0</v>
      </c>
      <c r="S80">
        <f>'GS &lt; 50 OLS Model'!$B$11*I80</f>
        <v>0</v>
      </c>
      <c r="T80">
        <f>'GS &lt; 50 OLS Model'!$B$12*J80</f>
        <v>0</v>
      </c>
      <c r="U80">
        <f>'GS &lt; 50 OLS Model'!$B$13*K80</f>
        <v>14449826.767135682</v>
      </c>
      <c r="V80">
        <f t="shared" si="5"/>
        <v>19376778.123762373</v>
      </c>
      <c r="W80" s="26">
        <f t="shared" ca="1" si="6"/>
        <v>2.4120557920374229E-2</v>
      </c>
    </row>
    <row r="81" spans="1:23">
      <c r="A81" s="28">
        <f>'Monthly Data'!A81</f>
        <v>41852</v>
      </c>
      <c r="B81">
        <f t="shared" si="4"/>
        <v>2014</v>
      </c>
      <c r="C81">
        <f ca="1">'Monthly Data'!J81</f>
        <v>19611045.207169671</v>
      </c>
      <c r="D81">
        <f>'Monthly Data'!AX81</f>
        <v>0.7</v>
      </c>
      <c r="E81">
        <f>'Monthly Data'!AY81</f>
        <v>130.19999999999996</v>
      </c>
      <c r="F81" s="133">
        <f>'Monthly Data'!BA81</f>
        <v>153.30000000000001</v>
      </c>
      <c r="G81">
        <f>'Monthly Data'!BC81</f>
        <v>80</v>
      </c>
      <c r="H81">
        <f>'Monthly Data'!BF81</f>
        <v>0</v>
      </c>
      <c r="I81">
        <f>'Monthly Data'!BL81</f>
        <v>0</v>
      </c>
      <c r="J81">
        <f>'Monthly Data'!BR81</f>
        <v>0</v>
      </c>
      <c r="K81">
        <f>'Monthly Data'!BS81</f>
        <v>31</v>
      </c>
      <c r="M81">
        <f>'GS &lt; 50 OLS Model'!$B$5</f>
        <v>-789150.85641829099</v>
      </c>
      <c r="N81">
        <f>'GS &lt; 50 OLS Model'!$B$6*D81</f>
        <v>3259.5187351906902</v>
      </c>
      <c r="O81">
        <f>'GS &lt; 50 OLS Model'!$B$7*E81</f>
        <v>3233636.9942445634</v>
      </c>
      <c r="P81">
        <f>'GS &lt; 50 OLS Model'!$B$8*F81</f>
        <v>4120109.5772208911</v>
      </c>
      <c r="Q81">
        <f>'GS &lt; 50 OLS Model'!$B$9*G81</f>
        <v>-1211520.234294856</v>
      </c>
      <c r="R81">
        <f>'GS &lt; 50 OLS Model'!$B$10*H81</f>
        <v>0</v>
      </c>
      <c r="S81">
        <f>'GS &lt; 50 OLS Model'!$B$11*I81</f>
        <v>0</v>
      </c>
      <c r="T81">
        <f>'GS &lt; 50 OLS Model'!$B$12*J81</f>
        <v>0</v>
      </c>
      <c r="U81">
        <f>'GS &lt; 50 OLS Model'!$B$13*K81</f>
        <v>14449826.767135682</v>
      </c>
      <c r="V81">
        <f t="shared" si="5"/>
        <v>19806161.76662318</v>
      </c>
      <c r="W81" s="26">
        <f t="shared" ca="1" si="6"/>
        <v>9.9493197528388953E-3</v>
      </c>
    </row>
    <row r="82" spans="1:23">
      <c r="A82" s="28">
        <f>'Monthly Data'!A82</f>
        <v>41883</v>
      </c>
      <c r="B82">
        <f t="shared" si="4"/>
        <v>2014</v>
      </c>
      <c r="C82">
        <f ca="1">'Monthly Data'!J82</f>
        <v>17643769.2377556</v>
      </c>
      <c r="D82">
        <f>'Monthly Data'!AX82</f>
        <v>57.20000000000001</v>
      </c>
      <c r="E82">
        <f>'Monthly Data'!AY82</f>
        <v>50.499999999999979</v>
      </c>
      <c r="F82" s="133">
        <f>'Monthly Data'!BA82</f>
        <v>155.30000000000001</v>
      </c>
      <c r="G82">
        <f>'Monthly Data'!BC82</f>
        <v>81</v>
      </c>
      <c r="H82">
        <f>'Monthly Data'!BF82</f>
        <v>0</v>
      </c>
      <c r="I82">
        <f>'Monthly Data'!BL82</f>
        <v>1</v>
      </c>
      <c r="J82">
        <f>'Monthly Data'!BR82</f>
        <v>1</v>
      </c>
      <c r="K82">
        <f>'Monthly Data'!BS82</f>
        <v>30</v>
      </c>
      <c r="M82">
        <f>'GS &lt; 50 OLS Model'!$B$5</f>
        <v>-789150.85641829099</v>
      </c>
      <c r="N82">
        <f>'GS &lt; 50 OLS Model'!$B$6*D82</f>
        <v>266349.24521843932</v>
      </c>
      <c r="O82">
        <f>'GS &lt; 50 OLS Model'!$B$7*E82</f>
        <v>1254214.0415464703</v>
      </c>
      <c r="P82">
        <f>'GS &lt; 50 OLS Model'!$B$8*F82</f>
        <v>4173861.8221944184</v>
      </c>
      <c r="Q82">
        <f>'GS &lt; 50 OLS Model'!$B$9*G82</f>
        <v>-1226664.2372235418</v>
      </c>
      <c r="R82">
        <f>'GS &lt; 50 OLS Model'!$B$10*H82</f>
        <v>0</v>
      </c>
      <c r="S82">
        <f>'GS &lt; 50 OLS Model'!$B$11*I82</f>
        <v>738961.94717258995</v>
      </c>
      <c r="T82">
        <f>'GS &lt; 50 OLS Model'!$B$12*J82</f>
        <v>-710726.62253818498</v>
      </c>
      <c r="U82">
        <f>'GS &lt; 50 OLS Model'!$B$13*K82</f>
        <v>13983703.323034531</v>
      </c>
      <c r="V82">
        <f t="shared" si="5"/>
        <v>17690548.662986431</v>
      </c>
      <c r="W82" s="26">
        <f t="shared" ca="1" si="6"/>
        <v>2.6513283301579584E-3</v>
      </c>
    </row>
    <row r="83" spans="1:23">
      <c r="A83" s="28">
        <f>'Monthly Data'!A83</f>
        <v>41913</v>
      </c>
      <c r="B83">
        <f t="shared" si="4"/>
        <v>2014</v>
      </c>
      <c r="C83">
        <f ca="1">'Monthly Data'!J83</f>
        <v>16849179.511326332</v>
      </c>
      <c r="D83">
        <f>'Monthly Data'!AX83</f>
        <v>179.7</v>
      </c>
      <c r="E83">
        <f>'Monthly Data'!AY83</f>
        <v>3.9</v>
      </c>
      <c r="F83" s="133">
        <f>'Monthly Data'!BA83</f>
        <v>156.9</v>
      </c>
      <c r="G83">
        <f>'Monthly Data'!BC83</f>
        <v>82</v>
      </c>
      <c r="H83">
        <f>'Monthly Data'!BF83</f>
        <v>0</v>
      </c>
      <c r="I83">
        <f>'Monthly Data'!BL83</f>
        <v>0</v>
      </c>
      <c r="J83">
        <f>'Monthly Data'!BR83</f>
        <v>1</v>
      </c>
      <c r="K83">
        <f>'Monthly Data'!BS83</f>
        <v>31</v>
      </c>
      <c r="M83">
        <f>'GS &lt; 50 OLS Model'!$B$5</f>
        <v>-789150.85641829099</v>
      </c>
      <c r="N83">
        <f>'GS &lt; 50 OLS Model'!$B$6*D83</f>
        <v>836765.02387680998</v>
      </c>
      <c r="O83">
        <f>'GS &lt; 50 OLS Model'!$B$7*E83</f>
        <v>96860.094297648233</v>
      </c>
      <c r="P83">
        <f>'GS &lt; 50 OLS Model'!$B$8*F83</f>
        <v>4216863.6181732407</v>
      </c>
      <c r="Q83">
        <f>'GS &lt; 50 OLS Model'!$B$9*G83</f>
        <v>-1241808.2401522275</v>
      </c>
      <c r="R83">
        <f>'GS &lt; 50 OLS Model'!$B$10*H83</f>
        <v>0</v>
      </c>
      <c r="S83">
        <f>'GS &lt; 50 OLS Model'!$B$11*I83</f>
        <v>0</v>
      </c>
      <c r="T83">
        <f>'GS &lt; 50 OLS Model'!$B$12*J83</f>
        <v>-710726.62253818498</v>
      </c>
      <c r="U83">
        <f>'GS &lt; 50 OLS Model'!$B$13*K83</f>
        <v>14449826.767135682</v>
      </c>
      <c r="V83">
        <f t="shared" si="5"/>
        <v>16858629.784374677</v>
      </c>
      <c r="W83" s="26">
        <f t="shared" ca="1" si="6"/>
        <v>5.6087437622659019E-4</v>
      </c>
    </row>
    <row r="84" spans="1:23">
      <c r="A84" s="28">
        <f>'Monthly Data'!A84</f>
        <v>41944</v>
      </c>
      <c r="B84">
        <f t="shared" si="4"/>
        <v>2014</v>
      </c>
      <c r="C84">
        <f ca="1">'Monthly Data'!J84</f>
        <v>17791302.050130848</v>
      </c>
      <c r="D84">
        <f>'Monthly Data'!AX84</f>
        <v>442</v>
      </c>
      <c r="E84">
        <f>'Monthly Data'!AY84</f>
        <v>0</v>
      </c>
      <c r="F84" s="133">
        <f>'Monthly Data'!BA84</f>
        <v>157.9</v>
      </c>
      <c r="G84">
        <f>'Monthly Data'!BC84</f>
        <v>83</v>
      </c>
      <c r="H84">
        <f>'Monthly Data'!BF84</f>
        <v>0</v>
      </c>
      <c r="I84">
        <f>'Monthly Data'!BL84</f>
        <v>0</v>
      </c>
      <c r="J84">
        <f>'Monthly Data'!BR84</f>
        <v>1</v>
      </c>
      <c r="K84">
        <f>'Monthly Data'!BS84</f>
        <v>30</v>
      </c>
      <c r="M84">
        <f>'GS &lt; 50 OLS Model'!$B$5</f>
        <v>-789150.85641829099</v>
      </c>
      <c r="N84">
        <f>'GS &lt; 50 OLS Model'!$B$6*D84</f>
        <v>2058153.2585061216</v>
      </c>
      <c r="O84">
        <f>'GS &lt; 50 OLS Model'!$B$7*E84</f>
        <v>0</v>
      </c>
      <c r="P84">
        <f>'GS &lt; 50 OLS Model'!$B$8*F84</f>
        <v>4243739.7406600043</v>
      </c>
      <c r="Q84">
        <f>'GS &lt; 50 OLS Model'!$B$9*G84</f>
        <v>-1256952.2430809131</v>
      </c>
      <c r="R84">
        <f>'GS &lt; 50 OLS Model'!$B$10*H84</f>
        <v>0</v>
      </c>
      <c r="S84">
        <f>'GS &lt; 50 OLS Model'!$B$11*I84</f>
        <v>0</v>
      </c>
      <c r="T84">
        <f>'GS &lt; 50 OLS Model'!$B$12*J84</f>
        <v>-710726.62253818498</v>
      </c>
      <c r="U84">
        <f>'GS &lt; 50 OLS Model'!$B$13*K84</f>
        <v>13983703.323034531</v>
      </c>
      <c r="V84">
        <f t="shared" si="5"/>
        <v>17528766.600163266</v>
      </c>
      <c r="W84" s="26">
        <f t="shared" ca="1" si="6"/>
        <v>1.4756393277334693E-2</v>
      </c>
    </row>
    <row r="85" spans="1:23">
      <c r="A85" s="28">
        <f>'Monthly Data'!A85</f>
        <v>41974</v>
      </c>
      <c r="B85">
        <f t="shared" si="4"/>
        <v>2014</v>
      </c>
      <c r="C85">
        <f ca="1">'Monthly Data'!J85</f>
        <v>19279930.467506785</v>
      </c>
      <c r="D85">
        <f>'Monthly Data'!AX85</f>
        <v>513.9</v>
      </c>
      <c r="E85">
        <f>'Monthly Data'!AY85</f>
        <v>0</v>
      </c>
      <c r="F85" s="133">
        <f>'Monthly Data'!BA85</f>
        <v>159.9</v>
      </c>
      <c r="G85">
        <f>'Monthly Data'!BC85</f>
        <v>84</v>
      </c>
      <c r="H85">
        <f>'Monthly Data'!BF85</f>
        <v>0</v>
      </c>
      <c r="I85">
        <f>'Monthly Data'!BL85</f>
        <v>0</v>
      </c>
      <c r="J85">
        <f>'Monthly Data'!BR85</f>
        <v>0</v>
      </c>
      <c r="K85">
        <f>'Monthly Data'!BS85</f>
        <v>31</v>
      </c>
      <c r="M85">
        <f>'GS &lt; 50 OLS Model'!$B$5</f>
        <v>-789150.85641829099</v>
      </c>
      <c r="N85">
        <f>'GS &lt; 50 OLS Model'!$B$6*D85</f>
        <v>2392952.3971635653</v>
      </c>
      <c r="O85">
        <f>'GS &lt; 50 OLS Model'!$B$7*E85</f>
        <v>0</v>
      </c>
      <c r="P85">
        <f>'GS &lt; 50 OLS Model'!$B$8*F85</f>
        <v>4297491.9856335316</v>
      </c>
      <c r="Q85">
        <f>'GS &lt; 50 OLS Model'!$B$9*G85</f>
        <v>-1272096.246009599</v>
      </c>
      <c r="R85">
        <f>'GS &lt; 50 OLS Model'!$B$10*H85</f>
        <v>0</v>
      </c>
      <c r="S85">
        <f>'GS &lt; 50 OLS Model'!$B$11*I85</f>
        <v>0</v>
      </c>
      <c r="T85">
        <f>'GS &lt; 50 OLS Model'!$B$12*J85</f>
        <v>0</v>
      </c>
      <c r="U85">
        <f>'GS &lt; 50 OLS Model'!$B$13*K85</f>
        <v>14449826.767135682</v>
      </c>
      <c r="V85">
        <f t="shared" si="5"/>
        <v>19079024.047504887</v>
      </c>
      <c r="W85" s="26">
        <f t="shared" ca="1" si="6"/>
        <v>1.0420495050046646E-2</v>
      </c>
    </row>
    <row r="86" spans="1:23">
      <c r="A86" s="28">
        <f>'Monthly Data'!A86</f>
        <v>42005</v>
      </c>
      <c r="B86">
        <f t="shared" si="4"/>
        <v>2015</v>
      </c>
      <c r="C86">
        <f ca="1">'Monthly Data'!J86</f>
        <v>20206900.384172045</v>
      </c>
      <c r="D86">
        <f>'Monthly Data'!AX86</f>
        <v>724.69999999999982</v>
      </c>
      <c r="E86">
        <f>'Monthly Data'!AY86</f>
        <v>0</v>
      </c>
      <c r="F86" s="133">
        <f>'Monthly Data'!BA86</f>
        <v>160.4</v>
      </c>
      <c r="G86">
        <f>'Monthly Data'!BC86</f>
        <v>85</v>
      </c>
      <c r="H86">
        <f>'Monthly Data'!BF86</f>
        <v>0</v>
      </c>
      <c r="I86">
        <f>'Monthly Data'!BL86</f>
        <v>0</v>
      </c>
      <c r="J86">
        <f>'Monthly Data'!BR86</f>
        <v>0</v>
      </c>
      <c r="K86">
        <f>'Monthly Data'!BS86</f>
        <v>31</v>
      </c>
      <c r="M86">
        <f>'GS &lt; 50 OLS Model'!$B$5</f>
        <v>-789150.85641829099</v>
      </c>
      <c r="N86">
        <f>'GS &lt; 50 OLS Model'!$B$6*D86</f>
        <v>3374533.1819895608</v>
      </c>
      <c r="O86">
        <f>'GS &lt; 50 OLS Model'!$B$7*E86</f>
        <v>0</v>
      </c>
      <c r="P86">
        <f>'GS &lt; 50 OLS Model'!$B$8*F86</f>
        <v>4310930.0468769139</v>
      </c>
      <c r="Q86">
        <f>'GS &lt; 50 OLS Model'!$B$9*G86</f>
        <v>-1287240.2489382846</v>
      </c>
      <c r="R86">
        <f>'GS &lt; 50 OLS Model'!$B$10*H86</f>
        <v>0</v>
      </c>
      <c r="S86">
        <f>'GS &lt; 50 OLS Model'!$B$11*I86</f>
        <v>0</v>
      </c>
      <c r="T86">
        <f>'GS &lt; 50 OLS Model'!$B$12*J86</f>
        <v>0</v>
      </c>
      <c r="U86">
        <f>'GS &lt; 50 OLS Model'!$B$13*K86</f>
        <v>14449826.767135682</v>
      </c>
      <c r="V86">
        <f t="shared" si="5"/>
        <v>20058898.890645579</v>
      </c>
      <c r="W86" s="26">
        <f t="shared" ca="1" si="6"/>
        <v>7.3243046045001021E-3</v>
      </c>
    </row>
    <row r="87" spans="1:23">
      <c r="A87" s="28">
        <f>'Monthly Data'!A87</f>
        <v>42036</v>
      </c>
      <c r="B87">
        <f t="shared" si="4"/>
        <v>2015</v>
      </c>
      <c r="C87">
        <f ca="1">'Monthly Data'!J87</f>
        <v>18912952.911405765</v>
      </c>
      <c r="D87">
        <f>'Monthly Data'!AX87</f>
        <v>757.39999999999986</v>
      </c>
      <c r="E87">
        <f>'Monthly Data'!AY87</f>
        <v>0</v>
      </c>
      <c r="F87" s="133">
        <f>'Monthly Data'!BA87</f>
        <v>161.69999999999999</v>
      </c>
      <c r="G87">
        <f>'Monthly Data'!BC87</f>
        <v>86</v>
      </c>
      <c r="H87">
        <f>'Monthly Data'!BF87</f>
        <v>0</v>
      </c>
      <c r="I87">
        <f>'Monthly Data'!BL87</f>
        <v>0</v>
      </c>
      <c r="J87">
        <f>'Monthly Data'!BR87</f>
        <v>0</v>
      </c>
      <c r="K87">
        <f>'Monthly Data'!BS87</f>
        <v>28</v>
      </c>
      <c r="M87">
        <f>'GS &lt; 50 OLS Model'!$B$5</f>
        <v>-789150.85641829099</v>
      </c>
      <c r="N87">
        <f>'GS &lt; 50 OLS Model'!$B$6*D87</f>
        <v>3526799.2714763265</v>
      </c>
      <c r="O87">
        <f>'GS &lt; 50 OLS Model'!$B$7*E87</f>
        <v>0</v>
      </c>
      <c r="P87">
        <f>'GS &lt; 50 OLS Model'!$B$8*F87</f>
        <v>4345869.0061097061</v>
      </c>
      <c r="Q87">
        <f>'GS &lt; 50 OLS Model'!$B$9*G87</f>
        <v>-1302384.2518669702</v>
      </c>
      <c r="R87">
        <f>'GS &lt; 50 OLS Model'!$B$10*H87</f>
        <v>0</v>
      </c>
      <c r="S87">
        <f>'GS &lt; 50 OLS Model'!$B$11*I87</f>
        <v>0</v>
      </c>
      <c r="T87">
        <f>'GS &lt; 50 OLS Model'!$B$12*J87</f>
        <v>0</v>
      </c>
      <c r="U87">
        <f>'GS &lt; 50 OLS Model'!$B$13*K87</f>
        <v>13051456.434832228</v>
      </c>
      <c r="V87">
        <f t="shared" si="5"/>
        <v>18832589.604132999</v>
      </c>
      <c r="W87" s="26">
        <f t="shared" ca="1" si="6"/>
        <v>4.2491147548039095E-3</v>
      </c>
    </row>
    <row r="88" spans="1:23">
      <c r="A88" s="28">
        <f>'Monthly Data'!A88</f>
        <v>42064</v>
      </c>
      <c r="B88">
        <f t="shared" si="4"/>
        <v>2015</v>
      </c>
      <c r="C88">
        <f ca="1">'Monthly Data'!J88</f>
        <v>19087194.693129994</v>
      </c>
      <c r="D88">
        <f>'Monthly Data'!AX88</f>
        <v>508.7</v>
      </c>
      <c r="E88">
        <f>'Monthly Data'!AY88</f>
        <v>0</v>
      </c>
      <c r="F88" s="133">
        <f>'Monthly Data'!BA88</f>
        <v>160.5</v>
      </c>
      <c r="G88">
        <f>'Monthly Data'!BC88</f>
        <v>87</v>
      </c>
      <c r="H88">
        <f>'Monthly Data'!BF88</f>
        <v>1</v>
      </c>
      <c r="I88">
        <f>'Monthly Data'!BL88</f>
        <v>0</v>
      </c>
      <c r="J88">
        <f>'Monthly Data'!BR88</f>
        <v>1</v>
      </c>
      <c r="K88">
        <f>'Monthly Data'!BS88</f>
        <v>31</v>
      </c>
      <c r="M88">
        <f>'GS &lt; 50 OLS Model'!$B$5</f>
        <v>-789150.85641829099</v>
      </c>
      <c r="N88">
        <f>'GS &lt; 50 OLS Model'!$B$6*D88</f>
        <v>2368738.8294164343</v>
      </c>
      <c r="O88">
        <f>'GS &lt; 50 OLS Model'!$B$7*E88</f>
        <v>0</v>
      </c>
      <c r="P88">
        <f>'GS &lt; 50 OLS Model'!$B$8*F88</f>
        <v>4313617.6591255898</v>
      </c>
      <c r="Q88">
        <f>'GS &lt; 50 OLS Model'!$B$9*G88</f>
        <v>-1317528.2547956561</v>
      </c>
      <c r="R88">
        <f>'GS &lt; 50 OLS Model'!$B$10*H88</f>
        <v>396678.61848310701</v>
      </c>
      <c r="S88">
        <f>'GS &lt; 50 OLS Model'!$B$11*I88</f>
        <v>0</v>
      </c>
      <c r="T88">
        <f>'GS &lt; 50 OLS Model'!$B$12*J88</f>
        <v>-710726.62253818498</v>
      </c>
      <c r="U88">
        <f>'GS &lt; 50 OLS Model'!$B$13*K88</f>
        <v>14449826.767135682</v>
      </c>
      <c r="V88">
        <f t="shared" si="5"/>
        <v>18711456.14040868</v>
      </c>
      <c r="W88" s="26">
        <f t="shared" ca="1" si="6"/>
        <v>1.9685373296713569E-2</v>
      </c>
    </row>
    <row r="89" spans="1:23">
      <c r="A89" s="28">
        <f>'Monthly Data'!A89</f>
        <v>42095</v>
      </c>
      <c r="B89">
        <f t="shared" si="4"/>
        <v>2015</v>
      </c>
      <c r="C89">
        <f ca="1">'Monthly Data'!J89</f>
        <v>16822886.277402826</v>
      </c>
      <c r="D89">
        <f>'Monthly Data'!AX89</f>
        <v>257.39999999999992</v>
      </c>
      <c r="E89">
        <f>'Monthly Data'!AY89</f>
        <v>0</v>
      </c>
      <c r="F89" s="133">
        <f>'Monthly Data'!BA89</f>
        <v>160.19999999999999</v>
      </c>
      <c r="G89">
        <f>'Monthly Data'!BC89</f>
        <v>88</v>
      </c>
      <c r="H89">
        <f>'Monthly Data'!BF89</f>
        <v>0</v>
      </c>
      <c r="I89">
        <f>'Monthly Data'!BL89</f>
        <v>0</v>
      </c>
      <c r="J89">
        <f>'Monthly Data'!BR89</f>
        <v>1</v>
      </c>
      <c r="K89">
        <f>'Monthly Data'!BS89</f>
        <v>30</v>
      </c>
      <c r="M89">
        <f>'GS &lt; 50 OLS Model'!$B$5</f>
        <v>-789150.85641829099</v>
      </c>
      <c r="N89">
        <f>'GS &lt; 50 OLS Model'!$B$6*D89</f>
        <v>1198571.6034829763</v>
      </c>
      <c r="O89">
        <f>'GS &lt; 50 OLS Model'!$B$7*E89</f>
        <v>0</v>
      </c>
      <c r="P89">
        <f>'GS &lt; 50 OLS Model'!$B$8*F89</f>
        <v>4305554.8223795602</v>
      </c>
      <c r="Q89">
        <f>'GS &lt; 50 OLS Model'!$B$9*G89</f>
        <v>-1332672.2577243417</v>
      </c>
      <c r="R89">
        <f>'GS &lt; 50 OLS Model'!$B$10*H89</f>
        <v>0</v>
      </c>
      <c r="S89">
        <f>'GS &lt; 50 OLS Model'!$B$11*I89</f>
        <v>0</v>
      </c>
      <c r="T89">
        <f>'GS &lt; 50 OLS Model'!$B$12*J89</f>
        <v>-710726.62253818498</v>
      </c>
      <c r="U89">
        <f>'GS &lt; 50 OLS Model'!$B$13*K89</f>
        <v>13983703.323034531</v>
      </c>
      <c r="V89">
        <f t="shared" si="5"/>
        <v>16655280.012216249</v>
      </c>
      <c r="W89" s="26">
        <f t="shared" ca="1" si="6"/>
        <v>9.9629910363069878E-3</v>
      </c>
    </row>
    <row r="90" spans="1:23">
      <c r="A90" s="28">
        <f>'Monthly Data'!A90</f>
        <v>42125</v>
      </c>
      <c r="B90">
        <f t="shared" si="4"/>
        <v>2015</v>
      </c>
      <c r="C90">
        <f ca="1">'Monthly Data'!J90</f>
        <v>17571335.804700233</v>
      </c>
      <c r="D90">
        <f>'Monthly Data'!AX90</f>
        <v>68.7</v>
      </c>
      <c r="E90">
        <f>'Monthly Data'!AY90</f>
        <v>64.099999999999994</v>
      </c>
      <c r="F90" s="133">
        <f>'Monthly Data'!BA90</f>
        <v>160.80000000000001</v>
      </c>
      <c r="G90">
        <f>'Monthly Data'!BC90</f>
        <v>89</v>
      </c>
      <c r="H90">
        <f>'Monthly Data'!BF90</f>
        <v>0</v>
      </c>
      <c r="I90">
        <f>'Monthly Data'!BL90</f>
        <v>0</v>
      </c>
      <c r="J90">
        <f>'Monthly Data'!BR90</f>
        <v>1</v>
      </c>
      <c r="K90">
        <f>'Monthly Data'!BS90</f>
        <v>31</v>
      </c>
      <c r="M90">
        <f>'GS &lt; 50 OLS Model'!$B$5</f>
        <v>-789150.85641829099</v>
      </c>
      <c r="N90">
        <f>'GS &lt; 50 OLS Model'!$B$6*D90</f>
        <v>319898.48158228636</v>
      </c>
      <c r="O90">
        <f>'GS &lt; 50 OLS Model'!$B$7*E90</f>
        <v>1591982.5755075004</v>
      </c>
      <c r="P90">
        <f>'GS &lt; 50 OLS Model'!$B$8*F90</f>
        <v>4321680.4958716193</v>
      </c>
      <c r="Q90">
        <f>'GS &lt; 50 OLS Model'!$B$9*G90</f>
        <v>-1347816.2606530273</v>
      </c>
      <c r="R90">
        <f>'GS &lt; 50 OLS Model'!$B$10*H90</f>
        <v>0</v>
      </c>
      <c r="S90">
        <f>'GS &lt; 50 OLS Model'!$B$11*I90</f>
        <v>0</v>
      </c>
      <c r="T90">
        <f>'GS &lt; 50 OLS Model'!$B$12*J90</f>
        <v>-710726.62253818498</v>
      </c>
      <c r="U90">
        <f>'GS &lt; 50 OLS Model'!$B$13*K90</f>
        <v>14449826.767135682</v>
      </c>
      <c r="V90">
        <f t="shared" si="5"/>
        <v>17835694.580487587</v>
      </c>
      <c r="W90" s="26">
        <f t="shared" ca="1" si="6"/>
        <v>1.504488780623264E-2</v>
      </c>
    </row>
    <row r="91" spans="1:23">
      <c r="A91" s="28">
        <f>'Monthly Data'!A91</f>
        <v>42156</v>
      </c>
      <c r="B91">
        <f t="shared" si="4"/>
        <v>2015</v>
      </c>
      <c r="C91">
        <f ca="1">'Monthly Data'!J91</f>
        <v>18388369.415220134</v>
      </c>
      <c r="D91">
        <f>'Monthly Data'!AX91</f>
        <v>13.1</v>
      </c>
      <c r="E91">
        <f>'Monthly Data'!AY91</f>
        <v>89.59999999999998</v>
      </c>
      <c r="F91" s="133">
        <f>'Monthly Data'!BA91</f>
        <v>163</v>
      </c>
      <c r="G91">
        <f>'Monthly Data'!BC91</f>
        <v>90</v>
      </c>
      <c r="H91">
        <f>'Monthly Data'!BF91</f>
        <v>0</v>
      </c>
      <c r="I91">
        <f>'Monthly Data'!BL91</f>
        <v>0</v>
      </c>
      <c r="J91">
        <f>'Monthly Data'!BR91</f>
        <v>0</v>
      </c>
      <c r="K91">
        <f>'Monthly Data'!BS91</f>
        <v>30</v>
      </c>
      <c r="M91">
        <f>'GS &lt; 50 OLS Model'!$B$5</f>
        <v>-789150.85641829099</v>
      </c>
      <c r="N91">
        <f>'GS &lt; 50 OLS Model'!$B$6*D91</f>
        <v>60999.564901425772</v>
      </c>
      <c r="O91">
        <f>'GS &lt; 50 OLS Model'!$B$7*E91</f>
        <v>2225298.5766844307</v>
      </c>
      <c r="P91">
        <f>'GS &lt; 50 OLS Model'!$B$8*F91</f>
        <v>4380807.9653424993</v>
      </c>
      <c r="Q91">
        <f>'GS &lt; 50 OLS Model'!$B$9*G91</f>
        <v>-1362960.263581713</v>
      </c>
      <c r="R91">
        <f>'GS &lt; 50 OLS Model'!$B$10*H91</f>
        <v>0</v>
      </c>
      <c r="S91">
        <f>'GS &lt; 50 OLS Model'!$B$11*I91</f>
        <v>0</v>
      </c>
      <c r="T91">
        <f>'GS &lt; 50 OLS Model'!$B$12*J91</f>
        <v>0</v>
      </c>
      <c r="U91">
        <f>'GS &lt; 50 OLS Model'!$B$13*K91</f>
        <v>13983703.323034531</v>
      </c>
      <c r="V91">
        <f t="shared" si="5"/>
        <v>18498698.309962884</v>
      </c>
      <c r="W91" s="26">
        <f t="shared" ca="1" si="6"/>
        <v>5.9999281204036461E-3</v>
      </c>
    </row>
    <row r="92" spans="1:23">
      <c r="A92" s="28">
        <f>'Monthly Data'!A92</f>
        <v>42186</v>
      </c>
      <c r="B92">
        <f t="shared" si="4"/>
        <v>2015</v>
      </c>
      <c r="C92">
        <f ca="1">'Monthly Data'!J92</f>
        <v>20279519.473623894</v>
      </c>
      <c r="D92">
        <f>'Monthly Data'!AX92</f>
        <v>1.9</v>
      </c>
      <c r="E92">
        <f>'Monthly Data'!AY92</f>
        <v>152.89999999999998</v>
      </c>
      <c r="F92" s="133">
        <f>'Monthly Data'!BA92</f>
        <v>162.19999999999999</v>
      </c>
      <c r="G92">
        <f>'Monthly Data'!BC92</f>
        <v>91</v>
      </c>
      <c r="H92">
        <f>'Monthly Data'!BF92</f>
        <v>0</v>
      </c>
      <c r="I92">
        <f>'Monthly Data'!BL92</f>
        <v>0</v>
      </c>
      <c r="J92">
        <f>'Monthly Data'!BR92</f>
        <v>0</v>
      </c>
      <c r="K92">
        <f>'Monthly Data'!BS92</f>
        <v>31</v>
      </c>
      <c r="M92">
        <f>'GS &lt; 50 OLS Model'!$B$5</f>
        <v>-789150.85641829099</v>
      </c>
      <c r="N92">
        <f>'GS &lt; 50 OLS Model'!$B$6*D92</f>
        <v>8847.2651383747307</v>
      </c>
      <c r="O92">
        <f>'GS &lt; 50 OLS Model'!$B$7*E92</f>
        <v>3797412.4149001064</v>
      </c>
      <c r="P92">
        <f>'GS &lt; 50 OLS Model'!$B$8*F92</f>
        <v>4359307.0673530884</v>
      </c>
      <c r="Q92">
        <f>'GS &lt; 50 OLS Model'!$B$9*G92</f>
        <v>-1378104.2665103988</v>
      </c>
      <c r="R92">
        <f>'GS &lt; 50 OLS Model'!$B$10*H92</f>
        <v>0</v>
      </c>
      <c r="S92">
        <f>'GS &lt; 50 OLS Model'!$B$11*I92</f>
        <v>0</v>
      </c>
      <c r="T92">
        <f>'GS &lt; 50 OLS Model'!$B$12*J92</f>
        <v>0</v>
      </c>
      <c r="U92">
        <f>'GS &lt; 50 OLS Model'!$B$13*K92</f>
        <v>14449826.767135682</v>
      </c>
      <c r="V92">
        <f t="shared" si="5"/>
        <v>20448138.39159856</v>
      </c>
      <c r="W92" s="26">
        <f t="shared" ca="1" si="6"/>
        <v>8.3147393208195201E-3</v>
      </c>
    </row>
    <row r="93" spans="1:23">
      <c r="A93" s="28">
        <f>'Monthly Data'!A93</f>
        <v>42217</v>
      </c>
      <c r="B93">
        <f t="shared" si="4"/>
        <v>2015</v>
      </c>
      <c r="C93">
        <f ca="1">'Monthly Data'!J93</f>
        <v>20702927.092459753</v>
      </c>
      <c r="D93">
        <f>'Monthly Data'!AX93</f>
        <v>3.2</v>
      </c>
      <c r="E93">
        <f>'Monthly Data'!AY93</f>
        <v>138.69999999999999</v>
      </c>
      <c r="F93" s="133">
        <f>'Monthly Data'!BA93</f>
        <v>158.69999999999999</v>
      </c>
      <c r="G93">
        <f>'Monthly Data'!BC93</f>
        <v>92</v>
      </c>
      <c r="H93">
        <f>'Monthly Data'!BF93</f>
        <v>0</v>
      </c>
      <c r="I93">
        <f>'Monthly Data'!BL93</f>
        <v>0</v>
      </c>
      <c r="J93">
        <f>'Monthly Data'!BR93</f>
        <v>0</v>
      </c>
      <c r="K93">
        <f>'Monthly Data'!BS93</f>
        <v>31</v>
      </c>
      <c r="M93">
        <f>'GS &lt; 50 OLS Model'!$B$5</f>
        <v>-789150.85641829099</v>
      </c>
      <c r="N93">
        <f>'GS &lt; 50 OLS Model'!$B$6*D93</f>
        <v>14900.657075157442</v>
      </c>
      <c r="O93">
        <f>'GS &lt; 50 OLS Model'!$B$7*E93</f>
        <v>3444742.3279702077</v>
      </c>
      <c r="P93">
        <f>'GS &lt; 50 OLS Model'!$B$8*F93</f>
        <v>4265240.6386494152</v>
      </c>
      <c r="Q93">
        <f>'GS &lt; 50 OLS Model'!$B$9*G93</f>
        <v>-1393248.2694390845</v>
      </c>
      <c r="R93">
        <f>'GS &lt; 50 OLS Model'!$B$10*H93</f>
        <v>0</v>
      </c>
      <c r="S93">
        <f>'GS &lt; 50 OLS Model'!$B$11*I93</f>
        <v>0</v>
      </c>
      <c r="T93">
        <f>'GS &lt; 50 OLS Model'!$B$12*J93</f>
        <v>0</v>
      </c>
      <c r="U93">
        <f>'GS &lt; 50 OLS Model'!$B$13*K93</f>
        <v>14449826.767135682</v>
      </c>
      <c r="V93">
        <f t="shared" si="5"/>
        <v>19992311.264973085</v>
      </c>
      <c r="W93" s="26">
        <f t="shared" ca="1" si="6"/>
        <v>3.4324413369811957E-2</v>
      </c>
    </row>
    <row r="94" spans="1:23">
      <c r="A94" s="28">
        <f>'Monthly Data'!A94</f>
        <v>42248</v>
      </c>
      <c r="B94">
        <f t="shared" si="4"/>
        <v>2015</v>
      </c>
      <c r="C94">
        <f ca="1">'Monthly Data'!J94</f>
        <v>18321540.160444587</v>
      </c>
      <c r="D94">
        <f>'Monthly Data'!AX94</f>
        <v>10.8</v>
      </c>
      <c r="E94">
        <f>'Monthly Data'!AY94</f>
        <v>109.19999999999997</v>
      </c>
      <c r="F94" s="133">
        <f>'Monthly Data'!BA94</f>
        <v>155.5</v>
      </c>
      <c r="G94">
        <f>'Monthly Data'!BC94</f>
        <v>93</v>
      </c>
      <c r="H94">
        <f>'Monthly Data'!BF94</f>
        <v>0</v>
      </c>
      <c r="I94">
        <f>'Monthly Data'!BL94</f>
        <v>1</v>
      </c>
      <c r="J94">
        <f>'Monthly Data'!BR94</f>
        <v>1</v>
      </c>
      <c r="K94">
        <f>'Monthly Data'!BS94</f>
        <v>30</v>
      </c>
      <c r="M94">
        <f>'GS &lt; 50 OLS Model'!$B$5</f>
        <v>-789150.85641829099</v>
      </c>
      <c r="N94">
        <f>'GS &lt; 50 OLS Model'!$B$6*D94</f>
        <v>50289.71762865637</v>
      </c>
      <c r="O94">
        <f>'GS &lt; 50 OLS Model'!$B$7*E94</f>
        <v>2712082.6403341503</v>
      </c>
      <c r="P94">
        <f>'GS &lt; 50 OLS Model'!$B$8*F94</f>
        <v>4179237.0466917711</v>
      </c>
      <c r="Q94">
        <f>'GS &lt; 50 OLS Model'!$B$9*G94</f>
        <v>-1408392.2723677701</v>
      </c>
      <c r="R94">
        <f>'GS &lt; 50 OLS Model'!$B$10*H94</f>
        <v>0</v>
      </c>
      <c r="S94">
        <f>'GS &lt; 50 OLS Model'!$B$11*I94</f>
        <v>738961.94717258995</v>
      </c>
      <c r="T94">
        <f>'GS &lt; 50 OLS Model'!$B$12*J94</f>
        <v>-710726.62253818498</v>
      </c>
      <c r="U94">
        <f>'GS &lt; 50 OLS Model'!$B$13*K94</f>
        <v>13983703.323034531</v>
      </c>
      <c r="V94">
        <f t="shared" si="5"/>
        <v>18756004.923537452</v>
      </c>
      <c r="W94" s="26">
        <f t="shared" ca="1" si="6"/>
        <v>2.371333191905203E-2</v>
      </c>
    </row>
    <row r="95" spans="1:23">
      <c r="A95" s="28">
        <f>'Monthly Data'!A95</f>
        <v>42278</v>
      </c>
      <c r="B95">
        <f t="shared" si="4"/>
        <v>2015</v>
      </c>
      <c r="C95">
        <f ca="1">'Monthly Data'!J95</f>
        <v>16809498.477666974</v>
      </c>
      <c r="D95">
        <f>'Monthly Data'!AX95</f>
        <v>157.80000000000001</v>
      </c>
      <c r="E95">
        <f>'Monthly Data'!AY95</f>
        <v>2.6</v>
      </c>
      <c r="F95" s="133">
        <f>'Monthly Data'!BA95</f>
        <v>153.9</v>
      </c>
      <c r="G95">
        <f>'Monthly Data'!BC95</f>
        <v>94</v>
      </c>
      <c r="H95">
        <f>'Monthly Data'!BF95</f>
        <v>0</v>
      </c>
      <c r="I95">
        <f>'Monthly Data'!BL95</f>
        <v>0</v>
      </c>
      <c r="J95">
        <f>'Monthly Data'!BR95</f>
        <v>1</v>
      </c>
      <c r="K95">
        <f>'Monthly Data'!BS95</f>
        <v>31</v>
      </c>
      <c r="M95">
        <f>'GS &lt; 50 OLS Model'!$B$5</f>
        <v>-789150.85641829099</v>
      </c>
      <c r="N95">
        <f>'GS &lt; 50 OLS Model'!$B$6*D95</f>
        <v>734788.65201870142</v>
      </c>
      <c r="O95">
        <f>'GS &lt; 50 OLS Model'!$B$7*E95</f>
        <v>64573.396198432165</v>
      </c>
      <c r="P95">
        <f>'GS &lt; 50 OLS Model'!$B$8*F95</f>
        <v>4136235.2507129493</v>
      </c>
      <c r="Q95">
        <f>'GS &lt; 50 OLS Model'!$B$9*G95</f>
        <v>-1423536.2752964559</v>
      </c>
      <c r="R95">
        <f>'GS &lt; 50 OLS Model'!$B$10*H95</f>
        <v>0</v>
      </c>
      <c r="S95">
        <f>'GS &lt; 50 OLS Model'!$B$11*I95</f>
        <v>0</v>
      </c>
      <c r="T95">
        <f>'GS &lt; 50 OLS Model'!$B$12*J95</f>
        <v>-710726.62253818498</v>
      </c>
      <c r="U95">
        <f>'GS &lt; 50 OLS Model'!$B$13*K95</f>
        <v>14449826.767135682</v>
      </c>
      <c r="V95">
        <f t="shared" si="5"/>
        <v>16462010.311812833</v>
      </c>
      <c r="W95" s="26">
        <f t="shared" ca="1" si="6"/>
        <v>2.0672131671019951E-2</v>
      </c>
    </row>
    <row r="96" spans="1:23">
      <c r="A96" s="28">
        <f>'Monthly Data'!A96</f>
        <v>42309</v>
      </c>
      <c r="B96">
        <f t="shared" si="4"/>
        <v>2015</v>
      </c>
      <c r="C96">
        <f ca="1">'Monthly Data'!J96</f>
        <v>16699458.042118514</v>
      </c>
      <c r="D96">
        <f>'Monthly Data'!AX96</f>
        <v>286.60000000000002</v>
      </c>
      <c r="E96">
        <f>'Monthly Data'!AY96</f>
        <v>0.5</v>
      </c>
      <c r="F96" s="133">
        <f>'Monthly Data'!BA96</f>
        <v>154.19999999999999</v>
      </c>
      <c r="G96">
        <f>'Monthly Data'!BC96</f>
        <v>95</v>
      </c>
      <c r="H96">
        <f>'Monthly Data'!BF96</f>
        <v>0</v>
      </c>
      <c r="I96">
        <f>'Monthly Data'!BL96</f>
        <v>0</v>
      </c>
      <c r="J96">
        <f>'Monthly Data'!BR96</f>
        <v>1</v>
      </c>
      <c r="K96">
        <f>'Monthly Data'!BS96</f>
        <v>30</v>
      </c>
      <c r="M96">
        <f>'GS &lt; 50 OLS Model'!$B$5</f>
        <v>-789150.85641829099</v>
      </c>
      <c r="N96">
        <f>'GS &lt; 50 OLS Model'!$B$6*D96</f>
        <v>1334540.0992937884</v>
      </c>
      <c r="O96">
        <f>'GS &lt; 50 OLS Model'!$B$7*E96</f>
        <v>12417.9608073908</v>
      </c>
      <c r="P96">
        <f>'GS &lt; 50 OLS Model'!$B$8*F96</f>
        <v>4144298.0874589779</v>
      </c>
      <c r="Q96">
        <f>'GS &lt; 50 OLS Model'!$B$9*G96</f>
        <v>-1438680.2782251416</v>
      </c>
      <c r="R96">
        <f>'GS &lt; 50 OLS Model'!$B$10*H96</f>
        <v>0</v>
      </c>
      <c r="S96">
        <f>'GS &lt; 50 OLS Model'!$B$11*I96</f>
        <v>0</v>
      </c>
      <c r="T96">
        <f>'GS &lt; 50 OLS Model'!$B$12*J96</f>
        <v>-710726.62253818498</v>
      </c>
      <c r="U96">
        <f>'GS &lt; 50 OLS Model'!$B$13*K96</f>
        <v>13983703.323034531</v>
      </c>
      <c r="V96">
        <f t="shared" si="5"/>
        <v>16536401.713413071</v>
      </c>
      <c r="W96" s="26">
        <f t="shared" ca="1" si="6"/>
        <v>9.7641688906424853E-3</v>
      </c>
    </row>
    <row r="97" spans="1:23">
      <c r="A97" s="28">
        <f>'Monthly Data'!A97</f>
        <v>42339</v>
      </c>
      <c r="B97">
        <f t="shared" si="4"/>
        <v>2015</v>
      </c>
      <c r="C97">
        <f ca="1">'Monthly Data'!J97</f>
        <v>18067085.348473221</v>
      </c>
      <c r="D97">
        <f>'Monthly Data'!AX97</f>
        <v>392.2</v>
      </c>
      <c r="E97">
        <f>'Monthly Data'!AY97</f>
        <v>0</v>
      </c>
      <c r="F97" s="133">
        <f>'Monthly Data'!BA97</f>
        <v>154.4</v>
      </c>
      <c r="G97">
        <f>'Monthly Data'!BC97</f>
        <v>96</v>
      </c>
      <c r="H97">
        <f>'Monthly Data'!BF97</f>
        <v>0</v>
      </c>
      <c r="I97">
        <f>'Monthly Data'!BL97</f>
        <v>0</v>
      </c>
      <c r="J97">
        <f>'Monthly Data'!BR97</f>
        <v>0</v>
      </c>
      <c r="K97">
        <f>'Monthly Data'!BS97</f>
        <v>31</v>
      </c>
      <c r="M97">
        <f>'GS &lt; 50 OLS Model'!$B$5</f>
        <v>-789150.85641829099</v>
      </c>
      <c r="N97">
        <f>'GS &lt; 50 OLS Model'!$B$6*D97</f>
        <v>1826261.7827739839</v>
      </c>
      <c r="O97">
        <f>'GS &lt; 50 OLS Model'!$B$7*E97</f>
        <v>0</v>
      </c>
      <c r="P97">
        <f>'GS &lt; 50 OLS Model'!$B$8*F97</f>
        <v>4149673.3119563311</v>
      </c>
      <c r="Q97">
        <f>'GS &lt; 50 OLS Model'!$B$9*G97</f>
        <v>-1453824.2811538272</v>
      </c>
      <c r="R97">
        <f>'GS &lt; 50 OLS Model'!$B$10*H97</f>
        <v>0</v>
      </c>
      <c r="S97">
        <f>'GS &lt; 50 OLS Model'!$B$11*I97</f>
        <v>0</v>
      </c>
      <c r="T97">
        <f>'GS &lt; 50 OLS Model'!$B$12*J97</f>
        <v>0</v>
      </c>
      <c r="U97">
        <f>'GS &lt; 50 OLS Model'!$B$13*K97</f>
        <v>14449826.767135682</v>
      </c>
      <c r="V97">
        <f t="shared" si="5"/>
        <v>18182786.72429388</v>
      </c>
      <c r="W97" s="26">
        <f t="shared" ca="1" si="6"/>
        <v>6.4039867853082659E-3</v>
      </c>
    </row>
    <row r="98" spans="1:23">
      <c r="A98" s="28">
        <f>'Monthly Data'!A98</f>
        <v>42370</v>
      </c>
      <c r="B98">
        <f t="shared" si="4"/>
        <v>2016</v>
      </c>
      <c r="C98">
        <f ca="1">'Monthly Data'!J98</f>
        <v>19133061.760733683</v>
      </c>
      <c r="D98">
        <f>'Monthly Data'!AX98</f>
        <v>618.5</v>
      </c>
      <c r="E98">
        <f>'Monthly Data'!AY98</f>
        <v>0</v>
      </c>
      <c r="F98" s="133">
        <f>'Monthly Data'!BA98</f>
        <v>156.19999999999999</v>
      </c>
      <c r="G98">
        <f>'Monthly Data'!BC98</f>
        <v>97</v>
      </c>
      <c r="H98">
        <f>'Monthly Data'!BF98</f>
        <v>0</v>
      </c>
      <c r="I98">
        <f>'Monthly Data'!BL98</f>
        <v>0</v>
      </c>
      <c r="J98">
        <f>'Monthly Data'!BR98</f>
        <v>0</v>
      </c>
      <c r="K98">
        <f>'Monthly Data'!BS98</f>
        <v>31</v>
      </c>
      <c r="M98">
        <f>'GS &lt; 50 OLS Model'!$B$5</f>
        <v>-789150.85641829099</v>
      </c>
      <c r="N98">
        <f>'GS &lt; 50 OLS Model'!$B$6*D98</f>
        <v>2880017.6253077742</v>
      </c>
      <c r="O98">
        <f>'GS &lt; 50 OLS Model'!$B$7*E98</f>
        <v>0</v>
      </c>
      <c r="P98">
        <f>'GS &lt; 50 OLS Model'!$B$8*F98</f>
        <v>4198050.3324325057</v>
      </c>
      <c r="Q98">
        <f>'GS &lt; 50 OLS Model'!$B$9*G98</f>
        <v>-1468968.2840825131</v>
      </c>
      <c r="R98">
        <f>'GS &lt; 50 OLS Model'!$B$10*H98</f>
        <v>0</v>
      </c>
      <c r="S98">
        <f>'GS &lt; 50 OLS Model'!$B$11*I98</f>
        <v>0</v>
      </c>
      <c r="T98">
        <f>'GS &lt; 50 OLS Model'!$B$12*J98</f>
        <v>0</v>
      </c>
      <c r="U98">
        <f>'GS &lt; 50 OLS Model'!$B$13*K98</f>
        <v>14449826.767135682</v>
      </c>
      <c r="V98">
        <f t="shared" si="5"/>
        <v>19269775.584375158</v>
      </c>
      <c r="W98" s="26">
        <f t="shared" ca="1" si="6"/>
        <v>7.1454232130295919E-3</v>
      </c>
    </row>
    <row r="99" spans="1:23">
      <c r="A99" s="28">
        <f>'Monthly Data'!A99</f>
        <v>42401</v>
      </c>
      <c r="B99">
        <f t="shared" si="4"/>
        <v>2016</v>
      </c>
      <c r="C99">
        <f ca="1">'Monthly Data'!J99</f>
        <v>18058710.330862306</v>
      </c>
      <c r="D99">
        <f>'Monthly Data'!AX99</f>
        <v>510.5</v>
      </c>
      <c r="E99">
        <f>'Monthly Data'!AY99</f>
        <v>0</v>
      </c>
      <c r="F99" s="133">
        <f>'Monthly Data'!BA99</f>
        <v>158.5</v>
      </c>
      <c r="G99">
        <f>'Monthly Data'!BC99</f>
        <v>98</v>
      </c>
      <c r="H99">
        <f>'Monthly Data'!BF99</f>
        <v>0</v>
      </c>
      <c r="I99">
        <f>'Monthly Data'!BL99</f>
        <v>0</v>
      </c>
      <c r="J99">
        <f>'Monthly Data'!BR99</f>
        <v>0</v>
      </c>
      <c r="K99">
        <f>'Monthly Data'!BS99</f>
        <v>29</v>
      </c>
      <c r="M99">
        <f>'GS &lt; 50 OLS Model'!$B$5</f>
        <v>-789150.85641829099</v>
      </c>
      <c r="N99">
        <f>'GS &lt; 50 OLS Model'!$B$6*D99</f>
        <v>2377120.4490212104</v>
      </c>
      <c r="O99">
        <f>'GS &lt; 50 OLS Model'!$B$7*E99</f>
        <v>0</v>
      </c>
      <c r="P99">
        <f>'GS &lt; 50 OLS Model'!$B$8*F99</f>
        <v>4259865.4141520625</v>
      </c>
      <c r="Q99">
        <f>'GS &lt; 50 OLS Model'!$B$9*G99</f>
        <v>-1484112.2870111987</v>
      </c>
      <c r="R99">
        <f>'GS &lt; 50 OLS Model'!$B$10*H99</f>
        <v>0</v>
      </c>
      <c r="S99">
        <f>'GS &lt; 50 OLS Model'!$B$11*I99</f>
        <v>0</v>
      </c>
      <c r="T99">
        <f>'GS &lt; 50 OLS Model'!$B$12*J99</f>
        <v>0</v>
      </c>
      <c r="U99">
        <f>'GS &lt; 50 OLS Model'!$B$13*K99</f>
        <v>13517579.878933379</v>
      </c>
      <c r="V99">
        <f t="shared" si="5"/>
        <v>17881302.598677162</v>
      </c>
      <c r="W99" s="26">
        <f t="shared" ca="1" si="6"/>
        <v>9.8239425149842761E-3</v>
      </c>
    </row>
    <row r="100" spans="1:23">
      <c r="A100" s="28">
        <f>'Monthly Data'!A100</f>
        <v>42430</v>
      </c>
      <c r="B100">
        <f t="shared" si="4"/>
        <v>2016</v>
      </c>
      <c r="C100">
        <f ca="1">'Monthly Data'!J100</f>
        <v>17926685.621340387</v>
      </c>
      <c r="D100">
        <f>'Monthly Data'!AX100</f>
        <v>350.9</v>
      </c>
      <c r="E100">
        <f>'Monthly Data'!AY100</f>
        <v>0</v>
      </c>
      <c r="F100" s="133">
        <f>'Monthly Data'!BA100</f>
        <v>161</v>
      </c>
      <c r="G100">
        <f>'Monthly Data'!BC100</f>
        <v>99</v>
      </c>
      <c r="H100">
        <f>'Monthly Data'!BF100</f>
        <v>1</v>
      </c>
      <c r="I100">
        <f>'Monthly Data'!BL100</f>
        <v>0</v>
      </c>
      <c r="J100">
        <f>'Monthly Data'!BR100</f>
        <v>1</v>
      </c>
      <c r="K100">
        <f>'Monthly Data'!BS100</f>
        <v>31</v>
      </c>
      <c r="M100">
        <f>'GS &lt; 50 OLS Model'!$B$5</f>
        <v>-789150.85641829099</v>
      </c>
      <c r="N100">
        <f>'GS &lt; 50 OLS Model'!$B$6*D100</f>
        <v>1633950.1773977331</v>
      </c>
      <c r="O100">
        <f>'GS &lt; 50 OLS Model'!$B$7*E100</f>
        <v>0</v>
      </c>
      <c r="P100">
        <f>'GS &lt; 50 OLS Model'!$B$8*F100</f>
        <v>4327055.720368972</v>
      </c>
      <c r="Q100">
        <f>'GS &lt; 50 OLS Model'!$B$9*G100</f>
        <v>-1499256.2899398843</v>
      </c>
      <c r="R100">
        <f>'GS &lt; 50 OLS Model'!$B$10*H100</f>
        <v>396678.61848310701</v>
      </c>
      <c r="S100">
        <f>'GS &lt; 50 OLS Model'!$B$11*I100</f>
        <v>0</v>
      </c>
      <c r="T100">
        <f>'GS &lt; 50 OLS Model'!$B$12*J100</f>
        <v>-710726.62253818498</v>
      </c>
      <c r="U100">
        <f>'GS &lt; 50 OLS Model'!$B$13*K100</f>
        <v>14449826.767135682</v>
      </c>
      <c r="V100">
        <f t="shared" si="5"/>
        <v>17808377.514489133</v>
      </c>
      <c r="W100" s="26">
        <f t="shared" ca="1" si="6"/>
        <v>6.5995527199080601E-3</v>
      </c>
    </row>
    <row r="101" spans="1:23">
      <c r="A101" s="28">
        <f>'Monthly Data'!A101</f>
        <v>42461</v>
      </c>
      <c r="B101">
        <f t="shared" si="4"/>
        <v>2016</v>
      </c>
      <c r="C101">
        <f ca="1">'Monthly Data'!J101</f>
        <v>16527168.639966492</v>
      </c>
      <c r="D101">
        <f>'Monthly Data'!AX101</f>
        <v>315.20000000000005</v>
      </c>
      <c r="E101">
        <f>'Monthly Data'!AY101</f>
        <v>0</v>
      </c>
      <c r="F101" s="133">
        <f>'Monthly Data'!BA101</f>
        <v>163.1</v>
      </c>
      <c r="G101">
        <f>'Monthly Data'!BC101</f>
        <v>100</v>
      </c>
      <c r="H101">
        <f>'Monthly Data'!BF101</f>
        <v>0</v>
      </c>
      <c r="I101">
        <f>'Monthly Data'!BL101</f>
        <v>0</v>
      </c>
      <c r="J101">
        <f>'Monthly Data'!BR101</f>
        <v>1</v>
      </c>
      <c r="K101">
        <f>'Monthly Data'!BS101</f>
        <v>30</v>
      </c>
      <c r="M101">
        <f>'GS &lt; 50 OLS Model'!$B$5</f>
        <v>-789150.85641829099</v>
      </c>
      <c r="N101">
        <f>'GS &lt; 50 OLS Model'!$B$6*D101</f>
        <v>1467714.7219030082</v>
      </c>
      <c r="O101">
        <f>'GS &lt; 50 OLS Model'!$B$7*E101</f>
        <v>0</v>
      </c>
      <c r="P101">
        <f>'GS &lt; 50 OLS Model'!$B$8*F101</f>
        <v>4383495.5775911761</v>
      </c>
      <c r="Q101">
        <f>'GS &lt; 50 OLS Model'!$B$9*G101</f>
        <v>-1514400.29286857</v>
      </c>
      <c r="R101">
        <f>'GS &lt; 50 OLS Model'!$B$10*H101</f>
        <v>0</v>
      </c>
      <c r="S101">
        <f>'GS &lt; 50 OLS Model'!$B$11*I101</f>
        <v>0</v>
      </c>
      <c r="T101">
        <f>'GS &lt; 50 OLS Model'!$B$12*J101</f>
        <v>-710726.62253818498</v>
      </c>
      <c r="U101">
        <f>'GS &lt; 50 OLS Model'!$B$13*K101</f>
        <v>13983703.323034531</v>
      </c>
      <c r="V101">
        <f t="shared" si="5"/>
        <v>16820635.850703668</v>
      </c>
      <c r="W101" s="26">
        <f t="shared" ca="1" si="6"/>
        <v>1.7756653733628947E-2</v>
      </c>
    </row>
    <row r="102" spans="1:23">
      <c r="A102" s="28">
        <f>'Monthly Data'!A102</f>
        <v>42491</v>
      </c>
      <c r="B102">
        <f t="shared" si="4"/>
        <v>2016</v>
      </c>
      <c r="C102">
        <f ca="1">'Monthly Data'!J102</f>
        <v>17576723.658702593</v>
      </c>
      <c r="D102">
        <f>'Monthly Data'!AX102</f>
        <v>110.9</v>
      </c>
      <c r="E102">
        <f>'Monthly Data'!AY102</f>
        <v>47</v>
      </c>
      <c r="F102" s="133">
        <f>'Monthly Data'!BA102</f>
        <v>164.8</v>
      </c>
      <c r="G102">
        <f>'Monthly Data'!BC102</f>
        <v>101</v>
      </c>
      <c r="H102">
        <f>'Monthly Data'!BF102</f>
        <v>0</v>
      </c>
      <c r="I102">
        <f>'Monthly Data'!BL102</f>
        <v>0</v>
      </c>
      <c r="J102">
        <f>'Monthly Data'!BR102</f>
        <v>1</v>
      </c>
      <c r="K102">
        <f>'Monthly Data'!BS102</f>
        <v>31</v>
      </c>
      <c r="M102">
        <f>'GS &lt; 50 OLS Model'!$B$5</f>
        <v>-789150.85641829099</v>
      </c>
      <c r="N102">
        <f>'GS &lt; 50 OLS Model'!$B$6*D102</f>
        <v>516400.89676092513</v>
      </c>
      <c r="O102">
        <f>'GS &lt; 50 OLS Model'!$B$7*E102</f>
        <v>1167288.3158947353</v>
      </c>
      <c r="P102">
        <f>'GS &lt; 50 OLS Model'!$B$8*F102</f>
        <v>4429184.9858186748</v>
      </c>
      <c r="Q102">
        <f>'GS &lt; 50 OLS Model'!$B$9*G102</f>
        <v>-1529544.2957972558</v>
      </c>
      <c r="R102">
        <f>'GS &lt; 50 OLS Model'!$B$10*H102</f>
        <v>0</v>
      </c>
      <c r="S102">
        <f>'GS &lt; 50 OLS Model'!$B$11*I102</f>
        <v>0</v>
      </c>
      <c r="T102">
        <f>'GS &lt; 50 OLS Model'!$B$12*J102</f>
        <v>-710726.62253818498</v>
      </c>
      <c r="U102">
        <f>'GS &lt; 50 OLS Model'!$B$13*K102</f>
        <v>14449826.767135682</v>
      </c>
      <c r="V102">
        <f t="shared" si="5"/>
        <v>17533279.190856285</v>
      </c>
      <c r="W102" s="26">
        <f t="shared" ca="1" si="6"/>
        <v>2.4717045502844702E-3</v>
      </c>
    </row>
    <row r="103" spans="1:23">
      <c r="A103" s="28">
        <f>'Monthly Data'!A103</f>
        <v>42522</v>
      </c>
      <c r="B103">
        <f t="shared" si="4"/>
        <v>2016</v>
      </c>
      <c r="C103">
        <f ca="1">'Monthly Data'!J103</f>
        <v>19532905.229509365</v>
      </c>
      <c r="D103">
        <f>'Monthly Data'!AX103</f>
        <v>5.6</v>
      </c>
      <c r="E103">
        <f>'Monthly Data'!AY103</f>
        <v>127.2</v>
      </c>
      <c r="F103" s="133">
        <f>'Monthly Data'!BA103</f>
        <v>166.3</v>
      </c>
      <c r="G103">
        <f>'Monthly Data'!BC103</f>
        <v>102</v>
      </c>
      <c r="H103">
        <f>'Monthly Data'!BF103</f>
        <v>0</v>
      </c>
      <c r="I103">
        <f>'Monthly Data'!BL103</f>
        <v>0</v>
      </c>
      <c r="J103">
        <f>'Monthly Data'!BR103</f>
        <v>0</v>
      </c>
      <c r="K103">
        <f>'Monthly Data'!BS103</f>
        <v>30</v>
      </c>
      <c r="M103">
        <f>'GS &lt; 50 OLS Model'!$B$5</f>
        <v>-789150.85641829099</v>
      </c>
      <c r="N103">
        <f>'GS &lt; 50 OLS Model'!$B$6*D103</f>
        <v>26076.149881525522</v>
      </c>
      <c r="O103">
        <f>'GS &lt; 50 OLS Model'!$B$7*E103</f>
        <v>3159129.2294002199</v>
      </c>
      <c r="P103">
        <f>'GS &lt; 50 OLS Model'!$B$8*F103</f>
        <v>4469499.1695488207</v>
      </c>
      <c r="Q103">
        <f>'GS &lt; 50 OLS Model'!$B$9*G103</f>
        <v>-1544688.2987259415</v>
      </c>
      <c r="R103">
        <f>'GS &lt; 50 OLS Model'!$B$10*H103</f>
        <v>0</v>
      </c>
      <c r="S103">
        <f>'GS &lt; 50 OLS Model'!$B$11*I103</f>
        <v>0</v>
      </c>
      <c r="T103">
        <f>'GS &lt; 50 OLS Model'!$B$12*J103</f>
        <v>0</v>
      </c>
      <c r="U103">
        <f>'GS &lt; 50 OLS Model'!$B$13*K103</f>
        <v>13983703.323034531</v>
      </c>
      <c r="V103">
        <f t="shared" si="5"/>
        <v>19304568.716720864</v>
      </c>
      <c r="W103" s="26">
        <f t="shared" ca="1" si="6"/>
        <v>1.1689838767227565E-2</v>
      </c>
    </row>
    <row r="104" spans="1:23">
      <c r="A104" s="28">
        <f>'Monthly Data'!A104</f>
        <v>42552</v>
      </c>
      <c r="B104">
        <f t="shared" si="4"/>
        <v>2016</v>
      </c>
      <c r="C104">
        <f ca="1">'Monthly Data'!J104</f>
        <v>21956762.489117898</v>
      </c>
      <c r="D104">
        <f>'Monthly Data'!AX104</f>
        <v>0</v>
      </c>
      <c r="E104">
        <f>'Monthly Data'!AY104</f>
        <v>213.1</v>
      </c>
      <c r="F104" s="133">
        <f>'Monthly Data'!BA104</f>
        <v>167.5</v>
      </c>
      <c r="G104">
        <f>'Monthly Data'!BC104</f>
        <v>103</v>
      </c>
      <c r="H104">
        <f>'Monthly Data'!BF104</f>
        <v>0</v>
      </c>
      <c r="I104">
        <f>'Monthly Data'!BL104</f>
        <v>0</v>
      </c>
      <c r="J104">
        <f>'Monthly Data'!BR104</f>
        <v>0</v>
      </c>
      <c r="K104">
        <f>'Monthly Data'!BS104</f>
        <v>31</v>
      </c>
      <c r="M104">
        <f>'GS &lt; 50 OLS Model'!$B$5</f>
        <v>-789150.85641829099</v>
      </c>
      <c r="N104">
        <f>'GS &lt; 50 OLS Model'!$B$6*D104</f>
        <v>0</v>
      </c>
      <c r="O104">
        <f>'GS &lt; 50 OLS Model'!$B$7*E104</f>
        <v>5292534.8961099591</v>
      </c>
      <c r="P104">
        <f>'GS &lt; 50 OLS Model'!$B$8*F104</f>
        <v>4501750.5165329371</v>
      </c>
      <c r="Q104">
        <f>'GS &lt; 50 OLS Model'!$B$9*G104</f>
        <v>-1559832.3016546271</v>
      </c>
      <c r="R104">
        <f>'GS &lt; 50 OLS Model'!$B$10*H104</f>
        <v>0</v>
      </c>
      <c r="S104">
        <f>'GS &lt; 50 OLS Model'!$B$11*I104</f>
        <v>0</v>
      </c>
      <c r="T104">
        <f>'GS &lt; 50 OLS Model'!$B$12*J104</f>
        <v>0</v>
      </c>
      <c r="U104">
        <f>'GS &lt; 50 OLS Model'!$B$13*K104</f>
        <v>14449826.767135682</v>
      </c>
      <c r="V104">
        <f t="shared" si="5"/>
        <v>21895129.021705657</v>
      </c>
      <c r="W104" s="26">
        <f t="shared" ca="1" si="6"/>
        <v>2.8070380340811754E-3</v>
      </c>
    </row>
    <row r="105" spans="1:23">
      <c r="A105" s="28">
        <f>'Monthly Data'!A105</f>
        <v>42583</v>
      </c>
      <c r="B105">
        <f t="shared" si="4"/>
        <v>2016</v>
      </c>
      <c r="C105">
        <f ca="1">'Monthly Data'!J105</f>
        <v>21900969.806323256</v>
      </c>
      <c r="D105">
        <f>'Monthly Data'!AX105</f>
        <v>0</v>
      </c>
      <c r="E105">
        <f>'Monthly Data'!AY105</f>
        <v>219</v>
      </c>
      <c r="F105" s="133">
        <f>'Monthly Data'!BA105</f>
        <v>167.9</v>
      </c>
      <c r="G105">
        <f>'Monthly Data'!BC105</f>
        <v>104</v>
      </c>
      <c r="H105">
        <f>'Monthly Data'!BF105</f>
        <v>0</v>
      </c>
      <c r="I105">
        <f>'Monthly Data'!BL105</f>
        <v>0</v>
      </c>
      <c r="J105">
        <f>'Monthly Data'!BR105</f>
        <v>0</v>
      </c>
      <c r="K105">
        <f>'Monthly Data'!BS105</f>
        <v>31</v>
      </c>
      <c r="M105">
        <f>'GS &lt; 50 OLS Model'!$B$5</f>
        <v>-789150.85641829099</v>
      </c>
      <c r="N105">
        <f>'GS &lt; 50 OLS Model'!$B$6*D105</f>
        <v>0</v>
      </c>
      <c r="O105">
        <f>'GS &lt; 50 OLS Model'!$B$7*E105</f>
        <v>5439066.8336371705</v>
      </c>
      <c r="P105">
        <f>'GS &lt; 50 OLS Model'!$B$8*F105</f>
        <v>4512500.9655276425</v>
      </c>
      <c r="Q105">
        <f>'GS &lt; 50 OLS Model'!$B$9*G105</f>
        <v>-1574976.3045833129</v>
      </c>
      <c r="R105">
        <f>'GS &lt; 50 OLS Model'!$B$10*H105</f>
        <v>0</v>
      </c>
      <c r="S105">
        <f>'GS &lt; 50 OLS Model'!$B$11*I105</f>
        <v>0</v>
      </c>
      <c r="T105">
        <f>'GS &lt; 50 OLS Model'!$B$12*J105</f>
        <v>0</v>
      </c>
      <c r="U105">
        <f>'GS &lt; 50 OLS Model'!$B$13*K105</f>
        <v>14449826.767135682</v>
      </c>
      <c r="V105">
        <f t="shared" si="5"/>
        <v>22037267.405298889</v>
      </c>
      <c r="W105" s="26">
        <f t="shared" ca="1" si="6"/>
        <v>6.2233590649616094E-3</v>
      </c>
    </row>
    <row r="106" spans="1:23">
      <c r="A106" s="28">
        <f>'Monthly Data'!A106</f>
        <v>42614</v>
      </c>
      <c r="B106">
        <f t="shared" si="4"/>
        <v>2016</v>
      </c>
      <c r="C106">
        <f ca="1">'Monthly Data'!J106</f>
        <v>18789309.137700778</v>
      </c>
      <c r="D106">
        <f>'Monthly Data'!AX106</f>
        <v>8</v>
      </c>
      <c r="E106">
        <f>'Monthly Data'!AY106</f>
        <v>90.1</v>
      </c>
      <c r="F106" s="133">
        <f>'Monthly Data'!BA106</f>
        <v>167.5</v>
      </c>
      <c r="G106">
        <f>'Monthly Data'!BC106</f>
        <v>105</v>
      </c>
      <c r="H106">
        <f>'Monthly Data'!BF106</f>
        <v>0</v>
      </c>
      <c r="I106">
        <f>'Monthly Data'!BL106</f>
        <v>1</v>
      </c>
      <c r="J106">
        <f>'Monthly Data'!BR106</f>
        <v>1</v>
      </c>
      <c r="K106">
        <f>'Monthly Data'!BS106</f>
        <v>30</v>
      </c>
      <c r="M106">
        <f>'GS &lt; 50 OLS Model'!$B$5</f>
        <v>-789150.85641829099</v>
      </c>
      <c r="N106">
        <f>'GS &lt; 50 OLS Model'!$B$6*D106</f>
        <v>37251.642687893604</v>
      </c>
      <c r="O106">
        <f>'GS &lt; 50 OLS Model'!$B$7*E106</f>
        <v>2237716.5374918221</v>
      </c>
      <c r="P106">
        <f>'GS &lt; 50 OLS Model'!$B$8*F106</f>
        <v>4501750.5165329371</v>
      </c>
      <c r="Q106">
        <f>'GS &lt; 50 OLS Model'!$B$9*G106</f>
        <v>-1590120.3075119986</v>
      </c>
      <c r="R106">
        <f>'GS &lt; 50 OLS Model'!$B$10*H106</f>
        <v>0</v>
      </c>
      <c r="S106">
        <f>'GS &lt; 50 OLS Model'!$B$11*I106</f>
        <v>738961.94717258995</v>
      </c>
      <c r="T106">
        <f>'GS &lt; 50 OLS Model'!$B$12*J106</f>
        <v>-710726.62253818498</v>
      </c>
      <c r="U106">
        <f>'GS &lt; 50 OLS Model'!$B$13*K106</f>
        <v>13983703.323034531</v>
      </c>
      <c r="V106">
        <f t="shared" si="5"/>
        <v>18409386.1804513</v>
      </c>
      <c r="W106" s="26">
        <f t="shared" ca="1" si="6"/>
        <v>2.0220166397026354E-2</v>
      </c>
    </row>
    <row r="107" spans="1:23">
      <c r="A107" s="28">
        <f>'Monthly Data'!A107</f>
        <v>42644</v>
      </c>
      <c r="B107">
        <f t="shared" si="4"/>
        <v>2016</v>
      </c>
      <c r="C107">
        <f ca="1">'Monthly Data'!J107</f>
        <v>16955472.071180869</v>
      </c>
      <c r="D107">
        <f>'Monthly Data'!AX107</f>
        <v>146</v>
      </c>
      <c r="E107">
        <f>'Monthly Data'!AY107</f>
        <v>22.7</v>
      </c>
      <c r="F107" s="133">
        <f>'Monthly Data'!BA107</f>
        <v>166.4</v>
      </c>
      <c r="G107">
        <f>'Monthly Data'!BC107</f>
        <v>106</v>
      </c>
      <c r="H107">
        <f>'Monthly Data'!BF107</f>
        <v>0</v>
      </c>
      <c r="I107">
        <f>'Monthly Data'!BL107</f>
        <v>0</v>
      </c>
      <c r="J107">
        <f>'Monthly Data'!BR107</f>
        <v>1</v>
      </c>
      <c r="K107">
        <f>'Monthly Data'!BS107</f>
        <v>31</v>
      </c>
      <c r="M107">
        <f>'GS &lt; 50 OLS Model'!$B$5</f>
        <v>-789150.85641829099</v>
      </c>
      <c r="N107">
        <f>'GS &lt; 50 OLS Model'!$B$6*D107</f>
        <v>679842.47905405832</v>
      </c>
      <c r="O107">
        <f>'GS &lt; 50 OLS Model'!$B$7*E107</f>
        <v>563775.42065554229</v>
      </c>
      <c r="P107">
        <f>'GS &lt; 50 OLS Model'!$B$8*F107</f>
        <v>4472186.7817974966</v>
      </c>
      <c r="Q107">
        <f>'GS &lt; 50 OLS Model'!$B$9*G107</f>
        <v>-1605264.3104406842</v>
      </c>
      <c r="R107">
        <f>'GS &lt; 50 OLS Model'!$B$10*H107</f>
        <v>0</v>
      </c>
      <c r="S107">
        <f>'GS &lt; 50 OLS Model'!$B$11*I107</f>
        <v>0</v>
      </c>
      <c r="T107">
        <f>'GS &lt; 50 OLS Model'!$B$12*J107</f>
        <v>-710726.62253818498</v>
      </c>
      <c r="U107">
        <f>'GS &lt; 50 OLS Model'!$B$13*K107</f>
        <v>14449826.767135682</v>
      </c>
      <c r="V107">
        <f t="shared" si="5"/>
        <v>17060489.659245618</v>
      </c>
      <c r="W107" s="26">
        <f t="shared" ca="1" si="6"/>
        <v>6.1937283505804986E-3</v>
      </c>
    </row>
    <row r="108" spans="1:23">
      <c r="A108" s="28">
        <f>'Monthly Data'!A108</f>
        <v>42675</v>
      </c>
      <c r="B108">
        <f t="shared" si="4"/>
        <v>2016</v>
      </c>
      <c r="C108">
        <f ca="1">'Monthly Data'!J108</f>
        <v>16751612.589217924</v>
      </c>
      <c r="D108">
        <f>'Monthly Data'!AX108</f>
        <v>290.7</v>
      </c>
      <c r="E108">
        <f>'Monthly Data'!AY108</f>
        <v>0</v>
      </c>
      <c r="F108" s="133">
        <f>'Monthly Data'!BA108</f>
        <v>163.9</v>
      </c>
      <c r="G108">
        <f>'Monthly Data'!BC108</f>
        <v>107</v>
      </c>
      <c r="H108">
        <f>'Monthly Data'!BF108</f>
        <v>0</v>
      </c>
      <c r="I108">
        <f>'Monthly Data'!BL108</f>
        <v>0</v>
      </c>
      <c r="J108">
        <f>'Monthly Data'!BR108</f>
        <v>1</v>
      </c>
      <c r="K108">
        <f>'Monthly Data'!BS108</f>
        <v>30</v>
      </c>
      <c r="M108">
        <f>'GS &lt; 50 OLS Model'!$B$5</f>
        <v>-789150.85641829099</v>
      </c>
      <c r="N108">
        <f>'GS &lt; 50 OLS Model'!$B$6*D108</f>
        <v>1353631.5661713337</v>
      </c>
      <c r="O108">
        <f>'GS &lt; 50 OLS Model'!$B$7*E108</f>
        <v>0</v>
      </c>
      <c r="P108">
        <f>'GS &lt; 50 OLS Model'!$B$8*F108</f>
        <v>4404996.4755805871</v>
      </c>
      <c r="Q108">
        <f>'GS &lt; 50 OLS Model'!$B$9*G108</f>
        <v>-1620408.3133693701</v>
      </c>
      <c r="R108">
        <f>'GS &lt; 50 OLS Model'!$B$10*H108</f>
        <v>0</v>
      </c>
      <c r="S108">
        <f>'GS &lt; 50 OLS Model'!$B$11*I108</f>
        <v>0</v>
      </c>
      <c r="T108">
        <f>'GS &lt; 50 OLS Model'!$B$12*J108</f>
        <v>-710726.62253818498</v>
      </c>
      <c r="U108">
        <f>'GS &lt; 50 OLS Model'!$B$13*K108</f>
        <v>13983703.323034531</v>
      </c>
      <c r="V108">
        <f t="shared" si="5"/>
        <v>16622045.572460607</v>
      </c>
      <c r="W108" s="26">
        <f t="shared" ca="1" si="6"/>
        <v>7.734599643303113E-3</v>
      </c>
    </row>
    <row r="109" spans="1:23">
      <c r="A109" s="28">
        <f>'Monthly Data'!A109</f>
        <v>42705</v>
      </c>
      <c r="B109">
        <f t="shared" si="4"/>
        <v>2016</v>
      </c>
      <c r="C109">
        <f ca="1">'Monthly Data'!J109</f>
        <v>18774069.716664497</v>
      </c>
      <c r="D109">
        <f>'Monthly Data'!AX109</f>
        <v>581.1</v>
      </c>
      <c r="E109">
        <f>'Monthly Data'!AY109</f>
        <v>0</v>
      </c>
      <c r="F109" s="133">
        <f>'Monthly Data'!BA109</f>
        <v>161.80000000000001</v>
      </c>
      <c r="G109">
        <f>'Monthly Data'!BC109</f>
        <v>108</v>
      </c>
      <c r="H109">
        <f>'Monthly Data'!BF109</f>
        <v>0</v>
      </c>
      <c r="I109">
        <f>'Monthly Data'!BL109</f>
        <v>0</v>
      </c>
      <c r="J109">
        <f>'Monthly Data'!BR109</f>
        <v>0</v>
      </c>
      <c r="K109">
        <f>'Monthly Data'!BS109</f>
        <v>31</v>
      </c>
      <c r="M109">
        <f>'GS &lt; 50 OLS Model'!$B$5</f>
        <v>-789150.85641829099</v>
      </c>
      <c r="N109">
        <f>'GS &lt; 50 OLS Model'!$B$6*D109</f>
        <v>2705866.1957418718</v>
      </c>
      <c r="O109">
        <f>'GS &lt; 50 OLS Model'!$B$7*E109</f>
        <v>0</v>
      </c>
      <c r="P109">
        <f>'GS &lt; 50 OLS Model'!$B$8*F109</f>
        <v>4348556.618358383</v>
      </c>
      <c r="Q109">
        <f>'GS &lt; 50 OLS Model'!$B$9*G109</f>
        <v>-1635552.3162980557</v>
      </c>
      <c r="R109">
        <f>'GS &lt; 50 OLS Model'!$B$10*H109</f>
        <v>0</v>
      </c>
      <c r="S109">
        <f>'GS &lt; 50 OLS Model'!$B$11*I109</f>
        <v>0</v>
      </c>
      <c r="T109">
        <f>'GS &lt; 50 OLS Model'!$B$12*J109</f>
        <v>0</v>
      </c>
      <c r="U109">
        <f>'GS &lt; 50 OLS Model'!$B$13*K109</f>
        <v>14449826.767135682</v>
      </c>
      <c r="V109">
        <f t="shared" si="5"/>
        <v>19079546.408519588</v>
      </c>
      <c r="W109" s="26">
        <f t="shared" ca="1" si="6"/>
        <v>1.6271202593007322E-2</v>
      </c>
    </row>
    <row r="110" spans="1:23">
      <c r="A110" s="138">
        <f>'Monthly Data'!A110</f>
        <v>42736</v>
      </c>
      <c r="B110" s="137">
        <f t="shared" ref="B110:B121" si="7">YEAR(A110)</f>
        <v>2017</v>
      </c>
      <c r="C110" s="137">
        <f ca="1">'Monthly Data'!J110</f>
        <v>18732513.136596769</v>
      </c>
      <c r="D110" s="137">
        <f>'Monthly Data'!AX110</f>
        <v>570.4</v>
      </c>
      <c r="E110" s="137">
        <f>'Monthly Data'!AY110</f>
        <v>0</v>
      </c>
      <c r="F110" s="133">
        <f>'Monthly Data'!BA110</f>
        <v>162</v>
      </c>
      <c r="G110" s="137">
        <f>'Monthly Data'!BC110</f>
        <v>109</v>
      </c>
      <c r="H110" s="137">
        <f>'Monthly Data'!BF110</f>
        <v>0</v>
      </c>
      <c r="I110" s="137">
        <f>'Monthly Data'!BL110</f>
        <v>0</v>
      </c>
      <c r="J110" s="137">
        <f>'Monthly Data'!BR110</f>
        <v>0</v>
      </c>
      <c r="K110" s="137">
        <f>'Monthly Data'!BS110</f>
        <v>31</v>
      </c>
      <c r="L110" s="137"/>
      <c r="M110" s="137">
        <f>'GS &lt; 50 OLS Model'!$B$5</f>
        <v>-789150.85641829099</v>
      </c>
      <c r="N110" s="137">
        <f>'GS &lt; 50 OLS Model'!$B$6*D110</f>
        <v>2656042.1236468139</v>
      </c>
      <c r="O110" s="137">
        <f>'GS &lt; 50 OLS Model'!$B$7*E110</f>
        <v>0</v>
      </c>
      <c r="P110" s="137">
        <f>'GS &lt; 50 OLS Model'!$B$8*F110</f>
        <v>4353931.8428557357</v>
      </c>
      <c r="Q110" s="137">
        <f>'GS &lt; 50 OLS Model'!$B$9*G110</f>
        <v>-1650696.3192267413</v>
      </c>
      <c r="R110" s="137">
        <f>'GS &lt; 50 OLS Model'!$B$10*H110</f>
        <v>0</v>
      </c>
      <c r="S110" s="137">
        <f>'GS &lt; 50 OLS Model'!$B$11*I110</f>
        <v>0</v>
      </c>
      <c r="T110" s="137">
        <f>'GS &lt; 50 OLS Model'!$B$12*J110</f>
        <v>0</v>
      </c>
      <c r="U110" s="137">
        <f>'GS &lt; 50 OLS Model'!$B$13*K110</f>
        <v>14449826.767135682</v>
      </c>
      <c r="V110" s="137">
        <f t="shared" ref="V110:V121" si="8">SUM(M110:U110)</f>
        <v>19019953.557993196</v>
      </c>
      <c r="W110" s="26">
        <f t="shared" ref="W110:W121" ca="1" si="9">ABS(V110-C110)/C110</f>
        <v>1.5344466559314401E-2</v>
      </c>
    </row>
    <row r="111" spans="1:23">
      <c r="A111" s="138">
        <f>'Monthly Data'!A111</f>
        <v>42767</v>
      </c>
      <c r="B111" s="137">
        <f t="shared" si="7"/>
        <v>2017</v>
      </c>
      <c r="C111" s="137">
        <f ca="1">'Monthly Data'!J111</f>
        <v>16467205.256596768</v>
      </c>
      <c r="D111" s="137">
        <f>'Monthly Data'!AX111</f>
        <v>411.8</v>
      </c>
      <c r="E111" s="137">
        <f>'Monthly Data'!AY111</f>
        <v>0</v>
      </c>
      <c r="F111" s="133">
        <f>'Monthly Data'!BA111</f>
        <v>161.19999999999999</v>
      </c>
      <c r="G111" s="137">
        <f>'Monthly Data'!BC111</f>
        <v>110</v>
      </c>
      <c r="H111" s="137">
        <f>'Monthly Data'!BF111</f>
        <v>0</v>
      </c>
      <c r="I111" s="137">
        <f>'Monthly Data'!BL111</f>
        <v>0</v>
      </c>
      <c r="J111" s="137">
        <f>'Monthly Data'!BR111</f>
        <v>0</v>
      </c>
      <c r="K111" s="137">
        <f>'Monthly Data'!BS111</f>
        <v>28</v>
      </c>
      <c r="L111" s="137"/>
      <c r="M111" s="137">
        <f>'GS &lt; 50 OLS Model'!$B$5</f>
        <v>-789150.85641829099</v>
      </c>
      <c r="N111" s="137">
        <f>'GS &lt; 50 OLS Model'!$B$6*D111</f>
        <v>1917528.3073593234</v>
      </c>
      <c r="O111" s="137">
        <f>'GS &lt; 50 OLS Model'!$B$7*E111</f>
        <v>0</v>
      </c>
      <c r="P111" s="137">
        <f>'GS &lt; 50 OLS Model'!$B$8*F111</f>
        <v>4332430.9448663248</v>
      </c>
      <c r="Q111" s="137">
        <f>'GS &lt; 50 OLS Model'!$B$9*G111</f>
        <v>-1665840.3221554272</v>
      </c>
      <c r="R111" s="137">
        <f>'GS &lt; 50 OLS Model'!$B$10*H111</f>
        <v>0</v>
      </c>
      <c r="S111" s="137">
        <f>'GS &lt; 50 OLS Model'!$B$11*I111</f>
        <v>0</v>
      </c>
      <c r="T111" s="137">
        <f>'GS &lt; 50 OLS Model'!$B$12*J111</f>
        <v>0</v>
      </c>
      <c r="U111" s="137">
        <f>'GS &lt; 50 OLS Model'!$B$13*K111</f>
        <v>13051456.434832228</v>
      </c>
      <c r="V111" s="137">
        <f t="shared" si="8"/>
        <v>16846424.508484159</v>
      </c>
      <c r="W111" s="26">
        <f t="shared" ca="1" si="9"/>
        <v>2.3028756001901112E-2</v>
      </c>
    </row>
    <row r="112" spans="1:23">
      <c r="A112" s="138">
        <f>'Monthly Data'!A112</f>
        <v>42795</v>
      </c>
      <c r="B112" s="137">
        <f t="shared" si="7"/>
        <v>2017</v>
      </c>
      <c r="C112" s="137">
        <f ca="1">'Monthly Data'!J112</f>
        <v>17473640.656596765</v>
      </c>
      <c r="D112" s="137">
        <f>'Monthly Data'!AX112</f>
        <v>469.7</v>
      </c>
      <c r="E112" s="137">
        <f>'Monthly Data'!AY112</f>
        <v>0</v>
      </c>
      <c r="F112" s="133">
        <f>'Monthly Data'!BA112</f>
        <v>161.30000000000001</v>
      </c>
      <c r="G112" s="137">
        <f>'Monthly Data'!BC112</f>
        <v>111</v>
      </c>
      <c r="H112" s="137">
        <f>'Monthly Data'!BF112</f>
        <v>1</v>
      </c>
      <c r="I112" s="137">
        <f>'Monthly Data'!BL112</f>
        <v>0</v>
      </c>
      <c r="J112" s="137">
        <f>'Monthly Data'!BR112</f>
        <v>1</v>
      </c>
      <c r="K112" s="137">
        <f>'Monthly Data'!BS112</f>
        <v>31</v>
      </c>
      <c r="L112" s="137"/>
      <c r="M112" s="137">
        <f>'GS &lt; 50 OLS Model'!$B$5</f>
        <v>-789150.85641829099</v>
      </c>
      <c r="N112" s="137">
        <f>'GS &lt; 50 OLS Model'!$B$6*D112</f>
        <v>2187137.0713129533</v>
      </c>
      <c r="O112" s="137">
        <f>'GS &lt; 50 OLS Model'!$B$7*E112</f>
        <v>0</v>
      </c>
      <c r="P112" s="137">
        <f>'GS &lt; 50 OLS Model'!$B$8*F112</f>
        <v>4335118.5571150016</v>
      </c>
      <c r="Q112" s="137">
        <f>'GS &lt; 50 OLS Model'!$B$9*G112</f>
        <v>-1680984.3250841128</v>
      </c>
      <c r="R112" s="137">
        <f>'GS &lt; 50 OLS Model'!$B$10*H112</f>
        <v>396678.61848310701</v>
      </c>
      <c r="S112" s="137">
        <f>'GS &lt; 50 OLS Model'!$B$11*I112</f>
        <v>0</v>
      </c>
      <c r="T112" s="137">
        <f>'GS &lt; 50 OLS Model'!$B$12*J112</f>
        <v>-710726.62253818498</v>
      </c>
      <c r="U112" s="137">
        <f>'GS &lt; 50 OLS Model'!$B$13*K112</f>
        <v>14449826.767135682</v>
      </c>
      <c r="V112" s="137">
        <f t="shared" si="8"/>
        <v>18187899.210006155</v>
      </c>
      <c r="W112" s="26">
        <f t="shared" ca="1" si="9"/>
        <v>4.0876344400486368E-2</v>
      </c>
    </row>
    <row r="113" spans="1:23">
      <c r="A113" s="138">
        <f>'Monthly Data'!A113</f>
        <v>42826</v>
      </c>
      <c r="B113" s="137">
        <f t="shared" si="7"/>
        <v>2017</v>
      </c>
      <c r="C113" s="137">
        <f ca="1">'Monthly Data'!J113</f>
        <v>15740126.976596767</v>
      </c>
      <c r="D113" s="137">
        <f>'Monthly Data'!AX113</f>
        <v>177.1</v>
      </c>
      <c r="E113" s="137">
        <f>'Monthly Data'!AY113</f>
        <v>6.1</v>
      </c>
      <c r="F113" s="133">
        <f>'Monthly Data'!BA113</f>
        <v>160.19999999999999</v>
      </c>
      <c r="G113" s="137">
        <f>'Monthly Data'!BC113</f>
        <v>112</v>
      </c>
      <c r="H113" s="137">
        <f>'Monthly Data'!BF113</f>
        <v>0</v>
      </c>
      <c r="I113" s="137">
        <f>'Monthly Data'!BL113</f>
        <v>0</v>
      </c>
      <c r="J113" s="137">
        <f>'Monthly Data'!BR113</f>
        <v>1</v>
      </c>
      <c r="K113" s="137">
        <f>'Monthly Data'!BS113</f>
        <v>30</v>
      </c>
      <c r="L113" s="137"/>
      <c r="M113" s="137">
        <f>'GS &lt; 50 OLS Model'!$B$5</f>
        <v>-789150.85641829099</v>
      </c>
      <c r="N113" s="137">
        <f>'GS &lt; 50 OLS Model'!$B$6*D113</f>
        <v>824658.2400032446</v>
      </c>
      <c r="O113" s="137">
        <f>'GS &lt; 50 OLS Model'!$B$7*E113</f>
        <v>151499.12185016775</v>
      </c>
      <c r="P113" s="137">
        <f>'GS &lt; 50 OLS Model'!$B$8*F113</f>
        <v>4305554.8223795602</v>
      </c>
      <c r="Q113" s="137">
        <f>'GS &lt; 50 OLS Model'!$B$9*G113</f>
        <v>-1696128.3280127984</v>
      </c>
      <c r="R113" s="137">
        <f>'GS &lt; 50 OLS Model'!$B$10*H113</f>
        <v>0</v>
      </c>
      <c r="S113" s="137">
        <f>'GS &lt; 50 OLS Model'!$B$11*I113</f>
        <v>0</v>
      </c>
      <c r="T113" s="137">
        <f>'GS &lt; 50 OLS Model'!$B$12*J113</f>
        <v>-710726.62253818498</v>
      </c>
      <c r="U113" s="137">
        <f>'GS &lt; 50 OLS Model'!$B$13*K113</f>
        <v>13983703.323034531</v>
      </c>
      <c r="V113" s="137">
        <f t="shared" si="8"/>
        <v>16069409.700298229</v>
      </c>
      <c r="W113" s="26">
        <f t="shared" ca="1" si="9"/>
        <v>2.0919953453428723E-2</v>
      </c>
    </row>
    <row r="114" spans="1:23">
      <c r="A114" s="138">
        <f>'Monthly Data'!A114</f>
        <v>42856</v>
      </c>
      <c r="B114" s="137">
        <f t="shared" si="7"/>
        <v>2017</v>
      </c>
      <c r="C114" s="137">
        <f ca="1">'Monthly Data'!J114</f>
        <v>16539773.226596767</v>
      </c>
      <c r="D114" s="137">
        <f>'Monthly Data'!AX114</f>
        <v>124.4</v>
      </c>
      <c r="E114" s="137">
        <f>'Monthly Data'!AY114</f>
        <v>28.5</v>
      </c>
      <c r="F114" s="133">
        <f>'Monthly Data'!BA114</f>
        <v>160</v>
      </c>
      <c r="G114" s="137">
        <f>'Monthly Data'!BC114</f>
        <v>113</v>
      </c>
      <c r="H114" s="137">
        <f>'Monthly Data'!BF114</f>
        <v>0</v>
      </c>
      <c r="I114" s="137">
        <f>'Monthly Data'!BL114</f>
        <v>0</v>
      </c>
      <c r="J114" s="137">
        <f>'Monthly Data'!BR114</f>
        <v>1</v>
      </c>
      <c r="K114" s="137">
        <f>'Monthly Data'!BS114</f>
        <v>31</v>
      </c>
      <c r="L114" s="137"/>
      <c r="M114" s="137">
        <f>'GS &lt; 50 OLS Model'!$B$5</f>
        <v>-789150.85641829099</v>
      </c>
      <c r="N114" s="137">
        <f>'GS &lt; 50 OLS Model'!$B$6*D114</f>
        <v>579263.04379674559</v>
      </c>
      <c r="O114" s="137">
        <f>'GS &lt; 50 OLS Model'!$B$7*E114</f>
        <v>707823.76602127566</v>
      </c>
      <c r="P114" s="137">
        <f>'GS &lt; 50 OLS Model'!$B$8*F114</f>
        <v>4300179.5978822084</v>
      </c>
      <c r="Q114" s="137">
        <f>'GS &lt; 50 OLS Model'!$B$9*G114</f>
        <v>-1711272.3309414841</v>
      </c>
      <c r="R114" s="137">
        <f>'GS &lt; 50 OLS Model'!$B$10*H114</f>
        <v>0</v>
      </c>
      <c r="S114" s="137">
        <f>'GS &lt; 50 OLS Model'!$B$11*I114</f>
        <v>0</v>
      </c>
      <c r="T114" s="137">
        <f>'GS &lt; 50 OLS Model'!$B$12*J114</f>
        <v>-710726.62253818498</v>
      </c>
      <c r="U114" s="137">
        <f>'GS &lt; 50 OLS Model'!$B$13*K114</f>
        <v>14449826.767135682</v>
      </c>
      <c r="V114" s="137">
        <f t="shared" si="8"/>
        <v>16825943.36493795</v>
      </c>
      <c r="W114" s="26">
        <f t="shared" ca="1" si="9"/>
        <v>1.7301938449857779E-2</v>
      </c>
    </row>
    <row r="115" spans="1:23">
      <c r="A115" s="138">
        <f>'Monthly Data'!A115</f>
        <v>42887</v>
      </c>
      <c r="B115" s="137">
        <f t="shared" si="7"/>
        <v>2017</v>
      </c>
      <c r="C115" s="137">
        <f ca="1">'Monthly Data'!J115</f>
        <v>18287536.646596767</v>
      </c>
      <c r="D115" s="137">
        <f>'Monthly Data'!AX115</f>
        <v>2.9</v>
      </c>
      <c r="E115" s="137">
        <f>'Monthly Data'!AY115</f>
        <v>128.1</v>
      </c>
      <c r="F115" s="133">
        <f>'Monthly Data'!BA115</f>
        <v>160.5</v>
      </c>
      <c r="G115" s="137">
        <f>'Monthly Data'!BC115</f>
        <v>114</v>
      </c>
      <c r="H115" s="137">
        <f>'Monthly Data'!BF115</f>
        <v>0</v>
      </c>
      <c r="I115" s="137">
        <f>'Monthly Data'!BL115</f>
        <v>0</v>
      </c>
      <c r="J115" s="137">
        <f>'Monthly Data'!BR115</f>
        <v>0</v>
      </c>
      <c r="K115" s="137">
        <f>'Monthly Data'!BS115</f>
        <v>30</v>
      </c>
      <c r="L115" s="137"/>
      <c r="M115" s="137">
        <f>'GS &lt; 50 OLS Model'!$B$5</f>
        <v>-789150.85641829099</v>
      </c>
      <c r="N115" s="137">
        <f>'GS &lt; 50 OLS Model'!$B$6*D115</f>
        <v>13503.720474361431</v>
      </c>
      <c r="O115" s="137">
        <f>'GS &lt; 50 OLS Model'!$B$7*E115</f>
        <v>3181481.5588535229</v>
      </c>
      <c r="P115" s="137">
        <f>'GS &lt; 50 OLS Model'!$B$8*F115</f>
        <v>4313617.6591255898</v>
      </c>
      <c r="Q115" s="137">
        <f>'GS &lt; 50 OLS Model'!$B$9*G115</f>
        <v>-1726416.3338701699</v>
      </c>
      <c r="R115" s="137">
        <f>'GS &lt; 50 OLS Model'!$B$10*H115</f>
        <v>0</v>
      </c>
      <c r="S115" s="137">
        <f>'GS &lt; 50 OLS Model'!$B$11*I115</f>
        <v>0</v>
      </c>
      <c r="T115" s="137">
        <f>'GS &lt; 50 OLS Model'!$B$12*J115</f>
        <v>0</v>
      </c>
      <c r="U115" s="137">
        <f>'GS &lt; 50 OLS Model'!$B$13*K115</f>
        <v>13983703.323034531</v>
      </c>
      <c r="V115" s="137">
        <f t="shared" si="8"/>
        <v>18976739.071199544</v>
      </c>
      <c r="W115" s="26">
        <f t="shared" ca="1" si="9"/>
        <v>3.7687001695279415E-2</v>
      </c>
    </row>
    <row r="116" spans="1:23">
      <c r="A116" s="138">
        <f>'Monthly Data'!A116</f>
        <v>42917</v>
      </c>
      <c r="B116" s="137">
        <f t="shared" si="7"/>
        <v>2017</v>
      </c>
      <c r="C116" s="137">
        <f ca="1">'Monthly Data'!J116</f>
        <v>20148670.466596767</v>
      </c>
      <c r="D116" s="137">
        <f>'Monthly Data'!AX116</f>
        <v>0</v>
      </c>
      <c r="E116" s="137">
        <f>'Monthly Data'!AY116</f>
        <v>179.5</v>
      </c>
      <c r="F116" s="133">
        <f>'Monthly Data'!BA116</f>
        <v>160.5</v>
      </c>
      <c r="G116" s="137">
        <f>'Monthly Data'!BC116</f>
        <v>115</v>
      </c>
      <c r="H116" s="137">
        <f>'Monthly Data'!BF116</f>
        <v>0</v>
      </c>
      <c r="I116" s="137">
        <f>'Monthly Data'!BL116</f>
        <v>0</v>
      </c>
      <c r="J116" s="137">
        <f>'Monthly Data'!BR116</f>
        <v>0</v>
      </c>
      <c r="K116" s="137">
        <f>'Monthly Data'!BS116</f>
        <v>31</v>
      </c>
      <c r="L116" s="137"/>
      <c r="M116" s="137">
        <f>'GS &lt; 50 OLS Model'!$B$5</f>
        <v>-789150.85641829099</v>
      </c>
      <c r="N116" s="137">
        <f>'GS &lt; 50 OLS Model'!$B$6*D116</f>
        <v>0</v>
      </c>
      <c r="O116" s="137">
        <f>'GS &lt; 50 OLS Model'!$B$7*E116</f>
        <v>4458047.9298532968</v>
      </c>
      <c r="P116" s="137">
        <f>'GS &lt; 50 OLS Model'!$B$8*F116</f>
        <v>4313617.6591255898</v>
      </c>
      <c r="Q116" s="137">
        <f>'GS &lt; 50 OLS Model'!$B$9*G116</f>
        <v>-1741560.3367988556</v>
      </c>
      <c r="R116" s="137">
        <f>'GS &lt; 50 OLS Model'!$B$10*H116</f>
        <v>0</v>
      </c>
      <c r="S116" s="137">
        <f>'GS &lt; 50 OLS Model'!$B$11*I116</f>
        <v>0</v>
      </c>
      <c r="T116" s="137">
        <f>'GS &lt; 50 OLS Model'!$B$12*J116</f>
        <v>0</v>
      </c>
      <c r="U116" s="137">
        <f>'GS &lt; 50 OLS Model'!$B$13*K116</f>
        <v>14449826.767135682</v>
      </c>
      <c r="V116" s="137">
        <f t="shared" si="8"/>
        <v>20690781.162897423</v>
      </c>
      <c r="W116" s="26">
        <f t="shared" ca="1" si="9"/>
        <v>2.6905531915834714E-2</v>
      </c>
    </row>
    <row r="117" spans="1:23">
      <c r="A117" s="138">
        <f>'Monthly Data'!A117</f>
        <v>42948</v>
      </c>
      <c r="B117" s="137">
        <f t="shared" si="7"/>
        <v>2017</v>
      </c>
      <c r="C117" s="137">
        <f ca="1">'Monthly Data'!J117</f>
        <v>19087552.926596768</v>
      </c>
      <c r="D117" s="137">
        <f>'Monthly Data'!AX117</f>
        <v>1.9</v>
      </c>
      <c r="E117" s="137">
        <f>'Monthly Data'!AY117</f>
        <v>121.4</v>
      </c>
      <c r="F117" s="133">
        <f>'Monthly Data'!BA117</f>
        <v>163.69999999999999</v>
      </c>
      <c r="G117" s="137">
        <f>'Monthly Data'!BC117</f>
        <v>116</v>
      </c>
      <c r="H117" s="137">
        <f>'Monthly Data'!BF117</f>
        <v>0</v>
      </c>
      <c r="I117" s="137">
        <f>'Monthly Data'!BL117</f>
        <v>0</v>
      </c>
      <c r="J117" s="137">
        <f>'Monthly Data'!BR117</f>
        <v>0</v>
      </c>
      <c r="K117" s="137">
        <f>'Monthly Data'!BS117</f>
        <v>31</v>
      </c>
      <c r="L117" s="137"/>
      <c r="M117" s="137">
        <f>'GS &lt; 50 OLS Model'!$B$5</f>
        <v>-789150.85641829099</v>
      </c>
      <c r="N117" s="137">
        <f>'GS &lt; 50 OLS Model'!$B$6*D117</f>
        <v>8847.2651383747307</v>
      </c>
      <c r="O117" s="137">
        <f>'GS &lt; 50 OLS Model'!$B$7*E117</f>
        <v>3015080.8840344865</v>
      </c>
      <c r="P117" s="137">
        <f>'GS &lt; 50 OLS Model'!$B$8*F117</f>
        <v>4399621.2510832343</v>
      </c>
      <c r="Q117" s="137">
        <f>'GS &lt; 50 OLS Model'!$B$9*G117</f>
        <v>-1756704.3397275412</v>
      </c>
      <c r="R117" s="137">
        <f>'GS &lt; 50 OLS Model'!$B$10*H117</f>
        <v>0</v>
      </c>
      <c r="S117" s="137">
        <f>'GS &lt; 50 OLS Model'!$B$11*I117</f>
        <v>0</v>
      </c>
      <c r="T117" s="137">
        <f>'GS &lt; 50 OLS Model'!$B$12*J117</f>
        <v>0</v>
      </c>
      <c r="U117" s="137">
        <f>'GS &lt; 50 OLS Model'!$B$13*K117</f>
        <v>14449826.767135682</v>
      </c>
      <c r="V117" s="137">
        <f t="shared" si="8"/>
        <v>19327520.971245944</v>
      </c>
      <c r="W117" s="26">
        <f t="shared" ca="1" si="9"/>
        <v>1.2571964859612919E-2</v>
      </c>
    </row>
    <row r="118" spans="1:23">
      <c r="A118" s="138">
        <f>'Monthly Data'!A118</f>
        <v>42979</v>
      </c>
      <c r="B118" s="137">
        <f t="shared" si="7"/>
        <v>2017</v>
      </c>
      <c r="C118" s="137">
        <f ca="1">'Monthly Data'!J118</f>
        <v>17404207.736596767</v>
      </c>
      <c r="D118" s="137">
        <f>'Monthly Data'!AX118</f>
        <v>27.4</v>
      </c>
      <c r="E118" s="137">
        <f>'Monthly Data'!AY118</f>
        <v>80.7</v>
      </c>
      <c r="F118" s="133">
        <f>'Monthly Data'!BA118</f>
        <v>164.7</v>
      </c>
      <c r="G118" s="137">
        <f>'Monthly Data'!BC118</f>
        <v>117</v>
      </c>
      <c r="H118" s="137">
        <f>'Monthly Data'!BF118</f>
        <v>0</v>
      </c>
      <c r="I118" s="137">
        <f>'Monthly Data'!BL118</f>
        <v>1</v>
      </c>
      <c r="J118" s="137">
        <f>'Monthly Data'!BR118</f>
        <v>1</v>
      </c>
      <c r="K118" s="137">
        <f>'Monthly Data'!BS118</f>
        <v>30</v>
      </c>
      <c r="L118" s="137"/>
      <c r="M118" s="137">
        <f>'GS &lt; 50 OLS Model'!$B$5</f>
        <v>-789150.85641829099</v>
      </c>
      <c r="N118" s="137">
        <f>'GS &lt; 50 OLS Model'!$B$6*D118</f>
        <v>127586.87620603558</v>
      </c>
      <c r="O118" s="137">
        <f>'GS &lt; 50 OLS Model'!$B$7*E118</f>
        <v>2004258.8743128753</v>
      </c>
      <c r="P118" s="137">
        <f>'GS &lt; 50 OLS Model'!$B$8*F118</f>
        <v>4426497.373569998</v>
      </c>
      <c r="Q118" s="137">
        <f>'GS &lt; 50 OLS Model'!$B$9*G118</f>
        <v>-1771848.3426562271</v>
      </c>
      <c r="R118" s="137">
        <f>'GS &lt; 50 OLS Model'!$B$10*H118</f>
        <v>0</v>
      </c>
      <c r="S118" s="137">
        <f>'GS &lt; 50 OLS Model'!$B$11*I118</f>
        <v>738961.94717258995</v>
      </c>
      <c r="T118" s="137">
        <f>'GS &lt; 50 OLS Model'!$B$12*J118</f>
        <v>-710726.62253818498</v>
      </c>
      <c r="U118" s="137">
        <f>'GS &lt; 50 OLS Model'!$B$13*K118</f>
        <v>13983703.323034531</v>
      </c>
      <c r="V118" s="137">
        <f t="shared" si="8"/>
        <v>18009282.572683327</v>
      </c>
      <c r="W118" s="26">
        <f t="shared" ca="1" si="9"/>
        <v>3.4766008613781166E-2</v>
      </c>
    </row>
    <row r="119" spans="1:23">
      <c r="A119" s="138">
        <f>'Monthly Data'!A119</f>
        <v>43009</v>
      </c>
      <c r="B119" s="137">
        <f t="shared" si="7"/>
        <v>2017</v>
      </c>
      <c r="C119" s="137">
        <f ca="1">'Monthly Data'!J119</f>
        <v>16833839.906596765</v>
      </c>
      <c r="D119" s="137">
        <f>'Monthly Data'!AX119</f>
        <v>124.6</v>
      </c>
      <c r="E119" s="137">
        <f>'Monthly Data'!AY119</f>
        <v>24.9</v>
      </c>
      <c r="F119" s="133">
        <f>'Monthly Data'!BA119</f>
        <v>162.1</v>
      </c>
      <c r="G119" s="137">
        <f>'Monthly Data'!BC119</f>
        <v>118</v>
      </c>
      <c r="H119" s="137">
        <f>'Monthly Data'!BF119</f>
        <v>0</v>
      </c>
      <c r="I119" s="137">
        <f>'Monthly Data'!BL119</f>
        <v>0</v>
      </c>
      <c r="J119" s="137">
        <f>'Monthly Data'!BR119</f>
        <v>1</v>
      </c>
      <c r="K119" s="137">
        <f>'Monthly Data'!BS119</f>
        <v>31</v>
      </c>
      <c r="L119" s="137"/>
      <c r="M119" s="137">
        <f>'GS &lt; 50 OLS Model'!$B$5</f>
        <v>-789150.85641829099</v>
      </c>
      <c r="N119" s="137">
        <f>'GS &lt; 50 OLS Model'!$B$6*D119</f>
        <v>580194.33486394281</v>
      </c>
      <c r="O119" s="137">
        <f>'GS &lt; 50 OLS Model'!$B$7*E119</f>
        <v>618414.44820806186</v>
      </c>
      <c r="P119" s="137">
        <f>'GS &lt; 50 OLS Model'!$B$8*F119</f>
        <v>4356619.4551044116</v>
      </c>
      <c r="Q119" s="137">
        <f>'GS &lt; 50 OLS Model'!$B$9*G119</f>
        <v>-1786992.3455849127</v>
      </c>
      <c r="R119" s="137">
        <f>'GS &lt; 50 OLS Model'!$B$10*H119</f>
        <v>0</v>
      </c>
      <c r="S119" s="137">
        <f>'GS &lt; 50 OLS Model'!$B$11*I119</f>
        <v>0</v>
      </c>
      <c r="T119" s="137">
        <f>'GS &lt; 50 OLS Model'!$B$12*J119</f>
        <v>-710726.62253818498</v>
      </c>
      <c r="U119" s="137">
        <f>'GS &lt; 50 OLS Model'!$B$13*K119</f>
        <v>14449826.767135682</v>
      </c>
      <c r="V119" s="137">
        <f t="shared" si="8"/>
        <v>16718185.18077071</v>
      </c>
      <c r="W119" s="26">
        <f t="shared" ca="1" si="9"/>
        <v>6.870371018601204E-3</v>
      </c>
    </row>
    <row r="120" spans="1:23">
      <c r="A120" s="138">
        <f>'Monthly Data'!A120</f>
        <v>43040</v>
      </c>
      <c r="B120" s="137">
        <f t="shared" si="7"/>
        <v>2017</v>
      </c>
      <c r="C120" s="137">
        <f ca="1">'Monthly Data'!J120</f>
        <v>16525687.126596767</v>
      </c>
      <c r="D120" s="137">
        <f>'Monthly Data'!AX120</f>
        <v>379.5</v>
      </c>
      <c r="E120" s="137">
        <f>'Monthly Data'!AY120</f>
        <v>0</v>
      </c>
      <c r="F120" s="133">
        <f>'Monthly Data'!BA120</f>
        <v>162.9</v>
      </c>
      <c r="G120" s="137">
        <f>'Monthly Data'!BC120</f>
        <v>119</v>
      </c>
      <c r="H120" s="137">
        <f>'Monthly Data'!BF120</f>
        <v>0</v>
      </c>
      <c r="I120" s="137">
        <f>'Monthly Data'!BL120</f>
        <v>0</v>
      </c>
      <c r="J120" s="137">
        <f>'Monthly Data'!BR120</f>
        <v>1</v>
      </c>
      <c r="K120" s="137">
        <f>'Monthly Data'!BS120</f>
        <v>30</v>
      </c>
      <c r="L120" s="137"/>
      <c r="M120" s="137">
        <f>'GS &lt; 50 OLS Model'!$B$5</f>
        <v>-789150.85641829099</v>
      </c>
      <c r="N120" s="137">
        <f>'GS &lt; 50 OLS Model'!$B$6*D120</f>
        <v>1767124.8000069528</v>
      </c>
      <c r="O120" s="137">
        <f>'GS &lt; 50 OLS Model'!$B$7*E120</f>
        <v>0</v>
      </c>
      <c r="P120" s="137">
        <f>'GS &lt; 50 OLS Model'!$B$8*F120</f>
        <v>4378120.3530938234</v>
      </c>
      <c r="Q120" s="137">
        <f>'GS &lt; 50 OLS Model'!$B$9*G120</f>
        <v>-1802136.3485135983</v>
      </c>
      <c r="R120" s="137">
        <f>'GS &lt; 50 OLS Model'!$B$10*H120</f>
        <v>0</v>
      </c>
      <c r="S120" s="137">
        <f>'GS &lt; 50 OLS Model'!$B$11*I120</f>
        <v>0</v>
      </c>
      <c r="T120" s="137">
        <f>'GS &lt; 50 OLS Model'!$B$12*J120</f>
        <v>-710726.62253818498</v>
      </c>
      <c r="U120" s="137">
        <f>'GS &lt; 50 OLS Model'!$B$13*K120</f>
        <v>13983703.323034531</v>
      </c>
      <c r="V120" s="137">
        <f t="shared" si="8"/>
        <v>16826934.648665234</v>
      </c>
      <c r="W120" s="26">
        <f t="shared" ca="1" si="9"/>
        <v>1.8229046681129117E-2</v>
      </c>
    </row>
    <row r="121" spans="1:23">
      <c r="A121" s="138">
        <f>'Monthly Data'!A121</f>
        <v>43070</v>
      </c>
      <c r="B121" s="137">
        <f t="shared" si="7"/>
        <v>2017</v>
      </c>
      <c r="C121" s="137">
        <f ca="1">'Monthly Data'!J121</f>
        <v>18537220.016596768</v>
      </c>
      <c r="D121" s="137">
        <f>'Monthly Data'!AX121</f>
        <v>634.4</v>
      </c>
      <c r="E121" s="137">
        <f>'Monthly Data'!AY121</f>
        <v>0</v>
      </c>
      <c r="F121" s="133">
        <f>'Monthly Data'!BA121</f>
        <v>163.9</v>
      </c>
      <c r="G121" s="137">
        <f>'Monthly Data'!BC121</f>
        <v>120</v>
      </c>
      <c r="H121" s="137">
        <f>'Monthly Data'!BF121</f>
        <v>0</v>
      </c>
      <c r="I121" s="137">
        <f>'Monthly Data'!BL121</f>
        <v>0</v>
      </c>
      <c r="J121" s="137">
        <f>'Monthly Data'!BR121</f>
        <v>0</v>
      </c>
      <c r="K121" s="137">
        <f>'Monthly Data'!BS121</f>
        <v>31</v>
      </c>
      <c r="L121" s="137"/>
      <c r="M121" s="137">
        <f>'GS &lt; 50 OLS Model'!$B$5</f>
        <v>-789150.85641829099</v>
      </c>
      <c r="N121" s="137">
        <f>'GS &lt; 50 OLS Model'!$B$6*D121</f>
        <v>2954055.2651499626</v>
      </c>
      <c r="O121" s="137">
        <f>'GS &lt; 50 OLS Model'!$B$7*E121</f>
        <v>0</v>
      </c>
      <c r="P121" s="137">
        <f>'GS &lt; 50 OLS Model'!$B$8*F121</f>
        <v>4404996.4755805871</v>
      </c>
      <c r="Q121" s="137">
        <f>'GS &lt; 50 OLS Model'!$B$9*G121</f>
        <v>-1817280.3514422842</v>
      </c>
      <c r="R121" s="137">
        <f>'GS &lt; 50 OLS Model'!$B$10*H121</f>
        <v>0</v>
      </c>
      <c r="S121" s="137">
        <f>'GS &lt; 50 OLS Model'!$B$11*I121</f>
        <v>0</v>
      </c>
      <c r="T121" s="137">
        <f>'GS &lt; 50 OLS Model'!$B$12*J121</f>
        <v>0</v>
      </c>
      <c r="U121" s="137">
        <f>'GS &lt; 50 OLS Model'!$B$13*K121</f>
        <v>14449826.767135682</v>
      </c>
      <c r="V121" s="137">
        <f t="shared" si="8"/>
        <v>19202447.300005656</v>
      </c>
      <c r="W121" s="26">
        <f t="shared" ca="1" si="9"/>
        <v>3.5886032685229802E-2</v>
      </c>
    </row>
    <row r="122" spans="1:23">
      <c r="W122" s="24">
        <f ca="1">AVERAGE(W2:W121)</f>
        <v>1.3877190239118688E-2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Monthly Data</vt:lpstr>
      <vt:lpstr>Customer Data</vt:lpstr>
      <vt:lpstr>CDM</vt:lpstr>
      <vt:lpstr>Weather</vt:lpstr>
      <vt:lpstr>Employment</vt:lpstr>
      <vt:lpstr>Res OLS Model</vt:lpstr>
      <vt:lpstr>Res Predicted Monthly</vt:lpstr>
      <vt:lpstr>GS &lt; 50 OLS Model</vt:lpstr>
      <vt:lpstr>GS &lt; 50 Predicted Monthly</vt:lpstr>
      <vt:lpstr>GS &gt; 50 OLS Model</vt:lpstr>
      <vt:lpstr>GS &gt; 50 Predicted Monthly</vt:lpstr>
      <vt:lpstr>Intermediate OLS Model</vt:lpstr>
      <vt:lpstr>Intermediate Predicted Monthly</vt:lpstr>
      <vt:lpstr>Large Use OLS Model</vt:lpstr>
      <vt:lpstr>Large Use Predicted Monthly</vt:lpstr>
      <vt:lpstr>Model Annual Summary</vt:lpstr>
      <vt:lpstr>Res Normalized Monthly</vt:lpstr>
      <vt:lpstr>GS &lt; 50 Normalized Monthly</vt:lpstr>
      <vt:lpstr>GS &gt; 50 Normalized Monthly</vt:lpstr>
      <vt:lpstr>Intermediate Normalized Monthly</vt:lpstr>
      <vt:lpstr>Large Use Normalized Monthly</vt:lpstr>
      <vt:lpstr>Connection count </vt:lpstr>
      <vt:lpstr>Normalized Annual Summary</vt:lpstr>
      <vt:lpstr>kW Forecast</vt:lpstr>
      <vt:lpstr>CDM Adjustments</vt:lpstr>
      <vt:lpstr>Data for App. 2 IB</vt:lpstr>
      <vt:lpstr>Summary Tables</vt:lpstr>
      <vt:lpstr>20 Year Trend-&gt;</vt:lpstr>
      <vt:lpstr>Res NM 20yr Trend</vt:lpstr>
      <vt:lpstr>GS &lt; 50 NM 20yr Trend</vt:lpstr>
      <vt:lpstr>GS &gt; 50 NM 20yr Trend</vt:lpstr>
      <vt:lpstr>Intermediate NM 20yr Trend</vt:lpstr>
      <vt:lpstr>Large Use NM 20yr Trend</vt:lpstr>
      <vt:lpstr>Normalized AS 20yr Trend</vt:lpstr>
      <vt:lpstr>kW Forecast  20 yr Trend</vt:lpstr>
      <vt:lpstr>Summary Tables 20yr Trend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2008-02-27T14:40:29Z</dcterms:created>
  <dcterms:modified xsi:type="dcterms:W3CDTF">2018-12-05T23:25:32Z</dcterms:modified>
</cp:coreProperties>
</file>